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drawings/drawing4.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drawings/drawing5.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ExcelInputs\"/>
    </mc:Choice>
  </mc:AlternateContent>
  <xr:revisionPtr revIDLastSave="0" documentId="13_ncr:1_{7FBE4EFA-231A-4AE3-8EBE-CCCC34B70838}" xr6:coauthVersionLast="45" xr6:coauthVersionMax="47" xr10:uidLastSave="{00000000-0000-0000-0000-000000000000}"/>
  <bookViews>
    <workbookView xWindow="28680" yWindow="-120" windowWidth="29040" windowHeight="15840" xr2:uid="{CF6B8CA4-6C7A-4D7D-8417-70DC8A1C2F63}"/>
  </bookViews>
  <sheets>
    <sheet name="Experiment" sheetId="1" r:id="rId1"/>
    <sheet name="DataMaster" sheetId="4" r:id="rId2"/>
    <sheet name="DataAutumn" sheetId="8" r:id="rId3"/>
    <sheet name="DataWinter" sheetId="7" r:id="rId4"/>
    <sheet name="DataSpring" sheetId="6" r:id="rId5"/>
    <sheet name="Change log" sheetId="2" r:id="rId6"/>
    <sheet name="Run Report" sheetId="3" r:id="rId7"/>
    <sheet name="SA variables" sheetId="5" r:id="rId8"/>
  </sheets>
  <definedNames>
    <definedName name="_xlnm._FilterDatabase" localSheetId="0" hidden="1">Experiment!$A$4:$OC$63</definedName>
    <definedName name="_xlnm._FilterDatabase" localSheetId="6" hidden="1">'Run Report'!$A$2:$H$72</definedName>
    <definedName name="_xlnm._FilterDatabase" localSheetId="7" hidden="1">'SA variables'!$A$4:$O$202</definedName>
    <definedName name="d.Region">DataMaster!$C$6</definedName>
    <definedName name="d.RegionName">DataMaster!$D$6</definedName>
    <definedName name="d.TOL" localSheetId="2">DataAutumn!$C$4</definedName>
    <definedName name="d.TOL" localSheetId="1">DataMaster!$C$4</definedName>
    <definedName name="d.TOL" localSheetId="4">DataSpring!$C$4</definedName>
    <definedName name="d.TOL" localSheetId="3">DataWinter!$C$4</definedName>
    <definedName name="D.TOLDesc" localSheetId="2">DataAutumn!$D$4</definedName>
    <definedName name="D.TOLDesc" localSheetId="1">DataMaster!$D$4</definedName>
    <definedName name="D.TOLDesc" localSheetId="4">DataSpring!$D$4</definedName>
    <definedName name="D.TOLDesc" localSheetId="3">DataWinter!$D$4</definedName>
    <definedName name="ExpData">Experiment!$A$5:$OC$62</definedName>
    <definedName name="ExptNo">Experiment!$C$7</definedName>
    <definedName name="i.AdultDrys" localSheetId="2">DataAutumn!$O$86:$R$86</definedName>
    <definedName name="i.AdultDrys" localSheetId="4">DataSpring!$O$86:$R$86</definedName>
    <definedName name="i.AdultDrys" localSheetId="3">DataWinter!$O$86:$R$86</definedName>
    <definedName name="i.Age_days">DataMaster!$H$208:$H$213</definedName>
    <definedName name="i.AgeJ">DataMaster!$C$208:$C$213</definedName>
    <definedName name="i.all_rot_yield">DataMaster!$K$121:$K$123</definedName>
    <definedName name="i.BMToffset_r1">DataMaster!$F$39</definedName>
    <definedName name="i.BMToffset_r2">DataMaster!$G$39</definedName>
    <definedName name="i.casual_ub">DataMaster!$H$121:$H$123</definedName>
    <definedName name="i.conservation">DataMaster!$C$231:$E$233</definedName>
    <definedName name="i.cropgraze_inc">DataMaster!$J$121:$J$123</definedName>
    <definedName name="i.DOY">DataMaster!$F$115:$F$117</definedName>
    <definedName name="i.end_joining">DataMaster!$C$13:$T$13</definedName>
    <definedName name="i.FlkStrctr">DataMaster!$C$147:$P$150</definedName>
    <definedName name="i.FS_Strategy">DataMaster!$C$245:$AO$250</definedName>
    <definedName name="i.FS_StrategyIndices" localSheetId="2">DataAutumn!$C$228:$AO$229</definedName>
    <definedName name="i.FS_StrategyIndices" localSheetId="4">DataSpring!$C$228:$AO$229</definedName>
    <definedName name="i.FS_StrategyIndices" localSheetId="3">DataWinter!$C$228:$AO$229</definedName>
    <definedName name="i.GenotypeDesc">DataMaster!$R$147:$R$150</definedName>
    <definedName name="i.GrainPrices">DataMaster!$J$92:$J$95</definedName>
    <definedName name="i.GrainPrices_k">DataMaster!$K$92:$K$95</definedName>
    <definedName name="i.interest_rate">DataMaster!$F$121:$F$123</definedName>
    <definedName name="i.LMU_Area">DataMaster!$C$157:$DR$160</definedName>
    <definedName name="i.LMU_Slice">DataMaster!$C$156:$DR$156</definedName>
    <definedName name="i.LTWFeedIndices_BBB" localSheetId="2">DataAutumn!$P$337:$CN$337</definedName>
    <definedName name="i.LTWFeedIndices_BBB" localSheetId="4">DataSpring!$P$337:$CN$337</definedName>
    <definedName name="i.LTWFeedIndices_BBB" localSheetId="3">DataWinter!$P$337:$CN$337</definedName>
    <definedName name="i.LTWFeedIndices_BMT" localSheetId="2">DataAutumn!$P$339:$CN$339</definedName>
    <definedName name="i.LTWFeedIndices_BMT" localSheetId="4">DataSpring!$P$339:$CN$339</definedName>
    <definedName name="i.LTWFeedIndices_BMT" localSheetId="3">DataWinter!$P$339:$CN$339</definedName>
    <definedName name="i.LTWFeedLevels">DataMaster!$P$355:$AA$706</definedName>
    <definedName name="i.mach_option">DataMaster!$E$121:$E$123</definedName>
    <definedName name="i.meatgrid">DataMaster!$C$98:$L$103</definedName>
    <definedName name="i.MeatPrices">DataMaster!$I$92:$I$95</definedName>
    <definedName name="i.minroe">DataMaster!$C$121:$C$124</definedName>
    <definedName name="i.model_structure">DataMaster!$C$43:$H$45</definedName>
    <definedName name="i.opp_cost_capital">DataMaster!$G$121:$G$123</definedName>
    <definedName name="i.OptLTWAdj" localSheetId="2">DataAutumn!$C$273:$R$326</definedName>
    <definedName name="i.OptLTWAdj" localSheetId="4">DataSpring!$C$273:$R$326</definedName>
    <definedName name="i.OptLTWAdj" localSheetId="3">DataWinter!$C$273:$R$326</definedName>
    <definedName name="i.OptLWCJadj" localSheetId="2">DataAutumn!$S$243:$BN$266</definedName>
    <definedName name="i.OptLWCJadj" localSheetId="4">DataSpring!$S$243:$BN$266</definedName>
    <definedName name="i.OptLWCJadj" localSheetId="3">DataWinter!$S$243:$BN$266</definedName>
    <definedName name="i.overdraw">DataMaster!$D$121:$D$124</definedName>
    <definedName name="i.pasture_prod">DataMaster!$L$121:$L$123</definedName>
    <definedName name="i.PdkAlloc">DataMaster!$C$62</definedName>
    <definedName name="i.Periods">DataMaster!$B$11:$T$37</definedName>
    <definedName name="i.PGRscalar">DataMaster!$M$59:$AP$59</definedName>
    <definedName name="i.pi_yatf">DataMaster!$L$765:$L$767</definedName>
    <definedName name="i.PJFeedIndices" localSheetId="2">DataAutumn!$P$344:$CN$344</definedName>
    <definedName name="i.PJFeedIndices" localSheetId="4">DataSpring!$P$344:$CN$344</definedName>
    <definedName name="i.PJFeedIndices" localSheetId="3">DataWinter!$P$344:$CN$344</definedName>
    <definedName name="i.Region_Desc">DataMaster!$W$3:$W$5</definedName>
    <definedName name="i.risk_aversion">DataMaster!$B$129:$G$133</definedName>
    <definedName name="i.RR_scenario">DataMaster!$E$139:$J$141</definedName>
    <definedName name="i.seedharv_casual_ub">DataMaster!$I$121:$I$123</definedName>
    <definedName name="i.slices_ffcfw">DataMaster!$U$11:$AL$17</definedName>
    <definedName name="i.std_prices">DataMaster!$C$92:$F$92</definedName>
    <definedName name="i.StdELMan">DataMaster!$C$725:$N$760</definedName>
    <definedName name="i.TOL">DataMaster!$C$115:$C$117</definedName>
    <definedName name="i.TOL_Desc">DataMaster!$X$3:$X$5</definedName>
    <definedName name="i.TOL_indices">DataMaster!$D$115:$E$117</definedName>
    <definedName name="i.TOLoffset_r1">DataMaster!$C$39</definedName>
    <definedName name="i.TOLoffset_r2">DataMaster!$D$39</definedName>
    <definedName name="i.UserPeriod0">DataMaster!$C$219:$E$224</definedName>
    <definedName name="i.Value_MeatPercentile">DataMaster!$C$773</definedName>
    <definedName name="i.Value_MeatPickle">DataMaster!$J$765:$J$771</definedName>
    <definedName name="i.Value_MeatScalar">DataMaster!$C$765:$C$771</definedName>
    <definedName name="i.Value_Mortality">DataMaster!$F$765:$H$768</definedName>
    <definedName name="i.Value_rr">DataMaster!$E$765:$E$768</definedName>
    <definedName name="i.WoolPrices">DataMaster!$H$92:$H$95</definedName>
    <definedName name="i_dryman">DataMaster!$C$68:$V$83</definedName>
    <definedName name="i_mortalityx">DataMaster!$C$713:$D$720</definedName>
    <definedName name="i_ProdnCal_Mat">DataMaster!$C$53:$K$55</definedName>
    <definedName name="i_ProdnCal_Mer">DataMaster!$C$50:$K$52</definedName>
    <definedName name="LMU_Data">DataMaster!$C$163:$AU$202</definedName>
  </definedNames>
  <calcPr calcId="191029" calcMode="manual"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J54" i="1" l="1" a="1"/>
  <c r="LJ54" i="1" s="1"/>
  <c r="LJ53" i="1" a="1"/>
  <c r="LJ53" i="1" s="1"/>
  <c r="LJ52" i="1" a="1"/>
  <c r="LJ52" i="1" s="1"/>
  <c r="LJ41" i="1" a="1"/>
  <c r="LJ41" i="1" s="1"/>
  <c r="LJ30" i="1" a="1"/>
  <c r="LJ30" i="1" s="1"/>
  <c r="LJ26" i="1" a="1"/>
  <c r="LJ26" i="1" s="1"/>
  <c r="LJ25" i="1" a="1"/>
  <c r="LJ25" i="1" s="1"/>
  <c r="LJ24" i="1" a="1"/>
  <c r="LJ24" i="1" s="1"/>
  <c r="LJ5" i="1"/>
  <c r="LJ13" i="1" s="1"/>
  <c r="LJ17" i="1" l="1"/>
  <c r="LJ16" i="1"/>
  <c r="LJ14" i="1"/>
  <c r="LJ62" i="1"/>
  <c r="LI54" i="1" a="1"/>
  <c r="LI54" i="1" s="1"/>
  <c r="LI53" i="1" a="1"/>
  <c r="LI53" i="1" s="1"/>
  <c r="LI52" i="1" a="1"/>
  <c r="LI52" i="1" s="1"/>
  <c r="LI41" i="1" a="1"/>
  <c r="LI41" i="1" s="1"/>
  <c r="LI30" i="1" a="1"/>
  <c r="LI30" i="1" s="1"/>
  <c r="LI26" i="1" a="1"/>
  <c r="LI26" i="1" s="1"/>
  <c r="LI25" i="1" a="1"/>
  <c r="LI25" i="1" s="1"/>
  <c r="LI24" i="1" a="1"/>
  <c r="LI24" i="1" s="1"/>
  <c r="LI5" i="1"/>
  <c r="LI62" i="1" s="1"/>
  <c r="LJ18" i="1" l="1"/>
  <c r="LJ20" i="1"/>
  <c r="LJ21" i="1"/>
  <c r="LJ19" i="1"/>
  <c r="LI13" i="1"/>
  <c r="CX5" i="1"/>
  <c r="CX62" i="1" s="1"/>
  <c r="LI17" i="1" l="1"/>
  <c r="LI16" i="1"/>
  <c r="CX13" i="1"/>
  <c r="LI20" i="1" l="1"/>
  <c r="LI19" i="1"/>
  <c r="LI21" i="1"/>
  <c r="LI18" i="1"/>
  <c r="LU54" i="1" l="1"/>
  <c r="LL54" i="1"/>
  <c r="LK54" i="1"/>
  <c r="IC54" i="1" a="1"/>
  <c r="IC54" i="1" s="1"/>
  <c r="LN54" i="1" a="1"/>
  <c r="LN54" i="1" s="1"/>
  <c r="A54" i="1"/>
  <c r="LU53" i="1"/>
  <c r="LT53" i="1" a="1"/>
  <c r="LT53" i="1" s="1"/>
  <c r="LS53" i="1" a="1"/>
  <c r="LS53" i="1" s="1"/>
  <c r="LR53" i="1" a="1"/>
  <c r="LR53" i="1" s="1"/>
  <c r="LQ53" i="1" a="1"/>
  <c r="LQ53" i="1" s="1"/>
  <c r="LP53" i="1" a="1"/>
  <c r="LP53" i="1" s="1"/>
  <c r="LO53" i="1" a="1"/>
  <c r="LO53" i="1" s="1"/>
  <c r="LN53" i="1" a="1"/>
  <c r="LN53" i="1" s="1"/>
  <c r="LM53" i="1" a="1"/>
  <c r="LM53" i="1" s="1"/>
  <c r="LL53" i="1"/>
  <c r="LK53" i="1"/>
  <c r="IC53" i="1" a="1"/>
  <c r="IC53" i="1" s="1"/>
  <c r="W53" i="1" a="1"/>
  <c r="W53" i="1" s="1"/>
  <c r="P53" i="1" a="1"/>
  <c r="P53" i="1" s="1"/>
  <c r="O53" i="1"/>
  <c r="O54" i="1" s="1"/>
  <c r="L53" i="1"/>
  <c r="JC53" i="1" s="1"/>
  <c r="J53" i="1"/>
  <c r="I53" i="1"/>
  <c r="I54" i="1" s="1"/>
  <c r="H53" i="1"/>
  <c r="H54" i="1" s="1"/>
  <c r="AY54" i="1" s="1"/>
  <c r="A53" i="1"/>
  <c r="LU52" i="1"/>
  <c r="LT52" i="1" a="1"/>
  <c r="LT52" i="1" s="1"/>
  <c r="LS52" i="1" a="1"/>
  <c r="LS52" i="1" s="1"/>
  <c r="LR52" i="1" a="1"/>
  <c r="LR52" i="1" s="1"/>
  <c r="LQ52" i="1" a="1"/>
  <c r="LQ52" i="1" s="1"/>
  <c r="LP52" i="1" a="1"/>
  <c r="LP52" i="1" s="1"/>
  <c r="LO52" i="1" a="1"/>
  <c r="LO52" i="1" s="1"/>
  <c r="LN52" i="1" a="1"/>
  <c r="LN52" i="1" s="1"/>
  <c r="LM52" i="1" a="1"/>
  <c r="LM52" i="1" s="1"/>
  <c r="LL52" i="1"/>
  <c r="LK52" i="1"/>
  <c r="LC52" i="1"/>
  <c r="LB52" i="1"/>
  <c r="LA52" i="1"/>
  <c r="KZ52" i="1"/>
  <c r="KY52" i="1"/>
  <c r="KX52" i="1"/>
  <c r="KW52" i="1"/>
  <c r="KO52" i="1"/>
  <c r="KN52" i="1"/>
  <c r="KM52" i="1"/>
  <c r="KL52" i="1"/>
  <c r="JH52" i="1"/>
  <c r="JG52" i="1"/>
  <c r="JF52" i="1"/>
  <c r="JE52" i="1"/>
  <c r="JD52" i="1"/>
  <c r="JC52" i="1"/>
  <c r="IC52" i="1" a="1"/>
  <c r="IC52" i="1" s="1"/>
  <c r="IB52" i="1"/>
  <c r="HZ52" i="1"/>
  <c r="E52" i="1" s="1"/>
  <c r="G52" i="1" s="1"/>
  <c r="HY52" i="1"/>
  <c r="HW52" i="1"/>
  <c r="BA52" i="1"/>
  <c r="AZ52" i="1"/>
  <c r="AY52" i="1"/>
  <c r="AX52" i="1"/>
  <c r="AW52" i="1"/>
  <c r="AV52" i="1"/>
  <c r="AH52" i="1"/>
  <c r="AG52" i="1"/>
  <c r="AF52" i="1"/>
  <c r="K52" i="1"/>
  <c r="AI52" i="1" s="1"/>
  <c r="J52" i="1"/>
  <c r="A52" i="1"/>
  <c r="A51" i="1"/>
  <c r="A50" i="1"/>
  <c r="JO52" i="1" l="1"/>
  <c r="D52" i="1"/>
  <c r="CR52" i="1"/>
  <c r="DW52" i="1"/>
  <c r="CQ52" i="1"/>
  <c r="CP52" i="1"/>
  <c r="CM52" i="1"/>
  <c r="AZ53" i="1"/>
  <c r="BA53" i="1"/>
  <c r="AV53" i="1"/>
  <c r="AW53" i="1"/>
  <c r="AX53" i="1"/>
  <c r="CD52" i="1"/>
  <c r="CN52" i="1"/>
  <c r="J54" i="1"/>
  <c r="BP53" i="1"/>
  <c r="CO52" i="1"/>
  <c r="JJ52" i="1"/>
  <c r="JK52" i="1"/>
  <c r="P54" i="1" a="1"/>
  <c r="P54" i="1" s="1"/>
  <c r="N53" i="1" a="1"/>
  <c r="N53" i="1" s="1"/>
  <c r="LC53" i="1" s="1"/>
  <c r="DX52" i="1"/>
  <c r="JL52" i="1"/>
  <c r="W54" i="1" a="1"/>
  <c r="W54" i="1" s="1"/>
  <c r="BP52" i="1"/>
  <c r="K53" i="1"/>
  <c r="JI52" i="1"/>
  <c r="JN52" i="1"/>
  <c r="JM52" i="1"/>
  <c r="L54" i="1"/>
  <c r="JC54" i="1" s="1"/>
  <c r="AY53" i="1"/>
  <c r="AV54" i="1"/>
  <c r="LQ54" i="1" a="1"/>
  <c r="LQ54" i="1" s="1"/>
  <c r="LM54" i="1" a="1"/>
  <c r="LM54" i="1" s="1"/>
  <c r="LT54" i="1" a="1"/>
  <c r="LT54" i="1" s="1"/>
  <c r="LP54" i="1" a="1"/>
  <c r="LP54" i="1" s="1"/>
  <c r="LS54" i="1" a="1"/>
  <c r="LS54" i="1" s="1"/>
  <c r="LO54" i="1" a="1"/>
  <c r="LO54" i="1" s="1"/>
  <c r="BA54" i="1"/>
  <c r="AZ54" i="1"/>
  <c r="AX54" i="1"/>
  <c r="AW54" i="1"/>
  <c r="JG53" i="1"/>
  <c r="LR54" i="1" a="1"/>
  <c r="LR54" i="1" s="1"/>
  <c r="JH54" i="1"/>
  <c r="JG54" i="1"/>
  <c r="JH53" i="1"/>
  <c r="C48" i="1"/>
  <c r="C41" i="1"/>
  <c r="LA24" i="1"/>
  <c r="HY16" i="1"/>
  <c r="L42" i="1"/>
  <c r="L43" i="1" s="1"/>
  <c r="L44" i="1" s="1"/>
  <c r="L45" i="1" s="1"/>
  <c r="L46" i="1" s="1"/>
  <c r="L47" i="1" s="1"/>
  <c r="L48" i="1" s="1"/>
  <c r="K41" i="1"/>
  <c r="L31" i="1"/>
  <c r="L32" i="1" s="1"/>
  <c r="L33" i="1" s="1"/>
  <c r="L34" i="1" s="1"/>
  <c r="L35" i="1" s="1"/>
  <c r="L36" i="1" s="1"/>
  <c r="L37" i="1" s="1"/>
  <c r="JC24" i="1"/>
  <c r="AL49" i="1"/>
  <c r="AC49" i="1"/>
  <c r="A49" i="1"/>
  <c r="A48" i="1"/>
  <c r="DU47" i="1"/>
  <c r="DT47" i="1"/>
  <c r="C47" i="1"/>
  <c r="A47" i="1"/>
  <c r="DU46" i="1"/>
  <c r="DT46" i="1"/>
  <c r="C46" i="1"/>
  <c r="A46" i="1"/>
  <c r="DU45" i="1"/>
  <c r="DT45" i="1"/>
  <c r="C45" i="1"/>
  <c r="A45" i="1"/>
  <c r="DU44" i="1"/>
  <c r="DT44" i="1"/>
  <c r="C44" i="1"/>
  <c r="A44" i="1"/>
  <c r="DU43" i="1"/>
  <c r="DT43" i="1"/>
  <c r="CE43" i="1"/>
  <c r="CE44" i="1" s="1"/>
  <c r="CE45" i="1" s="1"/>
  <c r="CE46" i="1" s="1"/>
  <c r="CE47" i="1" s="1"/>
  <c r="CC43" i="1"/>
  <c r="CC44" i="1" s="1"/>
  <c r="CC45" i="1" s="1"/>
  <c r="CC46" i="1" s="1"/>
  <c r="CC47" i="1" s="1"/>
  <c r="CC48" i="1" s="1"/>
  <c r="CA43" i="1"/>
  <c r="CA44" i="1" s="1"/>
  <c r="CA45" i="1" s="1"/>
  <c r="CA46" i="1" s="1"/>
  <c r="CA47" i="1" s="1"/>
  <c r="CA48" i="1" s="1"/>
  <c r="AT43" i="1"/>
  <c r="AT44" i="1" s="1"/>
  <c r="AT45" i="1" s="1"/>
  <c r="AT46" i="1" s="1"/>
  <c r="AT47" i="1" s="1"/>
  <c r="AT48" i="1" s="1"/>
  <c r="AS43" i="1"/>
  <c r="AS44" i="1" s="1"/>
  <c r="AS45" i="1" s="1"/>
  <c r="AS46" i="1" s="1"/>
  <c r="AS47" i="1" s="1"/>
  <c r="AS48" i="1" s="1"/>
  <c r="AR43" i="1"/>
  <c r="AR44" i="1" s="1"/>
  <c r="AR45" i="1" s="1"/>
  <c r="AR46" i="1" s="1"/>
  <c r="AR47" i="1" s="1"/>
  <c r="AR48" i="1" s="1"/>
  <c r="AQ43" i="1"/>
  <c r="AQ44" i="1" s="1"/>
  <c r="AQ45" i="1" s="1"/>
  <c r="AQ46" i="1" s="1"/>
  <c r="AQ47" i="1" s="1"/>
  <c r="AQ48" i="1" s="1"/>
  <c r="AP43" i="1"/>
  <c r="AP44" i="1" s="1"/>
  <c r="AP45" i="1" s="1"/>
  <c r="AP46" i="1" s="1"/>
  <c r="AP47" i="1" s="1"/>
  <c r="AP48" i="1" s="1"/>
  <c r="AO43" i="1"/>
  <c r="AO44" i="1" s="1"/>
  <c r="AO45" i="1" s="1"/>
  <c r="AO46" i="1" s="1"/>
  <c r="AO47" i="1" s="1"/>
  <c r="AO48" i="1" s="1"/>
  <c r="C43" i="1"/>
  <c r="A43" i="1"/>
  <c r="JX42" i="1"/>
  <c r="JX43" i="1" s="1"/>
  <c r="JX44" i="1" s="1"/>
  <c r="JX45" i="1" s="1"/>
  <c r="JX46" i="1" s="1"/>
  <c r="JX47" i="1" s="1"/>
  <c r="JX48" i="1" s="1"/>
  <c r="JW42" i="1"/>
  <c r="JW43" i="1" s="1"/>
  <c r="JW44" i="1" s="1"/>
  <c r="JW45" i="1" s="1"/>
  <c r="JW46" i="1" s="1"/>
  <c r="JW47" i="1" s="1"/>
  <c r="JW48" i="1" s="1"/>
  <c r="JV42" i="1"/>
  <c r="JV43" i="1" s="1"/>
  <c r="JV44" i="1" s="1"/>
  <c r="JV45" i="1" s="1"/>
  <c r="JV46" i="1" s="1"/>
  <c r="JV47" i="1" s="1"/>
  <c r="JV48" i="1" s="1"/>
  <c r="JU42" i="1"/>
  <c r="JU43" i="1" s="1"/>
  <c r="JU44" i="1" s="1"/>
  <c r="JU45" i="1" s="1"/>
  <c r="JU46" i="1" s="1"/>
  <c r="JU47" i="1" s="1"/>
  <c r="JU48" i="1" s="1"/>
  <c r="JT42" i="1"/>
  <c r="JT43" i="1" s="1"/>
  <c r="JT44" i="1" s="1"/>
  <c r="JT45" i="1" s="1"/>
  <c r="JT46" i="1" s="1"/>
  <c r="JT47" i="1" s="1"/>
  <c r="JT48" i="1" s="1"/>
  <c r="JS42" i="1"/>
  <c r="JS43" i="1" s="1"/>
  <c r="JS44" i="1" s="1"/>
  <c r="JS45" i="1" s="1"/>
  <c r="JS46" i="1" s="1"/>
  <c r="JS47" i="1" s="1"/>
  <c r="JS48" i="1" s="1"/>
  <c r="JR42" i="1"/>
  <c r="JQ42" i="1"/>
  <c r="JQ43" i="1" s="1"/>
  <c r="DU42" i="1"/>
  <c r="DT42" i="1"/>
  <c r="DS42" i="1"/>
  <c r="AE42" i="1"/>
  <c r="AE43" i="1" s="1"/>
  <c r="AE44" i="1" s="1"/>
  <c r="AE45" i="1" s="1"/>
  <c r="AE46" i="1" s="1"/>
  <c r="AE47" i="1" s="1"/>
  <c r="AD42" i="1"/>
  <c r="AD43" i="1" s="1"/>
  <c r="AD44" i="1" s="1"/>
  <c r="AD45" i="1" s="1"/>
  <c r="AD46" i="1" s="1"/>
  <c r="AD47" i="1" s="1"/>
  <c r="AC42" i="1"/>
  <c r="AC43" i="1" s="1"/>
  <c r="AC44" i="1" s="1"/>
  <c r="AC45" i="1" s="1"/>
  <c r="AC46" i="1" s="1"/>
  <c r="AC47" i="1" s="1"/>
  <c r="AB42" i="1"/>
  <c r="AB43" i="1" s="1"/>
  <c r="AB44" i="1" s="1"/>
  <c r="AB45" i="1" s="1"/>
  <c r="AB46" i="1" s="1"/>
  <c r="AB47" i="1" s="1"/>
  <c r="AA42" i="1"/>
  <c r="AA43" i="1" s="1"/>
  <c r="AA44" i="1" s="1"/>
  <c r="AA45" i="1" s="1"/>
  <c r="AA46" i="1" s="1"/>
  <c r="AA47" i="1" s="1"/>
  <c r="Z42" i="1"/>
  <c r="Z43" i="1" s="1"/>
  <c r="Z44" i="1" s="1"/>
  <c r="Z45" i="1" s="1"/>
  <c r="Z46" i="1" s="1"/>
  <c r="Z47" i="1" s="1"/>
  <c r="Y42" i="1"/>
  <c r="Y43" i="1" s="1"/>
  <c r="Y44" i="1" s="1"/>
  <c r="Y45" i="1" s="1"/>
  <c r="Y46" i="1" s="1"/>
  <c r="Y47" i="1" s="1"/>
  <c r="W42" i="1"/>
  <c r="T42" i="1"/>
  <c r="T43" i="1" s="1"/>
  <c r="T44" i="1" s="1"/>
  <c r="T45" i="1" s="1"/>
  <c r="T46" i="1" s="1"/>
  <c r="T47" i="1" s="1"/>
  <c r="T48" i="1" s="1"/>
  <c r="S42" i="1"/>
  <c r="S43" i="1" s="1"/>
  <c r="R42" i="1"/>
  <c r="R43" i="1" s="1"/>
  <c r="R44" i="1" s="1"/>
  <c r="R45" i="1" s="1"/>
  <c r="R46" i="1" s="1"/>
  <c r="R47" i="1" s="1"/>
  <c r="R48" i="1" s="1"/>
  <c r="Q42" i="1"/>
  <c r="LJ42" i="1" s="1" a="1"/>
  <c r="LJ42" i="1" s="1"/>
  <c r="P42" i="1"/>
  <c r="P43" i="1" s="1"/>
  <c r="P44" i="1" s="1"/>
  <c r="P45" i="1" s="1"/>
  <c r="P46" i="1" s="1"/>
  <c r="P47" i="1" s="1"/>
  <c r="P48" i="1" s="1"/>
  <c r="O42" i="1"/>
  <c r="JH42" i="1" s="1"/>
  <c r="N42" i="1"/>
  <c r="M42" i="1"/>
  <c r="KN42" i="1" s="1"/>
  <c r="I42" i="1"/>
  <c r="I43" i="1" s="1"/>
  <c r="I44" i="1" s="1"/>
  <c r="I45" i="1" s="1"/>
  <c r="I46" i="1" s="1"/>
  <c r="I47" i="1" s="1"/>
  <c r="I48" i="1" s="1"/>
  <c r="H42" i="1"/>
  <c r="AW42" i="1" s="1"/>
  <c r="C42" i="1"/>
  <c r="A42" i="1"/>
  <c r="LT41" i="1" a="1"/>
  <c r="LT41" i="1" s="1"/>
  <c r="LS41" i="1" a="1"/>
  <c r="LS41" i="1" s="1"/>
  <c r="LR41" i="1" a="1"/>
  <c r="LR41" i="1" s="1"/>
  <c r="LQ41" i="1" a="1"/>
  <c r="LQ41" i="1" s="1"/>
  <c r="LP41" i="1" a="1"/>
  <c r="LP41" i="1" s="1"/>
  <c r="LO41" i="1" a="1"/>
  <c r="LO41" i="1" s="1"/>
  <c r="LN41" i="1" a="1"/>
  <c r="LN41" i="1" s="1"/>
  <c r="LM41" i="1" a="1"/>
  <c r="LM41" i="1" s="1"/>
  <c r="LL41" i="1"/>
  <c r="LC41" i="1"/>
  <c r="KU41" i="1"/>
  <c r="KO41" i="1"/>
  <c r="KN41" i="1"/>
  <c r="KM41" i="1"/>
  <c r="KL41" i="1"/>
  <c r="JY41" i="1" a="1"/>
  <c r="JY41" i="1" s="1"/>
  <c r="JP41" i="1" a="1"/>
  <c r="JP41" i="1" s="1"/>
  <c r="JH41" i="1"/>
  <c r="JG41" i="1"/>
  <c r="JF41" i="1"/>
  <c r="JE41" i="1"/>
  <c r="JD41" i="1"/>
  <c r="IB41" i="1"/>
  <c r="HZ41" i="1"/>
  <c r="HY41" i="1"/>
  <c r="HW41" i="1"/>
  <c r="CH41" i="1"/>
  <c r="CE41" i="1"/>
  <c r="CD41" i="1"/>
  <c r="AJ41" i="1" s="1"/>
  <c r="BA41" i="1"/>
  <c r="AZ41" i="1"/>
  <c r="AY41" i="1"/>
  <c r="AX41" i="1"/>
  <c r="AW41" i="1"/>
  <c r="AV41" i="1"/>
  <c r="AI41" i="1"/>
  <c r="CR41" i="1" s="1"/>
  <c r="AH41" i="1"/>
  <c r="AG41" i="1"/>
  <c r="AF41" i="1"/>
  <c r="K42" i="1"/>
  <c r="J41" i="1"/>
  <c r="J42" i="1" s="1"/>
  <c r="J43" i="1" s="1"/>
  <c r="J44" i="1" s="1"/>
  <c r="J45" i="1" s="1"/>
  <c r="J46" i="1" s="1"/>
  <c r="J47" i="1" s="1"/>
  <c r="J48" i="1" s="1"/>
  <c r="E41" i="1"/>
  <c r="G41" i="1" s="1"/>
  <c r="A41" i="1"/>
  <c r="B42" i="1" s="1"/>
  <c r="AA40" i="1"/>
  <c r="Z40" i="1"/>
  <c r="Y40" i="1"/>
  <c r="A40" i="1"/>
  <c r="A39" i="1"/>
  <c r="LT30" i="1" a="1"/>
  <c r="LT30" i="1" s="1"/>
  <c r="LS30" i="1" a="1"/>
  <c r="LS30" i="1" s="1"/>
  <c r="LR30" i="1" a="1"/>
  <c r="LR30" i="1" s="1"/>
  <c r="LQ30" i="1" a="1"/>
  <c r="LQ30" i="1" s="1"/>
  <c r="LP30" i="1" a="1"/>
  <c r="LP30" i="1" s="1"/>
  <c r="LO30" i="1" a="1"/>
  <c r="LO30" i="1" s="1"/>
  <c r="LN30" i="1" a="1"/>
  <c r="LN30" i="1" s="1"/>
  <c r="LM30" i="1" a="1"/>
  <c r="LM30" i="1" s="1"/>
  <c r="LN24" i="1" a="1"/>
  <c r="LN24" i="1" s="1"/>
  <c r="LO24" i="1" a="1"/>
  <c r="LO24" i="1" s="1"/>
  <c r="LP24" i="1" a="1"/>
  <c r="LP24" i="1" s="1"/>
  <c r="LQ24" i="1" a="1"/>
  <c r="LQ24" i="1" s="1"/>
  <c r="LR24" i="1" a="1"/>
  <c r="LR24" i="1" s="1"/>
  <c r="LS24" i="1" a="1"/>
  <c r="LS24" i="1" s="1"/>
  <c r="LT24" i="1" a="1"/>
  <c r="LT24" i="1" s="1"/>
  <c r="LN25" i="1" a="1"/>
  <c r="LN25" i="1" s="1"/>
  <c r="LO25" i="1" a="1"/>
  <c r="LO25" i="1" s="1"/>
  <c r="LP25" i="1" a="1"/>
  <c r="LP25" i="1" s="1"/>
  <c r="LQ25" i="1" a="1"/>
  <c r="LQ25" i="1" s="1"/>
  <c r="LR25" i="1" a="1"/>
  <c r="LR25" i="1" s="1"/>
  <c r="LS25" i="1" a="1"/>
  <c r="LS25" i="1" s="1"/>
  <c r="LT25" i="1" a="1"/>
  <c r="LT25" i="1" s="1"/>
  <c r="LM25" i="1" a="1"/>
  <c r="LM25" i="1" s="1"/>
  <c r="LM24" i="1" a="1"/>
  <c r="LM24" i="1" s="1"/>
  <c r="LL24" i="1"/>
  <c r="BA24" i="1"/>
  <c r="AZ24" i="1"/>
  <c r="AY24" i="1"/>
  <c r="AX24" i="1"/>
  <c r="AW24" i="1"/>
  <c r="AV24" i="1"/>
  <c r="Q31" i="1"/>
  <c r="LJ31" i="1" s="1" a="1"/>
  <c r="LJ31" i="1" s="1"/>
  <c r="Q26" i="1" a="1"/>
  <c r="Q26" i="1" s="1"/>
  <c r="LN26" i="1" s="1" a="1"/>
  <c r="LN26" i="1" s="1"/>
  <c r="Q13" i="1"/>
  <c r="LT5" i="1"/>
  <c r="LT62" i="1" s="1"/>
  <c r="LS5" i="1"/>
  <c r="LS62" i="1" s="1"/>
  <c r="LR5" i="1"/>
  <c r="LR62" i="1" s="1"/>
  <c r="LQ5" i="1"/>
  <c r="LQ62" i="1" s="1"/>
  <c r="LP5" i="1"/>
  <c r="LP62" i="1" s="1"/>
  <c r="LO5" i="1"/>
  <c r="LO13" i="1" s="1"/>
  <c r="LN5" i="1"/>
  <c r="LN62" i="1" s="1"/>
  <c r="LM5" i="1"/>
  <c r="LM62" i="1" s="1"/>
  <c r="LR42" i="1" l="1" a="1"/>
  <c r="LR42" i="1" s="1"/>
  <c r="LI42" i="1" a="1"/>
  <c r="LI42" i="1" s="1"/>
  <c r="Q32" i="1"/>
  <c r="LJ32" i="1" s="1" a="1"/>
  <c r="LJ32" i="1" s="1"/>
  <c r="LI31" i="1" a="1"/>
  <c r="LI31" i="1" s="1"/>
  <c r="BP54" i="1"/>
  <c r="D53" i="1"/>
  <c r="K54" i="1"/>
  <c r="JE53" i="1"/>
  <c r="JF53" i="1"/>
  <c r="JD53" i="1"/>
  <c r="N54" i="1" a="1"/>
  <c r="N54" i="1" s="1"/>
  <c r="M53" i="1" a="1"/>
  <c r="M53" i="1" s="1"/>
  <c r="HW53" i="1"/>
  <c r="LT26" i="1" a="1"/>
  <c r="LT26" i="1" s="1"/>
  <c r="LR26" i="1" a="1"/>
  <c r="LR26" i="1" s="1"/>
  <c r="LS26" i="1" a="1"/>
  <c r="LS26" i="1" s="1"/>
  <c r="LQ26" i="1" a="1"/>
  <c r="LQ26" i="1" s="1"/>
  <c r="LP26" i="1" a="1"/>
  <c r="LP26" i="1" s="1"/>
  <c r="LO26" i="1" a="1"/>
  <c r="LO26" i="1" s="1"/>
  <c r="LM26" i="1" a="1"/>
  <c r="LM26" i="1" s="1"/>
  <c r="JP42" i="1" a="1"/>
  <c r="JP42" i="1" s="1"/>
  <c r="LC42" i="1"/>
  <c r="AX42" i="1"/>
  <c r="AF42" i="1"/>
  <c r="AH42" i="1"/>
  <c r="E42" i="1"/>
  <c r="G42" i="1" s="1"/>
  <c r="AG42" i="1"/>
  <c r="HY42" i="1"/>
  <c r="KO42" i="1"/>
  <c r="KV42" i="1"/>
  <c r="KF42" i="1"/>
  <c r="JJ42" i="1"/>
  <c r="KU42" i="1"/>
  <c r="KE42" i="1"/>
  <c r="JI42" i="1"/>
  <c r="JK42" i="1"/>
  <c r="KT42" i="1"/>
  <c r="KD42" i="1"/>
  <c r="KS42" i="1"/>
  <c r="KK42" i="1"/>
  <c r="KC42" i="1"/>
  <c r="JO42" i="1"/>
  <c r="KZ42" i="1"/>
  <c r="KR42" i="1"/>
  <c r="KJ42" i="1"/>
  <c r="KB42" i="1"/>
  <c r="JN42" i="1"/>
  <c r="CG42" i="1"/>
  <c r="KY42" i="1"/>
  <c r="KQ42" i="1"/>
  <c r="KI42" i="1"/>
  <c r="KA42" i="1"/>
  <c r="JM42" i="1"/>
  <c r="KW42" i="1"/>
  <c r="B43" i="1"/>
  <c r="KX42" i="1"/>
  <c r="KP42" i="1"/>
  <c r="JZ42" i="1"/>
  <c r="JL42" i="1"/>
  <c r="KG42" i="1"/>
  <c r="K43" i="1"/>
  <c r="CH42" i="1"/>
  <c r="CH43" i="1" s="1"/>
  <c r="CH44" i="1" s="1"/>
  <c r="CH45" i="1" s="1"/>
  <c r="CH46" i="1" s="1"/>
  <c r="CH47" i="1" s="1"/>
  <c r="CD42" i="1"/>
  <c r="AJ42" i="1" s="1"/>
  <c r="AI42" i="1"/>
  <c r="D42" i="1"/>
  <c r="S44" i="1"/>
  <c r="LL43" i="1"/>
  <c r="JQ44" i="1"/>
  <c r="CM41" i="1"/>
  <c r="AY42" i="1"/>
  <c r="JD42" i="1"/>
  <c r="LO42" i="1" a="1"/>
  <c r="LO42" i="1" s="1"/>
  <c r="LS42" i="1" a="1"/>
  <c r="LS42" i="1" s="1"/>
  <c r="M43" i="1"/>
  <c r="W43" i="1"/>
  <c r="CN41" i="1"/>
  <c r="AZ42" i="1"/>
  <c r="HW42" i="1"/>
  <c r="JE42" i="1"/>
  <c r="N43" i="1"/>
  <c r="CO41" i="1"/>
  <c r="BA42" i="1"/>
  <c r="JF42" i="1"/>
  <c r="LP42" i="1" a="1"/>
  <c r="LP42" i="1" s="1"/>
  <c r="LT42" i="1" a="1"/>
  <c r="LT42" i="1" s="1"/>
  <c r="O43" i="1"/>
  <c r="D41" i="1"/>
  <c r="CP41" i="1"/>
  <c r="KH41" i="1"/>
  <c r="HZ42" i="1"/>
  <c r="JG42" i="1"/>
  <c r="LL42" i="1"/>
  <c r="JR43" i="1"/>
  <c r="JR44" i="1" s="1"/>
  <c r="JR45" i="1" s="1"/>
  <c r="JR46" i="1" s="1"/>
  <c r="JR47" i="1" s="1"/>
  <c r="JR48" i="1" s="1"/>
  <c r="CQ41" i="1"/>
  <c r="KL42" i="1"/>
  <c r="LM42" i="1" a="1"/>
  <c r="LM42" i="1" s="1"/>
  <c r="LQ42" i="1" a="1"/>
  <c r="LQ42" i="1" s="1"/>
  <c r="H43" i="1"/>
  <c r="Q43" i="1"/>
  <c r="AV42" i="1"/>
  <c r="IB42" i="1"/>
  <c r="KM42" i="1"/>
  <c r="LN42" i="1" a="1"/>
  <c r="LN42" i="1" s="1"/>
  <c r="LN31" i="1" a="1"/>
  <c r="LN31" i="1" s="1"/>
  <c r="LR31" i="1" a="1"/>
  <c r="LR31" i="1" s="1"/>
  <c r="LO31" i="1" a="1"/>
  <c r="LO31" i="1" s="1"/>
  <c r="LS31" i="1" a="1"/>
  <c r="LS31" i="1" s="1"/>
  <c r="LP31" i="1" a="1"/>
  <c r="LP31" i="1" s="1"/>
  <c r="LT31" i="1" a="1"/>
  <c r="LT31" i="1" s="1"/>
  <c r="LM31" i="1" a="1"/>
  <c r="LM31" i="1" s="1"/>
  <c r="LQ32" i="1" a="1"/>
  <c r="LQ32" i="1" s="1"/>
  <c r="LQ31" i="1" a="1"/>
  <c r="LQ31" i="1" s="1"/>
  <c r="LO16" i="1"/>
  <c r="LO17" i="1"/>
  <c r="LO62" i="1"/>
  <c r="LP13" i="1"/>
  <c r="LQ13" i="1"/>
  <c r="LR13" i="1"/>
  <c r="LS13" i="1"/>
  <c r="LT13" i="1"/>
  <c r="LM13" i="1"/>
  <c r="LN13" i="1"/>
  <c r="LS32" i="1" l="1" a="1"/>
  <c r="LS32" i="1" s="1"/>
  <c r="LM32" i="1" a="1"/>
  <c r="LM32" i="1" s="1"/>
  <c r="LO32" i="1" a="1"/>
  <c r="LO32" i="1" s="1"/>
  <c r="LR32" i="1" a="1"/>
  <c r="LR32" i="1" s="1"/>
  <c r="LT32" i="1" a="1"/>
  <c r="LT32" i="1" s="1"/>
  <c r="LP32" i="1" a="1"/>
  <c r="LP32" i="1" s="1"/>
  <c r="LN32" i="1" a="1"/>
  <c r="LN32" i="1" s="1"/>
  <c r="LI43" i="1" a="1"/>
  <c r="LI43" i="1" s="1"/>
  <c r="LJ43" i="1" a="1"/>
  <c r="LJ43" i="1" s="1"/>
  <c r="Q33" i="1"/>
  <c r="LJ33" i="1" s="1" a="1"/>
  <c r="LJ33" i="1" s="1"/>
  <c r="LI32" i="1" a="1"/>
  <c r="LI32" i="1" s="1"/>
  <c r="D54" i="1"/>
  <c r="KY53" i="1"/>
  <c r="HY53" i="1"/>
  <c r="M54" i="1" a="1"/>
  <c r="M54" i="1" s="1"/>
  <c r="AI54" i="1" s="1"/>
  <c r="LA53" i="1"/>
  <c r="KZ53" i="1"/>
  <c r="KO53" i="1"/>
  <c r="AH53" i="1"/>
  <c r="KX53" i="1"/>
  <c r="KN53" i="1"/>
  <c r="AG53" i="1"/>
  <c r="KW53" i="1"/>
  <c r="KM53" i="1"/>
  <c r="KL53" i="1"/>
  <c r="IB53" i="1"/>
  <c r="HZ53" i="1"/>
  <c r="E53" i="1" s="1"/>
  <c r="G53" i="1" s="1"/>
  <c r="LB53" i="1"/>
  <c r="AI53" i="1"/>
  <c r="JF54" i="1"/>
  <c r="JD54" i="1"/>
  <c r="HW54" i="1"/>
  <c r="JE54" i="1"/>
  <c r="CD53" i="1"/>
  <c r="AF53" i="1"/>
  <c r="LC54" i="1"/>
  <c r="JY42" i="1" a="1"/>
  <c r="JY42" i="1" s="1"/>
  <c r="JQ45" i="1"/>
  <c r="JP44" i="1" a="1"/>
  <c r="JP44" i="1" s="1"/>
  <c r="CH48" i="1"/>
  <c r="Q44" i="1"/>
  <c r="LQ43" i="1" a="1"/>
  <c r="LQ43" i="1" s="1"/>
  <c r="LM43" i="1" a="1"/>
  <c r="LM43" i="1" s="1"/>
  <c r="LT43" i="1" a="1"/>
  <c r="LT43" i="1" s="1"/>
  <c r="LO43" i="1" a="1"/>
  <c r="LO43" i="1" s="1"/>
  <c r="LN43" i="1" a="1"/>
  <c r="LN43" i="1" s="1"/>
  <c r="LS43" i="1" a="1"/>
  <c r="LS43" i="1" s="1"/>
  <c r="LR43" i="1" a="1"/>
  <c r="LR43" i="1" s="1"/>
  <c r="LP43" i="1" a="1"/>
  <c r="LP43" i="1" s="1"/>
  <c r="LC43" i="1"/>
  <c r="W44" i="1"/>
  <c r="JP43" i="1" a="1"/>
  <c r="JP43" i="1" s="1"/>
  <c r="K44" i="1"/>
  <c r="AI43" i="1"/>
  <c r="D43" i="1"/>
  <c r="H44" i="1"/>
  <c r="AW43" i="1"/>
  <c r="AX43" i="1"/>
  <c r="AV43" i="1"/>
  <c r="BA43" i="1"/>
  <c r="AZ43" i="1"/>
  <c r="AY43" i="1"/>
  <c r="KM43" i="1"/>
  <c r="KL43" i="1"/>
  <c r="HZ43" i="1"/>
  <c r="KO43" i="1"/>
  <c r="HY43" i="1"/>
  <c r="KN43" i="1"/>
  <c r="E43" i="1"/>
  <c r="AH43" i="1"/>
  <c r="AG43" i="1"/>
  <c r="M44" i="1"/>
  <c r="IB43" i="1"/>
  <c r="LL44" i="1"/>
  <c r="S45" i="1"/>
  <c r="N44" i="1"/>
  <c r="JD43" i="1"/>
  <c r="HW43" i="1"/>
  <c r="JF43" i="1"/>
  <c r="JE43" i="1"/>
  <c r="AF43" i="1"/>
  <c r="CD43" i="1"/>
  <c r="AJ43" i="1" s="1"/>
  <c r="KU43" i="1"/>
  <c r="KE43" i="1"/>
  <c r="KT43" i="1"/>
  <c r="KD43" i="1"/>
  <c r="KS43" i="1"/>
  <c r="KP43" i="1"/>
  <c r="KF43" i="1"/>
  <c r="JL43" i="1"/>
  <c r="KZ43" i="1"/>
  <c r="KC43" i="1"/>
  <c r="JK43" i="1"/>
  <c r="CG43" i="1"/>
  <c r="B44" i="1"/>
  <c r="KY43" i="1"/>
  <c r="KB43" i="1"/>
  <c r="JJ43" i="1"/>
  <c r="KX43" i="1"/>
  <c r="KK43" i="1"/>
  <c r="KA43" i="1"/>
  <c r="JI43" i="1"/>
  <c r="KW43" i="1"/>
  <c r="KJ43" i="1"/>
  <c r="JZ43" i="1"/>
  <c r="KV43" i="1"/>
  <c r="KI43" i="1"/>
  <c r="JO43" i="1"/>
  <c r="KR43" i="1"/>
  <c r="JN43" i="1"/>
  <c r="KQ43" i="1"/>
  <c r="KG43" i="1"/>
  <c r="JM43" i="1"/>
  <c r="JH43" i="1"/>
  <c r="O44" i="1"/>
  <c r="JG43" i="1"/>
  <c r="CR42" i="1"/>
  <c r="CQ42" i="1"/>
  <c r="CP42" i="1"/>
  <c r="CM42" i="1"/>
  <c r="CO42" i="1"/>
  <c r="KH42" i="1"/>
  <c r="CN42" i="1"/>
  <c r="LT17" i="1"/>
  <c r="LT16" i="1"/>
  <c r="LS17" i="1"/>
  <c r="LS16" i="1"/>
  <c r="LP17" i="1"/>
  <c r="LP16" i="1"/>
  <c r="LR17" i="1"/>
  <c r="LR16" i="1"/>
  <c r="LN17" i="1"/>
  <c r="LN16" i="1"/>
  <c r="LQ17" i="1"/>
  <c r="LQ16" i="1"/>
  <c r="LM17" i="1"/>
  <c r="LM16" i="1"/>
  <c r="LI44" i="1" l="1" a="1"/>
  <c r="LI44" i="1" s="1"/>
  <c r="LJ44" i="1" a="1"/>
  <c r="LJ44" i="1" s="1"/>
  <c r="Q34" i="1"/>
  <c r="LJ34" i="1" s="1" a="1"/>
  <c r="LJ34" i="1" s="1"/>
  <c r="LI33" i="1" a="1"/>
  <c r="LI33" i="1" s="1"/>
  <c r="LO33" i="1" a="1"/>
  <c r="LO33" i="1" s="1"/>
  <c r="LM33" i="1" a="1"/>
  <c r="LM33" i="1" s="1"/>
  <c r="LS33" i="1" a="1"/>
  <c r="LS33" i="1" s="1"/>
  <c r="LP33" i="1" a="1"/>
  <c r="LP33" i="1" s="1"/>
  <c r="LQ33" i="1" a="1"/>
  <c r="LQ33" i="1" s="1"/>
  <c r="LR33" i="1" a="1"/>
  <c r="LR33" i="1" s="1"/>
  <c r="LN33" i="1" a="1"/>
  <c r="LN33" i="1" s="1"/>
  <c r="LT33" i="1" a="1"/>
  <c r="LT33" i="1" s="1"/>
  <c r="CR54" i="1"/>
  <c r="CP54" i="1"/>
  <c r="CO54" i="1"/>
  <c r="CQ54" i="1"/>
  <c r="CN54" i="1"/>
  <c r="CM54" i="1"/>
  <c r="DW54" i="1"/>
  <c r="DX54" i="1"/>
  <c r="CQ53" i="1"/>
  <c r="CN53" i="1"/>
  <c r="CM53" i="1"/>
  <c r="CR53" i="1"/>
  <c r="CP53" i="1"/>
  <c r="CO53" i="1"/>
  <c r="DW53" i="1"/>
  <c r="DX53" i="1"/>
  <c r="LB54" i="1"/>
  <c r="KL54" i="1"/>
  <c r="IB54" i="1"/>
  <c r="AH54" i="1"/>
  <c r="LA54" i="1"/>
  <c r="AG54" i="1"/>
  <c r="KZ54" i="1"/>
  <c r="HZ54" i="1"/>
  <c r="E54" i="1" s="1"/>
  <c r="G54" i="1" s="1"/>
  <c r="KX54" i="1"/>
  <c r="KW54" i="1"/>
  <c r="KO54" i="1"/>
  <c r="KM54" i="1"/>
  <c r="HY54" i="1"/>
  <c r="KY54" i="1"/>
  <c r="KN54" i="1"/>
  <c r="CD54" i="1"/>
  <c r="JM53" i="1"/>
  <c r="JO53" i="1"/>
  <c r="JN53" i="1"/>
  <c r="JL53" i="1"/>
  <c r="JK53" i="1"/>
  <c r="JJ53" i="1"/>
  <c r="JI53" i="1"/>
  <c r="AF54" i="1"/>
  <c r="CD44" i="1"/>
  <c r="AJ44" i="1" s="1"/>
  <c r="G43" i="1"/>
  <c r="JY43" i="1" a="1"/>
  <c r="JY43" i="1" s="1"/>
  <c r="W45" i="1"/>
  <c r="LC44" i="1"/>
  <c r="KS44" i="1"/>
  <c r="KK44" i="1"/>
  <c r="KC44" i="1"/>
  <c r="KY44" i="1"/>
  <c r="KQ44" i="1"/>
  <c r="KI44" i="1"/>
  <c r="KA44" i="1"/>
  <c r="JM44" i="1"/>
  <c r="B45" i="1"/>
  <c r="KZ44" i="1"/>
  <c r="KE44" i="1"/>
  <c r="JL44" i="1"/>
  <c r="KX44" i="1"/>
  <c r="KD44" i="1"/>
  <c r="JK44" i="1"/>
  <c r="CG44" i="1"/>
  <c r="KW44" i="1"/>
  <c r="KB44" i="1"/>
  <c r="JJ44" i="1"/>
  <c r="KV44" i="1"/>
  <c r="JZ44" i="1"/>
  <c r="JI44" i="1"/>
  <c r="KU44" i="1"/>
  <c r="KJ44" i="1"/>
  <c r="KT44" i="1"/>
  <c r="KF44" i="1"/>
  <c r="JO44" i="1"/>
  <c r="JN44" i="1"/>
  <c r="KR44" i="1"/>
  <c r="KP44" i="1"/>
  <c r="KG44" i="1"/>
  <c r="LR44" i="1" a="1"/>
  <c r="LR44" i="1" s="1"/>
  <c r="LN44" i="1" a="1"/>
  <c r="LN44" i="1" s="1"/>
  <c r="LO44" i="1" a="1"/>
  <c r="LO44" i="1" s="1"/>
  <c r="LT44" i="1" a="1"/>
  <c r="LT44" i="1" s="1"/>
  <c r="LS44" i="1" a="1"/>
  <c r="LS44" i="1" s="1"/>
  <c r="LM44" i="1" a="1"/>
  <c r="LM44" i="1" s="1"/>
  <c r="Q45" i="1"/>
  <c r="LQ44" i="1" a="1"/>
  <c r="LQ44" i="1" s="1"/>
  <c r="LP44" i="1" a="1"/>
  <c r="LP44" i="1" s="1"/>
  <c r="M45" i="1"/>
  <c r="KO44" i="1"/>
  <c r="KN44" i="1"/>
  <c r="HZ44" i="1"/>
  <c r="KM44" i="1"/>
  <c r="HY44" i="1"/>
  <c r="KL44" i="1"/>
  <c r="E44" i="1"/>
  <c r="AH44" i="1"/>
  <c r="AG44" i="1"/>
  <c r="IB44" i="1"/>
  <c r="N45" i="1"/>
  <c r="JE44" i="1"/>
  <c r="HW44" i="1"/>
  <c r="AF44" i="1"/>
  <c r="JF44" i="1"/>
  <c r="JD44" i="1"/>
  <c r="H45" i="1"/>
  <c r="AW44" i="1"/>
  <c r="AV44" i="1"/>
  <c r="BA44" i="1"/>
  <c r="AZ44" i="1"/>
  <c r="AX44" i="1"/>
  <c r="AY44" i="1"/>
  <c r="LL45" i="1"/>
  <c r="S46" i="1"/>
  <c r="CQ43" i="1"/>
  <c r="CP43" i="1"/>
  <c r="CO43" i="1"/>
  <c r="CR43" i="1"/>
  <c r="CN43" i="1"/>
  <c r="CM43" i="1"/>
  <c r="KH43" i="1"/>
  <c r="JH44" i="1"/>
  <c r="JG44" i="1"/>
  <c r="O45" i="1"/>
  <c r="K45" i="1"/>
  <c r="AI44" i="1"/>
  <c r="D44" i="1"/>
  <c r="JQ46" i="1"/>
  <c r="JP45" i="1" a="1"/>
  <c r="JP45" i="1" s="1"/>
  <c r="LI45" i="1" l="1" a="1"/>
  <c r="LI45" i="1" s="1"/>
  <c r="LJ45" i="1" a="1"/>
  <c r="LJ45" i="1" s="1"/>
  <c r="Q35" i="1"/>
  <c r="LJ35" i="1" s="1" a="1"/>
  <c r="LJ35" i="1" s="1"/>
  <c r="LI34" i="1" a="1"/>
  <c r="LI34" i="1" s="1"/>
  <c r="LS34" i="1" a="1"/>
  <c r="LS34" i="1" s="1"/>
  <c r="LM34" i="1" a="1"/>
  <c r="LM34" i="1" s="1"/>
  <c r="LO34" i="1" a="1"/>
  <c r="LO34" i="1" s="1"/>
  <c r="LN34" i="1" a="1"/>
  <c r="LN34" i="1" s="1"/>
  <c r="LR34" i="1" a="1"/>
  <c r="LR34" i="1" s="1"/>
  <c r="LQ34" i="1" a="1"/>
  <c r="LQ34" i="1" s="1"/>
  <c r="LP34" i="1" a="1"/>
  <c r="LP34" i="1" s="1"/>
  <c r="LT34" i="1" a="1"/>
  <c r="LT34" i="1" s="1"/>
  <c r="JO54" i="1"/>
  <c r="JN54" i="1"/>
  <c r="JL54" i="1"/>
  <c r="JK54" i="1"/>
  <c r="JM54" i="1"/>
  <c r="JJ54" i="1"/>
  <c r="JI54" i="1"/>
  <c r="CD45" i="1"/>
  <c r="AJ45" i="1" s="1"/>
  <c r="G44" i="1"/>
  <c r="JH45" i="1"/>
  <c r="JG45" i="1"/>
  <c r="O46" i="1"/>
  <c r="KO45" i="1"/>
  <c r="E45" i="1"/>
  <c r="KM45" i="1"/>
  <c r="IB45" i="1"/>
  <c r="AG45" i="1"/>
  <c r="KL45" i="1"/>
  <c r="HZ45" i="1"/>
  <c r="HY45" i="1"/>
  <c r="AH45" i="1"/>
  <c r="M46" i="1"/>
  <c r="KN45" i="1"/>
  <c r="KW45" i="1"/>
  <c r="KG45" i="1"/>
  <c r="JK45" i="1"/>
  <c r="KU45" i="1"/>
  <c r="KE45" i="1"/>
  <c r="JI45" i="1"/>
  <c r="KT45" i="1"/>
  <c r="KD45" i="1"/>
  <c r="KS45" i="1"/>
  <c r="KK45" i="1"/>
  <c r="KC45" i="1"/>
  <c r="JO45" i="1"/>
  <c r="KZ45" i="1"/>
  <c r="KR45" i="1"/>
  <c r="KJ45" i="1"/>
  <c r="KB45" i="1"/>
  <c r="JN45" i="1"/>
  <c r="KV45" i="1"/>
  <c r="JZ45" i="1"/>
  <c r="CG45" i="1"/>
  <c r="KQ45" i="1"/>
  <c r="KP45" i="1"/>
  <c r="KI45" i="1"/>
  <c r="B46" i="1"/>
  <c r="JM45" i="1"/>
  <c r="KY45" i="1"/>
  <c r="KF45" i="1"/>
  <c r="JL45" i="1"/>
  <c r="KX45" i="1"/>
  <c r="KA45" i="1"/>
  <c r="JJ45" i="1"/>
  <c r="AF45" i="1"/>
  <c r="JF45" i="1"/>
  <c r="JE45" i="1"/>
  <c r="N46" i="1"/>
  <c r="JD45" i="1"/>
  <c r="HW45" i="1"/>
  <c r="K46" i="1"/>
  <c r="AI45" i="1"/>
  <c r="D45" i="1"/>
  <c r="S47" i="1"/>
  <c r="LL46" i="1"/>
  <c r="AZ45" i="1"/>
  <c r="H46" i="1"/>
  <c r="AY45" i="1"/>
  <c r="AX45" i="1"/>
  <c r="AW45" i="1"/>
  <c r="BA45" i="1"/>
  <c r="AV45" i="1"/>
  <c r="Q46" i="1"/>
  <c r="LQ45" i="1" a="1"/>
  <c r="LQ45" i="1" s="1"/>
  <c r="LM45" i="1" a="1"/>
  <c r="LM45" i="1" s="1"/>
  <c r="LT45" i="1" a="1"/>
  <c r="LT45" i="1" s="1"/>
  <c r="LP45" i="1" a="1"/>
  <c r="LP45" i="1" s="1"/>
  <c r="LO45" i="1" a="1"/>
  <c r="LO45" i="1" s="1"/>
  <c r="LN45" i="1" a="1"/>
  <c r="LN45" i="1" s="1"/>
  <c r="LS45" i="1" a="1"/>
  <c r="LS45" i="1" s="1"/>
  <c r="LR45" i="1" a="1"/>
  <c r="LR45" i="1" s="1"/>
  <c r="JQ47" i="1"/>
  <c r="JP46" i="1" a="1"/>
  <c r="JP46" i="1" s="1"/>
  <c r="CQ44" i="1"/>
  <c r="CP44" i="1"/>
  <c r="CO44" i="1"/>
  <c r="CN44" i="1"/>
  <c r="CM44" i="1"/>
  <c r="KH44" i="1"/>
  <c r="CR44" i="1"/>
  <c r="JY44" i="1" a="1"/>
  <c r="JY44" i="1" s="1"/>
  <c r="LC45" i="1"/>
  <c r="W46" i="1"/>
  <c r="LI46" i="1" l="1" a="1"/>
  <c r="LI46" i="1" s="1"/>
  <c r="LJ46" i="1" a="1"/>
  <c r="LJ46" i="1" s="1"/>
  <c r="Q36" i="1"/>
  <c r="LJ36" i="1" s="1" a="1"/>
  <c r="LJ36" i="1" s="1"/>
  <c r="LI35" i="1" a="1"/>
  <c r="LI35" i="1" s="1"/>
  <c r="LO35" i="1" a="1"/>
  <c r="LO35" i="1" s="1"/>
  <c r="LT35" i="1" a="1"/>
  <c r="LT35" i="1" s="1"/>
  <c r="LS35" i="1" a="1"/>
  <c r="LS35" i="1" s="1"/>
  <c r="LQ35" i="1" a="1"/>
  <c r="LQ35" i="1" s="1"/>
  <c r="LN35" i="1" a="1"/>
  <c r="LN35" i="1" s="1"/>
  <c r="LM35" i="1" a="1"/>
  <c r="LM35" i="1" s="1"/>
  <c r="LP35" i="1" a="1"/>
  <c r="LP35" i="1" s="1"/>
  <c r="LR35" i="1" a="1"/>
  <c r="LR35" i="1" s="1"/>
  <c r="CD46" i="1"/>
  <c r="AJ46" i="1" s="1"/>
  <c r="G45" i="1"/>
  <c r="M47" i="1"/>
  <c r="KN46" i="1"/>
  <c r="KM46" i="1"/>
  <c r="IB46" i="1"/>
  <c r="KL46" i="1"/>
  <c r="HZ46" i="1"/>
  <c r="KO46" i="1"/>
  <c r="HY46" i="1"/>
  <c r="E46" i="1"/>
  <c r="AH46" i="1"/>
  <c r="AG46" i="1"/>
  <c r="LL47" i="1"/>
  <c r="W47" i="1"/>
  <c r="LC46" i="1"/>
  <c r="CN45" i="1"/>
  <c r="CR45" i="1"/>
  <c r="CQ45" i="1"/>
  <c r="KH45" i="1"/>
  <c r="CP45" i="1"/>
  <c r="CO45" i="1"/>
  <c r="CM45" i="1"/>
  <c r="JY45" i="1" a="1"/>
  <c r="JY45" i="1" s="1"/>
  <c r="LS46" i="1" a="1"/>
  <c r="LS46" i="1" s="1"/>
  <c r="LO46" i="1" a="1"/>
  <c r="LO46" i="1" s="1"/>
  <c r="LR46" i="1" a="1"/>
  <c r="LR46" i="1" s="1"/>
  <c r="LN46" i="1" a="1"/>
  <c r="LN46" i="1" s="1"/>
  <c r="Q47" i="1"/>
  <c r="LQ46" i="1" a="1"/>
  <c r="LQ46" i="1" s="1"/>
  <c r="LM46" i="1" a="1"/>
  <c r="LM46" i="1" s="1"/>
  <c r="LT46" i="1" a="1"/>
  <c r="LT46" i="1" s="1"/>
  <c r="LP46" i="1" a="1"/>
  <c r="LP46" i="1" s="1"/>
  <c r="K47" i="1"/>
  <c r="AI46" i="1"/>
  <c r="D46" i="1"/>
  <c r="JH46" i="1"/>
  <c r="JG46" i="1"/>
  <c r="O47" i="1"/>
  <c r="B47" i="1"/>
  <c r="KX46" i="1"/>
  <c r="KP46" i="1"/>
  <c r="JZ46" i="1"/>
  <c r="JL46" i="1"/>
  <c r="KV46" i="1"/>
  <c r="KF46" i="1"/>
  <c r="JJ46" i="1"/>
  <c r="KU46" i="1"/>
  <c r="KE46" i="1"/>
  <c r="JI46" i="1"/>
  <c r="KT46" i="1"/>
  <c r="KD46" i="1"/>
  <c r="KS46" i="1"/>
  <c r="KK46" i="1"/>
  <c r="KC46" i="1"/>
  <c r="JO46" i="1"/>
  <c r="KR46" i="1"/>
  <c r="KJ46" i="1"/>
  <c r="KI46" i="1"/>
  <c r="JN46" i="1"/>
  <c r="KZ46" i="1"/>
  <c r="KG46" i="1"/>
  <c r="JM46" i="1"/>
  <c r="KQ46" i="1"/>
  <c r="CG46" i="1"/>
  <c r="KB46" i="1"/>
  <c r="KA46" i="1"/>
  <c r="JK46" i="1"/>
  <c r="KY46" i="1"/>
  <c r="KW46" i="1"/>
  <c r="BA46" i="1"/>
  <c r="H47" i="1"/>
  <c r="AX46" i="1"/>
  <c r="AZ46" i="1"/>
  <c r="AW46" i="1"/>
  <c r="AV46" i="1"/>
  <c r="AY46" i="1"/>
  <c r="JP47" i="1" a="1"/>
  <c r="JP47" i="1" s="1"/>
  <c r="JD46" i="1"/>
  <c r="JE46" i="1"/>
  <c r="N47" i="1"/>
  <c r="HW46" i="1"/>
  <c r="AF46" i="1"/>
  <c r="JF46" i="1"/>
  <c r="LI47" i="1" l="1" a="1"/>
  <c r="LI47" i="1" s="1"/>
  <c r="LJ47" i="1" a="1"/>
  <c r="LJ47" i="1" s="1"/>
  <c r="Q37" i="1"/>
  <c r="LJ37" i="1" s="1" a="1"/>
  <c r="LJ37" i="1" s="1"/>
  <c r="LI36" i="1" a="1"/>
  <c r="LI36" i="1" s="1"/>
  <c r="LP36" i="1" a="1"/>
  <c r="LP36" i="1" s="1"/>
  <c r="LT36" i="1" a="1"/>
  <c r="LT36" i="1" s="1"/>
  <c r="LM36" i="1" a="1"/>
  <c r="LM36" i="1" s="1"/>
  <c r="LO36" i="1" a="1"/>
  <c r="LO36" i="1" s="1"/>
  <c r="LR36" i="1" a="1"/>
  <c r="LR36" i="1" s="1"/>
  <c r="LS36" i="1" a="1"/>
  <c r="LS36" i="1" s="1"/>
  <c r="LQ36" i="1" a="1"/>
  <c r="LQ36" i="1" s="1"/>
  <c r="LN36" i="1" a="1"/>
  <c r="LN36" i="1" s="1"/>
  <c r="CD47" i="1"/>
  <c r="AJ47" i="1" s="1"/>
  <c r="G46" i="1"/>
  <c r="JY46" i="1" a="1"/>
  <c r="JY46" i="1" s="1"/>
  <c r="KH46" i="1"/>
  <c r="CO46" i="1"/>
  <c r="CM46" i="1"/>
  <c r="CR46" i="1"/>
  <c r="CP46" i="1"/>
  <c r="CN46" i="1"/>
  <c r="CQ46" i="1"/>
  <c r="AI47" i="1"/>
  <c r="D47" i="1"/>
  <c r="KT47" i="1"/>
  <c r="KD47" i="1"/>
  <c r="KZ47" i="1"/>
  <c r="KR47" i="1"/>
  <c r="KJ47" i="1"/>
  <c r="KB47" i="1"/>
  <c r="JN47" i="1"/>
  <c r="KY47" i="1"/>
  <c r="KQ47" i="1"/>
  <c r="KI47" i="1"/>
  <c r="KA47" i="1"/>
  <c r="JM47" i="1"/>
  <c r="KX47" i="1"/>
  <c r="KP47" i="1"/>
  <c r="JZ47" i="1"/>
  <c r="JL47" i="1"/>
  <c r="KW47" i="1"/>
  <c r="KG47" i="1"/>
  <c r="JK47" i="1"/>
  <c r="KV47" i="1"/>
  <c r="KC47" i="1"/>
  <c r="JI47" i="1"/>
  <c r="CG47" i="1"/>
  <c r="KS47" i="1"/>
  <c r="KK47" i="1"/>
  <c r="JO47" i="1"/>
  <c r="KU47" i="1"/>
  <c r="KF47" i="1"/>
  <c r="JJ47" i="1"/>
  <c r="KE47" i="1"/>
  <c r="AW47" i="1"/>
  <c r="BA47" i="1"/>
  <c r="AY47" i="1"/>
  <c r="AX47" i="1"/>
  <c r="AV47" i="1"/>
  <c r="AZ47" i="1"/>
  <c r="JH47" i="1"/>
  <c r="JG47" i="1"/>
  <c r="LC47" i="1"/>
  <c r="JF47" i="1"/>
  <c r="JE47" i="1"/>
  <c r="HW47" i="1"/>
  <c r="JD47" i="1"/>
  <c r="AF47" i="1"/>
  <c r="LT47" i="1" a="1"/>
  <c r="LT47" i="1" s="1"/>
  <c r="LP47" i="1" a="1"/>
  <c r="LP47" i="1" s="1"/>
  <c r="LM47" i="1" a="1"/>
  <c r="LM47" i="1" s="1"/>
  <c r="LO47" i="1" a="1"/>
  <c r="LO47" i="1" s="1"/>
  <c r="LS47" i="1" a="1"/>
  <c r="LS47" i="1" s="1"/>
  <c r="LR47" i="1" a="1"/>
  <c r="LR47" i="1" s="1"/>
  <c r="LN47" i="1" a="1"/>
  <c r="LN47" i="1" s="1"/>
  <c r="LQ47" i="1" a="1"/>
  <c r="LQ47" i="1" s="1"/>
  <c r="KL47" i="1"/>
  <c r="HY47" i="1"/>
  <c r="KO47" i="1"/>
  <c r="KN47" i="1"/>
  <c r="KM47" i="1"/>
  <c r="IB47" i="1"/>
  <c r="HZ47" i="1"/>
  <c r="E47" i="1"/>
  <c r="AH47" i="1"/>
  <c r="AG47" i="1"/>
  <c r="LQ37" i="1" l="1" a="1"/>
  <c r="LQ37" i="1" s="1"/>
  <c r="LI37" i="1" a="1"/>
  <c r="LI37" i="1" s="1"/>
  <c r="LP37" i="1" a="1"/>
  <c r="LP37" i="1" s="1"/>
  <c r="LR37" i="1" a="1"/>
  <c r="LR37" i="1" s="1"/>
  <c r="LN37" i="1" a="1"/>
  <c r="LN37" i="1" s="1"/>
  <c r="LO37" i="1" a="1"/>
  <c r="LO37" i="1" s="1"/>
  <c r="LT37" i="1" a="1"/>
  <c r="LT37" i="1" s="1"/>
  <c r="LS37" i="1" a="1"/>
  <c r="LS37" i="1" s="1"/>
  <c r="LM37" i="1" a="1"/>
  <c r="LM37" i="1" s="1"/>
  <c r="G47" i="1"/>
  <c r="JY47" i="1" a="1"/>
  <c r="JY47" i="1" s="1"/>
  <c r="CQ47" i="1"/>
  <c r="KH47" i="1"/>
  <c r="CR47" i="1"/>
  <c r="CO47" i="1"/>
  <c r="CN47" i="1"/>
  <c r="CM47" i="1"/>
  <c r="CP47" i="1"/>
  <c r="JQ48" i="1" l="1"/>
  <c r="JP48" i="1" s="1" a="1"/>
  <c r="JP48" i="1" s="1"/>
  <c r="S48" i="1"/>
  <c r="LL48" i="1" s="1"/>
  <c r="CD48" i="1" l="1"/>
  <c r="AJ48" i="1" s="1"/>
  <c r="W48" i="1"/>
  <c r="K48" i="1"/>
  <c r="H48" i="1"/>
  <c r="Q48" i="1"/>
  <c r="N48" i="1"/>
  <c r="M48" i="1"/>
  <c r="B48" i="1"/>
  <c r="O48" i="1"/>
  <c r="LI48" i="1" l="1" a="1"/>
  <c r="LI48" i="1" s="1"/>
  <c r="LJ48" i="1" a="1"/>
  <c r="LJ48" i="1" s="1"/>
  <c r="HY48" i="1"/>
  <c r="KO48" i="1"/>
  <c r="KN48" i="1"/>
  <c r="KM48" i="1"/>
  <c r="IB48" i="1"/>
  <c r="KL48" i="1"/>
  <c r="AH48" i="1"/>
  <c r="AG48" i="1"/>
  <c r="HZ48" i="1"/>
  <c r="E48" i="1"/>
  <c r="G48" i="1" s="1"/>
  <c r="JF48" i="1"/>
  <c r="AF48" i="1"/>
  <c r="JE48" i="1"/>
  <c r="HW48" i="1"/>
  <c r="JD48" i="1"/>
  <c r="AY48" i="1"/>
  <c r="AW48" i="1"/>
  <c r="AV48" i="1"/>
  <c r="BA48" i="1"/>
  <c r="AX48" i="1"/>
  <c r="AZ48" i="1"/>
  <c r="LT48" i="1" a="1"/>
  <c r="LT48" i="1" s="1"/>
  <c r="LP48" i="1" a="1"/>
  <c r="LP48" i="1" s="1"/>
  <c r="LS48" i="1" a="1"/>
  <c r="LS48" i="1" s="1"/>
  <c r="LO48" i="1" a="1"/>
  <c r="LO48" i="1" s="1"/>
  <c r="LR48" i="1" a="1"/>
  <c r="LR48" i="1" s="1"/>
  <c r="LN48" i="1" a="1"/>
  <c r="LN48" i="1" s="1"/>
  <c r="LQ48" i="1" a="1"/>
  <c r="LQ48" i="1" s="1"/>
  <c r="LM48" i="1" a="1"/>
  <c r="LM48" i="1" s="1"/>
  <c r="D48" i="1"/>
  <c r="AI48" i="1"/>
  <c r="KZ48" i="1"/>
  <c r="KR48" i="1"/>
  <c r="KJ48" i="1"/>
  <c r="KB48" i="1"/>
  <c r="JN48" i="1"/>
  <c r="KY48" i="1"/>
  <c r="KQ48" i="1"/>
  <c r="KI48" i="1"/>
  <c r="KA48" i="1"/>
  <c r="JM48" i="1"/>
  <c r="KX48" i="1"/>
  <c r="KP48" i="1"/>
  <c r="JZ48" i="1"/>
  <c r="JL48" i="1"/>
  <c r="KW48" i="1"/>
  <c r="KG48" i="1"/>
  <c r="JK48" i="1"/>
  <c r="KV48" i="1"/>
  <c r="KF48" i="1"/>
  <c r="JJ48" i="1"/>
  <c r="KU48" i="1"/>
  <c r="KE48" i="1"/>
  <c r="JI48" i="1"/>
  <c r="KT48" i="1"/>
  <c r="KD48" i="1"/>
  <c r="JO48" i="1"/>
  <c r="KK48" i="1"/>
  <c r="KS48" i="1"/>
  <c r="KC48" i="1"/>
  <c r="LC48" i="1"/>
  <c r="JH48" i="1"/>
  <c r="JG48" i="1"/>
  <c r="CO48" i="1" l="1"/>
  <c r="KH48" i="1"/>
  <c r="CM48" i="1"/>
  <c r="CR48" i="1"/>
  <c r="CQ48" i="1"/>
  <c r="CN48" i="1"/>
  <c r="CP48" i="1"/>
  <c r="JY48" i="1" a="1"/>
  <c r="JY48" i="1" s="1"/>
  <c r="JG30" i="1" l="1"/>
  <c r="BA30" i="1"/>
  <c r="AZ30" i="1"/>
  <c r="AY30" i="1"/>
  <c r="AX30" i="1"/>
  <c r="AW30" i="1"/>
  <c r="AV30" i="1"/>
  <c r="Z190" i="4"/>
  <c r="Z191" i="4" s="1"/>
  <c r="Z192" i="4" s="1"/>
  <c r="AA190" i="4"/>
  <c r="AA191" i="4" s="1"/>
  <c r="AA192" i="4" s="1"/>
  <c r="Z195" i="4"/>
  <c r="AA195" i="4"/>
  <c r="Z196" i="4"/>
  <c r="Z197" i="4" s="1"/>
  <c r="AA196" i="4"/>
  <c r="AA197" i="4" s="1"/>
  <c r="Z200" i="4"/>
  <c r="AA200" i="4"/>
  <c r="Z201" i="4"/>
  <c r="AA201" i="4"/>
  <c r="Z202" i="4"/>
  <c r="AA202" i="4"/>
  <c r="AL17" i="1" l="1"/>
  <c r="OB17" i="1"/>
  <c r="MH17" i="1"/>
  <c r="KY17" i="1"/>
  <c r="KX17" i="1"/>
  <c r="KK17" i="1"/>
  <c r="KJ17" i="1"/>
  <c r="JY17" i="1"/>
  <c r="JH17" i="1"/>
  <c r="JG17" i="1"/>
  <c r="JF17" i="1"/>
  <c r="JE17" i="1"/>
  <c r="JD17" i="1"/>
  <c r="HY17" i="1"/>
  <c r="D17" i="1"/>
  <c r="A17" i="1"/>
  <c r="MJ7" i="1"/>
  <c r="MK7" i="1" s="1"/>
  <c r="ML7" i="1" s="1"/>
  <c r="MM7" i="1" s="1"/>
  <c r="MN7" i="1" s="1"/>
  <c r="MO7" i="1" s="1"/>
  <c r="MP7" i="1" s="1"/>
  <c r="MQ7" i="1" s="1"/>
  <c r="MR7" i="1" s="1"/>
  <c r="MS7" i="1" s="1"/>
  <c r="MT7" i="1" s="1"/>
  <c r="MU7" i="1" s="1"/>
  <c r="MV7" i="1" s="1"/>
  <c r="MW7" i="1" s="1"/>
  <c r="MX7" i="1" s="1"/>
  <c r="MY7" i="1" s="1"/>
  <c r="MZ7" i="1" s="1"/>
  <c r="NA7" i="1" s="1"/>
  <c r="NB7" i="1" s="1"/>
  <c r="NC7" i="1" s="1"/>
  <c r="ND7" i="1" s="1"/>
  <c r="NE7" i="1" s="1"/>
  <c r="NF7" i="1" s="1"/>
  <c r="NG7" i="1" s="1"/>
  <c r="NH7" i="1" s="1"/>
  <c r="NI7" i="1" s="1"/>
  <c r="NJ7" i="1" s="1"/>
  <c r="NK7" i="1" s="1"/>
  <c r="NL7" i="1" s="1"/>
  <c r="NM7" i="1" s="1"/>
  <c r="NN7" i="1" s="1"/>
  <c r="NO7" i="1" s="1"/>
  <c r="NP7" i="1" s="1"/>
  <c r="NQ7" i="1" s="1"/>
  <c r="NR7" i="1" s="1"/>
  <c r="NS7" i="1" s="1"/>
  <c r="NT7" i="1" s="1"/>
  <c r="NU7" i="1" s="1"/>
  <c r="NV7" i="1" s="1"/>
  <c r="NW7" i="1" s="1"/>
  <c r="NX7" i="1" s="1"/>
  <c r="NY7" i="1" s="1"/>
  <c r="NZ7" i="1" s="1"/>
  <c r="OA7" i="1" s="1"/>
  <c r="AG155" i="4"/>
  <c r="H31" i="1"/>
  <c r="AY31" i="1" l="1"/>
  <c r="AX31" i="1"/>
  <c r="AW31" i="1"/>
  <c r="AV31" i="1"/>
  <c r="BA31" i="1"/>
  <c r="AZ31" i="1"/>
  <c r="N17" i="1"/>
  <c r="JG16" i="1" l="1"/>
  <c r="JH16" i="1"/>
  <c r="JH24" i="1"/>
  <c r="JG24" i="1"/>
  <c r="JH30" i="1"/>
  <c r="IU5" i="1"/>
  <c r="IU62" i="1" s="1"/>
  <c r="IT5" i="1"/>
  <c r="IT62" i="1" s="1"/>
  <c r="IS5" i="1"/>
  <c r="IS62" i="1" s="1"/>
  <c r="IR5" i="1"/>
  <c r="IR62" i="1" s="1"/>
  <c r="IQ5" i="1"/>
  <c r="IQ62" i="1" s="1"/>
  <c r="IP5" i="1"/>
  <c r="IP62" i="1" s="1"/>
  <c r="IO5" i="1"/>
  <c r="IO62" i="1" s="1"/>
  <c r="IN5" i="1"/>
  <c r="IN62" i="1" s="1"/>
  <c r="IM5" i="1"/>
  <c r="IM62" i="1" s="1"/>
  <c r="IX5" i="1"/>
  <c r="IX62" i="1" s="1"/>
  <c r="IC26" i="1" a="1"/>
  <c r="IC26" i="1" s="1"/>
  <c r="IC25" i="1" a="1"/>
  <c r="IC25" i="1" s="1"/>
  <c r="IC24" i="1" a="1"/>
  <c r="IC24" i="1" s="1"/>
  <c r="J30" i="1"/>
  <c r="J24" i="1"/>
  <c r="AL55" i="1"/>
  <c r="A55" i="1"/>
  <c r="IC5" i="1"/>
  <c r="IC62" i="1" s="1"/>
  <c r="A113" i="5"/>
  <c r="IY5" i="1"/>
  <c r="IY62" i="1" s="1"/>
  <c r="IZ5" i="1"/>
  <c r="IZ62" i="1" s="1"/>
  <c r="A122" i="5"/>
  <c r="JA5" i="1"/>
  <c r="JA62" i="1" s="1"/>
  <c r="JP30" i="1" a="1"/>
  <c r="JP30" i="1" s="1"/>
  <c r="C768" i="4"/>
  <c r="C766" i="4"/>
  <c r="C771" i="4"/>
  <c r="C770" i="4"/>
  <c r="C769" i="4"/>
  <c r="C767" i="4"/>
  <c r="M95" i="4"/>
  <c r="M94" i="4"/>
  <c r="M93" i="4"/>
  <c r="M92" i="4"/>
  <c r="K24" i="1"/>
  <c r="CD24" i="1" s="1"/>
  <c r="IT13" i="1" l="1"/>
  <c r="IT17" i="1" s="1"/>
  <c r="IP13" i="1"/>
  <c r="IN13" i="1"/>
  <c r="IN17" i="1" s="1"/>
  <c r="IO13" i="1"/>
  <c r="IO17" i="1" s="1"/>
  <c r="IQ13" i="1"/>
  <c r="IQ17" i="1" s="1"/>
  <c r="IR13" i="1"/>
  <c r="IR17" i="1" s="1"/>
  <c r="IS13" i="1"/>
  <c r="IS17" i="1" s="1"/>
  <c r="IM13" i="1"/>
  <c r="IM17" i="1" s="1"/>
  <c r="IU13" i="1"/>
  <c r="IU17" i="1" s="1"/>
  <c r="IX13" i="1"/>
  <c r="IC13" i="1"/>
  <c r="IC16" i="1" s="1"/>
  <c r="JA13" i="1"/>
  <c r="IZ13" i="1"/>
  <c r="IY13" i="1"/>
  <c r="IT16" i="1" l="1"/>
  <c r="IC17" i="1"/>
  <c r="IY16" i="1"/>
  <c r="IY17" i="1"/>
  <c r="IP16" i="1"/>
  <c r="IP17" i="1"/>
  <c r="IZ16" i="1"/>
  <c r="IZ17" i="1"/>
  <c r="JA16" i="1"/>
  <c r="JA17" i="1"/>
  <c r="IX16" i="1"/>
  <c r="IX17" i="1"/>
  <c r="IU16" i="1"/>
  <c r="IN16" i="1"/>
  <c r="IM16" i="1"/>
  <c r="IQ16" i="1"/>
  <c r="IS16" i="1"/>
  <c r="IR16" i="1"/>
  <c r="IO16" i="1"/>
  <c r="HH7" i="1"/>
  <c r="HI7" i="1" s="1"/>
  <c r="HJ7" i="1" s="1"/>
  <c r="HK7" i="1" s="1"/>
  <c r="HL7" i="1" s="1"/>
  <c r="HM7" i="1" s="1"/>
  <c r="HN7" i="1" s="1"/>
  <c r="HO7" i="1" s="1"/>
  <c r="HP7" i="1" s="1"/>
  <c r="HQ7" i="1" s="1"/>
  <c r="HR7" i="1" s="1"/>
  <c r="HS7" i="1" s="1"/>
  <c r="HT7" i="1" s="1"/>
  <c r="HU7" i="1" s="1"/>
  <c r="HV7" i="1" s="1"/>
  <c r="GT7" i="1"/>
  <c r="GW7" i="1" s="1"/>
  <c r="GZ7" i="1" s="1"/>
  <c r="HC7" i="1" s="1"/>
  <c r="HF7" i="1" s="1"/>
  <c r="GS7" i="1"/>
  <c r="GV7" i="1" s="1"/>
  <c r="GY7" i="1" s="1"/>
  <c r="HB7" i="1" s="1"/>
  <c r="HE7" i="1" s="1"/>
  <c r="GR7" i="1"/>
  <c r="GU7" i="1" s="1"/>
  <c r="GX7" i="1" s="1"/>
  <c r="HA7" i="1" s="1"/>
  <c r="HD7" i="1" s="1"/>
  <c r="FZ7" i="1"/>
  <c r="GA7" i="1" s="1"/>
  <c r="GB7" i="1" s="1"/>
  <c r="GC7" i="1" s="1"/>
  <c r="GD7" i="1" s="1"/>
  <c r="GE7" i="1" s="1"/>
  <c r="GF7" i="1" s="1"/>
  <c r="GG7" i="1" s="1"/>
  <c r="GH7" i="1" s="1"/>
  <c r="GI7" i="1" s="1"/>
  <c r="GJ7" i="1" s="1"/>
  <c r="GK7" i="1" s="1"/>
  <c r="GL7" i="1" s="1"/>
  <c r="GM7" i="1" s="1"/>
  <c r="GN7" i="1" s="1"/>
  <c r="FL7" i="1"/>
  <c r="FO7" i="1" s="1"/>
  <c r="FR7" i="1" s="1"/>
  <c r="FU7" i="1" s="1"/>
  <c r="FX7" i="1" s="1"/>
  <c r="FK7" i="1"/>
  <c r="FN7" i="1" s="1"/>
  <c r="FQ7" i="1" s="1"/>
  <c r="FT7" i="1" s="1"/>
  <c r="FW7" i="1" s="1"/>
  <c r="FJ7" i="1"/>
  <c r="FM7" i="1" s="1"/>
  <c r="FP7" i="1" s="1"/>
  <c r="FS7" i="1" s="1"/>
  <c r="FV7" i="1" s="1"/>
  <c r="ER7" i="1"/>
  <c r="ES7" i="1" s="1"/>
  <c r="ET7" i="1" s="1"/>
  <c r="EU7" i="1" s="1"/>
  <c r="EV7" i="1" s="1"/>
  <c r="EW7" i="1" s="1"/>
  <c r="EX7" i="1" s="1"/>
  <c r="EY7" i="1" s="1"/>
  <c r="EZ7" i="1" s="1"/>
  <c r="FA7" i="1" s="1"/>
  <c r="FB7" i="1" s="1"/>
  <c r="FC7" i="1" s="1"/>
  <c r="FD7" i="1" s="1"/>
  <c r="FE7" i="1" s="1"/>
  <c r="FF7" i="1" s="1"/>
  <c r="ED7" i="1"/>
  <c r="EG7" i="1" s="1"/>
  <c r="EJ7" i="1" s="1"/>
  <c r="EM7" i="1" s="1"/>
  <c r="EP7" i="1" s="1"/>
  <c r="EC7" i="1"/>
  <c r="EF7" i="1" s="1"/>
  <c r="EI7" i="1" s="1"/>
  <c r="EL7" i="1" s="1"/>
  <c r="EO7" i="1" s="1"/>
  <c r="EB7" i="1"/>
  <c r="EE7" i="1" s="1"/>
  <c r="EH7" i="1" s="1"/>
  <c r="EK7" i="1" s="1"/>
  <c r="EN7" i="1" s="1"/>
  <c r="D221" i="8"/>
  <c r="E221" i="8" s="1"/>
  <c r="F221" i="8" s="1"/>
  <c r="G221" i="8" s="1"/>
  <c r="H221" i="8" s="1"/>
  <c r="I221" i="8" s="1"/>
  <c r="J221" i="8" s="1"/>
  <c r="K221" i="8" s="1"/>
  <c r="L221" i="8" s="1"/>
  <c r="M221" i="8" s="1"/>
  <c r="N221" i="8" s="1"/>
  <c r="O221" i="8" s="1"/>
  <c r="P221" i="8" s="1"/>
  <c r="Q221" i="8" s="1"/>
  <c r="R221" i="8" s="1"/>
  <c r="S221" i="8" s="1"/>
  <c r="T221" i="8" s="1"/>
  <c r="U221" i="8" s="1"/>
  <c r="V221" i="8" s="1"/>
  <c r="W221" i="8" s="1"/>
  <c r="X221" i="8" s="1"/>
  <c r="Y221" i="8" s="1"/>
  <c r="Z221" i="8" s="1"/>
  <c r="AA221" i="8" s="1"/>
  <c r="AB221" i="8" s="1"/>
  <c r="AC221" i="8" s="1"/>
  <c r="AD221" i="8" s="1"/>
  <c r="AE221" i="8" s="1"/>
  <c r="AF221" i="8" s="1"/>
  <c r="AG221" i="8" s="1"/>
  <c r="AH221" i="8" s="1"/>
  <c r="AI221" i="8" s="1"/>
  <c r="AJ221" i="8" s="1"/>
  <c r="AK221" i="8" s="1"/>
  <c r="AL221" i="8" s="1"/>
  <c r="AM221" i="8" s="1"/>
  <c r="AN221" i="8" s="1"/>
  <c r="AO221" i="8" s="1"/>
  <c r="K30" i="1" l="1"/>
  <c r="CH30" i="1" s="1"/>
  <c r="R265" i="8"/>
  <c r="Q265" i="8"/>
  <c r="P265" i="8"/>
  <c r="K265" i="8"/>
  <c r="K264" i="8"/>
  <c r="J264" i="8"/>
  <c r="I264" i="8"/>
  <c r="H264" i="8"/>
  <c r="G264" i="8"/>
  <c r="F264" i="8"/>
  <c r="E264" i="8"/>
  <c r="D264" i="8"/>
  <c r="C264" i="8"/>
  <c r="R265" i="7"/>
  <c r="Q265" i="7"/>
  <c r="P265" i="7"/>
  <c r="N265" i="7"/>
  <c r="M265" i="7"/>
  <c r="K265" i="7"/>
  <c r="J265" i="7"/>
  <c r="K264" i="7"/>
  <c r="J264" i="7"/>
  <c r="I264" i="7"/>
  <c r="H264" i="7"/>
  <c r="G264" i="7"/>
  <c r="F264" i="7"/>
  <c r="E264" i="7"/>
  <c r="D264" i="7"/>
  <c r="C264" i="7"/>
  <c r="R265" i="6"/>
  <c r="M265" i="6"/>
  <c r="K264" i="6"/>
  <c r="J264" i="6"/>
  <c r="I264" i="6"/>
  <c r="H264" i="6"/>
  <c r="G264" i="6"/>
  <c r="F264" i="6"/>
  <c r="E264" i="6"/>
  <c r="D264" i="6"/>
  <c r="C264" i="6"/>
  <c r="R279" i="4"/>
  <c r="Q279" i="4"/>
  <c r="P279" i="4"/>
  <c r="O279" i="4"/>
  <c r="N279" i="4"/>
  <c r="M279" i="4"/>
  <c r="L279" i="4"/>
  <c r="K279" i="4"/>
  <c r="J279" i="4"/>
  <c r="I279" i="4"/>
  <c r="H279" i="4"/>
  <c r="G279" i="4"/>
  <c r="F279" i="4"/>
  <c r="E279" i="4"/>
  <c r="D279" i="4"/>
  <c r="C279" i="4"/>
  <c r="R278" i="4"/>
  <c r="Q278" i="4"/>
  <c r="P278" i="4"/>
  <c r="O278" i="4"/>
  <c r="N278" i="4"/>
  <c r="M278" i="4"/>
  <c r="L278" i="4"/>
  <c r="K278" i="4"/>
  <c r="J278" i="4"/>
  <c r="I278" i="4"/>
  <c r="H278" i="4"/>
  <c r="G278" i="4"/>
  <c r="F278" i="4"/>
  <c r="E278" i="4"/>
  <c r="D278" i="4"/>
  <c r="C278" i="4"/>
  <c r="R257" i="8"/>
  <c r="Q257" i="8"/>
  <c r="P257" i="8"/>
  <c r="O257" i="8"/>
  <c r="N257" i="8"/>
  <c r="M257" i="8"/>
  <c r="L257" i="8"/>
  <c r="K257" i="8"/>
  <c r="J257" i="8"/>
  <c r="I257" i="8"/>
  <c r="H257" i="8"/>
  <c r="G257" i="8"/>
  <c r="F257" i="8"/>
  <c r="E257" i="8"/>
  <c r="D257" i="8"/>
  <c r="C257" i="8"/>
  <c r="R256" i="8"/>
  <c r="Q256" i="8"/>
  <c r="P256" i="8"/>
  <c r="O256" i="8"/>
  <c r="N256" i="8"/>
  <c r="M256" i="8"/>
  <c r="L256" i="8"/>
  <c r="K256" i="8"/>
  <c r="J256" i="8"/>
  <c r="I256" i="8"/>
  <c r="H256" i="8"/>
  <c r="G256" i="8"/>
  <c r="F256" i="8"/>
  <c r="E256" i="8"/>
  <c r="D256" i="8"/>
  <c r="C256" i="8"/>
  <c r="R257" i="7"/>
  <c r="Q257" i="7"/>
  <c r="P257" i="7"/>
  <c r="O257" i="7"/>
  <c r="N257" i="7"/>
  <c r="M257" i="7"/>
  <c r="L257" i="7"/>
  <c r="K257" i="7"/>
  <c r="J257" i="7"/>
  <c r="I257" i="7"/>
  <c r="H257" i="7"/>
  <c r="G257" i="7"/>
  <c r="F257" i="7"/>
  <c r="E257" i="7"/>
  <c r="D257" i="7"/>
  <c r="C257" i="7"/>
  <c r="R256" i="7"/>
  <c r="Q256" i="7"/>
  <c r="P256" i="7"/>
  <c r="O256" i="7"/>
  <c r="N256" i="7"/>
  <c r="M256" i="7"/>
  <c r="L256" i="7"/>
  <c r="K256" i="7"/>
  <c r="J256" i="7"/>
  <c r="I256" i="7"/>
  <c r="H256" i="7"/>
  <c r="G256" i="7"/>
  <c r="F256" i="7"/>
  <c r="E256" i="7"/>
  <c r="D256" i="7"/>
  <c r="C256" i="7"/>
  <c r="R257" i="6"/>
  <c r="Q257" i="6"/>
  <c r="P257" i="6"/>
  <c r="O257" i="6"/>
  <c r="N257" i="6"/>
  <c r="M257" i="6"/>
  <c r="L257" i="6"/>
  <c r="K257" i="6"/>
  <c r="J257" i="6"/>
  <c r="I257" i="6"/>
  <c r="H257" i="6"/>
  <c r="G257" i="6"/>
  <c r="F257" i="6"/>
  <c r="E257" i="6"/>
  <c r="D257" i="6"/>
  <c r="C257" i="6"/>
  <c r="R256" i="6"/>
  <c r="Q256" i="6"/>
  <c r="P256" i="6"/>
  <c r="O256" i="6"/>
  <c r="N256" i="6"/>
  <c r="M256" i="6"/>
  <c r="L256" i="6"/>
  <c r="K256" i="6"/>
  <c r="J256" i="6"/>
  <c r="I256" i="6"/>
  <c r="H256" i="6"/>
  <c r="G256" i="6"/>
  <c r="F256" i="6"/>
  <c r="E256" i="6"/>
  <c r="D256" i="6"/>
  <c r="C256" i="6"/>
  <c r="R271" i="4"/>
  <c r="Q271" i="4"/>
  <c r="P271" i="4"/>
  <c r="O271" i="4"/>
  <c r="N271" i="4"/>
  <c r="M271" i="4"/>
  <c r="L271" i="4"/>
  <c r="K271" i="4"/>
  <c r="J271" i="4"/>
  <c r="I271" i="4"/>
  <c r="H271" i="4"/>
  <c r="G271" i="4"/>
  <c r="F271" i="4"/>
  <c r="E271" i="4"/>
  <c r="D271" i="4"/>
  <c r="C271" i="4"/>
  <c r="R270" i="4"/>
  <c r="Q270" i="4"/>
  <c r="P270" i="4"/>
  <c r="O270" i="4"/>
  <c r="N270" i="4"/>
  <c r="M270" i="4"/>
  <c r="L270" i="4"/>
  <c r="K270" i="4"/>
  <c r="J270" i="4"/>
  <c r="I270" i="4"/>
  <c r="H270" i="4"/>
  <c r="G270" i="4"/>
  <c r="F270" i="4"/>
  <c r="E270" i="4"/>
  <c r="D270" i="4"/>
  <c r="C270" i="4"/>
  <c r="R249" i="8"/>
  <c r="O249" i="8"/>
  <c r="N249" i="8"/>
  <c r="M249" i="8"/>
  <c r="L249" i="8"/>
  <c r="J249" i="8"/>
  <c r="K248" i="8"/>
  <c r="J248" i="8"/>
  <c r="I248" i="8"/>
  <c r="H248" i="8"/>
  <c r="G248" i="8"/>
  <c r="F248" i="8"/>
  <c r="E248" i="8"/>
  <c r="D248" i="8"/>
  <c r="P249" i="7"/>
  <c r="N248" i="7"/>
  <c r="K248" i="7"/>
  <c r="J248" i="7"/>
  <c r="I248" i="7"/>
  <c r="H248" i="7"/>
  <c r="G248" i="7"/>
  <c r="F248" i="7"/>
  <c r="E248" i="7"/>
  <c r="R249" i="6"/>
  <c r="Q249" i="6"/>
  <c r="O249" i="6"/>
  <c r="N249" i="6"/>
  <c r="K249" i="6"/>
  <c r="J249" i="6"/>
  <c r="O248" i="6"/>
  <c r="N248" i="6"/>
  <c r="K248" i="6"/>
  <c r="J248" i="6"/>
  <c r="I248" i="6"/>
  <c r="H248" i="6"/>
  <c r="G248" i="6"/>
  <c r="F248" i="6"/>
  <c r="R263" i="4"/>
  <c r="Q263" i="4"/>
  <c r="P263" i="4"/>
  <c r="O263" i="4"/>
  <c r="N263" i="4"/>
  <c r="M263" i="4"/>
  <c r="L263" i="4"/>
  <c r="K263" i="4"/>
  <c r="J263" i="4"/>
  <c r="I263" i="4"/>
  <c r="H263" i="4"/>
  <c r="G263" i="4"/>
  <c r="F263" i="4"/>
  <c r="E263" i="4"/>
  <c r="D263" i="4"/>
  <c r="C263" i="4"/>
  <c r="R262" i="4"/>
  <c r="Q262" i="4"/>
  <c r="P262" i="4"/>
  <c r="O262" i="4"/>
  <c r="N262" i="4"/>
  <c r="M262" i="4"/>
  <c r="L262" i="4"/>
  <c r="K262" i="4"/>
  <c r="J262" i="4"/>
  <c r="I262" i="4"/>
  <c r="H262" i="4"/>
  <c r="G262" i="4"/>
  <c r="F262" i="4"/>
  <c r="E262" i="4"/>
  <c r="D262" i="4"/>
  <c r="C262" i="4"/>
  <c r="B256" i="8"/>
  <c r="B256" i="7"/>
  <c r="B256" i="6"/>
  <c r="B270" i="4"/>
  <c r="O265" i="8"/>
  <c r="N265" i="8"/>
  <c r="M265" i="8"/>
  <c r="L265" i="8"/>
  <c r="J265" i="8"/>
  <c r="I265" i="8"/>
  <c r="H265" i="8"/>
  <c r="G265" i="8"/>
  <c r="F265" i="8"/>
  <c r="E265" i="8"/>
  <c r="D265" i="8"/>
  <c r="C265" i="8"/>
  <c r="R264" i="8"/>
  <c r="Q264" i="8"/>
  <c r="P264" i="8"/>
  <c r="O264" i="8"/>
  <c r="N264" i="8"/>
  <c r="M264" i="8"/>
  <c r="L264" i="8"/>
  <c r="B264" i="8"/>
  <c r="O265" i="7"/>
  <c r="L265" i="7"/>
  <c r="I265" i="7"/>
  <c r="H265" i="7"/>
  <c r="G265" i="7"/>
  <c r="F265" i="7"/>
  <c r="E265" i="7"/>
  <c r="D265" i="7"/>
  <c r="C265" i="7"/>
  <c r="R264" i="7"/>
  <c r="Q264" i="7"/>
  <c r="P264" i="7"/>
  <c r="O264" i="7"/>
  <c r="N264" i="7"/>
  <c r="M264" i="7"/>
  <c r="L264" i="7"/>
  <c r="B264" i="7"/>
  <c r="Q265" i="6"/>
  <c r="P265" i="6"/>
  <c r="O265" i="6"/>
  <c r="N265" i="6"/>
  <c r="L265" i="6"/>
  <c r="K265" i="6"/>
  <c r="J265" i="6"/>
  <c r="I265" i="6"/>
  <c r="H265" i="6"/>
  <c r="G265" i="6"/>
  <c r="F265" i="6"/>
  <c r="E265" i="6"/>
  <c r="D265" i="6"/>
  <c r="C265" i="6"/>
  <c r="R264" i="6"/>
  <c r="Q264" i="6"/>
  <c r="P264" i="6"/>
  <c r="O264" i="6"/>
  <c r="N264" i="6"/>
  <c r="M264" i="6"/>
  <c r="L264" i="6"/>
  <c r="B264" i="6"/>
  <c r="B278" i="4"/>
  <c r="Q249" i="8"/>
  <c r="P249" i="8"/>
  <c r="K249" i="8"/>
  <c r="I249" i="8"/>
  <c r="H249" i="8"/>
  <c r="G249" i="8"/>
  <c r="F249" i="8"/>
  <c r="E249" i="8"/>
  <c r="D249" i="8"/>
  <c r="C249" i="8"/>
  <c r="R248" i="8"/>
  <c r="Q248" i="8"/>
  <c r="P248" i="8"/>
  <c r="O248" i="8"/>
  <c r="N248" i="8"/>
  <c r="M248" i="8"/>
  <c r="L248" i="8"/>
  <c r="C248" i="8"/>
  <c r="B248" i="8"/>
  <c r="R249" i="7"/>
  <c r="Q249" i="7"/>
  <c r="O249" i="7"/>
  <c r="N249" i="7"/>
  <c r="M249" i="7"/>
  <c r="L249" i="7"/>
  <c r="K249" i="7"/>
  <c r="J249" i="7"/>
  <c r="I249" i="7"/>
  <c r="H249" i="7"/>
  <c r="G249" i="7"/>
  <c r="F249" i="7"/>
  <c r="E249" i="7"/>
  <c r="D249" i="7"/>
  <c r="C249" i="7"/>
  <c r="R248" i="7"/>
  <c r="Q248" i="7"/>
  <c r="P248" i="7"/>
  <c r="O248" i="7"/>
  <c r="M248" i="7"/>
  <c r="L248" i="7"/>
  <c r="D248" i="7"/>
  <c r="C248" i="7"/>
  <c r="B248" i="7"/>
  <c r="P249" i="6"/>
  <c r="M249" i="6"/>
  <c r="L249" i="6"/>
  <c r="I249" i="6"/>
  <c r="H249" i="6"/>
  <c r="G249" i="6"/>
  <c r="F249" i="6"/>
  <c r="E249" i="6"/>
  <c r="D249" i="6"/>
  <c r="C249" i="6"/>
  <c r="R248" i="6"/>
  <c r="Q248" i="6"/>
  <c r="P248" i="6"/>
  <c r="M248" i="6"/>
  <c r="L248" i="6"/>
  <c r="E248" i="6"/>
  <c r="D248" i="6"/>
  <c r="C248" i="6"/>
  <c r="B248" i="6"/>
  <c r="B262" i="4"/>
  <c r="B243" i="8"/>
  <c r="B243" i="7"/>
  <c r="B243" i="6"/>
  <c r="B257" i="4"/>
  <c r="B259" i="8"/>
  <c r="B259" i="7"/>
  <c r="B259" i="6"/>
  <c r="B273" i="4"/>
  <c r="B251" i="8"/>
  <c r="B251" i="7"/>
  <c r="B251" i="6"/>
  <c r="B265" i="4"/>
  <c r="AC38" i="1"/>
  <c r="GN12" i="1"/>
  <c r="HV12" i="1" s="1"/>
  <c r="GM12" i="1"/>
  <c r="HU12" i="1" s="1"/>
  <c r="GL12" i="1"/>
  <c r="HT12" i="1" s="1"/>
  <c r="GK12" i="1"/>
  <c r="HS12" i="1" s="1"/>
  <c r="GJ12" i="1"/>
  <c r="HR12" i="1" s="1"/>
  <c r="GI12" i="1"/>
  <c r="HQ12" i="1" s="1"/>
  <c r="GH12" i="1"/>
  <c r="HP12" i="1" s="1"/>
  <c r="GG12" i="1"/>
  <c r="HO12" i="1" s="1"/>
  <c r="GF12" i="1"/>
  <c r="HN12" i="1" s="1"/>
  <c r="GE12" i="1"/>
  <c r="HM12" i="1" s="1"/>
  <c r="GD12" i="1"/>
  <c r="HL12" i="1" s="1"/>
  <c r="GC12" i="1"/>
  <c r="HK12" i="1" s="1"/>
  <c r="GB12" i="1"/>
  <c r="HJ12" i="1" s="1"/>
  <c r="GA12" i="1"/>
  <c r="HI12" i="1" s="1"/>
  <c r="FZ12" i="1"/>
  <c r="HH12" i="1" s="1"/>
  <c r="FY12" i="1"/>
  <c r="HG12" i="1" s="1"/>
  <c r="FI12" i="1"/>
  <c r="GQ12" i="1" s="1"/>
  <c r="FH12" i="1"/>
  <c r="GP12" i="1" s="1"/>
  <c r="FG12" i="1"/>
  <c r="GO12" i="1" s="1"/>
  <c r="ED12" i="1"/>
  <c r="EC12" i="1"/>
  <c r="EF12" i="1" s="1"/>
  <c r="EI12" i="1" s="1"/>
  <c r="EL12" i="1" s="1"/>
  <c r="EO12" i="1" s="1"/>
  <c r="FW12" i="1" s="1"/>
  <c r="HE12" i="1" s="1"/>
  <c r="EB12" i="1"/>
  <c r="EE12" i="1" s="1"/>
  <c r="EH12" i="1" s="1"/>
  <c r="EK12" i="1" s="1"/>
  <c r="EN12" i="1" s="1"/>
  <c r="FV12" i="1" s="1"/>
  <c r="HD12" i="1" s="1"/>
  <c r="DZ8" i="1"/>
  <c r="EA8" i="1" s="1"/>
  <c r="EB8" i="1" s="1"/>
  <c r="EC8" i="1" s="1"/>
  <c r="ED8" i="1" s="1"/>
  <c r="EE8" i="1" s="1"/>
  <c r="EF8" i="1" s="1"/>
  <c r="EG8" i="1" s="1"/>
  <c r="EH8" i="1" s="1"/>
  <c r="EI8" i="1" s="1"/>
  <c r="EJ8" i="1" s="1"/>
  <c r="EK8" i="1" s="1"/>
  <c r="EL8" i="1" s="1"/>
  <c r="EM8" i="1" s="1"/>
  <c r="EN8" i="1" s="1"/>
  <c r="EO8" i="1" s="1"/>
  <c r="EP8" i="1" s="1"/>
  <c r="EQ8" i="1" s="1"/>
  <c r="ER8" i="1" s="1"/>
  <c r="ES8" i="1" s="1"/>
  <c r="ET8" i="1" s="1"/>
  <c r="EU8" i="1" s="1"/>
  <c r="EV8" i="1" s="1"/>
  <c r="EW8" i="1" s="1"/>
  <c r="EX8" i="1" s="1"/>
  <c r="EY8" i="1" s="1"/>
  <c r="EZ8" i="1" s="1"/>
  <c r="FA8" i="1" s="1"/>
  <c r="FB8" i="1" s="1"/>
  <c r="FC8" i="1" s="1"/>
  <c r="FD8" i="1" s="1"/>
  <c r="FE8" i="1" s="1"/>
  <c r="FF8" i="1" s="1"/>
  <c r="FG8" i="1" s="1"/>
  <c r="FH8" i="1" s="1"/>
  <c r="FI8" i="1" s="1"/>
  <c r="FJ8" i="1" s="1"/>
  <c r="FK8" i="1" s="1"/>
  <c r="FL8" i="1" s="1"/>
  <c r="FM8" i="1" s="1"/>
  <c r="FN8" i="1" s="1"/>
  <c r="FO8" i="1" s="1"/>
  <c r="FP8" i="1" s="1"/>
  <c r="FQ8" i="1" s="1"/>
  <c r="FR8" i="1" s="1"/>
  <c r="FS8" i="1" s="1"/>
  <c r="FT8" i="1" s="1"/>
  <c r="FU8" i="1" s="1"/>
  <c r="FV8" i="1" s="1"/>
  <c r="FW8" i="1" s="1"/>
  <c r="FX8" i="1" s="1"/>
  <c r="FY8" i="1" s="1"/>
  <c r="FZ8" i="1" s="1"/>
  <c r="GA8" i="1" s="1"/>
  <c r="GB8" i="1" s="1"/>
  <c r="GC8" i="1" s="1"/>
  <c r="GD8" i="1" s="1"/>
  <c r="GE8" i="1" s="1"/>
  <c r="GF8" i="1" s="1"/>
  <c r="GG8" i="1" s="1"/>
  <c r="GH8" i="1" s="1"/>
  <c r="GI8" i="1" s="1"/>
  <c r="GJ8" i="1" s="1"/>
  <c r="GK8" i="1" s="1"/>
  <c r="GL8" i="1" s="1"/>
  <c r="GM8" i="1" s="1"/>
  <c r="GN8" i="1" s="1"/>
  <c r="GO8" i="1" s="1"/>
  <c r="GP8" i="1" s="1"/>
  <c r="GQ8" i="1" s="1"/>
  <c r="GR8" i="1" s="1"/>
  <c r="GS8" i="1" s="1"/>
  <c r="GT8" i="1" s="1"/>
  <c r="GU8" i="1" s="1"/>
  <c r="GV8" i="1" s="1"/>
  <c r="GW8" i="1" s="1"/>
  <c r="GX8" i="1" s="1"/>
  <c r="GY8" i="1" s="1"/>
  <c r="GZ8" i="1" s="1"/>
  <c r="HA8" i="1" s="1"/>
  <c r="HB8" i="1" s="1"/>
  <c r="HC8" i="1" s="1"/>
  <c r="HD8" i="1" s="1"/>
  <c r="HE8" i="1" s="1"/>
  <c r="HF8" i="1" s="1"/>
  <c r="HG8" i="1" s="1"/>
  <c r="HH8" i="1" s="1"/>
  <c r="HI8" i="1" s="1"/>
  <c r="HJ8" i="1" s="1"/>
  <c r="HK8" i="1" s="1"/>
  <c r="HL8" i="1" s="1"/>
  <c r="HM8" i="1" s="1"/>
  <c r="HN8" i="1" s="1"/>
  <c r="HO8" i="1" s="1"/>
  <c r="HP8" i="1" s="1"/>
  <c r="HQ8" i="1" s="1"/>
  <c r="HR8" i="1" s="1"/>
  <c r="HS8" i="1" s="1"/>
  <c r="HT8" i="1" s="1"/>
  <c r="HU8" i="1" s="1"/>
  <c r="HV8" i="1" s="1"/>
  <c r="DY9" i="1"/>
  <c r="GP11" i="1"/>
  <c r="GQ11" i="1" s="1"/>
  <c r="GR11" i="1" s="1"/>
  <c r="GS11" i="1" s="1"/>
  <c r="GT11" i="1" s="1"/>
  <c r="GU11" i="1" s="1"/>
  <c r="GV11" i="1" s="1"/>
  <c r="GW11" i="1" s="1"/>
  <c r="GX11" i="1" s="1"/>
  <c r="GY11" i="1" s="1"/>
  <c r="GZ11" i="1" s="1"/>
  <c r="HA11" i="1" s="1"/>
  <c r="HB11" i="1" s="1"/>
  <c r="HC11" i="1" s="1"/>
  <c r="HD11" i="1" s="1"/>
  <c r="HE11" i="1" s="1"/>
  <c r="HF11" i="1" s="1"/>
  <c r="HG11" i="1" s="1"/>
  <c r="HH11" i="1" s="1"/>
  <c r="HI11" i="1" s="1"/>
  <c r="HJ11" i="1" s="1"/>
  <c r="HK11" i="1" s="1"/>
  <c r="HL11" i="1" s="1"/>
  <c r="HM11" i="1" s="1"/>
  <c r="HN11" i="1" s="1"/>
  <c r="HO11" i="1" s="1"/>
  <c r="HP11" i="1" s="1"/>
  <c r="HQ11" i="1" s="1"/>
  <c r="HR11" i="1" s="1"/>
  <c r="HS11" i="1" s="1"/>
  <c r="HT11" i="1" s="1"/>
  <c r="HU11" i="1" s="1"/>
  <c r="HV11" i="1" s="1"/>
  <c r="FH11" i="1"/>
  <c r="FI11" i="1" s="1"/>
  <c r="FJ11" i="1" s="1"/>
  <c r="FK11" i="1" s="1"/>
  <c r="FL11" i="1" s="1"/>
  <c r="FM11" i="1" s="1"/>
  <c r="FN11" i="1" s="1"/>
  <c r="FO11" i="1" s="1"/>
  <c r="FP11" i="1" s="1"/>
  <c r="FQ11" i="1" s="1"/>
  <c r="FR11" i="1" s="1"/>
  <c r="FS11" i="1" s="1"/>
  <c r="FT11" i="1" s="1"/>
  <c r="FU11" i="1" s="1"/>
  <c r="FV11" i="1" s="1"/>
  <c r="FW11" i="1" s="1"/>
  <c r="FX11" i="1" s="1"/>
  <c r="FY11" i="1" s="1"/>
  <c r="FZ11" i="1" s="1"/>
  <c r="GA11" i="1" s="1"/>
  <c r="GB11" i="1" s="1"/>
  <c r="GC11" i="1" s="1"/>
  <c r="GD11" i="1" s="1"/>
  <c r="GE11" i="1" s="1"/>
  <c r="GF11" i="1" s="1"/>
  <c r="GG11" i="1" s="1"/>
  <c r="GH11" i="1" s="1"/>
  <c r="GI11" i="1" s="1"/>
  <c r="GJ11" i="1" s="1"/>
  <c r="GK11" i="1" s="1"/>
  <c r="GL11" i="1" s="1"/>
  <c r="GM11" i="1" s="1"/>
  <c r="GN11" i="1" s="1"/>
  <c r="DZ11" i="1"/>
  <c r="EA11" i="1" s="1"/>
  <c r="EB11" i="1" s="1"/>
  <c r="EC11" i="1" s="1"/>
  <c r="ED11" i="1" s="1"/>
  <c r="EE11" i="1" s="1"/>
  <c r="EF11" i="1" s="1"/>
  <c r="EG11" i="1" s="1"/>
  <c r="EH11" i="1" s="1"/>
  <c r="EI11" i="1" s="1"/>
  <c r="EJ11" i="1" s="1"/>
  <c r="EK11" i="1" s="1"/>
  <c r="EL11" i="1" s="1"/>
  <c r="EM11" i="1" s="1"/>
  <c r="EN11" i="1" s="1"/>
  <c r="EO11" i="1" s="1"/>
  <c r="EP11" i="1" s="1"/>
  <c r="EQ11" i="1" s="1"/>
  <c r="ER11" i="1" s="1"/>
  <c r="ES11" i="1" s="1"/>
  <c r="ET11" i="1" s="1"/>
  <c r="EU11" i="1" s="1"/>
  <c r="EV11" i="1" s="1"/>
  <c r="EW11" i="1" s="1"/>
  <c r="EX11" i="1" s="1"/>
  <c r="EY11" i="1" s="1"/>
  <c r="EZ11" i="1" s="1"/>
  <c r="FA11" i="1" s="1"/>
  <c r="FB11" i="1" s="1"/>
  <c r="FC11" i="1" s="1"/>
  <c r="FD11" i="1" s="1"/>
  <c r="FE11" i="1" s="1"/>
  <c r="FF11" i="1" s="1"/>
  <c r="HV5" i="1"/>
  <c r="HV62" i="1" s="1"/>
  <c r="HU5" i="1"/>
  <c r="HU62" i="1" s="1"/>
  <c r="HT5" i="1"/>
  <c r="HT62" i="1" s="1"/>
  <c r="HS5" i="1"/>
  <c r="HS62" i="1" s="1"/>
  <c r="HR5" i="1"/>
  <c r="HR62" i="1" s="1"/>
  <c r="HQ5" i="1"/>
  <c r="HQ62" i="1" s="1"/>
  <c r="HP5" i="1"/>
  <c r="HP62" i="1" s="1"/>
  <c r="HO5" i="1"/>
  <c r="HO62" i="1" s="1"/>
  <c r="HN5" i="1"/>
  <c r="HN62" i="1" s="1"/>
  <c r="HM5" i="1"/>
  <c r="HM62" i="1" s="1"/>
  <c r="HL5" i="1"/>
  <c r="HL62" i="1" s="1"/>
  <c r="HK5" i="1"/>
  <c r="HK62" i="1" s="1"/>
  <c r="HJ5" i="1"/>
  <c r="HJ62" i="1" s="1"/>
  <c r="HI5" i="1"/>
  <c r="HI62" i="1" s="1"/>
  <c r="HH5" i="1"/>
  <c r="HH62" i="1" s="1"/>
  <c r="HG5" i="1"/>
  <c r="HG62" i="1" s="1"/>
  <c r="HF5" i="1"/>
  <c r="HF62" i="1" s="1"/>
  <c r="HE5" i="1"/>
  <c r="HE62" i="1" s="1"/>
  <c r="HD5" i="1"/>
  <c r="HD62" i="1" s="1"/>
  <c r="HC5" i="1"/>
  <c r="HC62" i="1" s="1"/>
  <c r="HB5" i="1"/>
  <c r="HB62" i="1" s="1"/>
  <c r="HA5" i="1"/>
  <c r="HA62" i="1" s="1"/>
  <c r="GZ5" i="1"/>
  <c r="GZ62" i="1" s="1"/>
  <c r="GY5" i="1"/>
  <c r="GY62" i="1" s="1"/>
  <c r="GX5" i="1"/>
  <c r="GX62" i="1" s="1"/>
  <c r="GW5" i="1"/>
  <c r="GW62" i="1" s="1"/>
  <c r="GV5" i="1"/>
  <c r="GV62" i="1" s="1"/>
  <c r="GU5" i="1"/>
  <c r="GU62" i="1" s="1"/>
  <c r="GT5" i="1"/>
  <c r="GT62" i="1" s="1"/>
  <c r="GS5" i="1"/>
  <c r="GS62" i="1" s="1"/>
  <c r="GR5" i="1"/>
  <c r="GR62" i="1" s="1"/>
  <c r="GQ5" i="1"/>
  <c r="GQ62" i="1" s="1"/>
  <c r="GP5" i="1"/>
  <c r="GP62" i="1" s="1"/>
  <c r="GO5" i="1"/>
  <c r="GO62" i="1" s="1"/>
  <c r="GN5" i="1"/>
  <c r="GN62" i="1" s="1"/>
  <c r="GM5" i="1"/>
  <c r="GM62" i="1" s="1"/>
  <c r="GL5" i="1"/>
  <c r="GL62" i="1" s="1"/>
  <c r="GK5" i="1"/>
  <c r="GK62" i="1" s="1"/>
  <c r="GJ5" i="1"/>
  <c r="GJ62" i="1" s="1"/>
  <c r="GI5" i="1"/>
  <c r="GI62" i="1" s="1"/>
  <c r="GH5" i="1"/>
  <c r="GH62" i="1" s="1"/>
  <c r="GG5" i="1"/>
  <c r="GG62" i="1" s="1"/>
  <c r="GF5" i="1"/>
  <c r="GF62" i="1" s="1"/>
  <c r="GE5" i="1"/>
  <c r="GE62" i="1" s="1"/>
  <c r="GD5" i="1"/>
  <c r="GD62" i="1" s="1"/>
  <c r="GC5" i="1"/>
  <c r="GC62" i="1" s="1"/>
  <c r="GB5" i="1"/>
  <c r="GB62" i="1" s="1"/>
  <c r="GA5" i="1"/>
  <c r="GA62" i="1" s="1"/>
  <c r="FZ5" i="1"/>
  <c r="FZ62" i="1" s="1"/>
  <c r="FY5" i="1"/>
  <c r="FY62" i="1" s="1"/>
  <c r="FX5" i="1"/>
  <c r="FX62" i="1" s="1"/>
  <c r="FW5" i="1"/>
  <c r="FW62" i="1" s="1"/>
  <c r="FV5" i="1"/>
  <c r="FV62" i="1" s="1"/>
  <c r="FU5" i="1"/>
  <c r="FU62" i="1" s="1"/>
  <c r="FT5" i="1"/>
  <c r="FT62" i="1" s="1"/>
  <c r="FS5" i="1"/>
  <c r="FS62" i="1" s="1"/>
  <c r="FR5" i="1"/>
  <c r="FR62" i="1" s="1"/>
  <c r="FQ5" i="1"/>
  <c r="FQ62" i="1" s="1"/>
  <c r="FP5" i="1"/>
  <c r="FP62" i="1" s="1"/>
  <c r="FO5" i="1"/>
  <c r="FO62" i="1" s="1"/>
  <c r="FN5" i="1"/>
  <c r="FN62" i="1" s="1"/>
  <c r="FM5" i="1"/>
  <c r="FM62" i="1" s="1"/>
  <c r="FL5" i="1"/>
  <c r="FL62" i="1" s="1"/>
  <c r="FK5" i="1"/>
  <c r="FK62" i="1" s="1"/>
  <c r="FJ5" i="1"/>
  <c r="FJ62" i="1" s="1"/>
  <c r="FI5" i="1"/>
  <c r="FI62" i="1" s="1"/>
  <c r="FH5" i="1"/>
  <c r="FH62" i="1" s="1"/>
  <c r="FG5" i="1"/>
  <c r="FG62" i="1" s="1"/>
  <c r="FF5" i="1"/>
  <c r="FF62" i="1" s="1"/>
  <c r="FE5" i="1"/>
  <c r="FE62" i="1" s="1"/>
  <c r="FD5" i="1"/>
  <c r="FD62" i="1" s="1"/>
  <c r="FC5" i="1"/>
  <c r="FC62" i="1" s="1"/>
  <c r="FB5" i="1"/>
  <c r="FB62" i="1" s="1"/>
  <c r="FA5" i="1"/>
  <c r="FA62" i="1" s="1"/>
  <c r="EZ5" i="1"/>
  <c r="EZ62" i="1" s="1"/>
  <c r="EY5" i="1"/>
  <c r="EY62" i="1" s="1"/>
  <c r="EX5" i="1"/>
  <c r="EX62" i="1" s="1"/>
  <c r="EW5" i="1"/>
  <c r="EW62" i="1" s="1"/>
  <c r="EV5" i="1"/>
  <c r="EV62" i="1" s="1"/>
  <c r="EU5" i="1"/>
  <c r="EU62" i="1" s="1"/>
  <c r="ET5" i="1"/>
  <c r="ET62" i="1" s="1"/>
  <c r="ES5" i="1"/>
  <c r="ES62" i="1" s="1"/>
  <c r="ER5" i="1"/>
  <c r="ER62" i="1" s="1"/>
  <c r="EQ5" i="1"/>
  <c r="EQ62" i="1" s="1"/>
  <c r="EP5" i="1"/>
  <c r="EP62" i="1" s="1"/>
  <c r="EO5" i="1"/>
  <c r="EO62" i="1" s="1"/>
  <c r="EN5" i="1"/>
  <c r="EN62" i="1" s="1"/>
  <c r="EM5" i="1"/>
  <c r="EM62" i="1" s="1"/>
  <c r="EL5" i="1"/>
  <c r="EL62" i="1" s="1"/>
  <c r="EK5" i="1"/>
  <c r="EK62" i="1" s="1"/>
  <c r="EJ5" i="1"/>
  <c r="EJ62" i="1" s="1"/>
  <c r="EI5" i="1"/>
  <c r="EI62" i="1" s="1"/>
  <c r="EH5" i="1"/>
  <c r="EH62" i="1" s="1"/>
  <c r="EG5" i="1"/>
  <c r="EG62" i="1" s="1"/>
  <c r="EF5" i="1"/>
  <c r="EF62" i="1" s="1"/>
  <c r="EE5" i="1"/>
  <c r="EE62" i="1" s="1"/>
  <c r="ED5" i="1"/>
  <c r="ED62" i="1" s="1"/>
  <c r="EC5" i="1"/>
  <c r="EC62" i="1" s="1"/>
  <c r="EB5" i="1"/>
  <c r="EB62" i="1" s="1"/>
  <c r="EA5" i="1"/>
  <c r="EA62" i="1" s="1"/>
  <c r="DZ5" i="1"/>
  <c r="DZ62" i="1" s="1"/>
  <c r="AB31" i="1"/>
  <c r="AB32" i="1" s="1"/>
  <c r="AB33" i="1" s="1"/>
  <c r="AB34" i="1" s="1"/>
  <c r="AB35" i="1" s="1"/>
  <c r="AB36" i="1" s="1"/>
  <c r="AE31" i="1"/>
  <c r="AE32" i="1" s="1"/>
  <c r="AE33" i="1" s="1"/>
  <c r="AE34" i="1" s="1"/>
  <c r="AE35" i="1" s="1"/>
  <c r="AE36" i="1" s="1"/>
  <c r="AD31" i="1"/>
  <c r="AD32" i="1" s="1"/>
  <c r="AD33" i="1" s="1"/>
  <c r="AD34" i="1" s="1"/>
  <c r="AD35" i="1" s="1"/>
  <c r="AD36" i="1" s="1"/>
  <c r="AC31" i="1"/>
  <c r="AC32" i="1" s="1"/>
  <c r="AC33" i="1" s="1"/>
  <c r="AC34" i="1" s="1"/>
  <c r="AC35" i="1" s="1"/>
  <c r="AC36" i="1" s="1"/>
  <c r="DY5" i="1"/>
  <c r="DY62" i="1" s="1"/>
  <c r="AF239" i="4"/>
  <c r="AI239" i="4" s="1"/>
  <c r="AL239" i="4" s="1"/>
  <c r="AO239" i="4" s="1"/>
  <c r="AE239" i="4"/>
  <c r="AH239" i="4" s="1"/>
  <c r="AK239" i="4" s="1"/>
  <c r="AN239" i="4" s="1"/>
  <c r="AG225" i="8"/>
  <c r="AJ225" i="8" s="1"/>
  <c r="AM225" i="8" s="1"/>
  <c r="AF225" i="8"/>
  <c r="AI225" i="8" s="1"/>
  <c r="AL225" i="8" s="1"/>
  <c r="AO225" i="8" s="1"/>
  <c r="AE225" i="8"/>
  <c r="AH225" i="8" s="1"/>
  <c r="AK225" i="8" s="1"/>
  <c r="AN225" i="8" s="1"/>
  <c r="AF225" i="7"/>
  <c r="AI225" i="7" s="1"/>
  <c r="AL225" i="7" s="1"/>
  <c r="AO225" i="7" s="1"/>
  <c r="AE225" i="7"/>
  <c r="AH225" i="7" s="1"/>
  <c r="AK225" i="7" s="1"/>
  <c r="AN225" i="7" s="1"/>
  <c r="AF225" i="6"/>
  <c r="AI225" i="6" s="1"/>
  <c r="AE225" i="6"/>
  <c r="AH225" i="6" s="1"/>
  <c r="AD239" i="4"/>
  <c r="AG239" i="4" s="1"/>
  <c r="AJ239" i="4" s="1"/>
  <c r="AM239" i="4" s="1"/>
  <c r="AD225" i="8"/>
  <c r="AD225" i="7"/>
  <c r="AD225" i="6"/>
  <c r="AG225" i="6" s="1"/>
  <c r="AJ225" i="6" s="1"/>
  <c r="AM225" i="6" s="1"/>
  <c r="AW21" i="8"/>
  <c r="BF21" i="8" s="1"/>
  <c r="AU21" i="8" s="1"/>
  <c r="AW20" i="8"/>
  <c r="BF20" i="8" s="1"/>
  <c r="AU20" i="8" s="1"/>
  <c r="AW19" i="8"/>
  <c r="BF19" i="8" s="1"/>
  <c r="AU19" i="8" s="1"/>
  <c r="AW18" i="8"/>
  <c r="BF18" i="8" s="1"/>
  <c r="AU18" i="8" s="1"/>
  <c r="A18" i="8"/>
  <c r="A19" i="8" s="1"/>
  <c r="A20" i="8" s="1"/>
  <c r="A21" i="8" s="1"/>
  <c r="A22" i="8" s="1"/>
  <c r="A23" i="8" s="1"/>
  <c r="A24" i="8" s="1"/>
  <c r="A25" i="8" s="1"/>
  <c r="A26" i="8" s="1"/>
  <c r="A27" i="8" s="1"/>
  <c r="A28" i="8" s="1"/>
  <c r="A29" i="8" s="1"/>
  <c r="A30" i="8" s="1"/>
  <c r="A31" i="8" s="1"/>
  <c r="A32" i="8" s="1"/>
  <c r="A33" i="8" s="1"/>
  <c r="A34" i="8" s="1"/>
  <c r="A35" i="8" s="1"/>
  <c r="A36" i="8" s="1"/>
  <c r="A37" i="8" s="1"/>
  <c r="AW21" i="7"/>
  <c r="AW25" i="7" s="1"/>
  <c r="AW20" i="7"/>
  <c r="BF20" i="7" s="1"/>
  <c r="AU20" i="7" s="1"/>
  <c r="AW19" i="7"/>
  <c r="BB19" i="7" s="1"/>
  <c r="AQ19" i="7" s="1"/>
  <c r="AW18" i="7"/>
  <c r="AY18" i="7" s="1"/>
  <c r="AN18" i="7" s="1"/>
  <c r="A18" i="7"/>
  <c r="A19" i="7" s="1"/>
  <c r="A20" i="7" s="1"/>
  <c r="A21" i="7" s="1"/>
  <c r="A22" i="7" s="1"/>
  <c r="A23" i="7" s="1"/>
  <c r="A24" i="7" s="1"/>
  <c r="A25" i="7" s="1"/>
  <c r="A26" i="7" s="1"/>
  <c r="A27" i="7" s="1"/>
  <c r="A28" i="7" s="1"/>
  <c r="A29" i="7" s="1"/>
  <c r="A30" i="7" s="1"/>
  <c r="A31" i="7" s="1"/>
  <c r="A32" i="7" s="1"/>
  <c r="A33" i="7" s="1"/>
  <c r="A34" i="7" s="1"/>
  <c r="A35" i="7" s="1"/>
  <c r="A36" i="7" s="1"/>
  <c r="A37" i="7" s="1"/>
  <c r="AW21" i="6"/>
  <c r="AW22" i="6" s="1"/>
  <c r="AW20" i="6"/>
  <c r="AW24" i="6" s="1"/>
  <c r="AW19" i="6"/>
  <c r="BF19" i="6" s="1"/>
  <c r="AU19" i="6" s="1"/>
  <c r="AW18" i="6"/>
  <c r="BD18" i="6" s="1"/>
  <c r="AS18" i="6" s="1"/>
  <c r="A18" i="6"/>
  <c r="A19" i="6" s="1"/>
  <c r="A20" i="6" s="1"/>
  <c r="A21" i="6" s="1"/>
  <c r="A22" i="6" s="1"/>
  <c r="A23" i="6" s="1"/>
  <c r="A24" i="6" s="1"/>
  <c r="A25" i="6" s="1"/>
  <c r="A26" i="6" s="1"/>
  <c r="A27" i="6" s="1"/>
  <c r="A28" i="6" s="1"/>
  <c r="A29" i="6" s="1"/>
  <c r="A30" i="6" s="1"/>
  <c r="A31" i="6" s="1"/>
  <c r="A32" i="6" s="1"/>
  <c r="A33" i="6" s="1"/>
  <c r="A34" i="6" s="1"/>
  <c r="A35" i="6" s="1"/>
  <c r="A36" i="6" s="1"/>
  <c r="A37" i="6" s="1"/>
  <c r="A18" i="4"/>
  <c r="A19" i="4" s="1"/>
  <c r="A20" i="4" s="1"/>
  <c r="A21" i="4" s="1"/>
  <c r="A22" i="4" s="1"/>
  <c r="A23" i="4" s="1"/>
  <c r="A24" i="4" s="1"/>
  <c r="A25" i="4" s="1"/>
  <c r="A26" i="4" s="1"/>
  <c r="A27" i="4" s="1"/>
  <c r="A28" i="4" s="1"/>
  <c r="A29" i="4" s="1"/>
  <c r="A30" i="4" s="1"/>
  <c r="A31" i="4" s="1"/>
  <c r="A32" i="4" s="1"/>
  <c r="A33" i="4" s="1"/>
  <c r="A34" i="4" s="1"/>
  <c r="A35" i="4" s="1"/>
  <c r="A36" i="4" s="1"/>
  <c r="A37" i="4" s="1"/>
  <c r="AM250" i="4"/>
  <c r="AJ250" i="4"/>
  <c r="AG250" i="4"/>
  <c r="AD250" i="4"/>
  <c r="AM249" i="4"/>
  <c r="AJ249" i="4"/>
  <c r="AG249" i="4"/>
  <c r="AD249" i="4"/>
  <c r="G62" i="1"/>
  <c r="F62" i="1"/>
  <c r="E62" i="1"/>
  <c r="C62" i="1"/>
  <c r="B62" i="1"/>
  <c r="DJ62" i="1"/>
  <c r="DI62" i="1"/>
  <c r="DH62" i="1"/>
  <c r="DG62" i="1"/>
  <c r="DF62" i="1"/>
  <c r="DE62" i="1"/>
  <c r="DD62" i="1"/>
  <c r="DC62" i="1"/>
  <c r="DB62" i="1"/>
  <c r="DA62" i="1"/>
  <c r="CZ62" i="1"/>
  <c r="CY62" i="1"/>
  <c r="DJ13" i="1"/>
  <c r="DI13" i="1"/>
  <c r="DH13" i="1"/>
  <c r="DG13" i="1"/>
  <c r="DF13" i="1"/>
  <c r="DE13" i="1"/>
  <c r="DD13" i="1"/>
  <c r="DC13" i="1"/>
  <c r="DB13" i="1"/>
  <c r="DA13" i="1"/>
  <c r="CZ13" i="1"/>
  <c r="CY13" i="1"/>
  <c r="IA5" i="1"/>
  <c r="IA62" i="1" s="1"/>
  <c r="KU30" i="1"/>
  <c r="KU5" i="1"/>
  <c r="JX31" i="1"/>
  <c r="JX32" i="1" s="1"/>
  <c r="JX33" i="1" s="1"/>
  <c r="JX34" i="1" s="1"/>
  <c r="JX35" i="1" s="1"/>
  <c r="JX36" i="1" s="1"/>
  <c r="JW31" i="1"/>
  <c r="JW32" i="1" s="1"/>
  <c r="JW33" i="1" s="1"/>
  <c r="JW34" i="1" s="1"/>
  <c r="JW35" i="1" s="1"/>
  <c r="JW36" i="1" s="1"/>
  <c r="JV31" i="1"/>
  <c r="JV32" i="1" s="1"/>
  <c r="JV33" i="1" s="1"/>
  <c r="JV34" i="1" s="1"/>
  <c r="JV35" i="1" s="1"/>
  <c r="JV36" i="1" s="1"/>
  <c r="JU31" i="1"/>
  <c r="JU32" i="1" s="1"/>
  <c r="JU33" i="1" s="1"/>
  <c r="JU34" i="1" s="1"/>
  <c r="JU35" i="1" s="1"/>
  <c r="JU36" i="1" s="1"/>
  <c r="JT31" i="1"/>
  <c r="JT32" i="1" s="1"/>
  <c r="JT33" i="1" s="1"/>
  <c r="JT34" i="1" s="1"/>
  <c r="JT35" i="1" s="1"/>
  <c r="JT36" i="1" s="1"/>
  <c r="JS31" i="1"/>
  <c r="JS32" i="1" s="1"/>
  <c r="JS33" i="1" s="1"/>
  <c r="JS34" i="1" s="1"/>
  <c r="JS35" i="1" s="1"/>
  <c r="JS36" i="1" s="1"/>
  <c r="JR31" i="1"/>
  <c r="JR32" i="1" s="1"/>
  <c r="JR33" i="1" s="1"/>
  <c r="JR34" i="1" s="1"/>
  <c r="JR35" i="1" s="1"/>
  <c r="JR36" i="1" s="1"/>
  <c r="JX5" i="1"/>
  <c r="JX62" i="1" s="1"/>
  <c r="JW5" i="1"/>
  <c r="JW62" i="1" s="1"/>
  <c r="JV5" i="1"/>
  <c r="JV62" i="1" s="1"/>
  <c r="JU5" i="1"/>
  <c r="JU62" i="1" s="1"/>
  <c r="JT5" i="1"/>
  <c r="JT62" i="1" s="1"/>
  <c r="JS5" i="1"/>
  <c r="JS62" i="1" s="1"/>
  <c r="JR5" i="1"/>
  <c r="JR62" i="1" s="1"/>
  <c r="KT5" i="1"/>
  <c r="KT62" i="1" s="1"/>
  <c r="KK5" i="1"/>
  <c r="KK62" i="1" s="1"/>
  <c r="AD59" i="4"/>
  <c r="AC59" i="4"/>
  <c r="W59" i="4"/>
  <c r="MF5" i="1"/>
  <c r="MF62" i="1" s="1"/>
  <c r="ME5" i="1"/>
  <c r="ME62" i="1" s="1"/>
  <c r="MD5" i="1"/>
  <c r="MD62" i="1" s="1"/>
  <c r="MC5" i="1"/>
  <c r="MC62" i="1" s="1"/>
  <c r="MB5" i="1"/>
  <c r="MB62" i="1" s="1"/>
  <c r="MA5" i="1"/>
  <c r="MA62" i="1" s="1"/>
  <c r="LZ5" i="1"/>
  <c r="LZ62" i="1" s="1"/>
  <c r="JY30" i="1" a="1"/>
  <c r="JY30" i="1" s="1"/>
  <c r="KF5" i="1"/>
  <c r="KF62" i="1" s="1"/>
  <c r="KE5" i="1"/>
  <c r="KE62" i="1" s="1"/>
  <c r="KD5" i="1"/>
  <c r="KD62" i="1" s="1"/>
  <c r="KC5" i="1"/>
  <c r="KC62" i="1" s="1"/>
  <c r="KB5" i="1"/>
  <c r="KB62" i="1" s="1"/>
  <c r="KA5" i="1"/>
  <c r="KA62" i="1" s="1"/>
  <c r="LU24" i="1"/>
  <c r="LK24" i="1"/>
  <c r="LL30" i="1"/>
  <c r="LH14" i="1"/>
  <c r="LF14" i="1"/>
  <c r="LE14" i="1"/>
  <c r="JF30" i="1"/>
  <c r="JE30" i="1"/>
  <c r="JD30" i="1"/>
  <c r="B719" i="8"/>
  <c r="B718" i="8"/>
  <c r="B717" i="8"/>
  <c r="B731" i="8"/>
  <c r="B730" i="8"/>
  <c r="B729" i="8"/>
  <c r="B743" i="8"/>
  <c r="B742" i="8"/>
  <c r="B741" i="8"/>
  <c r="B746" i="8"/>
  <c r="B740" i="8"/>
  <c r="B737" i="8"/>
  <c r="B734" i="8"/>
  <c r="B728" i="8"/>
  <c r="B725" i="8"/>
  <c r="B722" i="8"/>
  <c r="B716" i="8"/>
  <c r="B713" i="8"/>
  <c r="B757" i="4"/>
  <c r="B756" i="4"/>
  <c r="B755" i="4"/>
  <c r="B745" i="4"/>
  <c r="B744" i="4"/>
  <c r="B743" i="4"/>
  <c r="B733" i="4"/>
  <c r="B732" i="4"/>
  <c r="B731" i="4"/>
  <c r="BA14" i="1"/>
  <c r="H25" i="1"/>
  <c r="H32" i="1"/>
  <c r="AY14" i="1"/>
  <c r="AX14" i="1"/>
  <c r="AW14" i="1"/>
  <c r="AY5" i="1"/>
  <c r="AY62" i="1" s="1"/>
  <c r="AX5" i="1"/>
  <c r="AW5" i="1"/>
  <c r="A14" i="1"/>
  <c r="A13" i="1"/>
  <c r="B14" i="1" s="1"/>
  <c r="LI14" i="1" s="1"/>
  <c r="IW5" i="1"/>
  <c r="IW62" i="1" s="1"/>
  <c r="B41" i="1" l="1"/>
  <c r="CX41" i="1" s="1"/>
  <c r="B52" i="1"/>
  <c r="CX52" i="1" s="1"/>
  <c r="DY48" i="1"/>
  <c r="DY52" i="1"/>
  <c r="DY53" i="1"/>
  <c r="DY54" i="1"/>
  <c r="LG41" i="1"/>
  <c r="CJ41" i="1"/>
  <c r="LF41" i="1"/>
  <c r="BB41" i="1"/>
  <c r="LX41" i="1"/>
  <c r="LE41" i="1"/>
  <c r="LW41" i="1"/>
  <c r="DM41" i="1"/>
  <c r="DL41" i="1"/>
  <c r="LH41" i="1"/>
  <c r="CK41" i="1"/>
  <c r="DS41" i="1"/>
  <c r="DS48" i="1" s="1"/>
  <c r="DK41" i="1"/>
  <c r="LN14" i="1"/>
  <c r="LM14" i="1"/>
  <c r="LR14" i="1"/>
  <c r="LQ14" i="1"/>
  <c r="LT14" i="1"/>
  <c r="LS14" i="1"/>
  <c r="LP14" i="1"/>
  <c r="LO14" i="1"/>
  <c r="H26" i="1"/>
  <c r="AZ25" i="1"/>
  <c r="AY25" i="1"/>
  <c r="AV25" i="1"/>
  <c r="AX25" i="1"/>
  <c r="AW25" i="1"/>
  <c r="BA25" i="1"/>
  <c r="H33" i="1"/>
  <c r="BA32" i="1"/>
  <c r="AZ32" i="1"/>
  <c r="AY32" i="1"/>
  <c r="AX32" i="1"/>
  <c r="AW32" i="1"/>
  <c r="AV32" i="1"/>
  <c r="MH14" i="1"/>
  <c r="MH41" i="1" s="1"/>
  <c r="AY18" i="8"/>
  <c r="AN18" i="8" s="1"/>
  <c r="AX20" i="7"/>
  <c r="AM20" i="7" s="1"/>
  <c r="BA20" i="7"/>
  <c r="AP20" i="7" s="1"/>
  <c r="IP14" i="1"/>
  <c r="IP41" i="1" s="1"/>
  <c r="IT14" i="1"/>
  <c r="IT41" i="1" s="1"/>
  <c r="IO14" i="1"/>
  <c r="IO41" i="1" s="1"/>
  <c r="IU14" i="1"/>
  <c r="IU41" i="1" s="1"/>
  <c r="IN14" i="1"/>
  <c r="IN41" i="1" s="1"/>
  <c r="IM14" i="1"/>
  <c r="IM41" i="1" s="1"/>
  <c r="IR14" i="1"/>
  <c r="IR41" i="1" s="1"/>
  <c r="IQ14" i="1"/>
  <c r="IQ41" i="1" s="1"/>
  <c r="IS14" i="1"/>
  <c r="IS41" i="1" s="1"/>
  <c r="IC14" i="1"/>
  <c r="IC41" i="1" s="1"/>
  <c r="IX14" i="1"/>
  <c r="IX41" i="1" s="1"/>
  <c r="DZ9" i="1"/>
  <c r="IY14" i="1"/>
  <c r="IY41" i="1" s="1"/>
  <c r="IZ14" i="1"/>
  <c r="IZ41" i="1" s="1"/>
  <c r="JA14" i="1"/>
  <c r="JA41" i="1" s="1"/>
  <c r="BB19" i="8"/>
  <c r="AQ19" i="8" s="1"/>
  <c r="FJ13" i="1"/>
  <c r="FP13" i="1"/>
  <c r="GQ13" i="1"/>
  <c r="CD30" i="1"/>
  <c r="HK13" i="1"/>
  <c r="FJ12" i="1"/>
  <c r="GR12" i="1" s="1"/>
  <c r="FK12" i="1"/>
  <c r="GS12" i="1" s="1"/>
  <c r="FM12" i="1"/>
  <c r="GU12" i="1" s="1"/>
  <c r="FN12" i="1"/>
  <c r="GV12" i="1" s="1"/>
  <c r="FP12" i="1"/>
  <c r="GX12" i="1" s="1"/>
  <c r="FQ12" i="1"/>
  <c r="GY12" i="1" s="1"/>
  <c r="FS12" i="1"/>
  <c r="HA12" i="1" s="1"/>
  <c r="FT12" i="1"/>
  <c r="HB12" i="1" s="1"/>
  <c r="AK225" i="6"/>
  <c r="AL225" i="6"/>
  <c r="FL12" i="1"/>
  <c r="GT12" i="1" s="1"/>
  <c r="EG12" i="1"/>
  <c r="BA18" i="7"/>
  <c r="AP18" i="7" s="1"/>
  <c r="BB18" i="7"/>
  <c r="AQ18" i="7" s="1"/>
  <c r="BC18" i="7"/>
  <c r="AR18" i="7" s="1"/>
  <c r="AG225" i="7"/>
  <c r="AZ20" i="7"/>
  <c r="AO20" i="7" s="1"/>
  <c r="EL13" i="1"/>
  <c r="BB20" i="7"/>
  <c r="AQ20" i="7" s="1"/>
  <c r="FD13" i="1"/>
  <c r="BF21" i="7"/>
  <c r="AU21" i="7" s="1"/>
  <c r="FM13" i="1"/>
  <c r="AX18" i="8"/>
  <c r="AM18" i="8" s="1"/>
  <c r="HU13" i="1"/>
  <c r="AY19" i="8"/>
  <c r="AN19" i="8" s="1"/>
  <c r="BC19" i="8"/>
  <c r="AR19" i="8" s="1"/>
  <c r="AX19" i="6"/>
  <c r="AM19" i="6" s="1"/>
  <c r="AX20" i="6"/>
  <c r="AM20" i="6" s="1"/>
  <c r="AW23" i="8"/>
  <c r="AY23" i="8" s="1"/>
  <c r="AN23" i="8" s="1"/>
  <c r="AY20" i="6"/>
  <c r="AN20" i="6" s="1"/>
  <c r="AZ20" i="6"/>
  <c r="AO20" i="6" s="1"/>
  <c r="AY21" i="6"/>
  <c r="AN21" i="6" s="1"/>
  <c r="BE21" i="6"/>
  <c r="AT21" i="6" s="1"/>
  <c r="BF21" i="6"/>
  <c r="AU21" i="6" s="1"/>
  <c r="AW23" i="6"/>
  <c r="BB23" i="6" s="1"/>
  <c r="AQ23" i="6" s="1"/>
  <c r="AW25" i="6"/>
  <c r="AW29" i="6" s="1"/>
  <c r="AW30" i="6" s="1"/>
  <c r="EM13" i="1"/>
  <c r="HL13" i="1"/>
  <c r="EN13" i="1"/>
  <c r="HM13" i="1"/>
  <c r="HN13" i="1"/>
  <c r="HO13" i="1"/>
  <c r="HP13" i="1"/>
  <c r="HQ13" i="1"/>
  <c r="FG13" i="1"/>
  <c r="HR13" i="1"/>
  <c r="FH13" i="1"/>
  <c r="HS13" i="1"/>
  <c r="FI13" i="1"/>
  <c r="HT13" i="1"/>
  <c r="FK13" i="1"/>
  <c r="HV13" i="1"/>
  <c r="FL13" i="1"/>
  <c r="FN13" i="1"/>
  <c r="FO13" i="1"/>
  <c r="GE13" i="1"/>
  <c r="GJ13" i="1"/>
  <c r="GK13" i="1"/>
  <c r="GL13" i="1"/>
  <c r="GM13" i="1"/>
  <c r="GN13" i="1"/>
  <c r="EC13" i="1"/>
  <c r="ED13" i="1"/>
  <c r="EE13" i="1"/>
  <c r="EF13" i="1"/>
  <c r="EG13" i="1"/>
  <c r="EH13" i="1"/>
  <c r="GO13" i="1"/>
  <c r="EI13" i="1"/>
  <c r="GP13" i="1"/>
  <c r="EJ13" i="1"/>
  <c r="EK13" i="1"/>
  <c r="HF13" i="1"/>
  <c r="FE13" i="1"/>
  <c r="GF13" i="1"/>
  <c r="HG13" i="1"/>
  <c r="DZ13" i="1"/>
  <c r="FF13" i="1"/>
  <c r="GG13" i="1"/>
  <c r="HH13" i="1"/>
  <c r="EA13" i="1"/>
  <c r="GH13" i="1"/>
  <c r="HI13" i="1"/>
  <c r="EB13" i="1"/>
  <c r="GI13" i="1"/>
  <c r="HJ13" i="1"/>
  <c r="EO13" i="1"/>
  <c r="EO17" i="1" s="1"/>
  <c r="EP13" i="1"/>
  <c r="EP17" i="1" s="1"/>
  <c r="FQ13" i="1"/>
  <c r="FQ17" i="1" s="1"/>
  <c r="GR13" i="1"/>
  <c r="GR17" i="1" s="1"/>
  <c r="EQ13" i="1"/>
  <c r="EQ17" i="1" s="1"/>
  <c r="FR13" i="1"/>
  <c r="FR17" i="1" s="1"/>
  <c r="GS13" i="1"/>
  <c r="GS17" i="1" s="1"/>
  <c r="ER13" i="1"/>
  <c r="ER17" i="1" s="1"/>
  <c r="FS13" i="1"/>
  <c r="FS17" i="1" s="1"/>
  <c r="GT13" i="1"/>
  <c r="GT17" i="1" s="1"/>
  <c r="ES13" i="1"/>
  <c r="ES17" i="1" s="1"/>
  <c r="FT13" i="1"/>
  <c r="FT17" i="1" s="1"/>
  <c r="GU13" i="1"/>
  <c r="GU17" i="1" s="1"/>
  <c r="ET13" i="1"/>
  <c r="ET17" i="1" s="1"/>
  <c r="FU13" i="1"/>
  <c r="FU17" i="1" s="1"/>
  <c r="GV13" i="1"/>
  <c r="GV17" i="1" s="1"/>
  <c r="EU13" i="1"/>
  <c r="EU17" i="1" s="1"/>
  <c r="FV13" i="1"/>
  <c r="FV17" i="1" s="1"/>
  <c r="GW13" i="1"/>
  <c r="GW17" i="1" s="1"/>
  <c r="EV13" i="1"/>
  <c r="EV17" i="1" s="1"/>
  <c r="FW13" i="1"/>
  <c r="FW17" i="1" s="1"/>
  <c r="GX13" i="1"/>
  <c r="GX17" i="1" s="1"/>
  <c r="EW13" i="1"/>
  <c r="EW17" i="1" s="1"/>
  <c r="FX13" i="1"/>
  <c r="FX17" i="1" s="1"/>
  <c r="GY13" i="1"/>
  <c r="GY17" i="1" s="1"/>
  <c r="EX13" i="1"/>
  <c r="EX17" i="1" s="1"/>
  <c r="FY13" i="1"/>
  <c r="FY17" i="1" s="1"/>
  <c r="GZ13" i="1"/>
  <c r="GZ17" i="1" s="1"/>
  <c r="EY13" i="1"/>
  <c r="EY17" i="1" s="1"/>
  <c r="FZ13" i="1"/>
  <c r="FZ17" i="1" s="1"/>
  <c r="HA13" i="1"/>
  <c r="HA17" i="1" s="1"/>
  <c r="EZ13" i="1"/>
  <c r="EZ17" i="1" s="1"/>
  <c r="GA13" i="1"/>
  <c r="GA17" i="1" s="1"/>
  <c r="HB13" i="1"/>
  <c r="HB17" i="1" s="1"/>
  <c r="FA13" i="1"/>
  <c r="FA17" i="1" s="1"/>
  <c r="GB13" i="1"/>
  <c r="GB17" i="1" s="1"/>
  <c r="HC13" i="1"/>
  <c r="HC17" i="1" s="1"/>
  <c r="FB13" i="1"/>
  <c r="FB17" i="1" s="1"/>
  <c r="GC13" i="1"/>
  <c r="GC17" i="1" s="1"/>
  <c r="HD13" i="1"/>
  <c r="HD17" i="1" s="1"/>
  <c r="FC13" i="1"/>
  <c r="FC17" i="1" s="1"/>
  <c r="GD13" i="1"/>
  <c r="GD17" i="1" s="1"/>
  <c r="HE13" i="1"/>
  <c r="HE17" i="1" s="1"/>
  <c r="DE14" i="1"/>
  <c r="DE41" i="1" s="1"/>
  <c r="DH14" i="1"/>
  <c r="DH41" i="1" s="1"/>
  <c r="DJ14" i="1"/>
  <c r="DJ41" i="1" s="1"/>
  <c r="CZ14" i="1"/>
  <c r="CZ41" i="1" s="1"/>
  <c r="DY13" i="1"/>
  <c r="AZ20" i="8"/>
  <c r="AO20" i="8" s="1"/>
  <c r="BD20" i="6"/>
  <c r="AS20" i="6" s="1"/>
  <c r="BA20" i="8"/>
  <c r="AP20" i="8" s="1"/>
  <c r="BC20" i="8"/>
  <c r="AR20" i="8" s="1"/>
  <c r="BA18" i="8"/>
  <c r="AP18" i="8" s="1"/>
  <c r="AY19" i="6"/>
  <c r="AN19" i="6" s="1"/>
  <c r="BA19" i="8"/>
  <c r="AP19" i="8" s="1"/>
  <c r="BF23" i="8"/>
  <c r="AU23" i="8" s="1"/>
  <c r="AW24" i="8"/>
  <c r="AX20" i="8"/>
  <c r="AM20" i="8" s="1"/>
  <c r="AY20" i="8"/>
  <c r="AN20" i="8" s="1"/>
  <c r="AZ18" i="8"/>
  <c r="AO18" i="8" s="1"/>
  <c r="BB20" i="8"/>
  <c r="AQ20" i="8" s="1"/>
  <c r="BB18" i="8"/>
  <c r="AQ18" i="8" s="1"/>
  <c r="BD20" i="8"/>
  <c r="AS20" i="8" s="1"/>
  <c r="BC18" i="8"/>
  <c r="AR18" i="8" s="1"/>
  <c r="BE20" i="8"/>
  <c r="AT20" i="8" s="1"/>
  <c r="BD18" i="8"/>
  <c r="AS18" i="8" s="1"/>
  <c r="BE18" i="8"/>
  <c r="AT18" i="8" s="1"/>
  <c r="AX21" i="8"/>
  <c r="AM21" i="8" s="1"/>
  <c r="AY21" i="8"/>
  <c r="AN21" i="8" s="1"/>
  <c r="AZ21" i="8"/>
  <c r="AO21" i="8" s="1"/>
  <c r="AX19" i="8"/>
  <c r="AM19" i="8" s="1"/>
  <c r="BA21" i="8"/>
  <c r="AP21" i="8" s="1"/>
  <c r="C21" i="8" s="1"/>
  <c r="U21" i="8" s="1"/>
  <c r="AZ19" i="8"/>
  <c r="AO19" i="8" s="1"/>
  <c r="AX23" i="8"/>
  <c r="AM23" i="8" s="1"/>
  <c r="AZ23" i="8"/>
  <c r="AO23" i="8" s="1"/>
  <c r="BA23" i="8"/>
  <c r="AP23" i="8" s="1"/>
  <c r="BD19" i="8"/>
  <c r="AS19" i="8" s="1"/>
  <c r="BE19" i="8"/>
  <c r="AT19" i="8" s="1"/>
  <c r="BC23" i="8"/>
  <c r="AR23" i="8" s="1"/>
  <c r="BD23" i="8"/>
  <c r="AS23" i="8" s="1"/>
  <c r="AX18" i="7"/>
  <c r="AM18" i="7" s="1"/>
  <c r="AZ18" i="7"/>
  <c r="AO18" i="7" s="1"/>
  <c r="BD18" i="7"/>
  <c r="AS18" i="7" s="1"/>
  <c r="BE18" i="7"/>
  <c r="AT18" i="7" s="1"/>
  <c r="BF18" i="7"/>
  <c r="AU18" i="7" s="1"/>
  <c r="BC20" i="7"/>
  <c r="AR20" i="7" s="1"/>
  <c r="AX21" i="7"/>
  <c r="AM21" i="7" s="1"/>
  <c r="BB21" i="7"/>
  <c r="AQ21" i="7" s="1"/>
  <c r="D21" i="7" s="1"/>
  <c r="V21" i="7" s="1"/>
  <c r="BD21" i="7"/>
  <c r="AS21" i="7" s="1"/>
  <c r="AZ19" i="6"/>
  <c r="AO19" i="6" s="1"/>
  <c r="BA19" i="6"/>
  <c r="AP19" i="6" s="1"/>
  <c r="BB19" i="6"/>
  <c r="AQ19" i="6" s="1"/>
  <c r="BC19" i="6"/>
  <c r="AR19" i="6" s="1"/>
  <c r="BD19" i="6"/>
  <c r="AS19" i="6" s="1"/>
  <c r="BE19" i="6"/>
  <c r="AT19" i="6" s="1"/>
  <c r="BF20" i="6"/>
  <c r="AU20" i="6" s="1"/>
  <c r="AX21" i="6"/>
  <c r="AM21" i="6" s="1"/>
  <c r="AZ21" i="6"/>
  <c r="AO21" i="6" s="1"/>
  <c r="BA21" i="6"/>
  <c r="AP21" i="6" s="1"/>
  <c r="C21" i="6" s="1"/>
  <c r="U21" i="6" s="1"/>
  <c r="BB21" i="6"/>
  <c r="AQ21" i="6" s="1"/>
  <c r="D21" i="6" s="1"/>
  <c r="V21" i="6" s="1"/>
  <c r="BC21" i="6"/>
  <c r="AR21" i="6" s="1"/>
  <c r="E21" i="6" s="1"/>
  <c r="W21" i="6" s="1"/>
  <c r="BD21" i="6"/>
  <c r="AS21" i="6" s="1"/>
  <c r="AX18" i="6"/>
  <c r="AM18" i="6" s="1"/>
  <c r="AY18" i="6"/>
  <c r="AN18" i="6" s="1"/>
  <c r="BF25" i="7"/>
  <c r="AU25" i="7" s="1"/>
  <c r="AW29" i="7"/>
  <c r="BE25" i="7"/>
  <c r="AT25" i="7" s="1"/>
  <c r="BD25" i="7"/>
  <c r="AS25" i="7" s="1"/>
  <c r="BC25" i="7"/>
  <c r="AR25" i="7" s="1"/>
  <c r="E25" i="7" s="1"/>
  <c r="W25" i="7" s="1"/>
  <c r="BB25" i="7"/>
  <c r="AQ25" i="7" s="1"/>
  <c r="D25" i="7" s="1"/>
  <c r="V25" i="7" s="1"/>
  <c r="BA25" i="7"/>
  <c r="AP25" i="7" s="1"/>
  <c r="C25" i="7" s="1"/>
  <c r="U25" i="7" s="1"/>
  <c r="AZ25" i="7"/>
  <c r="AO25" i="7" s="1"/>
  <c r="AY25" i="7"/>
  <c r="AN25" i="7" s="1"/>
  <c r="AX25" i="7"/>
  <c r="AM25" i="7" s="1"/>
  <c r="AW26" i="7"/>
  <c r="BD29" i="6"/>
  <c r="AS29" i="6" s="1"/>
  <c r="BC29" i="6"/>
  <c r="AR29" i="6" s="1"/>
  <c r="E29" i="6" s="1"/>
  <c r="W29" i="6" s="1"/>
  <c r="BF24" i="6"/>
  <c r="AU24" i="6" s="1"/>
  <c r="AW28" i="6"/>
  <c r="BE24" i="6"/>
  <c r="AT24" i="6" s="1"/>
  <c r="BC24" i="6"/>
  <c r="AR24" i="6" s="1"/>
  <c r="BD24" i="6"/>
  <c r="AS24" i="6" s="1"/>
  <c r="BB24" i="6"/>
  <c r="AQ24" i="6" s="1"/>
  <c r="BA24" i="6"/>
  <c r="AP24" i="6" s="1"/>
  <c r="AZ24" i="6"/>
  <c r="AO24" i="6" s="1"/>
  <c r="AY24" i="6"/>
  <c r="AN24" i="6" s="1"/>
  <c r="AX24" i="6"/>
  <c r="AM24" i="6" s="1"/>
  <c r="BF22" i="6"/>
  <c r="AU22" i="6" s="1"/>
  <c r="BE22" i="6"/>
  <c r="AT22" i="6" s="1"/>
  <c r="BD22" i="6"/>
  <c r="AS22" i="6" s="1"/>
  <c r="BC22" i="6"/>
  <c r="AR22" i="6" s="1"/>
  <c r="BB22" i="6"/>
  <c r="AQ22" i="6" s="1"/>
  <c r="BA22" i="6"/>
  <c r="AP22" i="6" s="1"/>
  <c r="AZ22" i="6"/>
  <c r="AO22" i="6" s="1"/>
  <c r="AY22" i="6"/>
  <c r="AN22" i="6" s="1"/>
  <c r="AX22" i="6"/>
  <c r="AM22" i="6" s="1"/>
  <c r="BE18" i="6"/>
  <c r="AT18" i="6" s="1"/>
  <c r="BC23" i="6"/>
  <c r="AR23" i="6" s="1"/>
  <c r="BC19" i="7"/>
  <c r="AR19" i="7" s="1"/>
  <c r="BF18" i="6"/>
  <c r="AU18" i="6" s="1"/>
  <c r="BD23" i="6"/>
  <c r="AS23" i="6" s="1"/>
  <c r="BD19" i="7"/>
  <c r="AS19" i="7" s="1"/>
  <c r="BE19" i="7"/>
  <c r="AT19" i="7" s="1"/>
  <c r="AW23" i="7"/>
  <c r="BF19" i="7"/>
  <c r="AU19" i="7" s="1"/>
  <c r="AW22" i="7"/>
  <c r="BA20" i="6"/>
  <c r="AP20" i="6" s="1"/>
  <c r="AY21" i="7"/>
  <c r="AN21" i="7" s="1"/>
  <c r="AW22" i="8"/>
  <c r="BB20" i="6"/>
  <c r="AQ20" i="6" s="1"/>
  <c r="AZ21" i="7"/>
  <c r="AO21" i="7" s="1"/>
  <c r="BC20" i="6"/>
  <c r="AR20" i="6" s="1"/>
  <c r="BA21" i="7"/>
  <c r="AP21" i="7" s="1"/>
  <c r="C21" i="7" s="1"/>
  <c r="U21" i="7" s="1"/>
  <c r="BE20" i="6"/>
  <c r="AT20" i="6" s="1"/>
  <c r="BC25" i="6"/>
  <c r="AR25" i="6" s="1"/>
  <c r="E25" i="6" s="1"/>
  <c r="W25" i="6" s="1"/>
  <c r="BC21" i="7"/>
  <c r="AR21" i="7" s="1"/>
  <c r="E21" i="7" s="1"/>
  <c r="W21" i="7" s="1"/>
  <c r="AY20" i="7"/>
  <c r="AN20" i="7" s="1"/>
  <c r="BE21" i="7"/>
  <c r="AT21" i="7" s="1"/>
  <c r="AZ18" i="6"/>
  <c r="AO18" i="6" s="1"/>
  <c r="AX19" i="7"/>
  <c r="AM19" i="7" s="1"/>
  <c r="BD20" i="7"/>
  <c r="AS20" i="7" s="1"/>
  <c r="BB21" i="8"/>
  <c r="AQ21" i="8" s="1"/>
  <c r="D21" i="8" s="1"/>
  <c r="V21" i="8" s="1"/>
  <c r="BA18" i="6"/>
  <c r="AP18" i="6" s="1"/>
  <c r="AY23" i="6"/>
  <c r="AN23" i="6" s="1"/>
  <c r="AY19" i="7"/>
  <c r="AN19" i="7" s="1"/>
  <c r="BE20" i="7"/>
  <c r="AT20" i="7" s="1"/>
  <c r="AW24" i="7"/>
  <c r="BC21" i="8"/>
  <c r="AR21" i="8" s="1"/>
  <c r="E21" i="8" s="1"/>
  <c r="W21" i="8" s="1"/>
  <c r="BB18" i="6"/>
  <c r="AQ18" i="6" s="1"/>
  <c r="AZ19" i="7"/>
  <c r="AO19" i="7" s="1"/>
  <c r="BD21" i="8"/>
  <c r="AS21" i="8" s="1"/>
  <c r="BC18" i="6"/>
  <c r="AR18" i="6" s="1"/>
  <c r="BA19" i="7"/>
  <c r="AP19" i="7" s="1"/>
  <c r="BE21" i="8"/>
  <c r="AT21" i="8" s="1"/>
  <c r="AW25" i="8"/>
  <c r="DF14" i="1"/>
  <c r="DF41" i="1" s="1"/>
  <c r="DG14" i="1"/>
  <c r="DG41" i="1" s="1"/>
  <c r="DI14" i="1"/>
  <c r="DI41" i="1" s="1"/>
  <c r="CY14" i="1"/>
  <c r="CY41" i="1" s="1"/>
  <c r="DA14" i="1"/>
  <c r="DA41" i="1" s="1"/>
  <c r="JR37" i="1"/>
  <c r="JS37" i="1"/>
  <c r="JT37" i="1"/>
  <c r="JU37" i="1"/>
  <c r="JV37" i="1"/>
  <c r="JW37" i="1"/>
  <c r="JX37" i="1"/>
  <c r="DB14" i="1"/>
  <c r="DB41" i="1" s="1"/>
  <c r="DC14" i="1"/>
  <c r="DC41" i="1" s="1"/>
  <c r="DD14" i="1"/>
  <c r="DD41" i="1" s="1"/>
  <c r="IA13" i="1"/>
  <c r="IA16" i="1" s="1"/>
  <c r="JX13" i="1"/>
  <c r="KT13" i="1"/>
  <c r="KT17" i="1" s="1"/>
  <c r="JR13" i="1"/>
  <c r="JS13" i="1"/>
  <c r="JT13" i="1"/>
  <c r="JU13" i="1"/>
  <c r="JU17" i="1" s="1"/>
  <c r="JV13" i="1"/>
  <c r="JV17" i="1" s="1"/>
  <c r="JW13" i="1"/>
  <c r="JW17" i="1" s="1"/>
  <c r="KU62" i="1"/>
  <c r="KU13" i="1"/>
  <c r="KU17" i="1" s="1"/>
  <c r="KK14" i="1"/>
  <c r="KK16" i="1"/>
  <c r="KA13" i="1"/>
  <c r="KB13" i="1"/>
  <c r="KC13" i="1"/>
  <c r="KD13" i="1"/>
  <c r="KE13" i="1"/>
  <c r="KF13" i="1"/>
  <c r="AW62" i="1"/>
  <c r="AW13" i="1"/>
  <c r="AX62" i="1"/>
  <c r="AX13" i="1"/>
  <c r="AY13" i="1"/>
  <c r="IW13" i="1"/>
  <c r="CX42" i="1" l="1"/>
  <c r="CX43" i="1"/>
  <c r="CX44" i="1"/>
  <c r="CX45" i="1"/>
  <c r="CX46" i="1"/>
  <c r="CX47" i="1"/>
  <c r="CX48" i="1"/>
  <c r="LW52" i="1"/>
  <c r="KE52" i="1"/>
  <c r="IZ52" i="1"/>
  <c r="IR52" i="1"/>
  <c r="KD52" i="1"/>
  <c r="IY52" i="1"/>
  <c r="IQ52" i="1"/>
  <c r="KK52" i="1"/>
  <c r="KC52" i="1"/>
  <c r="KB52" i="1"/>
  <c r="IO52" i="1"/>
  <c r="LH52" i="1"/>
  <c r="KA52" i="1"/>
  <c r="IN52" i="1"/>
  <c r="LF52" i="1"/>
  <c r="IP52" i="1"/>
  <c r="DJ52" i="1"/>
  <c r="DB52" i="1"/>
  <c r="CJ52" i="1"/>
  <c r="CA52" i="1"/>
  <c r="CB52" i="1"/>
  <c r="MH52" i="1"/>
  <c r="LE52" i="1"/>
  <c r="KF52" i="1"/>
  <c r="IM52" i="1"/>
  <c r="DI52" i="1"/>
  <c r="DA52" i="1"/>
  <c r="IS52" i="1"/>
  <c r="CK52" i="1"/>
  <c r="JZ52" i="1"/>
  <c r="DH52" i="1"/>
  <c r="CZ52" i="1"/>
  <c r="LG52" i="1"/>
  <c r="JA52" i="1"/>
  <c r="DG52" i="1"/>
  <c r="CY52" i="1"/>
  <c r="BB52" i="1"/>
  <c r="DC52" i="1"/>
  <c r="IX52" i="1"/>
  <c r="DF52" i="1"/>
  <c r="DD52" i="1"/>
  <c r="DS52" i="1"/>
  <c r="LX52" i="1"/>
  <c r="IU52" i="1"/>
  <c r="DM52" i="1"/>
  <c r="DE52" i="1"/>
  <c r="IT52" i="1"/>
  <c r="DL52" i="1"/>
  <c r="CC52" i="1"/>
  <c r="CE52" i="1" s="1"/>
  <c r="DK52" i="1"/>
  <c r="DZ48" i="1"/>
  <c r="DZ52" i="1"/>
  <c r="DZ53" i="1"/>
  <c r="DZ54" i="1"/>
  <c r="DG42" i="1"/>
  <c r="DG43" i="1"/>
  <c r="DG44" i="1"/>
  <c r="DG45" i="1"/>
  <c r="DG46" i="1"/>
  <c r="DG47" i="1"/>
  <c r="DG48" i="1"/>
  <c r="IU42" i="1"/>
  <c r="IU43" i="1"/>
  <c r="IU44" i="1"/>
  <c r="IU45" i="1"/>
  <c r="IU46" i="1"/>
  <c r="IU47" i="1"/>
  <c r="IU48" i="1"/>
  <c r="DF42" i="1"/>
  <c r="DF43" i="1"/>
  <c r="DF44" i="1"/>
  <c r="DF45" i="1"/>
  <c r="DF46" i="1"/>
  <c r="DF47" i="1"/>
  <c r="DF48" i="1"/>
  <c r="IX42" i="1"/>
  <c r="IX43" i="1"/>
  <c r="IX44" i="1"/>
  <c r="IX45" i="1"/>
  <c r="IX46" i="1"/>
  <c r="IX47" i="1"/>
  <c r="IX48" i="1"/>
  <c r="IO42" i="1"/>
  <c r="IO43" i="1"/>
  <c r="IO44" i="1"/>
  <c r="IO45" i="1"/>
  <c r="IO46" i="1"/>
  <c r="IO47" i="1"/>
  <c r="IO48" i="1"/>
  <c r="IC42" i="1"/>
  <c r="IC43" i="1"/>
  <c r="IC44" i="1"/>
  <c r="IC45" i="1"/>
  <c r="IC46" i="1"/>
  <c r="IC47" i="1"/>
  <c r="IC48" i="1"/>
  <c r="IS42" i="1"/>
  <c r="IS43" i="1"/>
  <c r="IS44" i="1"/>
  <c r="IS45" i="1"/>
  <c r="IS46" i="1"/>
  <c r="IS47" i="1"/>
  <c r="IS48" i="1"/>
  <c r="IP42" i="1"/>
  <c r="IP43" i="1"/>
  <c r="IP44" i="1"/>
  <c r="IP45" i="1"/>
  <c r="IP46" i="1"/>
  <c r="IP47" i="1"/>
  <c r="IP48" i="1"/>
  <c r="DC42" i="1"/>
  <c r="DC43" i="1"/>
  <c r="DC44" i="1"/>
  <c r="DC45" i="1"/>
  <c r="DC46" i="1"/>
  <c r="DC47" i="1"/>
  <c r="DC48" i="1"/>
  <c r="DH42" i="1"/>
  <c r="DH43" i="1"/>
  <c r="DH44" i="1"/>
  <c r="DH45" i="1"/>
  <c r="DH46" i="1"/>
  <c r="DH47" i="1"/>
  <c r="DH48" i="1"/>
  <c r="IQ42" i="1"/>
  <c r="IQ43" i="1"/>
  <c r="IQ44" i="1"/>
  <c r="IQ45" i="1"/>
  <c r="IQ46" i="1"/>
  <c r="IQ47" i="1"/>
  <c r="IQ48" i="1"/>
  <c r="DD42" i="1"/>
  <c r="DD43" i="1"/>
  <c r="DD44" i="1"/>
  <c r="DD45" i="1"/>
  <c r="DD46" i="1"/>
  <c r="DD47" i="1"/>
  <c r="DD48" i="1"/>
  <c r="DJ42" i="1"/>
  <c r="DJ43" i="1"/>
  <c r="DJ44" i="1"/>
  <c r="DJ45" i="1"/>
  <c r="DJ46" i="1"/>
  <c r="DJ47" i="1"/>
  <c r="DJ48" i="1"/>
  <c r="DE42" i="1"/>
  <c r="DE43" i="1"/>
  <c r="DE44" i="1"/>
  <c r="DE45" i="1"/>
  <c r="DE46" i="1"/>
  <c r="DE47" i="1"/>
  <c r="DE48" i="1"/>
  <c r="JA42" i="1"/>
  <c r="JA43" i="1"/>
  <c r="JA44" i="1"/>
  <c r="JA45" i="1"/>
  <c r="JA46" i="1"/>
  <c r="JA47" i="1"/>
  <c r="JA48" i="1"/>
  <c r="IR42" i="1"/>
  <c r="IR43" i="1"/>
  <c r="IR44" i="1"/>
  <c r="IR45" i="1"/>
  <c r="IR46" i="1"/>
  <c r="IR47" i="1"/>
  <c r="IR48" i="1"/>
  <c r="CZ42" i="1"/>
  <c r="CZ43" i="1"/>
  <c r="CZ44" i="1"/>
  <c r="CZ45" i="1"/>
  <c r="CZ46" i="1"/>
  <c r="CZ47" i="1"/>
  <c r="CZ48" i="1"/>
  <c r="IT42" i="1"/>
  <c r="IT43" i="1"/>
  <c r="IT44" i="1"/>
  <c r="IT45" i="1"/>
  <c r="IT46" i="1"/>
  <c r="IT47" i="1"/>
  <c r="IT48" i="1"/>
  <c r="DB42" i="1"/>
  <c r="DB43" i="1"/>
  <c r="DB44" i="1"/>
  <c r="DB45" i="1"/>
  <c r="DB46" i="1"/>
  <c r="DB47" i="1"/>
  <c r="DB48" i="1"/>
  <c r="IZ42" i="1"/>
  <c r="IZ43" i="1"/>
  <c r="IZ44" i="1"/>
  <c r="IZ45" i="1"/>
  <c r="IZ46" i="1"/>
  <c r="IZ47" i="1"/>
  <c r="IZ48" i="1"/>
  <c r="IY42" i="1"/>
  <c r="IY43" i="1"/>
  <c r="IY44" i="1"/>
  <c r="IY45" i="1"/>
  <c r="IY46" i="1"/>
  <c r="IY47" i="1"/>
  <c r="IY48" i="1"/>
  <c r="IN42" i="1"/>
  <c r="IN43" i="1"/>
  <c r="IN44" i="1"/>
  <c r="IN45" i="1"/>
  <c r="IN46" i="1"/>
  <c r="IN47" i="1"/>
  <c r="IN48" i="1"/>
  <c r="DA42" i="1"/>
  <c r="DA43" i="1"/>
  <c r="DA44" i="1"/>
  <c r="DA45" i="1"/>
  <c r="DA46" i="1"/>
  <c r="DA47" i="1"/>
  <c r="DA48" i="1"/>
  <c r="LX42" i="1"/>
  <c r="LX43" i="1"/>
  <c r="LX44" i="1"/>
  <c r="LX45" i="1"/>
  <c r="LX46" i="1"/>
  <c r="LX47" i="1"/>
  <c r="LX48" i="1"/>
  <c r="BB42" i="1"/>
  <c r="BB43" i="1"/>
  <c r="BB44" i="1"/>
  <c r="BB45" i="1"/>
  <c r="BB46" i="1"/>
  <c r="BB47" i="1"/>
  <c r="BB48" i="1"/>
  <c r="CK42" i="1"/>
  <c r="CK43" i="1"/>
  <c r="CK44" i="1"/>
  <c r="CK45" i="1"/>
  <c r="CK46" i="1"/>
  <c r="CK47" i="1"/>
  <c r="LE42" i="1"/>
  <c r="LE43" i="1"/>
  <c r="LE44" i="1"/>
  <c r="LE45" i="1"/>
  <c r="LE46" i="1"/>
  <c r="LE47" i="1"/>
  <c r="LE48" i="1"/>
  <c r="DI42" i="1"/>
  <c r="DI43" i="1"/>
  <c r="DI44" i="1"/>
  <c r="DI45" i="1"/>
  <c r="DI46" i="1"/>
  <c r="DI47" i="1"/>
  <c r="DI48" i="1"/>
  <c r="LH42" i="1"/>
  <c r="LH43" i="1"/>
  <c r="LH44" i="1"/>
  <c r="LH45" i="1"/>
  <c r="LH46" i="1"/>
  <c r="LH47" i="1"/>
  <c r="LH48" i="1"/>
  <c r="LF42" i="1"/>
  <c r="LF43" i="1"/>
  <c r="LF44" i="1"/>
  <c r="LF45" i="1"/>
  <c r="LF46" i="1"/>
  <c r="LF47" i="1"/>
  <c r="LF48" i="1"/>
  <c r="LG42" i="1"/>
  <c r="LG43" i="1"/>
  <c r="LG44" i="1"/>
  <c r="LG45" i="1"/>
  <c r="LG46" i="1"/>
  <c r="LG47" i="1"/>
  <c r="LG48" i="1"/>
  <c r="IM42" i="1"/>
  <c r="IM43" i="1"/>
  <c r="IM44" i="1"/>
  <c r="IM45" i="1"/>
  <c r="IM46" i="1"/>
  <c r="IM47" i="1"/>
  <c r="IM48" i="1"/>
  <c r="CJ42" i="1"/>
  <c r="CJ43" i="1"/>
  <c r="CJ44" i="1"/>
  <c r="CJ45" i="1"/>
  <c r="CJ46" i="1"/>
  <c r="CJ47" i="1"/>
  <c r="LW42" i="1"/>
  <c r="LW43" i="1"/>
  <c r="LW44" i="1"/>
  <c r="LW45" i="1"/>
  <c r="LW46" i="1"/>
  <c r="LW47" i="1"/>
  <c r="LW48" i="1"/>
  <c r="DM43" i="1"/>
  <c r="DS43" i="1" s="1"/>
  <c r="DM44" i="1"/>
  <c r="DS44" i="1" s="1"/>
  <c r="DM45" i="1"/>
  <c r="DS45" i="1" s="1"/>
  <c r="DM46" i="1"/>
  <c r="DS46" i="1" s="1"/>
  <c r="DM47" i="1"/>
  <c r="DS47" i="1" s="1"/>
  <c r="DM48" i="1"/>
  <c r="MH42" i="1"/>
  <c r="MH43" i="1"/>
  <c r="MH44" i="1"/>
  <c r="MH45" i="1"/>
  <c r="MH46" i="1"/>
  <c r="MH47" i="1"/>
  <c r="MH48" i="1"/>
  <c r="CY42" i="1"/>
  <c r="CY43" i="1"/>
  <c r="CY44" i="1"/>
  <c r="CY45" i="1"/>
  <c r="CY46" i="1"/>
  <c r="CY47" i="1"/>
  <c r="CY48" i="1"/>
  <c r="BA26" i="1"/>
  <c r="AW26" i="1"/>
  <c r="AZ26" i="1"/>
  <c r="AY26" i="1"/>
  <c r="AX26" i="1"/>
  <c r="AV26" i="1"/>
  <c r="EE16" i="1"/>
  <c r="EE17" i="1"/>
  <c r="GG16" i="1"/>
  <c r="GG17" i="1"/>
  <c r="EJ16" i="1"/>
  <c r="EJ17" i="1"/>
  <c r="ED16" i="1"/>
  <c r="ED17" i="1"/>
  <c r="FO16" i="1"/>
  <c r="FO17" i="1"/>
  <c r="FH16" i="1"/>
  <c r="FH17" i="1"/>
  <c r="EN16" i="1"/>
  <c r="EN17" i="1"/>
  <c r="HH16" i="1"/>
  <c r="HH17" i="1"/>
  <c r="GE16" i="1"/>
  <c r="GE17" i="1"/>
  <c r="HM16" i="1"/>
  <c r="HM17" i="1"/>
  <c r="HU16" i="1"/>
  <c r="HU17" i="1"/>
  <c r="DY16" i="1"/>
  <c r="DY17" i="1"/>
  <c r="HJ16" i="1"/>
  <c r="HJ17" i="1"/>
  <c r="FF16" i="1"/>
  <c r="FF17" i="1"/>
  <c r="GP16" i="1"/>
  <c r="GP17" i="1"/>
  <c r="EC16" i="1"/>
  <c r="EC17" i="1"/>
  <c r="FN16" i="1"/>
  <c r="FN17" i="1"/>
  <c r="HR16" i="1"/>
  <c r="HR17" i="1"/>
  <c r="HL16" i="1"/>
  <c r="HL17" i="1"/>
  <c r="FM16" i="1"/>
  <c r="FM17" i="1"/>
  <c r="GQ16" i="1"/>
  <c r="GQ17" i="1"/>
  <c r="GI16" i="1"/>
  <c r="GI17" i="1"/>
  <c r="DZ16" i="1"/>
  <c r="DZ17" i="1"/>
  <c r="EI16" i="1"/>
  <c r="EI17" i="1"/>
  <c r="GN16" i="1"/>
  <c r="GN17" i="1"/>
  <c r="FL16" i="1"/>
  <c r="FL17" i="1"/>
  <c r="FG16" i="1"/>
  <c r="FG17" i="1"/>
  <c r="EM16" i="1"/>
  <c r="EM17" i="1"/>
  <c r="FP16" i="1"/>
  <c r="FP17" i="1"/>
  <c r="JX16" i="1"/>
  <c r="JX17" i="1"/>
  <c r="IA17" i="1"/>
  <c r="AY16" i="1"/>
  <c r="AY17" i="1"/>
  <c r="AX16" i="1"/>
  <c r="AX17" i="1"/>
  <c r="EB16" i="1"/>
  <c r="EB17" i="1"/>
  <c r="HG16" i="1"/>
  <c r="HG17" i="1"/>
  <c r="GO16" i="1"/>
  <c r="GO17" i="1"/>
  <c r="GM16" i="1"/>
  <c r="GM17" i="1"/>
  <c r="HV16" i="1"/>
  <c r="HV17" i="1"/>
  <c r="HQ16" i="1"/>
  <c r="HQ17" i="1"/>
  <c r="FD16" i="1"/>
  <c r="FD17" i="1"/>
  <c r="FJ16" i="1"/>
  <c r="FJ17" i="1"/>
  <c r="KA16" i="1"/>
  <c r="KA17" i="1"/>
  <c r="JT16" i="1"/>
  <c r="JT17" i="1"/>
  <c r="HI16" i="1"/>
  <c r="HI17" i="1"/>
  <c r="GF16" i="1"/>
  <c r="GF17" i="1"/>
  <c r="EH16" i="1"/>
  <c r="EH17" i="1"/>
  <c r="GL16" i="1"/>
  <c r="GL17" i="1"/>
  <c r="FK16" i="1"/>
  <c r="FK17" i="1"/>
  <c r="HP16" i="1"/>
  <c r="HP17" i="1"/>
  <c r="EK16" i="1"/>
  <c r="EK17" i="1"/>
  <c r="HK16" i="1"/>
  <c r="HK17" i="1"/>
  <c r="AW16" i="1"/>
  <c r="AW17" i="1"/>
  <c r="JS16" i="1"/>
  <c r="JS17" i="1"/>
  <c r="GH16" i="1"/>
  <c r="GH17" i="1"/>
  <c r="FE16" i="1"/>
  <c r="FE17" i="1"/>
  <c r="EG16" i="1"/>
  <c r="EG17" i="1"/>
  <c r="GK16" i="1"/>
  <c r="GK17" i="1"/>
  <c r="HT16" i="1"/>
  <c r="HT17" i="1"/>
  <c r="HO16" i="1"/>
  <c r="HO17" i="1"/>
  <c r="EL16" i="1"/>
  <c r="EL17" i="1"/>
  <c r="HS16" i="1"/>
  <c r="HS17" i="1"/>
  <c r="IW16" i="1"/>
  <c r="IW17" i="1"/>
  <c r="JR16" i="1"/>
  <c r="JR17" i="1"/>
  <c r="EA16" i="1"/>
  <c r="EA17" i="1"/>
  <c r="HF16" i="1"/>
  <c r="HF17" i="1"/>
  <c r="EF16" i="1"/>
  <c r="EF17" i="1"/>
  <c r="GJ16" i="1"/>
  <c r="GJ17" i="1"/>
  <c r="FI16" i="1"/>
  <c r="FI17" i="1"/>
  <c r="HN16" i="1"/>
  <c r="HN17" i="1"/>
  <c r="H34" i="1"/>
  <c r="BA33" i="1"/>
  <c r="AZ33" i="1"/>
  <c r="AY33" i="1"/>
  <c r="AX33" i="1"/>
  <c r="AW33" i="1"/>
  <c r="AV33" i="1"/>
  <c r="BE25" i="6"/>
  <c r="AT25" i="6" s="1"/>
  <c r="AW27" i="6"/>
  <c r="BE29" i="6"/>
  <c r="AT29" i="6" s="1"/>
  <c r="BE23" i="6"/>
  <c r="AT23" i="6" s="1"/>
  <c r="AY29" i="6"/>
  <c r="AN29" i="6" s="1"/>
  <c r="AX23" i="6"/>
  <c r="AM23" i="6" s="1"/>
  <c r="AZ29" i="6"/>
  <c r="AO29" i="6" s="1"/>
  <c r="BA25" i="6"/>
  <c r="AP25" i="6" s="1"/>
  <c r="C25" i="6" s="1"/>
  <c r="U25" i="6" s="1"/>
  <c r="BB29" i="6"/>
  <c r="AQ29" i="6" s="1"/>
  <c r="D29" i="6" s="1"/>
  <c r="V29" i="6" s="1"/>
  <c r="EA9" i="1"/>
  <c r="AW33" i="6"/>
  <c r="BB23" i="8"/>
  <c r="AQ23" i="8" s="1"/>
  <c r="BF29" i="6"/>
  <c r="AU29" i="6" s="1"/>
  <c r="GQ14" i="1"/>
  <c r="GQ41" i="1" s="1"/>
  <c r="HK14" i="1"/>
  <c r="HK41" i="1" s="1"/>
  <c r="HS14" i="1"/>
  <c r="HS41" i="1" s="1"/>
  <c r="FL14" i="1"/>
  <c r="FL41" i="1" s="1"/>
  <c r="FG14" i="1"/>
  <c r="FG41" i="1" s="1"/>
  <c r="GK14" i="1"/>
  <c r="GK41" i="1" s="1"/>
  <c r="FP14" i="1"/>
  <c r="FP41" i="1" s="1"/>
  <c r="FJ14" i="1"/>
  <c r="FJ41" i="1" s="1"/>
  <c r="EK14" i="1"/>
  <c r="EK41" i="1" s="1"/>
  <c r="HG14" i="1"/>
  <c r="HG41" i="1" s="1"/>
  <c r="HR14" i="1"/>
  <c r="HR41" i="1" s="1"/>
  <c r="EJ14" i="1"/>
  <c r="EJ41" i="1" s="1"/>
  <c r="FH14" i="1"/>
  <c r="FH41" i="1" s="1"/>
  <c r="GE14" i="1"/>
  <c r="GE41" i="1" s="1"/>
  <c r="FD14" i="1"/>
  <c r="FD41" i="1" s="1"/>
  <c r="EL14" i="1"/>
  <c r="EL41" i="1" s="1"/>
  <c r="DZ14" i="1"/>
  <c r="DZ41" i="1" s="1"/>
  <c r="HT14" i="1"/>
  <c r="HT41" i="1" s="1"/>
  <c r="GJ14" i="1"/>
  <c r="GJ41" i="1" s="1"/>
  <c r="HJ14" i="1"/>
  <c r="HJ41" i="1" s="1"/>
  <c r="HU14" i="1"/>
  <c r="HU41" i="1" s="1"/>
  <c r="FN14" i="1"/>
  <c r="FN41" i="1" s="1"/>
  <c r="EM14" i="1"/>
  <c r="EM41" i="1" s="1"/>
  <c r="AX29" i="6"/>
  <c r="AM29" i="6" s="1"/>
  <c r="HL14" i="1"/>
  <c r="HL41" i="1" s="1"/>
  <c r="ED14" i="1"/>
  <c r="ED41" i="1" s="1"/>
  <c r="GO14" i="1"/>
  <c r="GO41" i="1" s="1"/>
  <c r="EI14" i="1"/>
  <c r="EI41" i="1" s="1"/>
  <c r="AJ225" i="7"/>
  <c r="FM14" i="1"/>
  <c r="FM41" i="1" s="1"/>
  <c r="HO14" i="1"/>
  <c r="HO41" i="1" s="1"/>
  <c r="GI14" i="1"/>
  <c r="GI41" i="1" s="1"/>
  <c r="EB14" i="1"/>
  <c r="EB41" i="1" s="1"/>
  <c r="EJ12" i="1"/>
  <c r="FO12" i="1"/>
  <c r="GW12" i="1" s="1"/>
  <c r="AZ25" i="6"/>
  <c r="AO25" i="6" s="1"/>
  <c r="BF25" i="6"/>
  <c r="AU25" i="6" s="1"/>
  <c r="BD25" i="6"/>
  <c r="AS25" i="6" s="1"/>
  <c r="HN14" i="1"/>
  <c r="HN41" i="1" s="1"/>
  <c r="BA23" i="6"/>
  <c r="AP23" i="6" s="1"/>
  <c r="BB25" i="6"/>
  <c r="AQ25" i="6" s="1"/>
  <c r="D25" i="6" s="1"/>
  <c r="V25" i="6" s="1"/>
  <c r="GM14" i="1"/>
  <c r="GM41" i="1" s="1"/>
  <c r="HI14" i="1"/>
  <c r="HI41" i="1" s="1"/>
  <c r="AY25" i="6"/>
  <c r="AN25" i="6" s="1"/>
  <c r="GH14" i="1"/>
  <c r="GH41" i="1" s="1"/>
  <c r="AX25" i="6"/>
  <c r="AM25" i="6" s="1"/>
  <c r="EF14" i="1"/>
  <c r="EF41" i="1" s="1"/>
  <c r="EA14" i="1"/>
  <c r="EA41" i="1" s="1"/>
  <c r="BE23" i="8"/>
  <c r="AT23" i="8" s="1"/>
  <c r="AW27" i="8"/>
  <c r="AW26" i="6"/>
  <c r="BB26" i="6" s="1"/>
  <c r="AQ26" i="6" s="1"/>
  <c r="AZ23" i="6"/>
  <c r="AO23" i="6" s="1"/>
  <c r="FK14" i="1"/>
  <c r="FK41" i="1" s="1"/>
  <c r="AO225" i="6"/>
  <c r="HM14" i="1"/>
  <c r="HM41" i="1" s="1"/>
  <c r="HV14" i="1"/>
  <c r="HV41" i="1" s="1"/>
  <c r="AN225" i="6"/>
  <c r="BF23" i="6"/>
  <c r="AU23" i="6" s="1"/>
  <c r="HH14" i="1"/>
  <c r="HH41" i="1" s="1"/>
  <c r="GP14" i="1"/>
  <c r="GP41" i="1" s="1"/>
  <c r="BA29" i="6"/>
  <c r="AP29" i="6" s="1"/>
  <c r="C29" i="6" s="1"/>
  <c r="U29" i="6" s="1"/>
  <c r="EE14" i="1"/>
  <c r="EE41" i="1" s="1"/>
  <c r="GG14" i="1"/>
  <c r="GG41" i="1" s="1"/>
  <c r="FO14" i="1"/>
  <c r="FO41" i="1" s="1"/>
  <c r="FF14" i="1"/>
  <c r="FF41" i="1" s="1"/>
  <c r="EN14" i="1"/>
  <c r="EN41" i="1" s="1"/>
  <c r="GL14" i="1"/>
  <c r="GL41" i="1" s="1"/>
  <c r="HP14" i="1"/>
  <c r="HP41" i="1" s="1"/>
  <c r="GF14" i="1"/>
  <c r="GF41" i="1" s="1"/>
  <c r="FE14" i="1"/>
  <c r="FE41" i="1" s="1"/>
  <c r="FI14" i="1"/>
  <c r="FI41" i="1" s="1"/>
  <c r="HQ14" i="1"/>
  <c r="HQ41" i="1" s="1"/>
  <c r="EH14" i="1"/>
  <c r="EH41" i="1" s="1"/>
  <c r="EC14" i="1"/>
  <c r="EC41" i="1" s="1"/>
  <c r="HF14" i="1"/>
  <c r="HF41" i="1" s="1"/>
  <c r="GN14" i="1"/>
  <c r="GN41" i="1" s="1"/>
  <c r="EG14" i="1"/>
  <c r="EG41" i="1" s="1"/>
  <c r="HE16" i="1"/>
  <c r="HE14" i="1"/>
  <c r="HE41" i="1" s="1"/>
  <c r="GD16" i="1"/>
  <c r="GD14" i="1"/>
  <c r="GD41" i="1" s="1"/>
  <c r="FC16" i="1"/>
  <c r="FC14" i="1"/>
  <c r="FC41" i="1" s="1"/>
  <c r="HD16" i="1"/>
  <c r="HD14" i="1"/>
  <c r="HD41" i="1" s="1"/>
  <c r="GC16" i="1"/>
  <c r="GC14" i="1"/>
  <c r="GC41" i="1" s="1"/>
  <c r="FB16" i="1"/>
  <c r="FB14" i="1"/>
  <c r="FB41" i="1" s="1"/>
  <c r="HC16" i="1"/>
  <c r="HC14" i="1"/>
  <c r="HC41" i="1" s="1"/>
  <c r="GB16" i="1"/>
  <c r="GB14" i="1"/>
  <c r="GB41" i="1" s="1"/>
  <c r="FA16" i="1"/>
  <c r="FA14" i="1"/>
  <c r="FA41" i="1" s="1"/>
  <c r="FY16" i="1"/>
  <c r="FY14" i="1"/>
  <c r="FY41" i="1" s="1"/>
  <c r="EX16" i="1"/>
  <c r="EX14" i="1"/>
  <c r="EX41" i="1" s="1"/>
  <c r="GY16" i="1"/>
  <c r="GY14" i="1"/>
  <c r="GY41" i="1" s="1"/>
  <c r="FX16" i="1"/>
  <c r="FX14" i="1"/>
  <c r="FX41" i="1" s="1"/>
  <c r="EW16" i="1"/>
  <c r="EW14" i="1"/>
  <c r="EW41" i="1" s="1"/>
  <c r="HB16" i="1"/>
  <c r="HB14" i="1"/>
  <c r="HB41" i="1" s="1"/>
  <c r="GA16" i="1"/>
  <c r="GA14" i="1"/>
  <c r="GA41" i="1" s="1"/>
  <c r="EZ16" i="1"/>
  <c r="EZ14" i="1"/>
  <c r="EZ41" i="1" s="1"/>
  <c r="GX16" i="1"/>
  <c r="GX14" i="1"/>
  <c r="GX41" i="1" s="1"/>
  <c r="FW16" i="1"/>
  <c r="FW14" i="1"/>
  <c r="FW41" i="1" s="1"/>
  <c r="EV16" i="1"/>
  <c r="EV14" i="1"/>
  <c r="EV41" i="1" s="1"/>
  <c r="GZ16" i="1"/>
  <c r="GZ14" i="1"/>
  <c r="GZ41" i="1" s="1"/>
  <c r="GW16" i="1"/>
  <c r="GW14" i="1"/>
  <c r="GW41" i="1" s="1"/>
  <c r="FV16" i="1"/>
  <c r="FV14" i="1"/>
  <c r="FV41" i="1" s="1"/>
  <c r="EU16" i="1"/>
  <c r="EU14" i="1"/>
  <c r="EU41" i="1" s="1"/>
  <c r="HA16" i="1"/>
  <c r="HA14" i="1"/>
  <c r="HA41" i="1" s="1"/>
  <c r="FZ16" i="1"/>
  <c r="FZ14" i="1"/>
  <c r="FZ41" i="1" s="1"/>
  <c r="EY16" i="1"/>
  <c r="EY14" i="1"/>
  <c r="EY41" i="1" s="1"/>
  <c r="GU16" i="1"/>
  <c r="GU14" i="1"/>
  <c r="GU41" i="1" s="1"/>
  <c r="FT16" i="1"/>
  <c r="FT14" i="1"/>
  <c r="FT41" i="1" s="1"/>
  <c r="GV16" i="1"/>
  <c r="GV14" i="1"/>
  <c r="GV41" i="1" s="1"/>
  <c r="ES16" i="1"/>
  <c r="ES14" i="1"/>
  <c r="ES41" i="1" s="1"/>
  <c r="FU16" i="1"/>
  <c r="FU14" i="1"/>
  <c r="FU41" i="1" s="1"/>
  <c r="ET16" i="1"/>
  <c r="ET14" i="1"/>
  <c r="ET41" i="1" s="1"/>
  <c r="GT16" i="1"/>
  <c r="GT14" i="1"/>
  <c r="GT41" i="1" s="1"/>
  <c r="FS16" i="1"/>
  <c r="FS14" i="1"/>
  <c r="FS41" i="1" s="1"/>
  <c r="ER16" i="1"/>
  <c r="ER14" i="1"/>
  <c r="ER41" i="1" s="1"/>
  <c r="GS16" i="1"/>
  <c r="GS14" i="1"/>
  <c r="GS41" i="1" s="1"/>
  <c r="FR16" i="1"/>
  <c r="FR14" i="1"/>
  <c r="FR41" i="1" s="1"/>
  <c r="EQ16" i="1"/>
  <c r="EQ14" i="1"/>
  <c r="EQ41" i="1" s="1"/>
  <c r="EO16" i="1"/>
  <c r="EO14" i="1"/>
  <c r="EO41" i="1" s="1"/>
  <c r="GR16" i="1"/>
  <c r="GR14" i="1"/>
  <c r="GR41" i="1" s="1"/>
  <c r="FQ16" i="1"/>
  <c r="FQ14" i="1"/>
  <c r="FQ41" i="1" s="1"/>
  <c r="EP16" i="1"/>
  <c r="EP14" i="1"/>
  <c r="EP41" i="1" s="1"/>
  <c r="DY14" i="1"/>
  <c r="DY41" i="1" s="1"/>
  <c r="AW28" i="8"/>
  <c r="BF24" i="8"/>
  <c r="AU24" i="8" s="1"/>
  <c r="BE24" i="8"/>
  <c r="AT24" i="8" s="1"/>
  <c r="BD24" i="8"/>
  <c r="AS24" i="8" s="1"/>
  <c r="BC24" i="8"/>
  <c r="AR24" i="8" s="1"/>
  <c r="BB24" i="8"/>
  <c r="AQ24" i="8" s="1"/>
  <c r="BA24" i="8"/>
  <c r="AP24" i="8" s="1"/>
  <c r="AZ24" i="8"/>
  <c r="AO24" i="8" s="1"/>
  <c r="AY24" i="8"/>
  <c r="AN24" i="8" s="1"/>
  <c r="AX24" i="8"/>
  <c r="AM24" i="8" s="1"/>
  <c r="AZ24" i="7"/>
  <c r="AO24" i="7" s="1"/>
  <c r="AY24" i="7"/>
  <c r="AN24" i="7" s="1"/>
  <c r="AX24" i="7"/>
  <c r="AM24" i="7" s="1"/>
  <c r="BF24" i="7"/>
  <c r="AU24" i="7" s="1"/>
  <c r="AW28" i="7"/>
  <c r="BE24" i="7"/>
  <c r="AT24" i="7" s="1"/>
  <c r="BD24" i="7"/>
  <c r="AS24" i="7" s="1"/>
  <c r="BC24" i="7"/>
  <c r="AR24" i="7" s="1"/>
  <c r="BB24" i="7"/>
  <c r="AQ24" i="7" s="1"/>
  <c r="BA24" i="7"/>
  <c r="AP24" i="7" s="1"/>
  <c r="BF30" i="6"/>
  <c r="AU30" i="6" s="1"/>
  <c r="BE30" i="6"/>
  <c r="AT30" i="6" s="1"/>
  <c r="BD30" i="6"/>
  <c r="AS30" i="6" s="1"/>
  <c r="BC30" i="6"/>
  <c r="AR30" i="6" s="1"/>
  <c r="BB30" i="6"/>
  <c r="AQ30" i="6" s="1"/>
  <c r="BA30" i="6"/>
  <c r="AP30" i="6" s="1"/>
  <c r="AZ30" i="6"/>
  <c r="AO30" i="6" s="1"/>
  <c r="AY30" i="6"/>
  <c r="AN30" i="6" s="1"/>
  <c r="AX30" i="6"/>
  <c r="AM30" i="6" s="1"/>
  <c r="BF23" i="7"/>
  <c r="AU23" i="7" s="1"/>
  <c r="AW27" i="7"/>
  <c r="BE23" i="7"/>
  <c r="AT23" i="7" s="1"/>
  <c r="BD23" i="7"/>
  <c r="AS23" i="7" s="1"/>
  <c r="BC23" i="7"/>
  <c r="AR23" i="7" s="1"/>
  <c r="BB23" i="7"/>
  <c r="AQ23" i="7" s="1"/>
  <c r="BA23" i="7"/>
  <c r="AP23" i="7" s="1"/>
  <c r="AZ23" i="7"/>
  <c r="AO23" i="7" s="1"/>
  <c r="AY23" i="7"/>
  <c r="AN23" i="7" s="1"/>
  <c r="AX23" i="7"/>
  <c r="AM23" i="7" s="1"/>
  <c r="BF27" i="6"/>
  <c r="AU27" i="6" s="1"/>
  <c r="AW31" i="6"/>
  <c r="BE27" i="6"/>
  <c r="AT27" i="6" s="1"/>
  <c r="BD27" i="6"/>
  <c r="AS27" i="6" s="1"/>
  <c r="BC27" i="6"/>
  <c r="AR27" i="6" s="1"/>
  <c r="BB27" i="6"/>
  <c r="AQ27" i="6" s="1"/>
  <c r="BA27" i="6"/>
  <c r="AP27" i="6" s="1"/>
  <c r="AZ27" i="6"/>
  <c r="AO27" i="6" s="1"/>
  <c r="AY27" i="6"/>
  <c r="AN27" i="6" s="1"/>
  <c r="AX27" i="6"/>
  <c r="AM27" i="6" s="1"/>
  <c r="AX33" i="6"/>
  <c r="AM33" i="6" s="1"/>
  <c r="AW34" i="6"/>
  <c r="BF33" i="6"/>
  <c r="AU33" i="6" s="1"/>
  <c r="AW37" i="6"/>
  <c r="BE33" i="6"/>
  <c r="AT33" i="6" s="1"/>
  <c r="BD33" i="6"/>
  <c r="AS33" i="6" s="1"/>
  <c r="BC33" i="6"/>
  <c r="AR33" i="6" s="1"/>
  <c r="E33" i="6" s="1"/>
  <c r="W33" i="6" s="1"/>
  <c r="BB33" i="6"/>
  <c r="AQ33" i="6" s="1"/>
  <c r="D33" i="6" s="1"/>
  <c r="V33" i="6" s="1"/>
  <c r="BA33" i="6"/>
  <c r="AP33" i="6" s="1"/>
  <c r="C33" i="6" s="1"/>
  <c r="U33" i="6" s="1"/>
  <c r="AZ33" i="6"/>
  <c r="AO33" i="6" s="1"/>
  <c r="AY33" i="6"/>
  <c r="AN33" i="6" s="1"/>
  <c r="BF26" i="7"/>
  <c r="AU26" i="7" s="1"/>
  <c r="BE26" i="7"/>
  <c r="AT26" i="7" s="1"/>
  <c r="BD26" i="7"/>
  <c r="AS26" i="7" s="1"/>
  <c r="BC26" i="7"/>
  <c r="AR26" i="7" s="1"/>
  <c r="BB26" i="7"/>
  <c r="AQ26" i="7" s="1"/>
  <c r="BA26" i="7"/>
  <c r="AP26" i="7" s="1"/>
  <c r="AZ26" i="7"/>
  <c r="AO26" i="7" s="1"/>
  <c r="AY26" i="7"/>
  <c r="AN26" i="7" s="1"/>
  <c r="AX26" i="7"/>
  <c r="AM26" i="7" s="1"/>
  <c r="AX25" i="8"/>
  <c r="AM25" i="8" s="1"/>
  <c r="AW26" i="8"/>
  <c r="BF25" i="8"/>
  <c r="AU25" i="8" s="1"/>
  <c r="AW29" i="8"/>
  <c r="BE25" i="8"/>
  <c r="AT25" i="8" s="1"/>
  <c r="BD25" i="8"/>
  <c r="AS25" i="8" s="1"/>
  <c r="BC25" i="8"/>
  <c r="AR25" i="8" s="1"/>
  <c r="E25" i="8" s="1"/>
  <c r="W25" i="8" s="1"/>
  <c r="BB25" i="8"/>
  <c r="AQ25" i="8" s="1"/>
  <c r="D25" i="8" s="1"/>
  <c r="V25" i="8" s="1"/>
  <c r="BA25" i="8"/>
  <c r="AP25" i="8" s="1"/>
  <c r="C25" i="8" s="1"/>
  <c r="U25" i="8" s="1"/>
  <c r="AZ25" i="8"/>
  <c r="AO25" i="8" s="1"/>
  <c r="AY25" i="8"/>
  <c r="AN25" i="8" s="1"/>
  <c r="AZ28" i="6"/>
  <c r="AO28" i="6" s="1"/>
  <c r="AY28" i="6"/>
  <c r="AN28" i="6" s="1"/>
  <c r="AX28" i="6"/>
  <c r="AM28" i="6" s="1"/>
  <c r="BF28" i="6"/>
  <c r="AU28" i="6" s="1"/>
  <c r="AW32" i="6"/>
  <c r="BE28" i="6"/>
  <c r="AT28" i="6" s="1"/>
  <c r="BD28" i="6"/>
  <c r="AS28" i="6" s="1"/>
  <c r="BC28" i="6"/>
  <c r="AR28" i="6" s="1"/>
  <c r="BB28" i="6"/>
  <c r="AQ28" i="6" s="1"/>
  <c r="BA28" i="6"/>
  <c r="AP28" i="6" s="1"/>
  <c r="BF22" i="8"/>
  <c r="AU22" i="8" s="1"/>
  <c r="BE22" i="8"/>
  <c r="AT22" i="8" s="1"/>
  <c r="BD22" i="8"/>
  <c r="AS22" i="8" s="1"/>
  <c r="BC22" i="8"/>
  <c r="AR22" i="8" s="1"/>
  <c r="BB22" i="8"/>
  <c r="AQ22" i="8" s="1"/>
  <c r="BA22" i="8"/>
  <c r="AP22" i="8" s="1"/>
  <c r="AZ22" i="8"/>
  <c r="AO22" i="8" s="1"/>
  <c r="AY22" i="8"/>
  <c r="AN22" i="8" s="1"/>
  <c r="AX22" i="8"/>
  <c r="AM22" i="8" s="1"/>
  <c r="AX29" i="7"/>
  <c r="AM29" i="7" s="1"/>
  <c r="AW30" i="7"/>
  <c r="BF29" i="7"/>
  <c r="AU29" i="7" s="1"/>
  <c r="AW33" i="7"/>
  <c r="BE29" i="7"/>
  <c r="AT29" i="7" s="1"/>
  <c r="BD29" i="7"/>
  <c r="AS29" i="7" s="1"/>
  <c r="BC29" i="7"/>
  <c r="AR29" i="7" s="1"/>
  <c r="E29" i="7" s="1"/>
  <c r="W29" i="7" s="1"/>
  <c r="BB29" i="7"/>
  <c r="AQ29" i="7" s="1"/>
  <c r="D29" i="7" s="1"/>
  <c r="V29" i="7" s="1"/>
  <c r="BA29" i="7"/>
  <c r="AP29" i="7" s="1"/>
  <c r="C29" i="7" s="1"/>
  <c r="U29" i="7" s="1"/>
  <c r="AZ29" i="7"/>
  <c r="AO29" i="7" s="1"/>
  <c r="AY29" i="7"/>
  <c r="AN29" i="7" s="1"/>
  <c r="BF22" i="7"/>
  <c r="AU22" i="7" s="1"/>
  <c r="BE22" i="7"/>
  <c r="AT22" i="7" s="1"/>
  <c r="BD22" i="7"/>
  <c r="AS22" i="7" s="1"/>
  <c r="BC22" i="7"/>
  <c r="AR22" i="7" s="1"/>
  <c r="BB22" i="7"/>
  <c r="AQ22" i="7" s="1"/>
  <c r="BA22" i="7"/>
  <c r="AP22" i="7" s="1"/>
  <c r="AZ22" i="7"/>
  <c r="AO22" i="7" s="1"/>
  <c r="AY22" i="7"/>
  <c r="AN22" i="7" s="1"/>
  <c r="AX22" i="7"/>
  <c r="AM22" i="7" s="1"/>
  <c r="BD26" i="6"/>
  <c r="AS26" i="6" s="1"/>
  <c r="BC26" i="6"/>
  <c r="AR26" i="6" s="1"/>
  <c r="AY26" i="6"/>
  <c r="AN26" i="6" s="1"/>
  <c r="JX14" i="1"/>
  <c r="JX52" i="1" s="1"/>
  <c r="IA14" i="1"/>
  <c r="IA41" i="1" s="1"/>
  <c r="KU16" i="1"/>
  <c r="KU14" i="1"/>
  <c r="KU52" i="1" s="1"/>
  <c r="JW16" i="1"/>
  <c r="JW14" i="1"/>
  <c r="JW52" i="1" s="1"/>
  <c r="JV16" i="1"/>
  <c r="JV14" i="1"/>
  <c r="JV52" i="1" s="1"/>
  <c r="JR14" i="1"/>
  <c r="JR52" i="1" s="1"/>
  <c r="JS14" i="1"/>
  <c r="JS52" i="1" s="1"/>
  <c r="JU16" i="1"/>
  <c r="JU14" i="1"/>
  <c r="JU52" i="1" s="1"/>
  <c r="JT14" i="1"/>
  <c r="JT52" i="1" s="1"/>
  <c r="KT16" i="1"/>
  <c r="KT14" i="1"/>
  <c r="KT52" i="1" s="1"/>
  <c r="JY52" i="1" l="1" a="1"/>
  <c r="JY52" i="1" s="1"/>
  <c r="EA48" i="1"/>
  <c r="EA52" i="1"/>
  <c r="EA53" i="1"/>
  <c r="EA54" i="1"/>
  <c r="IA52" i="1"/>
  <c r="ES42" i="1"/>
  <c r="ES43" i="1"/>
  <c r="ES44" i="1"/>
  <c r="ES45" i="1"/>
  <c r="ES46" i="1"/>
  <c r="ES47" i="1"/>
  <c r="FC42" i="1"/>
  <c r="FC43" i="1"/>
  <c r="FC44" i="1"/>
  <c r="FC45" i="1"/>
  <c r="FC46" i="1"/>
  <c r="FC47" i="1"/>
  <c r="GO42" i="1"/>
  <c r="GO43" i="1"/>
  <c r="GO44" i="1"/>
  <c r="GO45" i="1"/>
  <c r="GO46" i="1"/>
  <c r="GO47" i="1"/>
  <c r="EN42" i="1"/>
  <c r="EN43" i="1"/>
  <c r="EN44" i="1"/>
  <c r="EN45" i="1"/>
  <c r="EN46" i="1"/>
  <c r="EN47" i="1"/>
  <c r="FQ42" i="1"/>
  <c r="FQ43" i="1"/>
  <c r="FQ44" i="1"/>
  <c r="FQ45" i="1"/>
  <c r="FQ46" i="1"/>
  <c r="FQ47" i="1"/>
  <c r="GX42" i="1"/>
  <c r="GX43" i="1"/>
  <c r="GX44" i="1"/>
  <c r="GX45" i="1"/>
  <c r="GX46" i="1"/>
  <c r="GX47" i="1"/>
  <c r="EH42" i="1"/>
  <c r="EH43" i="1"/>
  <c r="EH44" i="1"/>
  <c r="EH45" i="1"/>
  <c r="EH46" i="1"/>
  <c r="EH47" i="1"/>
  <c r="EK42" i="1"/>
  <c r="EK43" i="1"/>
  <c r="EK44" i="1"/>
  <c r="EK45" i="1"/>
  <c r="EK46" i="1"/>
  <c r="EK47" i="1"/>
  <c r="EO42" i="1"/>
  <c r="EO43" i="1"/>
  <c r="EO44" i="1"/>
  <c r="EO45" i="1"/>
  <c r="EO46" i="1"/>
  <c r="EO47" i="1"/>
  <c r="FU42" i="1"/>
  <c r="FU43" i="1"/>
  <c r="FU44" i="1"/>
  <c r="FU45" i="1"/>
  <c r="FU46" i="1"/>
  <c r="FU47" i="1"/>
  <c r="EU42" i="1"/>
  <c r="EU43" i="1"/>
  <c r="EU44" i="1"/>
  <c r="EU45" i="1"/>
  <c r="EU46" i="1"/>
  <c r="EU47" i="1"/>
  <c r="EV42" i="1"/>
  <c r="EV43" i="1"/>
  <c r="EV44" i="1"/>
  <c r="EV45" i="1"/>
  <c r="EV46" i="1"/>
  <c r="EV47" i="1"/>
  <c r="GA42" i="1"/>
  <c r="GA43" i="1"/>
  <c r="GA44" i="1"/>
  <c r="GA45" i="1"/>
  <c r="GA46" i="1"/>
  <c r="GA47" i="1"/>
  <c r="GY42" i="1"/>
  <c r="GY43" i="1"/>
  <c r="GY44" i="1"/>
  <c r="GY45" i="1"/>
  <c r="GY46" i="1"/>
  <c r="GY47" i="1"/>
  <c r="GB42" i="1"/>
  <c r="GB43" i="1"/>
  <c r="GB44" i="1"/>
  <c r="GB45" i="1"/>
  <c r="GB46" i="1"/>
  <c r="GB47" i="1"/>
  <c r="HD42" i="1"/>
  <c r="HD43" i="1"/>
  <c r="HD44" i="1"/>
  <c r="HD45" i="1"/>
  <c r="HD46" i="1"/>
  <c r="HD47" i="1"/>
  <c r="EG42" i="1"/>
  <c r="EG43" i="1"/>
  <c r="EG44" i="1"/>
  <c r="EG45" i="1"/>
  <c r="EG46" i="1"/>
  <c r="EG47" i="1"/>
  <c r="GF42" i="1"/>
  <c r="GF43" i="1"/>
  <c r="GF44" i="1"/>
  <c r="GF45" i="1"/>
  <c r="GF46" i="1"/>
  <c r="GF47" i="1"/>
  <c r="FK42" i="1"/>
  <c r="FK43" i="1"/>
  <c r="FK44" i="1"/>
  <c r="FK45" i="1"/>
  <c r="FK46" i="1"/>
  <c r="FK47" i="1"/>
  <c r="GH42" i="1"/>
  <c r="GH43" i="1"/>
  <c r="GH44" i="1"/>
  <c r="GH45" i="1"/>
  <c r="GH46" i="1"/>
  <c r="GH47" i="1"/>
  <c r="HU42" i="1"/>
  <c r="HU43" i="1"/>
  <c r="HU44" i="1"/>
  <c r="HU45" i="1"/>
  <c r="HU46" i="1"/>
  <c r="HU47" i="1"/>
  <c r="FH42" i="1"/>
  <c r="FH43" i="1"/>
  <c r="FH44" i="1"/>
  <c r="FH45" i="1"/>
  <c r="FH46" i="1"/>
  <c r="FH47" i="1"/>
  <c r="FG42" i="1"/>
  <c r="FG43" i="1"/>
  <c r="FG44" i="1"/>
  <c r="FG45" i="1"/>
  <c r="FG46" i="1"/>
  <c r="FG47" i="1"/>
  <c r="EY42" i="1"/>
  <c r="EY43" i="1"/>
  <c r="EY44" i="1"/>
  <c r="EY45" i="1"/>
  <c r="EY46" i="1"/>
  <c r="EY47" i="1"/>
  <c r="HI42" i="1"/>
  <c r="HI43" i="1"/>
  <c r="HI44" i="1"/>
  <c r="HI45" i="1"/>
  <c r="HI46" i="1"/>
  <c r="HI47" i="1"/>
  <c r="GW42" i="1"/>
  <c r="GW43" i="1"/>
  <c r="GW44" i="1"/>
  <c r="GW45" i="1"/>
  <c r="GW46" i="1"/>
  <c r="GW47" i="1"/>
  <c r="EB42" i="1"/>
  <c r="EB43" i="1"/>
  <c r="EB44" i="1"/>
  <c r="EB45" i="1"/>
  <c r="EB46" i="1"/>
  <c r="EB47" i="1"/>
  <c r="ER42" i="1"/>
  <c r="ER43" i="1"/>
  <c r="ER44" i="1"/>
  <c r="ER45" i="1"/>
  <c r="ER46" i="1"/>
  <c r="ER47" i="1"/>
  <c r="GU42" i="1"/>
  <c r="GU43" i="1"/>
  <c r="GU44" i="1"/>
  <c r="GU45" i="1"/>
  <c r="GU46" i="1"/>
  <c r="GU47" i="1"/>
  <c r="DY42" i="1"/>
  <c r="DY43" i="1"/>
  <c r="DY44" i="1"/>
  <c r="DY45" i="1"/>
  <c r="DY46" i="1"/>
  <c r="DY47" i="1"/>
  <c r="GN42" i="1"/>
  <c r="GN43" i="1"/>
  <c r="GN44" i="1"/>
  <c r="GN45" i="1"/>
  <c r="GN46" i="1"/>
  <c r="GN47" i="1"/>
  <c r="HP42" i="1"/>
  <c r="HP43" i="1"/>
  <c r="HP44" i="1"/>
  <c r="HP45" i="1"/>
  <c r="HP46" i="1"/>
  <c r="HP47" i="1"/>
  <c r="GP42" i="1"/>
  <c r="GP43" i="1"/>
  <c r="GP44" i="1"/>
  <c r="GP45" i="1"/>
  <c r="GP46" i="1"/>
  <c r="GP47" i="1"/>
  <c r="EI42" i="1"/>
  <c r="EI43" i="1"/>
  <c r="EI44" i="1"/>
  <c r="EI45" i="1"/>
  <c r="EI46" i="1"/>
  <c r="EI47" i="1"/>
  <c r="HJ42" i="1"/>
  <c r="HJ43" i="1"/>
  <c r="HJ44" i="1"/>
  <c r="HJ45" i="1"/>
  <c r="HJ46" i="1"/>
  <c r="HJ47" i="1"/>
  <c r="EJ42" i="1"/>
  <c r="EJ43" i="1"/>
  <c r="EJ44" i="1"/>
  <c r="EJ45" i="1"/>
  <c r="EJ46" i="1"/>
  <c r="EJ47" i="1"/>
  <c r="FL42" i="1"/>
  <c r="FL43" i="1"/>
  <c r="FL44" i="1"/>
  <c r="FL45" i="1"/>
  <c r="FL46" i="1"/>
  <c r="FL47" i="1"/>
  <c r="EP42" i="1"/>
  <c r="EP43" i="1"/>
  <c r="EP44" i="1"/>
  <c r="EP45" i="1"/>
  <c r="EP46" i="1"/>
  <c r="EP47" i="1"/>
  <c r="HB42" i="1"/>
  <c r="HB43" i="1"/>
  <c r="HB44" i="1"/>
  <c r="HB45" i="1"/>
  <c r="HB46" i="1"/>
  <c r="HB47" i="1"/>
  <c r="HH42" i="1"/>
  <c r="HH43" i="1"/>
  <c r="HH44" i="1"/>
  <c r="HH45" i="1"/>
  <c r="HH46" i="1"/>
  <c r="HH47" i="1"/>
  <c r="HT42" i="1"/>
  <c r="HT43" i="1"/>
  <c r="HT44" i="1"/>
  <c r="HT45" i="1"/>
  <c r="HT46" i="1"/>
  <c r="HT47" i="1"/>
  <c r="EQ42" i="1"/>
  <c r="EQ43" i="1"/>
  <c r="EQ44" i="1"/>
  <c r="EQ45" i="1"/>
  <c r="EQ46" i="1"/>
  <c r="EQ47" i="1"/>
  <c r="EX42" i="1"/>
  <c r="EX43" i="1"/>
  <c r="EX44" i="1"/>
  <c r="EX45" i="1"/>
  <c r="EX46" i="1"/>
  <c r="EX47" i="1"/>
  <c r="EC42" i="1"/>
  <c r="EC43" i="1"/>
  <c r="EC44" i="1"/>
  <c r="EC45" i="1"/>
  <c r="EC46" i="1"/>
  <c r="EC47" i="1"/>
  <c r="HK42" i="1"/>
  <c r="HK43" i="1"/>
  <c r="HK44" i="1"/>
  <c r="HK45" i="1"/>
  <c r="HK46" i="1"/>
  <c r="HK47" i="1"/>
  <c r="FZ42" i="1"/>
  <c r="FZ43" i="1"/>
  <c r="FZ44" i="1"/>
  <c r="FZ45" i="1"/>
  <c r="FZ46" i="1"/>
  <c r="FZ47" i="1"/>
  <c r="GD42" i="1"/>
  <c r="GD43" i="1"/>
  <c r="GD44" i="1"/>
  <c r="GD45" i="1"/>
  <c r="GD46" i="1"/>
  <c r="GD47" i="1"/>
  <c r="FS42" i="1"/>
  <c r="FS43" i="1"/>
  <c r="FS44" i="1"/>
  <c r="FS45" i="1"/>
  <c r="FS46" i="1"/>
  <c r="FS47" i="1"/>
  <c r="HC42" i="1"/>
  <c r="HC43" i="1"/>
  <c r="HC44" i="1"/>
  <c r="HC45" i="1"/>
  <c r="HC46" i="1"/>
  <c r="HC47" i="1"/>
  <c r="GJ42" i="1"/>
  <c r="GJ43" i="1"/>
  <c r="GJ44" i="1"/>
  <c r="GJ45" i="1"/>
  <c r="GJ46" i="1"/>
  <c r="GJ47" i="1"/>
  <c r="ED42" i="1"/>
  <c r="ED43" i="1"/>
  <c r="ED44" i="1"/>
  <c r="ED45" i="1"/>
  <c r="ED46" i="1"/>
  <c r="ED47" i="1"/>
  <c r="GV42" i="1"/>
  <c r="GV43" i="1"/>
  <c r="GV44" i="1"/>
  <c r="GV45" i="1"/>
  <c r="GV46" i="1"/>
  <c r="GV47" i="1"/>
  <c r="FY42" i="1"/>
  <c r="FY43" i="1"/>
  <c r="FY44" i="1"/>
  <c r="FY45" i="1"/>
  <c r="FY46" i="1"/>
  <c r="FY47" i="1"/>
  <c r="FF42" i="1"/>
  <c r="FF43" i="1"/>
  <c r="FF44" i="1"/>
  <c r="FF45" i="1"/>
  <c r="FF46" i="1"/>
  <c r="FF47" i="1"/>
  <c r="GQ42" i="1"/>
  <c r="GQ43" i="1"/>
  <c r="GQ44" i="1"/>
  <c r="GQ45" i="1"/>
  <c r="GQ46" i="1"/>
  <c r="GQ47" i="1"/>
  <c r="IA42" i="1"/>
  <c r="IA43" i="1"/>
  <c r="IA44" i="1"/>
  <c r="IA45" i="1"/>
  <c r="IA46" i="1"/>
  <c r="IA47" i="1"/>
  <c r="IA48" i="1"/>
  <c r="HQ42" i="1"/>
  <c r="HQ43" i="1"/>
  <c r="HQ44" i="1"/>
  <c r="HQ45" i="1"/>
  <c r="HQ46" i="1"/>
  <c r="HQ47" i="1"/>
  <c r="FO42" i="1"/>
  <c r="FO43" i="1"/>
  <c r="FO44" i="1"/>
  <c r="FO45" i="1"/>
  <c r="FO46" i="1"/>
  <c r="FO47" i="1"/>
  <c r="HV42" i="1"/>
  <c r="HV43" i="1"/>
  <c r="HV44" i="1"/>
  <c r="HV45" i="1"/>
  <c r="HV46" i="1"/>
  <c r="HV47" i="1"/>
  <c r="EA42" i="1"/>
  <c r="EA43" i="1"/>
  <c r="EA44" i="1"/>
  <c r="EA45" i="1"/>
  <c r="EA46" i="1"/>
  <c r="EA47" i="1"/>
  <c r="GI42" i="1"/>
  <c r="GI43" i="1"/>
  <c r="GI44" i="1"/>
  <c r="GI45" i="1"/>
  <c r="GI46" i="1"/>
  <c r="GI47" i="1"/>
  <c r="EL42" i="1"/>
  <c r="EL43" i="1"/>
  <c r="EL44" i="1"/>
  <c r="EL45" i="1"/>
  <c r="EL46" i="1"/>
  <c r="EL47" i="1"/>
  <c r="FJ42" i="1"/>
  <c r="FJ43" i="1"/>
  <c r="FJ44" i="1"/>
  <c r="FJ45" i="1"/>
  <c r="FJ46" i="1"/>
  <c r="FJ47" i="1"/>
  <c r="FV42" i="1"/>
  <c r="FV43" i="1"/>
  <c r="FV44" i="1"/>
  <c r="FV45" i="1"/>
  <c r="FV46" i="1"/>
  <c r="FV47" i="1"/>
  <c r="GL42" i="1"/>
  <c r="GL43" i="1"/>
  <c r="GL44" i="1"/>
  <c r="GL45" i="1"/>
  <c r="GL46" i="1"/>
  <c r="GL47" i="1"/>
  <c r="HR42" i="1"/>
  <c r="HR43" i="1"/>
  <c r="HR44" i="1"/>
  <c r="HR45" i="1"/>
  <c r="HR46" i="1"/>
  <c r="HR47" i="1"/>
  <c r="HG42" i="1"/>
  <c r="HG43" i="1"/>
  <c r="HG44" i="1"/>
  <c r="HG45" i="1"/>
  <c r="HG46" i="1"/>
  <c r="HG47" i="1"/>
  <c r="GT42" i="1"/>
  <c r="GT43" i="1"/>
  <c r="GT44" i="1"/>
  <c r="GT45" i="1"/>
  <c r="GT46" i="1"/>
  <c r="GT47" i="1"/>
  <c r="FB42" i="1"/>
  <c r="FB43" i="1"/>
  <c r="FB44" i="1"/>
  <c r="FB45" i="1"/>
  <c r="FB46" i="1"/>
  <c r="FB47" i="1"/>
  <c r="HL42" i="1"/>
  <c r="HL43" i="1"/>
  <c r="HL44" i="1"/>
  <c r="HL45" i="1"/>
  <c r="HL46" i="1"/>
  <c r="HL47" i="1"/>
  <c r="GR42" i="1"/>
  <c r="GR43" i="1"/>
  <c r="GR44" i="1"/>
  <c r="GR45" i="1"/>
  <c r="GR46" i="1"/>
  <c r="GR47" i="1"/>
  <c r="ET42" i="1"/>
  <c r="ET43" i="1"/>
  <c r="ET44" i="1"/>
  <c r="ET45" i="1"/>
  <c r="ET46" i="1"/>
  <c r="ET47" i="1"/>
  <c r="HA42" i="1"/>
  <c r="HA43" i="1"/>
  <c r="HA44" i="1"/>
  <c r="HA45" i="1"/>
  <c r="HA46" i="1"/>
  <c r="HA47" i="1"/>
  <c r="GZ42" i="1"/>
  <c r="GZ43" i="1"/>
  <c r="GZ44" i="1"/>
  <c r="GZ45" i="1"/>
  <c r="GZ46" i="1"/>
  <c r="GZ47" i="1"/>
  <c r="FX42" i="1"/>
  <c r="FX43" i="1"/>
  <c r="FX44" i="1"/>
  <c r="FX45" i="1"/>
  <c r="FX46" i="1"/>
  <c r="FX47" i="1"/>
  <c r="FA42" i="1"/>
  <c r="FA43" i="1"/>
  <c r="FA44" i="1"/>
  <c r="FA45" i="1"/>
  <c r="FA46" i="1"/>
  <c r="FA47" i="1"/>
  <c r="GC42" i="1"/>
  <c r="GC43" i="1"/>
  <c r="GC44" i="1"/>
  <c r="GC45" i="1"/>
  <c r="GC46" i="1"/>
  <c r="GC47" i="1"/>
  <c r="HE42" i="1"/>
  <c r="HE43" i="1"/>
  <c r="HE44" i="1"/>
  <c r="HE45" i="1"/>
  <c r="HE46" i="1"/>
  <c r="HE47" i="1"/>
  <c r="FI42" i="1"/>
  <c r="FI43" i="1"/>
  <c r="FI44" i="1"/>
  <c r="FI45" i="1"/>
  <c r="FI46" i="1"/>
  <c r="FI47" i="1"/>
  <c r="GG42" i="1"/>
  <c r="GG43" i="1"/>
  <c r="GG44" i="1"/>
  <c r="GG45" i="1"/>
  <c r="GG46" i="1"/>
  <c r="GG47" i="1"/>
  <c r="HM42" i="1"/>
  <c r="HM43" i="1"/>
  <c r="HM44" i="1"/>
  <c r="HM45" i="1"/>
  <c r="HM46" i="1"/>
  <c r="HM47" i="1"/>
  <c r="EF42" i="1"/>
  <c r="EF43" i="1"/>
  <c r="EF44" i="1"/>
  <c r="EF45" i="1"/>
  <c r="EF46" i="1"/>
  <c r="EF47" i="1"/>
  <c r="HN42" i="1"/>
  <c r="HN43" i="1"/>
  <c r="HN44" i="1"/>
  <c r="HN45" i="1"/>
  <c r="HN46" i="1"/>
  <c r="HN47" i="1"/>
  <c r="HO42" i="1"/>
  <c r="HO43" i="1"/>
  <c r="HO44" i="1"/>
  <c r="HO45" i="1"/>
  <c r="HO46" i="1"/>
  <c r="HO47" i="1"/>
  <c r="EM42" i="1"/>
  <c r="EM43" i="1"/>
  <c r="EM44" i="1"/>
  <c r="EM45" i="1"/>
  <c r="EM46" i="1"/>
  <c r="EM47" i="1"/>
  <c r="FD42" i="1"/>
  <c r="FD43" i="1"/>
  <c r="FD44" i="1"/>
  <c r="FD45" i="1"/>
  <c r="FD46" i="1"/>
  <c r="FD47" i="1"/>
  <c r="FP42" i="1"/>
  <c r="FP43" i="1"/>
  <c r="FP44" i="1"/>
  <c r="FP45" i="1"/>
  <c r="FP46" i="1"/>
  <c r="FP47" i="1"/>
  <c r="FW42" i="1"/>
  <c r="FW43" i="1"/>
  <c r="FW44" i="1"/>
  <c r="FW45" i="1"/>
  <c r="FW46" i="1"/>
  <c r="FW47" i="1"/>
  <c r="HF42" i="1"/>
  <c r="HF43" i="1"/>
  <c r="HF44" i="1"/>
  <c r="HF45" i="1"/>
  <c r="HF46" i="1"/>
  <c r="HF47" i="1"/>
  <c r="HS42" i="1"/>
  <c r="HS43" i="1"/>
  <c r="HS44" i="1"/>
  <c r="HS45" i="1"/>
  <c r="HS46" i="1"/>
  <c r="HS47" i="1"/>
  <c r="GM42" i="1"/>
  <c r="GM43" i="1"/>
  <c r="GM44" i="1"/>
  <c r="GM45" i="1"/>
  <c r="GM46" i="1"/>
  <c r="GM47" i="1"/>
  <c r="FR42" i="1"/>
  <c r="FR43" i="1"/>
  <c r="FR44" i="1"/>
  <c r="FR45" i="1"/>
  <c r="FR46" i="1"/>
  <c r="FR47" i="1"/>
  <c r="EW42" i="1"/>
  <c r="EW43" i="1"/>
  <c r="EW44" i="1"/>
  <c r="EW45" i="1"/>
  <c r="EW46" i="1"/>
  <c r="EW47" i="1"/>
  <c r="DZ42" i="1"/>
  <c r="DZ43" i="1"/>
  <c r="DZ44" i="1"/>
  <c r="DZ45" i="1"/>
  <c r="DZ46" i="1"/>
  <c r="DZ47" i="1"/>
  <c r="GS42" i="1"/>
  <c r="GS43" i="1"/>
  <c r="GS44" i="1"/>
  <c r="GS45" i="1"/>
  <c r="GS46" i="1"/>
  <c r="GS47" i="1"/>
  <c r="FT42" i="1"/>
  <c r="FT43" i="1"/>
  <c r="FT44" i="1"/>
  <c r="FT45" i="1"/>
  <c r="FT46" i="1"/>
  <c r="FT47" i="1"/>
  <c r="EZ42" i="1"/>
  <c r="EZ43" i="1"/>
  <c r="EZ44" i="1"/>
  <c r="EZ45" i="1"/>
  <c r="EZ46" i="1"/>
  <c r="EZ47" i="1"/>
  <c r="FE42" i="1"/>
  <c r="FE43" i="1"/>
  <c r="FE44" i="1"/>
  <c r="FE45" i="1"/>
  <c r="FE46" i="1"/>
  <c r="FE47" i="1"/>
  <c r="EE42" i="1"/>
  <c r="EE43" i="1"/>
  <c r="EE44" i="1"/>
  <c r="EE45" i="1"/>
  <c r="EE46" i="1"/>
  <c r="EE47" i="1"/>
  <c r="FM42" i="1"/>
  <c r="FM43" i="1"/>
  <c r="FM44" i="1"/>
  <c r="FM45" i="1"/>
  <c r="FM46" i="1"/>
  <c r="FM47" i="1"/>
  <c r="FN42" i="1"/>
  <c r="FN43" i="1"/>
  <c r="FN44" i="1"/>
  <c r="FN45" i="1"/>
  <c r="FN46" i="1"/>
  <c r="FN47" i="1"/>
  <c r="GE42" i="1"/>
  <c r="GE43" i="1"/>
  <c r="GE44" i="1"/>
  <c r="GE45" i="1"/>
  <c r="GE46" i="1"/>
  <c r="GE47" i="1"/>
  <c r="GK42" i="1"/>
  <c r="GK43" i="1"/>
  <c r="GK44" i="1"/>
  <c r="GK45" i="1"/>
  <c r="GK46" i="1"/>
  <c r="GK47" i="1"/>
  <c r="H35" i="1"/>
  <c r="AW34" i="1"/>
  <c r="AV34" i="1"/>
  <c r="BA34" i="1"/>
  <c r="AZ34" i="1"/>
  <c r="AY34" i="1"/>
  <c r="AX34" i="1"/>
  <c r="BE26" i="6"/>
  <c r="AT26" i="6" s="1"/>
  <c r="AX26" i="6"/>
  <c r="AM26" i="6" s="1"/>
  <c r="BF26" i="6"/>
  <c r="AU26" i="6" s="1"/>
  <c r="AZ26" i="6"/>
  <c r="AO26" i="6" s="1"/>
  <c r="BA26" i="6"/>
  <c r="AP26" i="6" s="1"/>
  <c r="EB9" i="1"/>
  <c r="EM12" i="1"/>
  <c r="FR12" i="1"/>
  <c r="GZ12" i="1" s="1"/>
  <c r="AM225" i="7"/>
  <c r="BF27" i="8"/>
  <c r="AU27" i="8" s="1"/>
  <c r="BD27" i="8"/>
  <c r="AS27" i="8" s="1"/>
  <c r="BE27" i="8"/>
  <c r="AT27" i="8" s="1"/>
  <c r="AW31" i="8"/>
  <c r="AX27" i="8"/>
  <c r="AM27" i="8" s="1"/>
  <c r="AY27" i="8"/>
  <c r="AN27" i="8" s="1"/>
  <c r="AZ27" i="8"/>
  <c r="AO27" i="8" s="1"/>
  <c r="BA27" i="8"/>
  <c r="AP27" i="8" s="1"/>
  <c r="BB27" i="8"/>
  <c r="AQ27" i="8" s="1"/>
  <c r="BC27" i="8"/>
  <c r="AR27" i="8" s="1"/>
  <c r="AW32" i="8"/>
  <c r="BF28" i="8"/>
  <c r="AU28" i="8" s="1"/>
  <c r="BE28" i="8"/>
  <c r="AT28" i="8" s="1"/>
  <c r="BD28" i="8"/>
  <c r="AS28" i="8" s="1"/>
  <c r="AZ28" i="8"/>
  <c r="AO28" i="8" s="1"/>
  <c r="AY28" i="8"/>
  <c r="AN28" i="8" s="1"/>
  <c r="AX28" i="8"/>
  <c r="AM28" i="8" s="1"/>
  <c r="BA28" i="8"/>
  <c r="AP28" i="8" s="1"/>
  <c r="BB28" i="8"/>
  <c r="AQ28" i="8" s="1"/>
  <c r="BC28" i="8"/>
  <c r="AR28" i="8" s="1"/>
  <c r="BD34" i="6"/>
  <c r="AS34" i="6" s="1"/>
  <c r="BC34" i="6"/>
  <c r="AR34" i="6" s="1"/>
  <c r="BB34" i="6"/>
  <c r="AQ34" i="6" s="1"/>
  <c r="AY34" i="6"/>
  <c r="AN34" i="6" s="1"/>
  <c r="BA34" i="6"/>
  <c r="AP34" i="6" s="1"/>
  <c r="AZ34" i="6"/>
  <c r="AO34" i="6" s="1"/>
  <c r="AX34" i="6"/>
  <c r="AM34" i="6" s="1"/>
  <c r="BF34" i="6"/>
  <c r="AU34" i="6" s="1"/>
  <c r="BE34" i="6"/>
  <c r="AT34" i="6" s="1"/>
  <c r="BF27" i="7"/>
  <c r="AU27" i="7" s="1"/>
  <c r="AW31" i="7"/>
  <c r="BE27" i="7"/>
  <c r="AT27" i="7" s="1"/>
  <c r="BD27" i="7"/>
  <c r="AS27" i="7" s="1"/>
  <c r="BC27" i="7"/>
  <c r="AR27" i="7" s="1"/>
  <c r="BB27" i="7"/>
  <c r="AQ27" i="7" s="1"/>
  <c r="BA27" i="7"/>
  <c r="AP27" i="7" s="1"/>
  <c r="AZ27" i="7"/>
  <c r="AO27" i="7" s="1"/>
  <c r="AY27" i="7"/>
  <c r="AN27" i="7" s="1"/>
  <c r="AX27" i="7"/>
  <c r="AM27" i="7" s="1"/>
  <c r="BF32" i="6"/>
  <c r="AU32" i="6" s="1"/>
  <c r="AW36" i="6"/>
  <c r="BE32" i="6"/>
  <c r="AT32" i="6" s="1"/>
  <c r="BD32" i="6"/>
  <c r="AS32" i="6" s="1"/>
  <c r="BC32" i="6"/>
  <c r="AR32" i="6" s="1"/>
  <c r="BB32" i="6"/>
  <c r="AQ32" i="6" s="1"/>
  <c r="BA32" i="6"/>
  <c r="AP32" i="6" s="1"/>
  <c r="AZ32" i="6"/>
  <c r="AO32" i="6" s="1"/>
  <c r="AY32" i="6"/>
  <c r="AN32" i="6" s="1"/>
  <c r="AX32" i="6"/>
  <c r="AM32" i="6" s="1"/>
  <c r="BF31" i="6"/>
  <c r="AU31" i="6" s="1"/>
  <c r="AW35" i="6"/>
  <c r="BE31" i="6"/>
  <c r="AT31" i="6" s="1"/>
  <c r="BD31" i="6"/>
  <c r="AS31" i="6" s="1"/>
  <c r="BC31" i="6"/>
  <c r="AR31" i="6" s="1"/>
  <c r="BB31" i="6"/>
  <c r="AQ31" i="6" s="1"/>
  <c r="BA31" i="6"/>
  <c r="AP31" i="6" s="1"/>
  <c r="AZ31" i="6"/>
  <c r="AO31" i="6" s="1"/>
  <c r="AY31" i="6"/>
  <c r="AN31" i="6" s="1"/>
  <c r="AX31" i="6"/>
  <c r="AM31" i="6" s="1"/>
  <c r="BF29" i="8"/>
  <c r="AU29" i="8" s="1"/>
  <c r="AW33" i="8"/>
  <c r="BE29" i="8"/>
  <c r="AT29" i="8" s="1"/>
  <c r="BD29" i="8"/>
  <c r="AS29" i="8" s="1"/>
  <c r="BC29" i="8"/>
  <c r="AR29" i="8" s="1"/>
  <c r="E29" i="8" s="1"/>
  <c r="W29" i="8" s="1"/>
  <c r="BB29" i="8"/>
  <c r="AQ29" i="8" s="1"/>
  <c r="D29" i="8" s="1"/>
  <c r="V29" i="8" s="1"/>
  <c r="BA29" i="8"/>
  <c r="AP29" i="8" s="1"/>
  <c r="C29" i="8" s="1"/>
  <c r="U29" i="8" s="1"/>
  <c r="AZ29" i="8"/>
  <c r="AO29" i="8" s="1"/>
  <c r="AY29" i="8"/>
  <c r="AN29" i="8" s="1"/>
  <c r="AX29" i="8"/>
  <c r="AM29" i="8" s="1"/>
  <c r="AW30" i="8"/>
  <c r="BF33" i="7"/>
  <c r="AU33" i="7" s="1"/>
  <c r="AW37" i="7"/>
  <c r="BE33" i="7"/>
  <c r="AT33" i="7" s="1"/>
  <c r="BD33" i="7"/>
  <c r="AS33" i="7" s="1"/>
  <c r="BC33" i="7"/>
  <c r="AR33" i="7" s="1"/>
  <c r="E33" i="7" s="1"/>
  <c r="W33" i="7" s="1"/>
  <c r="BB33" i="7"/>
  <c r="AQ33" i="7" s="1"/>
  <c r="D33" i="7" s="1"/>
  <c r="V33" i="7" s="1"/>
  <c r="BA33" i="7"/>
  <c r="AP33" i="7" s="1"/>
  <c r="C33" i="7" s="1"/>
  <c r="U33" i="7" s="1"/>
  <c r="AZ33" i="7"/>
  <c r="AO33" i="7" s="1"/>
  <c r="AY33" i="7"/>
  <c r="AN33" i="7" s="1"/>
  <c r="AX33" i="7"/>
  <c r="AM33" i="7" s="1"/>
  <c r="AW34" i="7"/>
  <c r="BF28" i="7"/>
  <c r="AU28" i="7" s="1"/>
  <c r="AW32" i="7"/>
  <c r="BE28" i="7"/>
  <c r="AT28" i="7" s="1"/>
  <c r="BD28" i="7"/>
  <c r="AS28" i="7" s="1"/>
  <c r="BC28" i="7"/>
  <c r="AR28" i="7" s="1"/>
  <c r="BB28" i="7"/>
  <c r="AQ28" i="7" s="1"/>
  <c r="BA28" i="7"/>
  <c r="AP28" i="7" s="1"/>
  <c r="AZ28" i="7"/>
  <c r="AO28" i="7" s="1"/>
  <c r="AY28" i="7"/>
  <c r="AN28" i="7" s="1"/>
  <c r="AX28" i="7"/>
  <c r="AM28" i="7" s="1"/>
  <c r="BD30" i="7"/>
  <c r="AS30" i="7" s="1"/>
  <c r="BC30" i="7"/>
  <c r="AR30" i="7" s="1"/>
  <c r="BB30" i="7"/>
  <c r="AQ30" i="7" s="1"/>
  <c r="BA30" i="7"/>
  <c r="AP30" i="7" s="1"/>
  <c r="AZ30" i="7"/>
  <c r="AO30" i="7" s="1"/>
  <c r="AX30" i="7"/>
  <c r="AM30" i="7" s="1"/>
  <c r="AY30" i="7"/>
  <c r="AN30" i="7" s="1"/>
  <c r="BF30" i="7"/>
  <c r="AU30" i="7" s="1"/>
  <c r="BE30" i="7"/>
  <c r="AT30" i="7" s="1"/>
  <c r="BD26" i="8"/>
  <c r="AS26" i="8" s="1"/>
  <c r="BC26" i="8"/>
  <c r="AR26" i="8" s="1"/>
  <c r="BB26" i="8"/>
  <c r="AQ26" i="8" s="1"/>
  <c r="BA26" i="8"/>
  <c r="AP26" i="8" s="1"/>
  <c r="AZ26" i="8"/>
  <c r="AO26" i="8" s="1"/>
  <c r="AX26" i="8"/>
  <c r="AM26" i="8" s="1"/>
  <c r="AY26" i="8"/>
  <c r="AN26" i="8" s="1"/>
  <c r="BF26" i="8"/>
  <c r="AU26" i="8" s="1"/>
  <c r="BE26" i="8"/>
  <c r="AT26" i="8" s="1"/>
  <c r="BF37" i="6"/>
  <c r="AU37" i="6" s="1"/>
  <c r="BE37" i="6"/>
  <c r="AT37" i="6" s="1"/>
  <c r="BD37" i="6"/>
  <c r="AS37" i="6" s="1"/>
  <c r="BC37" i="6"/>
  <c r="AR37" i="6" s="1"/>
  <c r="E37" i="6" s="1"/>
  <c r="W37" i="6" s="1"/>
  <c r="BB37" i="6"/>
  <c r="AQ37" i="6" s="1"/>
  <c r="D37" i="6" s="1"/>
  <c r="V37" i="6" s="1"/>
  <c r="BA37" i="6"/>
  <c r="AP37" i="6" s="1"/>
  <c r="C37" i="6" s="1"/>
  <c r="U37" i="6" s="1"/>
  <c r="AZ37" i="6"/>
  <c r="AO37" i="6" s="1"/>
  <c r="AY37" i="6"/>
  <c r="AN37" i="6" s="1"/>
  <c r="AX37" i="6"/>
  <c r="AM37" i="6" s="1"/>
  <c r="EB48" i="1" l="1"/>
  <c r="EB52" i="1"/>
  <c r="EB53" i="1"/>
  <c r="EB54" i="1"/>
  <c r="H36" i="1"/>
  <c r="AY35" i="1"/>
  <c r="AX35" i="1"/>
  <c r="AW35" i="1"/>
  <c r="AV35" i="1"/>
  <c r="BA35" i="1"/>
  <c r="AZ35" i="1"/>
  <c r="EC9" i="1"/>
  <c r="BB31" i="8"/>
  <c r="AQ31" i="8" s="1"/>
  <c r="BE31" i="8"/>
  <c r="AT31" i="8" s="1"/>
  <c r="BF31" i="8"/>
  <c r="AU31" i="8" s="1"/>
  <c r="AZ31" i="8"/>
  <c r="AO31" i="8" s="1"/>
  <c r="BA31" i="8"/>
  <c r="AP31" i="8" s="1"/>
  <c r="BC31" i="8"/>
  <c r="AR31" i="8" s="1"/>
  <c r="BD31" i="8"/>
  <c r="AS31" i="8" s="1"/>
  <c r="AX31" i="8"/>
  <c r="AM31" i="8" s="1"/>
  <c r="AW35" i="8"/>
  <c r="AY31" i="8"/>
  <c r="AN31" i="8" s="1"/>
  <c r="EP12" i="1"/>
  <c r="FX12" i="1" s="1"/>
  <c r="HF12" i="1" s="1"/>
  <c r="FU12" i="1"/>
  <c r="HC12" i="1" s="1"/>
  <c r="BF32" i="8"/>
  <c r="AU32" i="8" s="1"/>
  <c r="AW36" i="8"/>
  <c r="BE32" i="8"/>
  <c r="AT32" i="8" s="1"/>
  <c r="BD32" i="8"/>
  <c r="AS32" i="8" s="1"/>
  <c r="BC32" i="8"/>
  <c r="AR32" i="8" s="1"/>
  <c r="BB32" i="8"/>
  <c r="AQ32" i="8" s="1"/>
  <c r="BA32" i="8"/>
  <c r="AP32" i="8" s="1"/>
  <c r="AZ32" i="8"/>
  <c r="AO32" i="8" s="1"/>
  <c r="AY32" i="8"/>
  <c r="AN32" i="8" s="1"/>
  <c r="AX32" i="8"/>
  <c r="AM32" i="8" s="1"/>
  <c r="BF35" i="6"/>
  <c r="AU35" i="6" s="1"/>
  <c r="BD35" i="6"/>
  <c r="AS35" i="6" s="1"/>
  <c r="BC35" i="6"/>
  <c r="AR35" i="6" s="1"/>
  <c r="BB35" i="6"/>
  <c r="AQ35" i="6" s="1"/>
  <c r="BA35" i="6"/>
  <c r="AP35" i="6" s="1"/>
  <c r="AZ35" i="6"/>
  <c r="AO35" i="6" s="1"/>
  <c r="AY35" i="6"/>
  <c r="AN35" i="6" s="1"/>
  <c r="AX35" i="6"/>
  <c r="AM35" i="6" s="1"/>
  <c r="BE35" i="6"/>
  <c r="AT35" i="6" s="1"/>
  <c r="BF34" i="7"/>
  <c r="AU34" i="7" s="1"/>
  <c r="BE34" i="7"/>
  <c r="AT34" i="7" s="1"/>
  <c r="BD34" i="7"/>
  <c r="AS34" i="7" s="1"/>
  <c r="BC34" i="7"/>
  <c r="AR34" i="7" s="1"/>
  <c r="BB34" i="7"/>
  <c r="AQ34" i="7" s="1"/>
  <c r="BA34" i="7"/>
  <c r="AP34" i="7" s="1"/>
  <c r="AZ34" i="7"/>
  <c r="AO34" i="7" s="1"/>
  <c r="AY34" i="7"/>
  <c r="AN34" i="7" s="1"/>
  <c r="AX34" i="7"/>
  <c r="AM34" i="7" s="1"/>
  <c r="BF37" i="7"/>
  <c r="AU37" i="7" s="1"/>
  <c r="BE37" i="7"/>
  <c r="AT37" i="7" s="1"/>
  <c r="BD37" i="7"/>
  <c r="AS37" i="7" s="1"/>
  <c r="BC37" i="7"/>
  <c r="AR37" i="7" s="1"/>
  <c r="E37" i="7" s="1"/>
  <c r="W37" i="7" s="1"/>
  <c r="BB37" i="7"/>
  <c r="AQ37" i="7" s="1"/>
  <c r="D37" i="7" s="1"/>
  <c r="V37" i="7" s="1"/>
  <c r="BA37" i="7"/>
  <c r="AP37" i="7" s="1"/>
  <c r="C37" i="7" s="1"/>
  <c r="U37" i="7" s="1"/>
  <c r="AZ37" i="7"/>
  <c r="AO37" i="7" s="1"/>
  <c r="AY37" i="7"/>
  <c r="AN37" i="7" s="1"/>
  <c r="AX37" i="7"/>
  <c r="AM37" i="7" s="1"/>
  <c r="BF31" i="7"/>
  <c r="AU31" i="7" s="1"/>
  <c r="BD31" i="7"/>
  <c r="AS31" i="7" s="1"/>
  <c r="BC31" i="7"/>
  <c r="AR31" i="7" s="1"/>
  <c r="BB31" i="7"/>
  <c r="AQ31" i="7" s="1"/>
  <c r="BA31" i="7"/>
  <c r="AP31" i="7" s="1"/>
  <c r="AZ31" i="7"/>
  <c r="AO31" i="7" s="1"/>
  <c r="AY31" i="7"/>
  <c r="AN31" i="7" s="1"/>
  <c r="AX31" i="7"/>
  <c r="AM31" i="7" s="1"/>
  <c r="AW35" i="7"/>
  <c r="BE31" i="7"/>
  <c r="AT31" i="7" s="1"/>
  <c r="BF33" i="8"/>
  <c r="AU33" i="8" s="1"/>
  <c r="AW37" i="8"/>
  <c r="BE33" i="8"/>
  <c r="AT33" i="8" s="1"/>
  <c r="BD33" i="8"/>
  <c r="AS33" i="8" s="1"/>
  <c r="BC33" i="8"/>
  <c r="AR33" i="8" s="1"/>
  <c r="E33" i="8" s="1"/>
  <c r="W33" i="8" s="1"/>
  <c r="BB33" i="8"/>
  <c r="AQ33" i="8" s="1"/>
  <c r="D33" i="8" s="1"/>
  <c r="V33" i="8" s="1"/>
  <c r="BA33" i="8"/>
  <c r="AP33" i="8" s="1"/>
  <c r="C33" i="8" s="1"/>
  <c r="U33" i="8" s="1"/>
  <c r="AZ33" i="8"/>
  <c r="AO33" i="8" s="1"/>
  <c r="AY33" i="8"/>
  <c r="AN33" i="8" s="1"/>
  <c r="AX33" i="8"/>
  <c r="AM33" i="8" s="1"/>
  <c r="AW34" i="8"/>
  <c r="BF30" i="8"/>
  <c r="AU30" i="8" s="1"/>
  <c r="BE30" i="8"/>
  <c r="AT30" i="8" s="1"/>
  <c r="BD30" i="8"/>
  <c r="AS30" i="8" s="1"/>
  <c r="BC30" i="8"/>
  <c r="AR30" i="8" s="1"/>
  <c r="BB30" i="8"/>
  <c r="AQ30" i="8" s="1"/>
  <c r="BA30" i="8"/>
  <c r="AP30" i="8" s="1"/>
  <c r="AZ30" i="8"/>
  <c r="AO30" i="8" s="1"/>
  <c r="AY30" i="8"/>
  <c r="AN30" i="8" s="1"/>
  <c r="AX30" i="8"/>
  <c r="AM30" i="8" s="1"/>
  <c r="BF36" i="6"/>
  <c r="AU36" i="6" s="1"/>
  <c r="BE36" i="6"/>
  <c r="AT36" i="6" s="1"/>
  <c r="BD36" i="6"/>
  <c r="AS36" i="6" s="1"/>
  <c r="BC36" i="6"/>
  <c r="AR36" i="6" s="1"/>
  <c r="BB36" i="6"/>
  <c r="AQ36" i="6" s="1"/>
  <c r="BA36" i="6"/>
  <c r="AP36" i="6" s="1"/>
  <c r="AZ36" i="6"/>
  <c r="AO36" i="6" s="1"/>
  <c r="AY36" i="6"/>
  <c r="AN36" i="6" s="1"/>
  <c r="AX36" i="6"/>
  <c r="AM36" i="6" s="1"/>
  <c r="BF32" i="7"/>
  <c r="AU32" i="7" s="1"/>
  <c r="AW36" i="7"/>
  <c r="BE32" i="7"/>
  <c r="AT32" i="7" s="1"/>
  <c r="BD32" i="7"/>
  <c r="AS32" i="7" s="1"/>
  <c r="BC32" i="7"/>
  <c r="AR32" i="7" s="1"/>
  <c r="BB32" i="7"/>
  <c r="AQ32" i="7" s="1"/>
  <c r="BA32" i="7"/>
  <c r="AP32" i="7" s="1"/>
  <c r="AZ32" i="7"/>
  <c r="AO32" i="7" s="1"/>
  <c r="AY32" i="7"/>
  <c r="AN32" i="7" s="1"/>
  <c r="AX32" i="7"/>
  <c r="AM32" i="7" s="1"/>
  <c r="EC48" i="1" l="1"/>
  <c r="EC52" i="1"/>
  <c r="EC53" i="1"/>
  <c r="EC54" i="1"/>
  <c r="BA36" i="1"/>
  <c r="AZ36" i="1"/>
  <c r="AY36" i="1"/>
  <c r="AX36" i="1"/>
  <c r="AW36" i="1"/>
  <c r="AV36" i="1"/>
  <c r="ED9" i="1"/>
  <c r="BD35" i="8"/>
  <c r="AS35" i="8" s="1"/>
  <c r="BC35" i="8"/>
  <c r="AR35" i="8" s="1"/>
  <c r="BB35" i="8"/>
  <c r="AQ35" i="8" s="1"/>
  <c r="BA35" i="8"/>
  <c r="AP35" i="8" s="1"/>
  <c r="AZ35" i="8"/>
  <c r="AO35" i="8" s="1"/>
  <c r="AY35" i="8"/>
  <c r="AN35" i="8" s="1"/>
  <c r="AX35" i="8"/>
  <c r="AM35" i="8" s="1"/>
  <c r="BE35" i="8"/>
  <c r="AT35" i="8" s="1"/>
  <c r="BF35" i="8"/>
  <c r="AU35" i="8" s="1"/>
  <c r="BE36" i="8"/>
  <c r="AT36" i="8" s="1"/>
  <c r="BD36" i="8"/>
  <c r="AS36" i="8" s="1"/>
  <c r="BC36" i="8"/>
  <c r="AR36" i="8" s="1"/>
  <c r="BB36" i="8"/>
  <c r="AQ36" i="8" s="1"/>
  <c r="BA36" i="8"/>
  <c r="AP36" i="8" s="1"/>
  <c r="AX36" i="8"/>
  <c r="AM36" i="8" s="1"/>
  <c r="AY36" i="8"/>
  <c r="AN36" i="8" s="1"/>
  <c r="AZ36" i="8"/>
  <c r="AO36" i="8" s="1"/>
  <c r="BF36" i="8"/>
  <c r="AU36" i="8" s="1"/>
  <c r="BF37" i="8"/>
  <c r="AU37" i="8" s="1"/>
  <c r="BA37" i="8"/>
  <c r="AP37" i="8" s="1"/>
  <c r="C37" i="8" s="1"/>
  <c r="U37" i="8" s="1"/>
  <c r="BE37" i="8"/>
  <c r="AT37" i="8" s="1"/>
  <c r="BD37" i="8"/>
  <c r="AS37" i="8" s="1"/>
  <c r="BC37" i="8"/>
  <c r="AR37" i="8" s="1"/>
  <c r="E37" i="8" s="1"/>
  <c r="W37" i="8" s="1"/>
  <c r="BB37" i="8"/>
  <c r="AQ37" i="8" s="1"/>
  <c r="D37" i="8" s="1"/>
  <c r="V37" i="8" s="1"/>
  <c r="AZ37" i="8"/>
  <c r="AO37" i="8" s="1"/>
  <c r="AY37" i="8"/>
  <c r="AN37" i="8" s="1"/>
  <c r="AX37" i="8"/>
  <c r="AM37" i="8" s="1"/>
  <c r="BB35" i="7"/>
  <c r="AQ35" i="7" s="1"/>
  <c r="BA35" i="7"/>
  <c r="AP35" i="7" s="1"/>
  <c r="AZ35" i="7"/>
  <c r="AO35" i="7" s="1"/>
  <c r="AY35" i="7"/>
  <c r="AN35" i="7" s="1"/>
  <c r="AX35" i="7"/>
  <c r="AM35" i="7" s="1"/>
  <c r="BF35" i="7"/>
  <c r="AU35" i="7" s="1"/>
  <c r="BE35" i="7"/>
  <c r="AT35" i="7" s="1"/>
  <c r="BD35" i="7"/>
  <c r="AS35" i="7" s="1"/>
  <c r="BC35" i="7"/>
  <c r="AR35" i="7" s="1"/>
  <c r="BF34" i="8"/>
  <c r="AU34" i="8" s="1"/>
  <c r="BE34" i="8"/>
  <c r="AT34" i="8" s="1"/>
  <c r="BD34" i="8"/>
  <c r="AS34" i="8" s="1"/>
  <c r="BC34" i="8"/>
  <c r="AR34" i="8" s="1"/>
  <c r="BB34" i="8"/>
  <c r="AQ34" i="8" s="1"/>
  <c r="BA34" i="8"/>
  <c r="AP34" i="8" s="1"/>
  <c r="AZ34" i="8"/>
  <c r="AO34" i="8" s="1"/>
  <c r="AY34" i="8"/>
  <c r="AN34" i="8" s="1"/>
  <c r="AX34" i="8"/>
  <c r="AM34" i="8" s="1"/>
  <c r="BF36" i="7"/>
  <c r="AU36" i="7" s="1"/>
  <c r="BE36" i="7"/>
  <c r="AT36" i="7" s="1"/>
  <c r="BC36" i="7"/>
  <c r="AR36" i="7" s="1"/>
  <c r="BD36" i="7"/>
  <c r="AS36" i="7" s="1"/>
  <c r="BB36" i="7"/>
  <c r="AQ36" i="7" s="1"/>
  <c r="BA36" i="7"/>
  <c r="AP36" i="7" s="1"/>
  <c r="AZ36" i="7"/>
  <c r="AO36" i="7" s="1"/>
  <c r="AY36" i="7"/>
  <c r="AN36" i="7" s="1"/>
  <c r="AX36" i="7"/>
  <c r="AM36" i="7" s="1"/>
  <c r="ED48" i="1" l="1"/>
  <c r="ED52" i="1"/>
  <c r="ED53" i="1"/>
  <c r="ED54" i="1"/>
  <c r="EE9" i="1"/>
  <c r="EE48" i="1" l="1"/>
  <c r="EE52" i="1"/>
  <c r="EE53" i="1"/>
  <c r="EE54" i="1"/>
  <c r="EF9" i="1"/>
  <c r="EF48" i="1" l="1"/>
  <c r="EF52" i="1"/>
  <c r="EF53" i="1"/>
  <c r="EF54" i="1"/>
  <c r="H37" i="1"/>
  <c r="EG9" i="1"/>
  <c r="EG48" i="1" l="1"/>
  <c r="EG52" i="1"/>
  <c r="EG53" i="1"/>
  <c r="EG54" i="1"/>
  <c r="BA37" i="1"/>
  <c r="AZ37" i="1"/>
  <c r="AY37" i="1"/>
  <c r="AX37" i="1"/>
  <c r="AW37" i="1"/>
  <c r="AV37" i="1"/>
  <c r="EH9" i="1"/>
  <c r="EH48" i="1" l="1"/>
  <c r="EH52" i="1"/>
  <c r="EH53" i="1"/>
  <c r="EH54" i="1"/>
  <c r="EI9" i="1"/>
  <c r="EI48" i="1" l="1"/>
  <c r="EI52" i="1"/>
  <c r="EI53" i="1"/>
  <c r="EI54" i="1"/>
  <c r="EJ9" i="1"/>
  <c r="EJ48" i="1" l="1"/>
  <c r="EJ52" i="1"/>
  <c r="EJ53" i="1"/>
  <c r="EJ54" i="1"/>
  <c r="EK9" i="1"/>
  <c r="EK48" i="1" l="1"/>
  <c r="EK52" i="1"/>
  <c r="EK53" i="1"/>
  <c r="EK54" i="1"/>
  <c r="EL9" i="1"/>
  <c r="EL48" i="1" l="1"/>
  <c r="EL52" i="1"/>
  <c r="EL53" i="1"/>
  <c r="EL54" i="1"/>
  <c r="EM9" i="1"/>
  <c r="EM48" i="1" l="1"/>
  <c r="EM52" i="1"/>
  <c r="EM53" i="1"/>
  <c r="EM54" i="1"/>
  <c r="EN9" i="1"/>
  <c r="EN48" i="1" l="1"/>
  <c r="EN52" i="1"/>
  <c r="EN53" i="1"/>
  <c r="EN54" i="1"/>
  <c r="EO9" i="1"/>
  <c r="EO48" i="1" l="1"/>
  <c r="EO52" i="1"/>
  <c r="EO53" i="1"/>
  <c r="EO54" i="1"/>
  <c r="EP9" i="1"/>
  <c r="EP48" i="1" l="1"/>
  <c r="EP52" i="1"/>
  <c r="EP53" i="1"/>
  <c r="EP54" i="1"/>
  <c r="EQ9" i="1"/>
  <c r="EQ48" i="1" l="1"/>
  <c r="EQ52" i="1"/>
  <c r="EQ53" i="1"/>
  <c r="EQ54" i="1"/>
  <c r="ER9" i="1"/>
  <c r="ER48" i="1" l="1"/>
  <c r="ER52" i="1"/>
  <c r="ER53" i="1"/>
  <c r="ER54" i="1"/>
  <c r="ES9" i="1"/>
  <c r="ES48" i="1" l="1"/>
  <c r="ES52" i="1"/>
  <c r="ES53" i="1"/>
  <c r="ES54" i="1"/>
  <c r="ET9" i="1"/>
  <c r="ET48" i="1" l="1"/>
  <c r="ET52" i="1"/>
  <c r="ET53" i="1"/>
  <c r="ET54" i="1"/>
  <c r="EU9" i="1"/>
  <c r="EU48" i="1" l="1"/>
  <c r="EU52" i="1"/>
  <c r="EU53" i="1"/>
  <c r="EU54" i="1"/>
  <c r="EV9" i="1"/>
  <c r="EV48" i="1" l="1"/>
  <c r="EV52" i="1"/>
  <c r="EV53" i="1"/>
  <c r="EV54" i="1"/>
  <c r="EW9" i="1"/>
  <c r="EW48" i="1" l="1"/>
  <c r="EW52" i="1"/>
  <c r="EW53" i="1"/>
  <c r="EW54" i="1"/>
  <c r="EX9" i="1"/>
  <c r="EX48" i="1" l="1"/>
  <c r="EX52" i="1"/>
  <c r="EX53" i="1"/>
  <c r="EX54" i="1"/>
  <c r="EY9" i="1"/>
  <c r="EY48" i="1" l="1"/>
  <c r="EY52" i="1"/>
  <c r="EY53" i="1"/>
  <c r="EY54" i="1"/>
  <c r="EZ9" i="1"/>
  <c r="EZ48" i="1" l="1"/>
  <c r="EZ52" i="1"/>
  <c r="EZ53" i="1"/>
  <c r="EZ54" i="1"/>
  <c r="FA9" i="1"/>
  <c r="FA48" i="1" l="1"/>
  <c r="FA52" i="1"/>
  <c r="FA53" i="1"/>
  <c r="FA54" i="1"/>
  <c r="FB9" i="1"/>
  <c r="FB48" i="1" l="1"/>
  <c r="FB52" i="1"/>
  <c r="FB53" i="1"/>
  <c r="FB54" i="1"/>
  <c r="FC9" i="1"/>
  <c r="FC48" i="1" l="1"/>
  <c r="FC52" i="1"/>
  <c r="FC53" i="1"/>
  <c r="FC54" i="1"/>
  <c r="FD9" i="1"/>
  <c r="FD48" i="1" l="1"/>
  <c r="FD52" i="1"/>
  <c r="FD53" i="1"/>
  <c r="FD54" i="1"/>
  <c r="FE9" i="1"/>
  <c r="FE48" i="1" l="1"/>
  <c r="FE52" i="1"/>
  <c r="FE53" i="1"/>
  <c r="FE54" i="1"/>
  <c r="FF9" i="1"/>
  <c r="FF48" i="1" l="1"/>
  <c r="FF52" i="1"/>
  <c r="FF53" i="1"/>
  <c r="FF54" i="1"/>
  <c r="FG9" i="1"/>
  <c r="FG48" i="1" l="1"/>
  <c r="FG52" i="1"/>
  <c r="FG53" i="1"/>
  <c r="FG54" i="1"/>
  <c r="FH9" i="1"/>
  <c r="FH48" i="1" l="1"/>
  <c r="FH52" i="1"/>
  <c r="FH53" i="1"/>
  <c r="FH54" i="1"/>
  <c r="FI9" i="1"/>
  <c r="FI48" i="1" l="1"/>
  <c r="FI52" i="1"/>
  <c r="FI53" i="1"/>
  <c r="FI54" i="1"/>
  <c r="FJ9" i="1"/>
  <c r="FJ48" i="1" l="1"/>
  <c r="FJ52" i="1"/>
  <c r="FJ53" i="1"/>
  <c r="FJ54" i="1"/>
  <c r="FK9" i="1"/>
  <c r="FK48" i="1" l="1"/>
  <c r="FK52" i="1"/>
  <c r="FK53" i="1"/>
  <c r="FK54" i="1"/>
  <c r="FL9" i="1"/>
  <c r="FL48" i="1" l="1"/>
  <c r="FL52" i="1"/>
  <c r="FL53" i="1"/>
  <c r="FL54" i="1"/>
  <c r="FM9" i="1"/>
  <c r="FM48" i="1" l="1"/>
  <c r="FM52" i="1"/>
  <c r="FM53" i="1"/>
  <c r="FM54" i="1"/>
  <c r="FN9" i="1"/>
  <c r="FN48" i="1" l="1"/>
  <c r="FN52" i="1"/>
  <c r="FN53" i="1"/>
  <c r="FN54" i="1"/>
  <c r="FO9" i="1"/>
  <c r="FO48" i="1" l="1"/>
  <c r="FO52" i="1"/>
  <c r="FO53" i="1"/>
  <c r="FO54" i="1"/>
  <c r="FP9" i="1"/>
  <c r="FP48" i="1" l="1"/>
  <c r="FP52" i="1"/>
  <c r="FP53" i="1"/>
  <c r="FP54" i="1"/>
  <c r="FQ9" i="1"/>
  <c r="FQ48" i="1" l="1"/>
  <c r="FQ52" i="1"/>
  <c r="FQ53" i="1"/>
  <c r="FQ54" i="1"/>
  <c r="FR9" i="1"/>
  <c r="FR48" i="1" l="1"/>
  <c r="FR52" i="1"/>
  <c r="FR53" i="1"/>
  <c r="FR54" i="1"/>
  <c r="FS9" i="1"/>
  <c r="FS48" i="1" l="1"/>
  <c r="FS52" i="1"/>
  <c r="FS53" i="1"/>
  <c r="FS54" i="1"/>
  <c r="FT9" i="1"/>
  <c r="FT48" i="1" l="1"/>
  <c r="FT52" i="1"/>
  <c r="FT53" i="1"/>
  <c r="FT54" i="1"/>
  <c r="FU9" i="1"/>
  <c r="FU48" i="1" l="1"/>
  <c r="FU52" i="1"/>
  <c r="FU53" i="1"/>
  <c r="FU54" i="1"/>
  <c r="FV9" i="1"/>
  <c r="FV48" i="1" l="1"/>
  <c r="FV52" i="1"/>
  <c r="FV53" i="1"/>
  <c r="FV54" i="1"/>
  <c r="FW9" i="1"/>
  <c r="FW48" i="1" l="1"/>
  <c r="FW52" i="1"/>
  <c r="FW53" i="1"/>
  <c r="FW54" i="1"/>
  <c r="FX9" i="1"/>
  <c r="FX48" i="1" l="1"/>
  <c r="FX52" i="1"/>
  <c r="FX53" i="1"/>
  <c r="FX54" i="1"/>
  <c r="FY9" i="1"/>
  <c r="FY48" i="1" l="1"/>
  <c r="FY52" i="1"/>
  <c r="FY53" i="1"/>
  <c r="FY54" i="1"/>
  <c r="FZ9" i="1"/>
  <c r="FY24" i="1"/>
  <c r="FZ48" i="1" l="1"/>
  <c r="FZ52" i="1"/>
  <c r="FZ53" i="1"/>
  <c r="FZ54" i="1"/>
  <c r="FZ24" i="1"/>
  <c r="GA9" i="1"/>
  <c r="GA48" i="1" l="1"/>
  <c r="GA52" i="1"/>
  <c r="GA53" i="1"/>
  <c r="GA54" i="1"/>
  <c r="GA24" i="1"/>
  <c r="GB9" i="1"/>
  <c r="GB48" i="1" l="1"/>
  <c r="GB52" i="1"/>
  <c r="GB53" i="1"/>
  <c r="GB54" i="1"/>
  <c r="GB24" i="1"/>
  <c r="GC9" i="1"/>
  <c r="GC48" i="1" l="1"/>
  <c r="GC52" i="1"/>
  <c r="GC53" i="1"/>
  <c r="GC54" i="1"/>
  <c r="GC24" i="1"/>
  <c r="GD9" i="1"/>
  <c r="GD48" i="1" l="1"/>
  <c r="GD52" i="1"/>
  <c r="GD53" i="1"/>
  <c r="GD54" i="1"/>
  <c r="GE9" i="1"/>
  <c r="GD24" i="1"/>
  <c r="GE48" i="1" l="1"/>
  <c r="GE52" i="1"/>
  <c r="GE53" i="1"/>
  <c r="GE54" i="1"/>
  <c r="GE24" i="1"/>
  <c r="GF9" i="1"/>
  <c r="GF48" i="1" l="1"/>
  <c r="GF52" i="1"/>
  <c r="GF53" i="1"/>
  <c r="GF54" i="1"/>
  <c r="GG9" i="1"/>
  <c r="GF24" i="1"/>
  <c r="GG48" i="1" l="1"/>
  <c r="GG52" i="1"/>
  <c r="GG53" i="1"/>
  <c r="GG54" i="1"/>
  <c r="GH9" i="1"/>
  <c r="GG24" i="1"/>
  <c r="GH48" i="1" l="1"/>
  <c r="GH52" i="1"/>
  <c r="GH53" i="1"/>
  <c r="GH54" i="1"/>
  <c r="GH24" i="1"/>
  <c r="GI9" i="1"/>
  <c r="GI48" i="1" l="1"/>
  <c r="GI52" i="1"/>
  <c r="GI53" i="1"/>
  <c r="GI54" i="1"/>
  <c r="GJ9" i="1"/>
  <c r="GI24" i="1"/>
  <c r="GJ48" i="1" l="1"/>
  <c r="GJ52" i="1"/>
  <c r="GJ53" i="1"/>
  <c r="GJ54" i="1"/>
  <c r="GJ24" i="1"/>
  <c r="GK9" i="1"/>
  <c r="GK48" i="1" l="1"/>
  <c r="GK52" i="1"/>
  <c r="GK53" i="1"/>
  <c r="GK54" i="1"/>
  <c r="GK24" i="1"/>
  <c r="GL9" i="1"/>
  <c r="GL48" i="1" l="1"/>
  <c r="GL52" i="1"/>
  <c r="GL53" i="1"/>
  <c r="GL54" i="1"/>
  <c r="GL24" i="1"/>
  <c r="GM9" i="1"/>
  <c r="GM48" i="1" l="1"/>
  <c r="GM52" i="1"/>
  <c r="GM53" i="1"/>
  <c r="GM54" i="1"/>
  <c r="GN9" i="1"/>
  <c r="GM24" i="1"/>
  <c r="GN48" i="1" l="1"/>
  <c r="GN52" i="1"/>
  <c r="GN53" i="1"/>
  <c r="GN54" i="1"/>
  <c r="GO9" i="1"/>
  <c r="GN24" i="1"/>
  <c r="GO48" i="1" l="1"/>
  <c r="GO52" i="1"/>
  <c r="GO53" i="1"/>
  <c r="GO54" i="1"/>
  <c r="GP9" i="1"/>
  <c r="GP48" i="1" l="1"/>
  <c r="GP52" i="1"/>
  <c r="GP53" i="1"/>
  <c r="GP54" i="1"/>
  <c r="GQ9" i="1"/>
  <c r="GQ48" i="1" l="1"/>
  <c r="GQ52" i="1"/>
  <c r="GQ53" i="1"/>
  <c r="GQ54" i="1"/>
  <c r="GR9" i="1"/>
  <c r="GR48" i="1" l="1"/>
  <c r="GR52" i="1"/>
  <c r="GR53" i="1"/>
  <c r="GR54" i="1"/>
  <c r="GS9" i="1"/>
  <c r="GS48" i="1" l="1"/>
  <c r="GS52" i="1"/>
  <c r="GS53" i="1"/>
  <c r="GS54" i="1"/>
  <c r="GT9" i="1"/>
  <c r="GT48" i="1" l="1"/>
  <c r="GT52" i="1"/>
  <c r="GT53" i="1"/>
  <c r="GT54" i="1"/>
  <c r="GU9" i="1"/>
  <c r="GU48" i="1" l="1"/>
  <c r="GU52" i="1"/>
  <c r="GU53" i="1"/>
  <c r="GU54" i="1"/>
  <c r="GV9" i="1"/>
  <c r="GV48" i="1" l="1"/>
  <c r="GV52" i="1"/>
  <c r="GV53" i="1"/>
  <c r="GV54" i="1"/>
  <c r="GW9" i="1"/>
  <c r="GW48" i="1" l="1"/>
  <c r="GW52" i="1"/>
  <c r="GW53" i="1"/>
  <c r="GW54" i="1"/>
  <c r="GX9" i="1"/>
  <c r="GX48" i="1" l="1"/>
  <c r="GX52" i="1"/>
  <c r="GX53" i="1"/>
  <c r="GX54" i="1"/>
  <c r="GY9" i="1"/>
  <c r="GY48" i="1" l="1"/>
  <c r="GY52" i="1"/>
  <c r="GY53" i="1"/>
  <c r="GY54" i="1"/>
  <c r="GZ9" i="1"/>
  <c r="GZ48" i="1" l="1"/>
  <c r="GZ52" i="1"/>
  <c r="GZ53" i="1"/>
  <c r="GZ54" i="1"/>
  <c r="HA9" i="1"/>
  <c r="HA48" i="1" l="1"/>
  <c r="HA52" i="1"/>
  <c r="HA53" i="1"/>
  <c r="HA54" i="1"/>
  <c r="HB9" i="1"/>
  <c r="HB48" i="1" l="1"/>
  <c r="HB52" i="1"/>
  <c r="HB53" i="1"/>
  <c r="HB54" i="1"/>
  <c r="HC9" i="1"/>
  <c r="HC48" i="1" l="1"/>
  <c r="HC52" i="1"/>
  <c r="HC53" i="1"/>
  <c r="HC54" i="1"/>
  <c r="HD9" i="1"/>
  <c r="HD48" i="1" l="1"/>
  <c r="HD52" i="1"/>
  <c r="HD53" i="1"/>
  <c r="HD54" i="1"/>
  <c r="HE9" i="1"/>
  <c r="HE48" i="1" l="1"/>
  <c r="HE52" i="1"/>
  <c r="HE53" i="1"/>
  <c r="HE54" i="1"/>
  <c r="HF9" i="1"/>
  <c r="HF48" i="1" l="1"/>
  <c r="HF52" i="1"/>
  <c r="HF53" i="1"/>
  <c r="HF54" i="1"/>
  <c r="HG9" i="1"/>
  <c r="HG48" i="1" l="1"/>
  <c r="HG52" i="1"/>
  <c r="HG53" i="1"/>
  <c r="HG54" i="1"/>
  <c r="HG24" i="1"/>
  <c r="HH9" i="1"/>
  <c r="HH48" i="1" l="1"/>
  <c r="HH52" i="1"/>
  <c r="HH53" i="1"/>
  <c r="HH54" i="1"/>
  <c r="HH24" i="1"/>
  <c r="HI9" i="1"/>
  <c r="HI48" i="1" l="1"/>
  <c r="HI52" i="1"/>
  <c r="HI53" i="1"/>
  <c r="HI54" i="1"/>
  <c r="HI24" i="1"/>
  <c r="HJ9" i="1"/>
  <c r="HJ48" i="1" l="1"/>
  <c r="HJ52" i="1"/>
  <c r="HJ53" i="1"/>
  <c r="HJ54" i="1"/>
  <c r="HJ24" i="1"/>
  <c r="HK9" i="1"/>
  <c r="HK48" i="1" l="1"/>
  <c r="HK52" i="1"/>
  <c r="HK53" i="1"/>
  <c r="HK54" i="1"/>
  <c r="HK24" i="1"/>
  <c r="HL9" i="1"/>
  <c r="HL48" i="1" l="1"/>
  <c r="HL52" i="1"/>
  <c r="HL53" i="1"/>
  <c r="HL54" i="1"/>
  <c r="HL24" i="1"/>
  <c r="HM9" i="1"/>
  <c r="HM48" i="1" l="1"/>
  <c r="HM52" i="1"/>
  <c r="HM53" i="1"/>
  <c r="HM54" i="1"/>
  <c r="HM24" i="1"/>
  <c r="HN9" i="1"/>
  <c r="HN48" i="1" l="1"/>
  <c r="HN52" i="1"/>
  <c r="HN53" i="1"/>
  <c r="HN54" i="1"/>
  <c r="HN24" i="1"/>
  <c r="HO9" i="1"/>
  <c r="HO48" i="1" l="1"/>
  <c r="HO52" i="1"/>
  <c r="HO53" i="1"/>
  <c r="HO54" i="1"/>
  <c r="HO24" i="1"/>
  <c r="HP9" i="1"/>
  <c r="HP48" i="1" l="1"/>
  <c r="HP52" i="1"/>
  <c r="HP53" i="1"/>
  <c r="HP54" i="1"/>
  <c r="HP24" i="1"/>
  <c r="HQ9" i="1"/>
  <c r="HQ48" i="1" l="1"/>
  <c r="HQ52" i="1"/>
  <c r="HQ53" i="1"/>
  <c r="HQ54" i="1"/>
  <c r="HQ24" i="1"/>
  <c r="HR9" i="1"/>
  <c r="HR48" i="1" l="1"/>
  <c r="HR52" i="1"/>
  <c r="HR53" i="1"/>
  <c r="HR54" i="1"/>
  <c r="HR24" i="1"/>
  <c r="HS9" i="1"/>
  <c r="HS48" i="1" l="1"/>
  <c r="HS52" i="1"/>
  <c r="HS53" i="1"/>
  <c r="HS54" i="1"/>
  <c r="HS24" i="1"/>
  <c r="HT9" i="1"/>
  <c r="HT48" i="1" l="1"/>
  <c r="HT52" i="1"/>
  <c r="HT53" i="1"/>
  <c r="HT54" i="1"/>
  <c r="HT24" i="1"/>
  <c r="HU9" i="1"/>
  <c r="HU48" i="1" l="1"/>
  <c r="HU52" i="1"/>
  <c r="HU53" i="1"/>
  <c r="HU54" i="1"/>
  <c r="HU24" i="1"/>
  <c r="HV9" i="1"/>
  <c r="HV48" i="1" l="1"/>
  <c r="HV52" i="1"/>
  <c r="HV53" i="1"/>
  <c r="HV54" i="1"/>
  <c r="HV24" i="1"/>
  <c r="D4" i="4" l="1"/>
  <c r="D4" i="7"/>
  <c r="D4" i="6"/>
  <c r="D4" i="8"/>
  <c r="JF24" i="1"/>
  <c r="JE24" i="1"/>
  <c r="JD24" i="1"/>
  <c r="JC14" i="1"/>
  <c r="JC41" i="1" s="1"/>
  <c r="DX5" i="1"/>
  <c r="DX62" i="1" s="1"/>
  <c r="Y31" i="1"/>
  <c r="Y32" i="1" s="1"/>
  <c r="Y33" i="1" s="1"/>
  <c r="Y34" i="1" s="1"/>
  <c r="Y35" i="1" s="1"/>
  <c r="Y36" i="1" s="1"/>
  <c r="Y29" i="1"/>
  <c r="AI30" i="1"/>
  <c r="KH30" i="1" s="1"/>
  <c r="AI24" i="1"/>
  <c r="B760" i="4"/>
  <c r="B759" i="4"/>
  <c r="B758" i="4"/>
  <c r="B754" i="4"/>
  <c r="B753" i="4"/>
  <c r="B752" i="4"/>
  <c r="B751" i="4"/>
  <c r="B750" i="4"/>
  <c r="B749" i="4"/>
  <c r="B748" i="4"/>
  <c r="B747" i="4"/>
  <c r="B746" i="4"/>
  <c r="B742" i="4"/>
  <c r="B741" i="4"/>
  <c r="B740" i="4"/>
  <c r="B739" i="4"/>
  <c r="B738" i="4"/>
  <c r="B737" i="4"/>
  <c r="B736" i="4"/>
  <c r="B735" i="4"/>
  <c r="B734" i="4"/>
  <c r="B730" i="4"/>
  <c r="B729" i="4"/>
  <c r="B728" i="4"/>
  <c r="B727" i="4"/>
  <c r="B726" i="4"/>
  <c r="B725" i="4"/>
  <c r="D30" i="1"/>
  <c r="D24" i="1"/>
  <c r="D16" i="1"/>
  <c r="T13" i="1"/>
  <c r="S13" i="1"/>
  <c r="R13" i="1"/>
  <c r="P13" i="1"/>
  <c r="O13" i="1"/>
  <c r="N13" i="1"/>
  <c r="M13" i="1"/>
  <c r="L13" i="1"/>
  <c r="K13" i="1"/>
  <c r="J13" i="1"/>
  <c r="I13" i="1"/>
  <c r="H13" i="1"/>
  <c r="D5" i="1"/>
  <c r="AH24" i="1"/>
  <c r="AG24" i="1"/>
  <c r="C24" i="1"/>
  <c r="BP24" i="1"/>
  <c r="BO62" i="1"/>
  <c r="BY5" i="1"/>
  <c r="BY62" i="1" s="1"/>
  <c r="BX5" i="1"/>
  <c r="BX62" i="1" s="1"/>
  <c r="BW5" i="1"/>
  <c r="BW62" i="1" s="1"/>
  <c r="BV5" i="1"/>
  <c r="BV62" i="1" s="1"/>
  <c r="BU5" i="1"/>
  <c r="BU62" i="1" s="1"/>
  <c r="BT5" i="1"/>
  <c r="BT62" i="1" s="1"/>
  <c r="BS5" i="1"/>
  <c r="BR5" i="1"/>
  <c r="BQ5" i="1"/>
  <c r="BP5" i="1"/>
  <c r="BP62" i="1" s="1"/>
  <c r="A30" i="5"/>
  <c r="A53" i="5"/>
  <c r="A118" i="5"/>
  <c r="A117" i="5"/>
  <c r="CE30" i="1"/>
  <c r="A190" i="5"/>
  <c r="A112" i="5"/>
  <c r="A47" i="5"/>
  <c r="A126" i="5"/>
  <c r="A48" i="5"/>
  <c r="A678" i="5"/>
  <c r="A679" i="5"/>
  <c r="A680" i="5"/>
  <c r="A681" i="5"/>
  <c r="A682" i="5"/>
  <c r="A683" i="5"/>
  <c r="A684" i="5"/>
  <c r="A6" i="5"/>
  <c r="A7" i="5"/>
  <c r="A8" i="5"/>
  <c r="A9" i="5"/>
  <c r="A10" i="5"/>
  <c r="A11" i="5"/>
  <c r="A12" i="5"/>
  <c r="A13" i="5"/>
  <c r="A14" i="5"/>
  <c r="A15" i="5"/>
  <c r="A16" i="5"/>
  <c r="A18" i="5"/>
  <c r="A17" i="5"/>
  <c r="A19" i="5"/>
  <c r="A20" i="5"/>
  <c r="A21" i="5"/>
  <c r="A22" i="5"/>
  <c r="A23" i="5"/>
  <c r="A34" i="5"/>
  <c r="A35" i="5"/>
  <c r="A36" i="5"/>
  <c r="A37" i="5"/>
  <c r="A38" i="5"/>
  <c r="A39" i="5"/>
  <c r="A40" i="5"/>
  <c r="A42" i="5"/>
  <c r="A43" i="5"/>
  <c r="A44" i="5"/>
  <c r="A45" i="5"/>
  <c r="A46" i="5"/>
  <c r="A49" i="5"/>
  <c r="A24" i="5"/>
  <c r="A25" i="5"/>
  <c r="A26" i="5"/>
  <c r="A27" i="5"/>
  <c r="A28" i="5"/>
  <c r="A29" i="5"/>
  <c r="A31" i="5"/>
  <c r="A32" i="5"/>
  <c r="A33" i="5"/>
  <c r="A50" i="5"/>
  <c r="A51" i="5"/>
  <c r="A52"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4" i="5"/>
  <c r="A115" i="5"/>
  <c r="A116" i="5"/>
  <c r="A119" i="5"/>
  <c r="A120" i="5"/>
  <c r="A121" i="5"/>
  <c r="A123" i="5"/>
  <c r="A124"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25" i="5"/>
  <c r="A189"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401" i="5"/>
  <c r="A402" i="5"/>
  <c r="A403" i="5"/>
  <c r="A404" i="5"/>
  <c r="A405" i="5"/>
  <c r="A406" i="5"/>
  <c r="A407" i="5"/>
  <c r="A408" i="5"/>
  <c r="A409" i="5"/>
  <c r="A410" i="5"/>
  <c r="A411" i="5"/>
  <c r="A412" i="5"/>
  <c r="A413" i="5"/>
  <c r="A414" i="5"/>
  <c r="A415" i="5"/>
  <c r="A416" i="5"/>
  <c r="A417" i="5"/>
  <c r="A418" i="5"/>
  <c r="A419" i="5"/>
  <c r="A420" i="5"/>
  <c r="A421" i="5"/>
  <c r="A422" i="5"/>
  <c r="A423" i="5"/>
  <c r="A424" i="5"/>
  <c r="A425" i="5"/>
  <c r="A426" i="5"/>
  <c r="A427" i="5"/>
  <c r="A428" i="5"/>
  <c r="A429" i="5"/>
  <c r="A430" i="5"/>
  <c r="A431" i="5"/>
  <c r="A432" i="5"/>
  <c r="A433" i="5"/>
  <c r="A434" i="5"/>
  <c r="A435" i="5"/>
  <c r="A436" i="5"/>
  <c r="A437" i="5"/>
  <c r="A438" i="5"/>
  <c r="A439" i="5"/>
  <c r="A440" i="5"/>
  <c r="A441" i="5"/>
  <c r="A442" i="5"/>
  <c r="A443" i="5"/>
  <c r="A444" i="5"/>
  <c r="A445" i="5"/>
  <c r="A446" i="5"/>
  <c r="A447" i="5"/>
  <c r="A448" i="5"/>
  <c r="A449" i="5"/>
  <c r="A450" i="5"/>
  <c r="A451" i="5"/>
  <c r="A452" i="5"/>
  <c r="A453" i="5"/>
  <c r="A454" i="5"/>
  <c r="A455" i="5"/>
  <c r="A456" i="5"/>
  <c r="A457" i="5"/>
  <c r="A458" i="5"/>
  <c r="A459" i="5"/>
  <c r="A460" i="5"/>
  <c r="A461" i="5"/>
  <c r="A462" i="5"/>
  <c r="A463" i="5"/>
  <c r="A464" i="5"/>
  <c r="A465" i="5"/>
  <c r="A466" i="5"/>
  <c r="A467" i="5"/>
  <c r="A468" i="5"/>
  <c r="A469" i="5"/>
  <c r="A470" i="5"/>
  <c r="A471" i="5"/>
  <c r="A472" i="5"/>
  <c r="A473" i="5"/>
  <c r="A474" i="5"/>
  <c r="A475" i="5"/>
  <c r="A476" i="5"/>
  <c r="A477" i="5"/>
  <c r="A478" i="5"/>
  <c r="A479" i="5"/>
  <c r="A480" i="5"/>
  <c r="A481" i="5"/>
  <c r="A482" i="5"/>
  <c r="A483" i="5"/>
  <c r="A484" i="5"/>
  <c r="A485" i="5"/>
  <c r="A486" i="5"/>
  <c r="A487" i="5"/>
  <c r="A488" i="5"/>
  <c r="A489" i="5"/>
  <c r="A490" i="5"/>
  <c r="A491" i="5"/>
  <c r="A492" i="5"/>
  <c r="A493" i="5"/>
  <c r="A494" i="5"/>
  <c r="A495" i="5"/>
  <c r="A496" i="5"/>
  <c r="A497" i="5"/>
  <c r="A498" i="5"/>
  <c r="A499" i="5"/>
  <c r="A500" i="5"/>
  <c r="A501" i="5"/>
  <c r="A502" i="5"/>
  <c r="A503" i="5"/>
  <c r="A504" i="5"/>
  <c r="A505" i="5"/>
  <c r="A506" i="5"/>
  <c r="A507" i="5"/>
  <c r="A508" i="5"/>
  <c r="A509" i="5"/>
  <c r="A510" i="5"/>
  <c r="A511" i="5"/>
  <c r="A512" i="5"/>
  <c r="A513" i="5"/>
  <c r="A514" i="5"/>
  <c r="A515" i="5"/>
  <c r="A516" i="5"/>
  <c r="A517" i="5"/>
  <c r="A518" i="5"/>
  <c r="A519" i="5"/>
  <c r="A520" i="5"/>
  <c r="A521" i="5"/>
  <c r="A522" i="5"/>
  <c r="A523" i="5"/>
  <c r="A524" i="5"/>
  <c r="A525" i="5"/>
  <c r="A526" i="5"/>
  <c r="A527" i="5"/>
  <c r="A528" i="5"/>
  <c r="A529" i="5"/>
  <c r="A530" i="5"/>
  <c r="A531" i="5"/>
  <c r="A532" i="5"/>
  <c r="A533" i="5"/>
  <c r="A534" i="5"/>
  <c r="A535" i="5"/>
  <c r="A536" i="5"/>
  <c r="A537" i="5"/>
  <c r="A538" i="5"/>
  <c r="A539" i="5"/>
  <c r="A540" i="5"/>
  <c r="A541" i="5"/>
  <c r="A542" i="5"/>
  <c r="A543" i="5"/>
  <c r="A544" i="5"/>
  <c r="A545" i="5"/>
  <c r="A546" i="5"/>
  <c r="A547" i="5"/>
  <c r="A548" i="5"/>
  <c r="A549" i="5"/>
  <c r="A550" i="5"/>
  <c r="A551" i="5"/>
  <c r="A552" i="5"/>
  <c r="A553" i="5"/>
  <c r="A554" i="5"/>
  <c r="A555" i="5"/>
  <c r="A556" i="5"/>
  <c r="A557" i="5"/>
  <c r="A558" i="5"/>
  <c r="A559" i="5"/>
  <c r="A560" i="5"/>
  <c r="A561" i="5"/>
  <c r="A562" i="5"/>
  <c r="A563" i="5"/>
  <c r="A564" i="5"/>
  <c r="A565" i="5"/>
  <c r="A566" i="5"/>
  <c r="A567" i="5"/>
  <c r="A568" i="5"/>
  <c r="A569" i="5"/>
  <c r="A570" i="5"/>
  <c r="A571" i="5"/>
  <c r="A572" i="5"/>
  <c r="A573" i="5"/>
  <c r="A574" i="5"/>
  <c r="A575" i="5"/>
  <c r="A576" i="5"/>
  <c r="A577" i="5"/>
  <c r="A578" i="5"/>
  <c r="A579" i="5"/>
  <c r="A580" i="5"/>
  <c r="A581" i="5"/>
  <c r="A582" i="5"/>
  <c r="A583" i="5"/>
  <c r="A584" i="5"/>
  <c r="A585" i="5"/>
  <c r="A586" i="5"/>
  <c r="A587" i="5"/>
  <c r="A588" i="5"/>
  <c r="A589" i="5"/>
  <c r="A590" i="5"/>
  <c r="A591" i="5"/>
  <c r="A592" i="5"/>
  <c r="A593" i="5"/>
  <c r="A594" i="5"/>
  <c r="A595" i="5"/>
  <c r="A596" i="5"/>
  <c r="A597" i="5"/>
  <c r="A598" i="5"/>
  <c r="A599" i="5"/>
  <c r="A600" i="5"/>
  <c r="A601" i="5"/>
  <c r="A602" i="5"/>
  <c r="A603" i="5"/>
  <c r="A604" i="5"/>
  <c r="A605" i="5"/>
  <c r="A606" i="5"/>
  <c r="A607" i="5"/>
  <c r="A608" i="5"/>
  <c r="A609" i="5"/>
  <c r="A610" i="5"/>
  <c r="A611" i="5"/>
  <c r="A612" i="5"/>
  <c r="A613" i="5"/>
  <c r="A614" i="5"/>
  <c r="A615" i="5"/>
  <c r="A616" i="5"/>
  <c r="A617" i="5"/>
  <c r="A618" i="5"/>
  <c r="A619" i="5"/>
  <c r="A620" i="5"/>
  <c r="A621" i="5"/>
  <c r="A622" i="5"/>
  <c r="A623" i="5"/>
  <c r="A624" i="5"/>
  <c r="A625" i="5"/>
  <c r="A626" i="5"/>
  <c r="A627" i="5"/>
  <c r="A628" i="5"/>
  <c r="A629" i="5"/>
  <c r="A630" i="5"/>
  <c r="A631" i="5"/>
  <c r="A632" i="5"/>
  <c r="A633" i="5"/>
  <c r="A634" i="5"/>
  <c r="A635" i="5"/>
  <c r="A636" i="5"/>
  <c r="A637" i="5"/>
  <c r="A638" i="5"/>
  <c r="A639" i="5"/>
  <c r="A640" i="5"/>
  <c r="A641" i="5"/>
  <c r="A642" i="5"/>
  <c r="A643" i="5"/>
  <c r="A644" i="5"/>
  <c r="A645" i="5"/>
  <c r="A646" i="5"/>
  <c r="A647" i="5"/>
  <c r="A648" i="5"/>
  <c r="A649" i="5"/>
  <c r="A650" i="5"/>
  <c r="A651" i="5"/>
  <c r="A652" i="5"/>
  <c r="A653" i="5"/>
  <c r="A654" i="5"/>
  <c r="A655" i="5"/>
  <c r="A656" i="5"/>
  <c r="A657" i="5"/>
  <c r="A658" i="5"/>
  <c r="A659" i="5"/>
  <c r="A660" i="5"/>
  <c r="A661" i="5"/>
  <c r="A662" i="5"/>
  <c r="A663" i="5"/>
  <c r="A664" i="5"/>
  <c r="A665" i="5"/>
  <c r="A666" i="5"/>
  <c r="A667" i="5"/>
  <c r="A668" i="5"/>
  <c r="A669" i="5"/>
  <c r="A670" i="5"/>
  <c r="A671" i="5"/>
  <c r="A672" i="5"/>
  <c r="A673" i="5"/>
  <c r="A674" i="5"/>
  <c r="A675" i="5"/>
  <c r="A676" i="5"/>
  <c r="A677" i="5"/>
  <c r="A685" i="5"/>
  <c r="A686" i="5"/>
  <c r="A687" i="5"/>
  <c r="A688" i="5"/>
  <c r="A689" i="5"/>
  <c r="A690" i="5"/>
  <c r="A691" i="5"/>
  <c r="A692" i="5"/>
  <c r="A693" i="5"/>
  <c r="A694" i="5"/>
  <c r="A695" i="5"/>
  <c r="A696" i="5"/>
  <c r="A697" i="5"/>
  <c r="A698" i="5"/>
  <c r="A699" i="5"/>
  <c r="A700" i="5"/>
  <c r="A701" i="5"/>
  <c r="A702" i="5"/>
  <c r="A703" i="5"/>
  <c r="A704" i="5"/>
  <c r="A705" i="5"/>
  <c r="A706" i="5"/>
  <c r="A707" i="5"/>
  <c r="A708" i="5"/>
  <c r="A709" i="5"/>
  <c r="A710" i="5"/>
  <c r="A711" i="5"/>
  <c r="A712" i="5"/>
  <c r="A713" i="5"/>
  <c r="A714" i="5"/>
  <c r="A715" i="5"/>
  <c r="A716" i="5"/>
  <c r="A717" i="5"/>
  <c r="A718" i="5"/>
  <c r="A719" i="5"/>
  <c r="A720" i="5"/>
  <c r="A721" i="5"/>
  <c r="A722" i="5"/>
  <c r="A723" i="5"/>
  <c r="A724" i="5"/>
  <c r="A725" i="5"/>
  <c r="A726" i="5"/>
  <c r="A727" i="5"/>
  <c r="A728" i="5"/>
  <c r="A729" i="5"/>
  <c r="A730" i="5"/>
  <c r="A731" i="5"/>
  <c r="A732" i="5"/>
  <c r="A733" i="5"/>
  <c r="A734" i="5"/>
  <c r="A735" i="5"/>
  <c r="A736" i="5"/>
  <c r="A737" i="5"/>
  <c r="A738" i="5"/>
  <c r="A739" i="5"/>
  <c r="A740" i="5"/>
  <c r="A741" i="5"/>
  <c r="A742" i="5"/>
  <c r="A743" i="5"/>
  <c r="A744" i="5"/>
  <c r="A745" i="5"/>
  <c r="A746" i="5"/>
  <c r="A747" i="5"/>
  <c r="A748" i="5"/>
  <c r="A749" i="5"/>
  <c r="A750" i="5"/>
  <c r="A751" i="5"/>
  <c r="A752" i="5"/>
  <c r="A753" i="5"/>
  <c r="A754" i="5"/>
  <c r="A755" i="5"/>
  <c r="A756" i="5"/>
  <c r="A757" i="5"/>
  <c r="A758" i="5"/>
  <c r="A759" i="5"/>
  <c r="A760" i="5"/>
  <c r="A761" i="5"/>
  <c r="A762" i="5"/>
  <c r="A763" i="5"/>
  <c r="A764" i="5"/>
  <c r="A765" i="5"/>
  <c r="A766" i="5"/>
  <c r="A767" i="5"/>
  <c r="A768" i="5"/>
  <c r="A769" i="5"/>
  <c r="A770" i="5"/>
  <c r="A771" i="5"/>
  <c r="A772" i="5"/>
  <c r="A773" i="5"/>
  <c r="A774" i="5"/>
  <c r="A775" i="5"/>
  <c r="A776" i="5"/>
  <c r="A777" i="5"/>
  <c r="A778" i="5"/>
  <c r="A779" i="5"/>
  <c r="A780" i="5"/>
  <c r="IV5" i="1"/>
  <c r="IV62" i="1" s="1"/>
  <c r="JC42" i="1" l="1"/>
  <c r="JC43" i="1"/>
  <c r="JC44" i="1"/>
  <c r="JC45" i="1"/>
  <c r="JC46" i="1"/>
  <c r="JC47" i="1"/>
  <c r="JC48" i="1"/>
  <c r="FG24" i="1"/>
  <c r="FH24" i="1"/>
  <c r="FI24" i="1"/>
  <c r="FJ24" i="1"/>
  <c r="FK24" i="1"/>
  <c r="FL24" i="1"/>
  <c r="FM24" i="1"/>
  <c r="FN24" i="1"/>
  <c r="FO24" i="1"/>
  <c r="FP24" i="1"/>
  <c r="FQ24" i="1"/>
  <c r="FR24" i="1"/>
  <c r="FS24" i="1"/>
  <c r="FT24" i="1"/>
  <c r="FU24" i="1"/>
  <c r="FV24" i="1"/>
  <c r="FW24" i="1"/>
  <c r="FX24" i="1"/>
  <c r="GO24" i="1"/>
  <c r="GP24" i="1"/>
  <c r="GQ24" i="1"/>
  <c r="GR24" i="1"/>
  <c r="GS24" i="1"/>
  <c r="GT24" i="1"/>
  <c r="GU24" i="1"/>
  <c r="GV24" i="1"/>
  <c r="GW24" i="1"/>
  <c r="GX24" i="1"/>
  <c r="GY24" i="1"/>
  <c r="GZ24" i="1"/>
  <c r="HA24" i="1"/>
  <c r="HB24" i="1"/>
  <c r="HC24" i="1"/>
  <c r="HD24" i="1"/>
  <c r="HE24" i="1"/>
  <c r="HF24" i="1"/>
  <c r="EN24" i="1"/>
  <c r="EM24" i="1"/>
  <c r="EL24" i="1"/>
  <c r="EK24" i="1"/>
  <c r="EJ24" i="1"/>
  <c r="EI24" i="1"/>
  <c r="EH24" i="1"/>
  <c r="EG24" i="1"/>
  <c r="EF24" i="1"/>
  <c r="EE24" i="1"/>
  <c r="ED24" i="1"/>
  <c r="EC24" i="1"/>
  <c r="EB24" i="1"/>
  <c r="EA24" i="1"/>
  <c r="DZ24" i="1"/>
  <c r="DY24" i="1"/>
  <c r="EO24" i="1"/>
  <c r="EP24" i="1"/>
  <c r="EQ24" i="1"/>
  <c r="ER24" i="1"/>
  <c r="ES24" i="1"/>
  <c r="ET24" i="1"/>
  <c r="EU24" i="1"/>
  <c r="EV24" i="1"/>
  <c r="EW24" i="1"/>
  <c r="EX24" i="1"/>
  <c r="EY24" i="1"/>
  <c r="EZ24" i="1"/>
  <c r="FA24" i="1"/>
  <c r="FB24" i="1"/>
  <c r="FC24" i="1"/>
  <c r="FD24" i="1"/>
  <c r="FE24" i="1"/>
  <c r="FF24" i="1"/>
  <c r="DW24" i="1"/>
  <c r="LZ13" i="1"/>
  <c r="LZ17" i="1" s="1"/>
  <c r="MG13" i="1"/>
  <c r="MF13" i="1"/>
  <c r="MF17" i="1" s="1"/>
  <c r="ME13" i="1"/>
  <c r="ME17" i="1" s="1"/>
  <c r="MD13" i="1"/>
  <c r="MD17" i="1" s="1"/>
  <c r="MC13" i="1"/>
  <c r="MC17" i="1" s="1"/>
  <c r="MB13" i="1"/>
  <c r="MB17" i="1" s="1"/>
  <c r="MA13" i="1"/>
  <c r="MA17" i="1" s="1"/>
  <c r="DX24" i="1"/>
  <c r="DX13" i="1"/>
  <c r="BQ62" i="1"/>
  <c r="BQ13" i="1"/>
  <c r="BR62" i="1"/>
  <c r="BR13" i="1"/>
  <c r="BS62" i="1"/>
  <c r="BS13" i="1"/>
  <c r="BP13" i="1"/>
  <c r="BV13" i="1"/>
  <c r="BW13" i="1"/>
  <c r="BX13" i="1"/>
  <c r="BT13" i="1"/>
  <c r="BU13" i="1"/>
  <c r="BY13" i="1"/>
  <c r="IV13" i="1"/>
  <c r="BP16" i="1" l="1"/>
  <c r="BP17" i="1"/>
  <c r="IV16" i="1"/>
  <c r="IV17" i="1"/>
  <c r="BS16" i="1"/>
  <c r="BS17" i="1"/>
  <c r="BU16" i="1"/>
  <c r="BU17" i="1"/>
  <c r="BR16" i="1"/>
  <c r="BR17" i="1"/>
  <c r="BT16" i="1"/>
  <c r="BT17" i="1"/>
  <c r="BY16" i="1"/>
  <c r="BY17" i="1"/>
  <c r="BX16" i="1"/>
  <c r="BX17" i="1"/>
  <c r="BQ16" i="1"/>
  <c r="BQ17" i="1"/>
  <c r="BW16" i="1"/>
  <c r="BW17" i="1"/>
  <c r="BV16" i="1"/>
  <c r="BV17" i="1"/>
  <c r="DX16" i="1"/>
  <c r="DX17" i="1"/>
  <c r="MG14" i="1"/>
  <c r="MG17" i="1"/>
  <c r="MA14" i="1"/>
  <c r="MA16" i="1"/>
  <c r="MB14" i="1"/>
  <c r="MB16" i="1"/>
  <c r="MC14" i="1"/>
  <c r="MC16" i="1"/>
  <c r="ME14" i="1"/>
  <c r="ME16" i="1"/>
  <c r="MD14" i="1"/>
  <c r="MD16" i="1"/>
  <c r="MF14" i="1"/>
  <c r="MF16" i="1"/>
  <c r="LZ14" i="1"/>
  <c r="LZ16" i="1"/>
  <c r="A783" i="2"/>
  <c r="MC41" i="1" l="1"/>
  <c r="MC43" i="1" s="1"/>
  <c r="MC52" i="1"/>
  <c r="MF41" i="1"/>
  <c r="MF42" i="1" s="1"/>
  <c r="MF52" i="1"/>
  <c r="MA41" i="1"/>
  <c r="MA43" i="1" s="1"/>
  <c r="MA52" i="1"/>
  <c r="LZ41" i="1"/>
  <c r="LZ44" i="1" s="1"/>
  <c r="LZ52" i="1"/>
  <c r="MB41" i="1"/>
  <c r="MB43" i="1" s="1"/>
  <c r="MB52" i="1"/>
  <c r="MD41" i="1"/>
  <c r="MD44" i="1" s="1"/>
  <c r="MD52" i="1"/>
  <c r="ME41" i="1"/>
  <c r="ME46" i="1" s="1"/>
  <c r="ME52" i="1"/>
  <c r="MG41" i="1"/>
  <c r="MG47" i="1" s="1"/>
  <c r="MG52" i="1"/>
  <c r="AJ169" i="4"/>
  <c r="AI169" i="4"/>
  <c r="AH169" i="4"/>
  <c r="AG169" i="4"/>
  <c r="MB42" i="1" l="1"/>
  <c r="MC48" i="1"/>
  <c r="MC45" i="1"/>
  <c r="MC44" i="1"/>
  <c r="MC47" i="1"/>
  <c r="MC46" i="1"/>
  <c r="MC42" i="1"/>
  <c r="MB48" i="1"/>
  <c r="MD43" i="1"/>
  <c r="MD42" i="1"/>
  <c r="MB47" i="1"/>
  <c r="MB46" i="1"/>
  <c r="MB45" i="1"/>
  <c r="MB44" i="1"/>
  <c r="ME43" i="1"/>
  <c r="MD48" i="1"/>
  <c r="MD47" i="1"/>
  <c r="MD46" i="1"/>
  <c r="MD45" i="1"/>
  <c r="ME47" i="1"/>
  <c r="ME45" i="1"/>
  <c r="ME44" i="1"/>
  <c r="MA48" i="1"/>
  <c r="MF48" i="1"/>
  <c r="MA46" i="1"/>
  <c r="MA45" i="1"/>
  <c r="MF47" i="1"/>
  <c r="MA42" i="1"/>
  <c r="MG44" i="1"/>
  <c r="LZ48" i="1"/>
  <c r="MG45" i="1"/>
  <c r="ME48" i="1"/>
  <c r="LZ43" i="1"/>
  <c r="MF46" i="1"/>
  <c r="MG46" i="1"/>
  <c r="ME42" i="1"/>
  <c r="MA47" i="1"/>
  <c r="MF45" i="1"/>
  <c r="LZ42" i="1"/>
  <c r="MG42" i="1"/>
  <c r="MG43" i="1"/>
  <c r="MA44" i="1"/>
  <c r="MG48" i="1"/>
  <c r="MF44" i="1"/>
  <c r="LZ47" i="1"/>
  <c r="LZ46" i="1"/>
  <c r="LZ45" i="1"/>
  <c r="MF43" i="1"/>
  <c r="KI5" i="1"/>
  <c r="KI62" i="1" s="1"/>
  <c r="KI13" i="1" l="1"/>
  <c r="A775" i="2"/>
  <c r="KI16" i="1" l="1"/>
  <c r="KI17" i="1"/>
  <c r="P31" i="1"/>
  <c r="P32" i="1" l="1"/>
  <c r="P33" i="1" l="1"/>
  <c r="T694" i="4"/>
  <c r="S694" i="4"/>
  <c r="R694" i="4"/>
  <c r="Q694" i="4"/>
  <c r="P694" i="4"/>
  <c r="T693" i="4"/>
  <c r="S693" i="4"/>
  <c r="R693" i="4"/>
  <c r="Q693" i="4"/>
  <c r="P693" i="4"/>
  <c r="T692" i="4"/>
  <c r="S692" i="4"/>
  <c r="R692" i="4"/>
  <c r="Q692" i="4"/>
  <c r="P692" i="4"/>
  <c r="S691" i="4"/>
  <c r="R691" i="4"/>
  <c r="Q691" i="4"/>
  <c r="P691" i="4"/>
  <c r="T691" i="4"/>
  <c r="V694" i="4"/>
  <c r="U694" i="4"/>
  <c r="V693" i="4"/>
  <c r="U693" i="4"/>
  <c r="V692" i="4"/>
  <c r="U692" i="4"/>
  <c r="V691" i="4"/>
  <c r="U691" i="4"/>
  <c r="P34" i="1" l="1"/>
  <c r="I759" i="4"/>
  <c r="I753" i="4"/>
  <c r="I750" i="4"/>
  <c r="I747" i="4"/>
  <c r="I741" i="4"/>
  <c r="AU39" i="4"/>
  <c r="AT39" i="4"/>
  <c r="AR39" i="4"/>
  <c r="AQ39" i="4"/>
  <c r="AO39" i="4"/>
  <c r="AN39" i="4"/>
  <c r="P35" i="1" l="1"/>
  <c r="I738" i="4"/>
  <c r="E103" i="8"/>
  <c r="E102" i="8"/>
  <c r="E103" i="7"/>
  <c r="E102" i="7"/>
  <c r="E103" i="6"/>
  <c r="E102" i="6"/>
  <c r="E101" i="8"/>
  <c r="E101" i="7"/>
  <c r="E101" i="6"/>
  <c r="E115" i="4"/>
  <c r="DT31" i="1"/>
  <c r="P36" i="1" l="1"/>
  <c r="BN13" i="4"/>
  <c r="BM13" i="4"/>
  <c r="BL13" i="4"/>
  <c r="BF10" i="4"/>
  <c r="BE10" i="4"/>
  <c r="BD10" i="4"/>
  <c r="BC10" i="4"/>
  <c r="BB10" i="4"/>
  <c r="BA10" i="4"/>
  <c r="AW16" i="4"/>
  <c r="AW20" i="4" s="1"/>
  <c r="AW24" i="4" s="1"/>
  <c r="AW28" i="4" s="1"/>
  <c r="AW32" i="4" s="1"/>
  <c r="AW36" i="4" s="1"/>
  <c r="AW15" i="4"/>
  <c r="AW19" i="4" s="1"/>
  <c r="AW23" i="4" s="1"/>
  <c r="AW27" i="4" s="1"/>
  <c r="AW31" i="4" s="1"/>
  <c r="AW35" i="4" s="1"/>
  <c r="AW12" i="4"/>
  <c r="AW14" i="4" s="1"/>
  <c r="AZ10" i="4"/>
  <c r="AY10" i="4"/>
  <c r="AX10" i="4"/>
  <c r="N222" i="4"/>
  <c r="M222" i="4"/>
  <c r="L222" i="4"/>
  <c r="K221" i="4"/>
  <c r="J221" i="4"/>
  <c r="J222" i="4"/>
  <c r="I221" i="4"/>
  <c r="H220" i="4"/>
  <c r="G220" i="4"/>
  <c r="F220" i="4"/>
  <c r="E218" i="4"/>
  <c r="D218" i="4"/>
  <c r="C218" i="4"/>
  <c r="N223" i="4"/>
  <c r="M223" i="4"/>
  <c r="L223" i="4"/>
  <c r="N221" i="4"/>
  <c r="M221" i="4"/>
  <c r="L221" i="4"/>
  <c r="N220" i="4"/>
  <c r="M220" i="4"/>
  <c r="L220" i="4"/>
  <c r="N219" i="4"/>
  <c r="N224" i="4" s="1"/>
  <c r="M219" i="4"/>
  <c r="M224" i="4" s="1"/>
  <c r="L219" i="4"/>
  <c r="L224" i="4" s="1"/>
  <c r="K223" i="4"/>
  <c r="J223" i="4"/>
  <c r="I223" i="4"/>
  <c r="K222" i="4"/>
  <c r="I222" i="4"/>
  <c r="K220" i="4"/>
  <c r="J220" i="4"/>
  <c r="I220" i="4"/>
  <c r="K219" i="4"/>
  <c r="K224" i="4" s="1"/>
  <c r="J219" i="4"/>
  <c r="J224" i="4" s="1"/>
  <c r="I219" i="4"/>
  <c r="I224" i="4" s="1"/>
  <c r="H223" i="4"/>
  <c r="G223" i="4"/>
  <c r="F223" i="4"/>
  <c r="H222" i="4"/>
  <c r="G222" i="4"/>
  <c r="F222" i="4"/>
  <c r="H221" i="4"/>
  <c r="G221" i="4"/>
  <c r="F221" i="4"/>
  <c r="H219" i="4"/>
  <c r="G219" i="4"/>
  <c r="F219" i="4"/>
  <c r="Q11" i="8"/>
  <c r="AI11" i="8" s="1"/>
  <c r="Q11" i="7"/>
  <c r="AI11" i="7" s="1"/>
  <c r="Q11" i="6"/>
  <c r="AI11" i="6" s="1"/>
  <c r="P11" i="8"/>
  <c r="AH11" i="8" s="1"/>
  <c r="P11" i="7"/>
  <c r="AH11" i="7" s="1"/>
  <c r="P11" i="6"/>
  <c r="AH11" i="6" s="1"/>
  <c r="O11" i="8"/>
  <c r="AG11" i="8" s="1"/>
  <c r="O11" i="7"/>
  <c r="AG11" i="7" s="1"/>
  <c r="O11" i="6"/>
  <c r="AG11" i="6" s="1"/>
  <c r="AR331" i="8"/>
  <c r="AR331" i="7"/>
  <c r="AR331" i="6"/>
  <c r="AR345" i="4"/>
  <c r="AG320" i="4"/>
  <c r="BN326" i="8"/>
  <c r="BM326" i="8"/>
  <c r="BL326" i="8"/>
  <c r="BK326" i="8"/>
  <c r="BJ326" i="8"/>
  <c r="BI326" i="8"/>
  <c r="BH326" i="8"/>
  <c r="BG326" i="8"/>
  <c r="BF326" i="8"/>
  <c r="BE326" i="8"/>
  <c r="BD326" i="8"/>
  <c r="BC326" i="8"/>
  <c r="BB326" i="8"/>
  <c r="BA326" i="8"/>
  <c r="AZ326" i="8"/>
  <c r="AY326" i="8"/>
  <c r="AX326" i="8"/>
  <c r="AW326" i="8"/>
  <c r="AV326" i="8"/>
  <c r="AU326" i="8"/>
  <c r="AT326" i="8"/>
  <c r="AS326" i="8"/>
  <c r="AR326" i="8"/>
  <c r="AQ326" i="8"/>
  <c r="AP326" i="8"/>
  <c r="AO326" i="8"/>
  <c r="AN326" i="8"/>
  <c r="AM326" i="8"/>
  <c r="AL326" i="8"/>
  <c r="AK326" i="8"/>
  <c r="AJ326" i="8"/>
  <c r="AI326" i="8"/>
  <c r="AH326" i="8"/>
  <c r="AG326" i="8"/>
  <c r="AF326" i="8"/>
  <c r="AE326" i="8"/>
  <c r="AD326" i="8"/>
  <c r="AC326" i="8"/>
  <c r="AB326" i="8"/>
  <c r="AA326" i="8"/>
  <c r="Z326" i="8"/>
  <c r="Y326" i="8"/>
  <c r="X326" i="8"/>
  <c r="W326" i="8"/>
  <c r="V326" i="8"/>
  <c r="U326" i="8"/>
  <c r="T326" i="8"/>
  <c r="S326" i="8"/>
  <c r="BN325" i="8"/>
  <c r="BM325" i="8"/>
  <c r="BL325" i="8"/>
  <c r="BK325" i="8"/>
  <c r="BJ325" i="8"/>
  <c r="BI325" i="8"/>
  <c r="BH325" i="8"/>
  <c r="BG325" i="8"/>
  <c r="BF325" i="8"/>
  <c r="BE325" i="8"/>
  <c r="BD325" i="8"/>
  <c r="BC325" i="8"/>
  <c r="BB325" i="8"/>
  <c r="BA325" i="8"/>
  <c r="AZ325" i="8"/>
  <c r="AY325" i="8"/>
  <c r="AX325" i="8"/>
  <c r="AW325" i="8"/>
  <c r="AV325" i="8"/>
  <c r="AU325" i="8"/>
  <c r="AT325" i="8"/>
  <c r="AS325" i="8"/>
  <c r="AR325" i="8"/>
  <c r="AQ325" i="8"/>
  <c r="AP325" i="8"/>
  <c r="AO325" i="8"/>
  <c r="AN325" i="8"/>
  <c r="AM325" i="8"/>
  <c r="AL325" i="8"/>
  <c r="AK325" i="8"/>
  <c r="AJ325" i="8"/>
  <c r="AI325" i="8"/>
  <c r="AH325" i="8"/>
  <c r="AG325" i="8"/>
  <c r="AF325" i="8"/>
  <c r="AE325" i="8"/>
  <c r="AD325" i="8"/>
  <c r="AC325" i="8"/>
  <c r="AB325" i="8"/>
  <c r="AA325" i="8"/>
  <c r="Z325" i="8"/>
  <c r="Y325" i="8"/>
  <c r="X325" i="8"/>
  <c r="W325" i="8"/>
  <c r="V325" i="8"/>
  <c r="U325" i="8"/>
  <c r="T325" i="8"/>
  <c r="S325" i="8"/>
  <c r="BN324" i="8"/>
  <c r="BM324" i="8"/>
  <c r="BL324" i="8"/>
  <c r="BK324" i="8"/>
  <c r="BJ324" i="8"/>
  <c r="BI324" i="8"/>
  <c r="BH324" i="8"/>
  <c r="BG324" i="8"/>
  <c r="BF324" i="8"/>
  <c r="BE324" i="8"/>
  <c r="BD324" i="8"/>
  <c r="BC324" i="8"/>
  <c r="BB324" i="8"/>
  <c r="BA324" i="8"/>
  <c r="AZ324" i="8"/>
  <c r="AY324" i="8"/>
  <c r="AX324" i="8"/>
  <c r="AW324" i="8"/>
  <c r="AV324" i="8"/>
  <c r="AU324" i="8"/>
  <c r="AT324" i="8"/>
  <c r="AS324" i="8"/>
  <c r="AR324" i="8"/>
  <c r="AQ324" i="8"/>
  <c r="AP324" i="8"/>
  <c r="AO324" i="8"/>
  <c r="AN324" i="8"/>
  <c r="AM324" i="8"/>
  <c r="AL324" i="8"/>
  <c r="AK324" i="8"/>
  <c r="AJ324" i="8"/>
  <c r="AI324" i="8"/>
  <c r="AH324" i="8"/>
  <c r="AG324" i="8"/>
  <c r="AF324" i="8"/>
  <c r="AE324" i="8"/>
  <c r="AD324" i="8"/>
  <c r="AC324" i="8"/>
  <c r="AB324" i="8"/>
  <c r="AA324" i="8"/>
  <c r="Z324" i="8"/>
  <c r="Y324" i="8"/>
  <c r="X324" i="8"/>
  <c r="W324" i="8"/>
  <c r="V324" i="8"/>
  <c r="U324" i="8"/>
  <c r="T324" i="8"/>
  <c r="S324" i="8"/>
  <c r="BN326" i="7"/>
  <c r="BM326" i="7"/>
  <c r="BL326" i="7"/>
  <c r="BK326" i="7"/>
  <c r="BJ326" i="7"/>
  <c r="BI326" i="7"/>
  <c r="BH326" i="7"/>
  <c r="BG326" i="7"/>
  <c r="BF326" i="7"/>
  <c r="BE326" i="7"/>
  <c r="BD326" i="7"/>
  <c r="BC326" i="7"/>
  <c r="BB326" i="7"/>
  <c r="BA326" i="7"/>
  <c r="AZ326" i="7"/>
  <c r="AY326" i="7"/>
  <c r="AX326" i="7"/>
  <c r="AW326" i="7"/>
  <c r="AV326" i="7"/>
  <c r="AU326" i="7"/>
  <c r="AT326" i="7"/>
  <c r="AS326" i="7"/>
  <c r="AR326" i="7"/>
  <c r="AQ326" i="7"/>
  <c r="AP326" i="7"/>
  <c r="AO326" i="7"/>
  <c r="AN326" i="7"/>
  <c r="AM326" i="7"/>
  <c r="AL326" i="7"/>
  <c r="AK326" i="7"/>
  <c r="AJ326" i="7"/>
  <c r="AI326" i="7"/>
  <c r="AH326" i="7"/>
  <c r="AG326" i="7"/>
  <c r="AF326" i="7"/>
  <c r="AE326" i="7"/>
  <c r="AD326" i="7"/>
  <c r="AC326" i="7"/>
  <c r="AB326" i="7"/>
  <c r="AA326" i="7"/>
  <c r="Z326" i="7"/>
  <c r="Y326" i="7"/>
  <c r="X326" i="7"/>
  <c r="W326" i="7"/>
  <c r="V326" i="7"/>
  <c r="U326" i="7"/>
  <c r="T326" i="7"/>
  <c r="S326" i="7"/>
  <c r="BN325" i="7"/>
  <c r="BM325" i="7"/>
  <c r="BL325" i="7"/>
  <c r="BK325" i="7"/>
  <c r="BJ325" i="7"/>
  <c r="BI325" i="7"/>
  <c r="BH325" i="7"/>
  <c r="BG325" i="7"/>
  <c r="BF325" i="7"/>
  <c r="BE325" i="7"/>
  <c r="BD325" i="7"/>
  <c r="BC325" i="7"/>
  <c r="BB325" i="7"/>
  <c r="BA325" i="7"/>
  <c r="AZ325" i="7"/>
  <c r="AY325" i="7"/>
  <c r="AX325" i="7"/>
  <c r="AW325" i="7"/>
  <c r="AV325" i="7"/>
  <c r="AU325" i="7"/>
  <c r="AT325" i="7"/>
  <c r="AS325" i="7"/>
  <c r="AR325" i="7"/>
  <c r="AQ325" i="7"/>
  <c r="AP325" i="7"/>
  <c r="AO325" i="7"/>
  <c r="AN325" i="7"/>
  <c r="AM325" i="7"/>
  <c r="AL325" i="7"/>
  <c r="AK325" i="7"/>
  <c r="AJ325" i="7"/>
  <c r="AI325" i="7"/>
  <c r="AH325" i="7"/>
  <c r="AG325" i="7"/>
  <c r="AF325" i="7"/>
  <c r="AE325" i="7"/>
  <c r="AD325" i="7"/>
  <c r="AC325" i="7"/>
  <c r="AB325" i="7"/>
  <c r="AA325" i="7"/>
  <c r="Z325" i="7"/>
  <c r="Y325" i="7"/>
  <c r="X325" i="7"/>
  <c r="W325" i="7"/>
  <c r="V325" i="7"/>
  <c r="U325" i="7"/>
  <c r="T325" i="7"/>
  <c r="S325" i="7"/>
  <c r="BN324" i="7"/>
  <c r="BM324" i="7"/>
  <c r="BL324" i="7"/>
  <c r="BK324" i="7"/>
  <c r="BJ324" i="7"/>
  <c r="BI324" i="7"/>
  <c r="BH324" i="7"/>
  <c r="BG324" i="7"/>
  <c r="BF324" i="7"/>
  <c r="BE324" i="7"/>
  <c r="BD324" i="7"/>
  <c r="BC324" i="7"/>
  <c r="BB324" i="7"/>
  <c r="BA324" i="7"/>
  <c r="AZ324" i="7"/>
  <c r="AY324" i="7"/>
  <c r="AX324" i="7"/>
  <c r="AW324" i="7"/>
  <c r="AV324" i="7"/>
  <c r="AU324" i="7"/>
  <c r="AT324" i="7"/>
  <c r="AS324" i="7"/>
  <c r="AR324" i="7"/>
  <c r="AQ324" i="7"/>
  <c r="AP324" i="7"/>
  <c r="AO324" i="7"/>
  <c r="AN324" i="7"/>
  <c r="AM324" i="7"/>
  <c r="AL324" i="7"/>
  <c r="AK324" i="7"/>
  <c r="AJ324" i="7"/>
  <c r="AI324" i="7"/>
  <c r="AH324" i="7"/>
  <c r="AG324" i="7"/>
  <c r="AF324" i="7"/>
  <c r="AE324" i="7"/>
  <c r="AD324" i="7"/>
  <c r="AC324" i="7"/>
  <c r="AB324" i="7"/>
  <c r="AA324" i="7"/>
  <c r="Z324" i="7"/>
  <c r="Y324" i="7"/>
  <c r="X324" i="7"/>
  <c r="W324" i="7"/>
  <c r="V324" i="7"/>
  <c r="U324" i="7"/>
  <c r="T324" i="7"/>
  <c r="S324" i="7"/>
  <c r="BN326" i="6"/>
  <c r="BM326" i="6"/>
  <c r="BL326" i="6"/>
  <c r="BK326" i="6"/>
  <c r="BJ326" i="6"/>
  <c r="BI326" i="6"/>
  <c r="BH326" i="6"/>
  <c r="BG326" i="6"/>
  <c r="BF326" i="6"/>
  <c r="BE326" i="6"/>
  <c r="BD326" i="6"/>
  <c r="BC326" i="6"/>
  <c r="BB326" i="6"/>
  <c r="BA326" i="6"/>
  <c r="AZ326" i="6"/>
  <c r="AY326" i="6"/>
  <c r="AX326" i="6"/>
  <c r="AW326" i="6"/>
  <c r="AV326" i="6"/>
  <c r="AU326" i="6"/>
  <c r="AT326" i="6"/>
  <c r="AS326" i="6"/>
  <c r="AR326" i="6"/>
  <c r="AQ326" i="6"/>
  <c r="AP326" i="6"/>
  <c r="AO326" i="6"/>
  <c r="AN326" i="6"/>
  <c r="AM326" i="6"/>
  <c r="AL326" i="6"/>
  <c r="AK326" i="6"/>
  <c r="AJ326" i="6"/>
  <c r="AI326" i="6"/>
  <c r="AH326" i="6"/>
  <c r="AG326" i="6"/>
  <c r="AF326" i="6"/>
  <c r="AE326" i="6"/>
  <c r="AD326" i="6"/>
  <c r="AC326" i="6"/>
  <c r="AB326" i="6"/>
  <c r="AA326" i="6"/>
  <c r="Z326" i="6"/>
  <c r="Y326" i="6"/>
  <c r="X326" i="6"/>
  <c r="W326" i="6"/>
  <c r="V326" i="6"/>
  <c r="U326" i="6"/>
  <c r="T326" i="6"/>
  <c r="S326" i="6"/>
  <c r="BN325" i="6"/>
  <c r="BM325" i="6"/>
  <c r="BL325" i="6"/>
  <c r="BK325" i="6"/>
  <c r="BJ325" i="6"/>
  <c r="BI325" i="6"/>
  <c r="BH325" i="6"/>
  <c r="BG325" i="6"/>
  <c r="BF325" i="6"/>
  <c r="BE325" i="6"/>
  <c r="BD325" i="6"/>
  <c r="BC325" i="6"/>
  <c r="BB325" i="6"/>
  <c r="BA325" i="6"/>
  <c r="AZ325" i="6"/>
  <c r="AY325" i="6"/>
  <c r="AX325" i="6"/>
  <c r="AW325" i="6"/>
  <c r="AV325" i="6"/>
  <c r="AU325" i="6"/>
  <c r="AT325" i="6"/>
  <c r="AS325" i="6"/>
  <c r="AR325" i="6"/>
  <c r="AQ325" i="6"/>
  <c r="AP325" i="6"/>
  <c r="AO325" i="6"/>
  <c r="AN325" i="6"/>
  <c r="AM325" i="6"/>
  <c r="AL325" i="6"/>
  <c r="AK325" i="6"/>
  <c r="AJ325" i="6"/>
  <c r="AI325" i="6"/>
  <c r="AH325" i="6"/>
  <c r="AG325" i="6"/>
  <c r="AF325" i="6"/>
  <c r="AE325" i="6"/>
  <c r="AD325" i="6"/>
  <c r="AC325" i="6"/>
  <c r="AB325" i="6"/>
  <c r="AA325" i="6"/>
  <c r="Z325" i="6"/>
  <c r="Y325" i="6"/>
  <c r="X325" i="6"/>
  <c r="W325" i="6"/>
  <c r="V325" i="6"/>
  <c r="U325" i="6"/>
  <c r="T325" i="6"/>
  <c r="S325" i="6"/>
  <c r="BN324" i="6"/>
  <c r="BM324" i="6"/>
  <c r="BL324" i="6"/>
  <c r="BK324" i="6"/>
  <c r="BJ324" i="6"/>
  <c r="BI324" i="6"/>
  <c r="BH324" i="6"/>
  <c r="BG324" i="6"/>
  <c r="BF324" i="6"/>
  <c r="BE324" i="6"/>
  <c r="BD324" i="6"/>
  <c r="BC324" i="6"/>
  <c r="BB324" i="6"/>
  <c r="BA324" i="6"/>
  <c r="AZ324" i="6"/>
  <c r="AY324" i="6"/>
  <c r="AX324" i="6"/>
  <c r="AW324" i="6"/>
  <c r="AV324" i="6"/>
  <c r="AU324" i="6"/>
  <c r="AT324" i="6"/>
  <c r="AS324" i="6"/>
  <c r="AR324" i="6"/>
  <c r="AQ324" i="6"/>
  <c r="AP324" i="6"/>
  <c r="AO324" i="6"/>
  <c r="AN324" i="6"/>
  <c r="AM324" i="6"/>
  <c r="AL324" i="6"/>
  <c r="AK324" i="6"/>
  <c r="AJ324" i="6"/>
  <c r="AI324" i="6"/>
  <c r="AH324" i="6"/>
  <c r="AG324" i="6"/>
  <c r="AF324" i="6"/>
  <c r="AE324" i="6"/>
  <c r="AD324" i="6"/>
  <c r="AC324" i="6"/>
  <c r="AB324" i="6"/>
  <c r="AA324" i="6"/>
  <c r="Z324" i="6"/>
  <c r="Y324" i="6"/>
  <c r="X324" i="6"/>
  <c r="W324" i="6"/>
  <c r="V324" i="6"/>
  <c r="U324" i="6"/>
  <c r="T324" i="6"/>
  <c r="S324" i="6"/>
  <c r="BM340" i="4"/>
  <c r="BL340" i="4"/>
  <c r="BK340" i="4"/>
  <c r="BJ340" i="4"/>
  <c r="BI340" i="4"/>
  <c r="BH340" i="4"/>
  <c r="BG340" i="4"/>
  <c r="BF340" i="4"/>
  <c r="BE340" i="4"/>
  <c r="BD340" i="4"/>
  <c r="BC340" i="4"/>
  <c r="BA340" i="4"/>
  <c r="AZ340" i="4"/>
  <c r="AY340" i="4"/>
  <c r="AW340" i="4"/>
  <c r="AV340" i="4"/>
  <c r="AU340" i="4"/>
  <c r="AT340" i="4"/>
  <c r="AS340" i="4"/>
  <c r="AR340" i="4"/>
  <c r="AQ340" i="4"/>
  <c r="AP340" i="4"/>
  <c r="AO340" i="4"/>
  <c r="AN340" i="4"/>
  <c r="AM340" i="4"/>
  <c r="AK340" i="4"/>
  <c r="AJ340" i="4"/>
  <c r="AI340" i="4"/>
  <c r="AG340" i="4"/>
  <c r="AF340" i="4"/>
  <c r="AE340" i="4"/>
  <c r="AD340" i="4"/>
  <c r="AC340" i="4"/>
  <c r="AB340" i="4"/>
  <c r="AA340" i="4"/>
  <c r="Z340" i="4"/>
  <c r="Y340" i="4"/>
  <c r="X340" i="4"/>
  <c r="W340" i="4"/>
  <c r="U340" i="4"/>
  <c r="T340" i="4"/>
  <c r="S340" i="4"/>
  <c r="BM339" i="4"/>
  <c r="BL339" i="4"/>
  <c r="BK339" i="4"/>
  <c r="BJ339" i="4"/>
  <c r="BI339" i="4"/>
  <c r="BH339" i="4"/>
  <c r="BG339" i="4"/>
  <c r="BF339" i="4"/>
  <c r="BE339" i="4"/>
  <c r="BD339" i="4"/>
  <c r="BC339" i="4"/>
  <c r="BA339" i="4"/>
  <c r="AZ339" i="4"/>
  <c r="AY339" i="4"/>
  <c r="AW339" i="4"/>
  <c r="AV339" i="4"/>
  <c r="AU339" i="4"/>
  <c r="AT339" i="4"/>
  <c r="AS339" i="4"/>
  <c r="AR339" i="4"/>
  <c r="AQ339" i="4"/>
  <c r="AP339" i="4"/>
  <c r="AO339" i="4"/>
  <c r="AN339" i="4"/>
  <c r="AM339" i="4"/>
  <c r="AK339" i="4"/>
  <c r="AJ339" i="4"/>
  <c r="AI339" i="4"/>
  <c r="AG339" i="4"/>
  <c r="AF339" i="4"/>
  <c r="AE339" i="4"/>
  <c r="AD339" i="4"/>
  <c r="AC339" i="4"/>
  <c r="AB339" i="4"/>
  <c r="AA339" i="4"/>
  <c r="Z339" i="4"/>
  <c r="Y339" i="4"/>
  <c r="X339" i="4"/>
  <c r="W339" i="4"/>
  <c r="U339" i="4"/>
  <c r="T339" i="4"/>
  <c r="S339" i="4"/>
  <c r="BM338" i="4"/>
  <c r="BL338" i="4"/>
  <c r="BK338" i="4"/>
  <c r="BJ338" i="4"/>
  <c r="BI338" i="4"/>
  <c r="BH338" i="4"/>
  <c r="BG338" i="4"/>
  <c r="BF338" i="4"/>
  <c r="BE338" i="4"/>
  <c r="BD338" i="4"/>
  <c r="BC338" i="4"/>
  <c r="BA338" i="4"/>
  <c r="AZ338" i="4"/>
  <c r="AY338" i="4"/>
  <c r="AW338" i="4"/>
  <c r="AV338" i="4"/>
  <c r="AU338" i="4"/>
  <c r="AT338" i="4"/>
  <c r="AS338" i="4"/>
  <c r="AR338" i="4"/>
  <c r="AQ338" i="4"/>
  <c r="AP338" i="4"/>
  <c r="AO338" i="4"/>
  <c r="AN338" i="4"/>
  <c r="AM338" i="4"/>
  <c r="AK338" i="4"/>
  <c r="AJ338" i="4"/>
  <c r="AI338" i="4"/>
  <c r="AG338" i="4"/>
  <c r="AF338" i="4"/>
  <c r="AE338" i="4"/>
  <c r="AD338" i="4"/>
  <c r="AC338" i="4"/>
  <c r="AB338" i="4"/>
  <c r="AA338" i="4"/>
  <c r="Z338" i="4"/>
  <c r="Y338" i="4"/>
  <c r="X338" i="4"/>
  <c r="W338" i="4"/>
  <c r="U338" i="4"/>
  <c r="T338" i="4"/>
  <c r="S338" i="4"/>
  <c r="BM322" i="4"/>
  <c r="BL322" i="4"/>
  <c r="BK322" i="4"/>
  <c r="BJ322" i="4"/>
  <c r="BI322" i="4"/>
  <c r="BH322" i="4"/>
  <c r="BG322" i="4"/>
  <c r="BF322" i="4"/>
  <c r="BE322" i="4"/>
  <c r="BD322" i="4"/>
  <c r="BC322" i="4"/>
  <c r="BA322" i="4"/>
  <c r="AZ322" i="4"/>
  <c r="AY322" i="4"/>
  <c r="AW322" i="4"/>
  <c r="AV322" i="4"/>
  <c r="AU322" i="4"/>
  <c r="AT322" i="4"/>
  <c r="AS322" i="4"/>
  <c r="AR322" i="4"/>
  <c r="AQ322" i="4"/>
  <c r="AP322" i="4"/>
  <c r="AO322" i="4"/>
  <c r="AN322" i="4"/>
  <c r="AM322" i="4"/>
  <c r="AK322" i="4"/>
  <c r="AJ322" i="4"/>
  <c r="AI322" i="4"/>
  <c r="AG322" i="4"/>
  <c r="AF322" i="4"/>
  <c r="AE322" i="4"/>
  <c r="AD322" i="4"/>
  <c r="AC322" i="4"/>
  <c r="AB322" i="4"/>
  <c r="AA322" i="4"/>
  <c r="Z322" i="4"/>
  <c r="Y322" i="4"/>
  <c r="X322" i="4"/>
  <c r="W322" i="4"/>
  <c r="U322" i="4"/>
  <c r="T322" i="4"/>
  <c r="S322" i="4"/>
  <c r="BM321" i="4"/>
  <c r="BL321" i="4"/>
  <c r="BK321" i="4"/>
  <c r="BJ321" i="4"/>
  <c r="BI321" i="4"/>
  <c r="BH321" i="4"/>
  <c r="BG321" i="4"/>
  <c r="BF321" i="4"/>
  <c r="BE321" i="4"/>
  <c r="BD321" i="4"/>
  <c r="BC321" i="4"/>
  <c r="BA321" i="4"/>
  <c r="AZ321" i="4"/>
  <c r="AY321" i="4"/>
  <c r="AW321" i="4"/>
  <c r="AV321" i="4"/>
  <c r="AU321" i="4"/>
  <c r="AT321" i="4"/>
  <c r="AS321" i="4"/>
  <c r="AR321" i="4"/>
  <c r="AQ321" i="4"/>
  <c r="AP321" i="4"/>
  <c r="AO321" i="4"/>
  <c r="AN321" i="4"/>
  <c r="AM321" i="4"/>
  <c r="AK321" i="4"/>
  <c r="AJ321" i="4"/>
  <c r="AI321" i="4"/>
  <c r="AG321" i="4"/>
  <c r="AF321" i="4"/>
  <c r="AE321" i="4"/>
  <c r="AD321" i="4"/>
  <c r="AC321" i="4"/>
  <c r="AB321" i="4"/>
  <c r="AA321" i="4"/>
  <c r="Z321" i="4"/>
  <c r="Y321" i="4"/>
  <c r="X321" i="4"/>
  <c r="W321" i="4"/>
  <c r="U321" i="4"/>
  <c r="T321" i="4"/>
  <c r="S321" i="4"/>
  <c r="BM320" i="4"/>
  <c r="BL320" i="4"/>
  <c r="BK320" i="4"/>
  <c r="BJ320" i="4"/>
  <c r="BI320" i="4"/>
  <c r="BH320" i="4"/>
  <c r="BG320" i="4"/>
  <c r="BF320" i="4"/>
  <c r="BE320" i="4"/>
  <c r="BD320" i="4"/>
  <c r="BC320" i="4"/>
  <c r="BA320" i="4"/>
  <c r="AZ320" i="4"/>
  <c r="AY320" i="4"/>
  <c r="AW320" i="4"/>
  <c r="AV320" i="4"/>
  <c r="AU320" i="4"/>
  <c r="AT320" i="4"/>
  <c r="AS320" i="4"/>
  <c r="AR320" i="4"/>
  <c r="AQ320" i="4"/>
  <c r="AP320" i="4"/>
  <c r="AO320" i="4"/>
  <c r="AN320" i="4"/>
  <c r="AM320" i="4"/>
  <c r="AK320" i="4"/>
  <c r="AJ320" i="4"/>
  <c r="AI320" i="4"/>
  <c r="AF320" i="4"/>
  <c r="AE320" i="4"/>
  <c r="AD320" i="4"/>
  <c r="AC320" i="4"/>
  <c r="AB320" i="4"/>
  <c r="AA320" i="4"/>
  <c r="Z320" i="4"/>
  <c r="Y320" i="4"/>
  <c r="X320" i="4"/>
  <c r="W320" i="4"/>
  <c r="U320" i="4"/>
  <c r="T320" i="4"/>
  <c r="S320" i="4"/>
  <c r="B321" i="8"/>
  <c r="B321" i="7"/>
  <c r="B321" i="6"/>
  <c r="B335" i="4"/>
  <c r="B303" i="8"/>
  <c r="B303" i="7"/>
  <c r="B303" i="6"/>
  <c r="B317" i="4"/>
  <c r="R323" i="8"/>
  <c r="Q323" i="8"/>
  <c r="P323" i="8"/>
  <c r="O323" i="8"/>
  <c r="N323" i="8"/>
  <c r="M323" i="8"/>
  <c r="L323" i="8"/>
  <c r="K323" i="8"/>
  <c r="J323" i="8"/>
  <c r="I323" i="8"/>
  <c r="H323" i="8"/>
  <c r="G323" i="8"/>
  <c r="F323" i="8"/>
  <c r="E323" i="8"/>
  <c r="D323" i="8"/>
  <c r="C323" i="8"/>
  <c r="R322" i="8"/>
  <c r="Q322" i="8"/>
  <c r="P322" i="8"/>
  <c r="O322" i="8"/>
  <c r="N322" i="8"/>
  <c r="M322" i="8"/>
  <c r="L322" i="8"/>
  <c r="K322" i="8"/>
  <c r="J322" i="8"/>
  <c r="I322" i="8"/>
  <c r="H322" i="8"/>
  <c r="G322" i="8"/>
  <c r="F322" i="8"/>
  <c r="E322" i="8"/>
  <c r="D322" i="8"/>
  <c r="C322" i="8"/>
  <c r="R321" i="8"/>
  <c r="Q321" i="8"/>
  <c r="P321" i="8"/>
  <c r="O321" i="8"/>
  <c r="N321" i="8"/>
  <c r="M321" i="8"/>
  <c r="L321" i="8"/>
  <c r="K321" i="8"/>
  <c r="J321" i="8"/>
  <c r="I321" i="8"/>
  <c r="H321" i="8"/>
  <c r="G321" i="8"/>
  <c r="F321" i="8"/>
  <c r="E321" i="8"/>
  <c r="D321" i="8"/>
  <c r="C321" i="8"/>
  <c r="R323" i="7"/>
  <c r="Q323" i="7"/>
  <c r="P323" i="7"/>
  <c r="O323" i="7"/>
  <c r="N323" i="7"/>
  <c r="M323" i="7"/>
  <c r="L323" i="7"/>
  <c r="K323" i="7"/>
  <c r="J323" i="7"/>
  <c r="I323" i="7"/>
  <c r="H323" i="7"/>
  <c r="G323" i="7"/>
  <c r="F323" i="7"/>
  <c r="E323" i="7"/>
  <c r="D323" i="7"/>
  <c r="C323" i="7"/>
  <c r="R322" i="7"/>
  <c r="Q322" i="7"/>
  <c r="P322" i="7"/>
  <c r="O322" i="7"/>
  <c r="N322" i="7"/>
  <c r="M322" i="7"/>
  <c r="L322" i="7"/>
  <c r="K322" i="7"/>
  <c r="J322" i="7"/>
  <c r="I322" i="7"/>
  <c r="H322" i="7"/>
  <c r="G322" i="7"/>
  <c r="F322" i="7"/>
  <c r="E322" i="7"/>
  <c r="D322" i="7"/>
  <c r="C322" i="7"/>
  <c r="R321" i="7"/>
  <c r="Q321" i="7"/>
  <c r="P321" i="7"/>
  <c r="O321" i="7"/>
  <c r="N321" i="7"/>
  <c r="M321" i="7"/>
  <c r="L321" i="7"/>
  <c r="K321" i="7"/>
  <c r="J321" i="7"/>
  <c r="I321" i="7"/>
  <c r="H321" i="7"/>
  <c r="G321" i="7"/>
  <c r="F321" i="7"/>
  <c r="E321" i="7"/>
  <c r="D321" i="7"/>
  <c r="C321" i="7"/>
  <c r="R323" i="6"/>
  <c r="Q323" i="6"/>
  <c r="P323" i="6"/>
  <c r="O323" i="6"/>
  <c r="N323" i="6"/>
  <c r="M323" i="6"/>
  <c r="L323" i="6"/>
  <c r="K323" i="6"/>
  <c r="J323" i="6"/>
  <c r="I323" i="6"/>
  <c r="H323" i="6"/>
  <c r="G323" i="6"/>
  <c r="F323" i="6"/>
  <c r="E323" i="6"/>
  <c r="D323" i="6"/>
  <c r="C323" i="6"/>
  <c r="R322" i="6"/>
  <c r="Q322" i="6"/>
  <c r="P322" i="6"/>
  <c r="O322" i="6"/>
  <c r="N322" i="6"/>
  <c r="M322" i="6"/>
  <c r="L322" i="6"/>
  <c r="K322" i="6"/>
  <c r="J322" i="6"/>
  <c r="I322" i="6"/>
  <c r="H322" i="6"/>
  <c r="G322" i="6"/>
  <c r="F322" i="6"/>
  <c r="E322" i="6"/>
  <c r="D322" i="6"/>
  <c r="C322" i="6"/>
  <c r="R321" i="6"/>
  <c r="Q321" i="6"/>
  <c r="P321" i="6"/>
  <c r="O321" i="6"/>
  <c r="N321" i="6"/>
  <c r="M321" i="6"/>
  <c r="L321" i="6"/>
  <c r="K321" i="6"/>
  <c r="J321" i="6"/>
  <c r="I321" i="6"/>
  <c r="H321" i="6"/>
  <c r="G321" i="6"/>
  <c r="F321" i="6"/>
  <c r="E321" i="6"/>
  <c r="D321" i="6"/>
  <c r="C321" i="6"/>
  <c r="BN337" i="4"/>
  <c r="BB337" i="4"/>
  <c r="AX337" i="4"/>
  <c r="AL337" i="4"/>
  <c r="AH337" i="4"/>
  <c r="V337" i="4"/>
  <c r="Q337" i="4"/>
  <c r="P337" i="4"/>
  <c r="O337" i="4"/>
  <c r="N337" i="4"/>
  <c r="M337" i="4"/>
  <c r="L337" i="4"/>
  <c r="K337" i="4"/>
  <c r="J337" i="4"/>
  <c r="I337" i="4"/>
  <c r="H337" i="4"/>
  <c r="G337" i="4"/>
  <c r="E337" i="4"/>
  <c r="D337" i="4"/>
  <c r="C337" i="4"/>
  <c r="BN336" i="4"/>
  <c r="BB336" i="4"/>
  <c r="AX336" i="4"/>
  <c r="R336" i="4" s="1"/>
  <c r="AL336" i="4"/>
  <c r="AH336" i="4"/>
  <c r="V336" i="4"/>
  <c r="Q336" i="4"/>
  <c r="P336" i="4"/>
  <c r="O336" i="4"/>
  <c r="N336" i="4"/>
  <c r="M336" i="4"/>
  <c r="L336" i="4"/>
  <c r="K336" i="4"/>
  <c r="J336" i="4"/>
  <c r="I336" i="4"/>
  <c r="H336" i="4"/>
  <c r="G336" i="4"/>
  <c r="E336" i="4"/>
  <c r="D336" i="4"/>
  <c r="C336" i="4"/>
  <c r="BN335" i="4"/>
  <c r="BB335" i="4"/>
  <c r="AX335" i="4"/>
  <c r="AL335" i="4"/>
  <c r="AH335" i="4"/>
  <c r="V335" i="4"/>
  <c r="Q335" i="4"/>
  <c r="P335" i="4"/>
  <c r="O335" i="4"/>
  <c r="N335" i="4"/>
  <c r="M335" i="4"/>
  <c r="L335" i="4"/>
  <c r="K335" i="4"/>
  <c r="J335" i="4"/>
  <c r="I335" i="4"/>
  <c r="H335" i="4"/>
  <c r="G335" i="4"/>
  <c r="E335" i="4"/>
  <c r="D335" i="4"/>
  <c r="C335" i="4"/>
  <c r="R305" i="8"/>
  <c r="Q305" i="8"/>
  <c r="P305" i="8"/>
  <c r="O305" i="8"/>
  <c r="N305" i="8"/>
  <c r="M305" i="8"/>
  <c r="L305" i="8"/>
  <c r="K305" i="8"/>
  <c r="J305" i="8"/>
  <c r="I305" i="8"/>
  <c r="H305" i="8"/>
  <c r="G305" i="8"/>
  <c r="F305" i="8"/>
  <c r="E305" i="8"/>
  <c r="D305" i="8"/>
  <c r="C305" i="8"/>
  <c r="R304" i="8"/>
  <c r="Q304" i="8"/>
  <c r="P304" i="8"/>
  <c r="O304" i="8"/>
  <c r="N304" i="8"/>
  <c r="M304" i="8"/>
  <c r="L304" i="8"/>
  <c r="K304" i="8"/>
  <c r="J304" i="8"/>
  <c r="I304" i="8"/>
  <c r="H304" i="8"/>
  <c r="G304" i="8"/>
  <c r="F304" i="8"/>
  <c r="E304" i="8"/>
  <c r="D304" i="8"/>
  <c r="C304" i="8"/>
  <c r="R303" i="8"/>
  <c r="Q303" i="8"/>
  <c r="P303" i="8"/>
  <c r="O303" i="8"/>
  <c r="N303" i="8"/>
  <c r="M303" i="8"/>
  <c r="L303" i="8"/>
  <c r="K303" i="8"/>
  <c r="J303" i="8"/>
  <c r="I303" i="8"/>
  <c r="H303" i="8"/>
  <c r="G303" i="8"/>
  <c r="F303" i="8"/>
  <c r="E303" i="8"/>
  <c r="D303" i="8"/>
  <c r="C303" i="8"/>
  <c r="R305" i="7"/>
  <c r="Q305" i="7"/>
  <c r="P305" i="7"/>
  <c r="O305" i="7"/>
  <c r="N305" i="7"/>
  <c r="M305" i="7"/>
  <c r="L305" i="7"/>
  <c r="K305" i="7"/>
  <c r="J305" i="7"/>
  <c r="I305" i="7"/>
  <c r="H305" i="7"/>
  <c r="G305" i="7"/>
  <c r="F305" i="7"/>
  <c r="E305" i="7"/>
  <c r="D305" i="7"/>
  <c r="C305" i="7"/>
  <c r="R304" i="7"/>
  <c r="Q304" i="7"/>
  <c r="P304" i="7"/>
  <c r="O304" i="7"/>
  <c r="N304" i="7"/>
  <c r="M304" i="7"/>
  <c r="L304" i="7"/>
  <c r="K304" i="7"/>
  <c r="J304" i="7"/>
  <c r="I304" i="7"/>
  <c r="H304" i="7"/>
  <c r="G304" i="7"/>
  <c r="F304" i="7"/>
  <c r="E304" i="7"/>
  <c r="D304" i="7"/>
  <c r="C304" i="7"/>
  <c r="R303" i="7"/>
  <c r="Q303" i="7"/>
  <c r="P303" i="7"/>
  <c r="O303" i="7"/>
  <c r="N303" i="7"/>
  <c r="M303" i="7"/>
  <c r="L303" i="7"/>
  <c r="K303" i="7"/>
  <c r="J303" i="7"/>
  <c r="I303" i="7"/>
  <c r="H303" i="7"/>
  <c r="G303" i="7"/>
  <c r="F303" i="7"/>
  <c r="E303" i="7"/>
  <c r="D303" i="7"/>
  <c r="C303" i="7"/>
  <c r="R305" i="6"/>
  <c r="Q305" i="6"/>
  <c r="P305" i="6"/>
  <c r="O305" i="6"/>
  <c r="N305" i="6"/>
  <c r="M305" i="6"/>
  <c r="L305" i="6"/>
  <c r="K305" i="6"/>
  <c r="J305" i="6"/>
  <c r="I305" i="6"/>
  <c r="H305" i="6"/>
  <c r="G305" i="6"/>
  <c r="F305" i="6"/>
  <c r="E305" i="6"/>
  <c r="D305" i="6"/>
  <c r="C305" i="6"/>
  <c r="R304" i="6"/>
  <c r="Q304" i="6"/>
  <c r="P304" i="6"/>
  <c r="O304" i="6"/>
  <c r="N304" i="6"/>
  <c r="M304" i="6"/>
  <c r="L304" i="6"/>
  <c r="K304" i="6"/>
  <c r="J304" i="6"/>
  <c r="I304" i="6"/>
  <c r="H304" i="6"/>
  <c r="G304" i="6"/>
  <c r="F304" i="6"/>
  <c r="E304" i="6"/>
  <c r="D304" i="6"/>
  <c r="C304" i="6"/>
  <c r="R303" i="6"/>
  <c r="Q303" i="6"/>
  <c r="P303" i="6"/>
  <c r="O303" i="6"/>
  <c r="N303" i="6"/>
  <c r="M303" i="6"/>
  <c r="L303" i="6"/>
  <c r="K303" i="6"/>
  <c r="J303" i="6"/>
  <c r="I303" i="6"/>
  <c r="H303" i="6"/>
  <c r="G303" i="6"/>
  <c r="F303" i="6"/>
  <c r="E303" i="6"/>
  <c r="D303" i="6"/>
  <c r="C303" i="6"/>
  <c r="BN319" i="4"/>
  <c r="BB319" i="4"/>
  <c r="AX319" i="4"/>
  <c r="AL319" i="4"/>
  <c r="AH319" i="4"/>
  <c r="V319" i="4"/>
  <c r="Q319" i="4"/>
  <c r="P319" i="4"/>
  <c r="O319" i="4"/>
  <c r="N319" i="4"/>
  <c r="M319" i="4"/>
  <c r="L319" i="4"/>
  <c r="K319" i="4"/>
  <c r="J319" i="4"/>
  <c r="I319" i="4"/>
  <c r="H319" i="4"/>
  <c r="G319" i="4"/>
  <c r="E319" i="4"/>
  <c r="D319" i="4"/>
  <c r="C319" i="4"/>
  <c r="BN318" i="4"/>
  <c r="BB318" i="4"/>
  <c r="AX318" i="4"/>
  <c r="AL318" i="4"/>
  <c r="AH318" i="4"/>
  <c r="V318" i="4"/>
  <c r="Q318" i="4"/>
  <c r="P318" i="4"/>
  <c r="O318" i="4"/>
  <c r="N318" i="4"/>
  <c r="M318" i="4"/>
  <c r="L318" i="4"/>
  <c r="K318" i="4"/>
  <c r="J318" i="4"/>
  <c r="I318" i="4"/>
  <c r="H318" i="4"/>
  <c r="G318" i="4"/>
  <c r="E318" i="4"/>
  <c r="D318" i="4"/>
  <c r="C318" i="4"/>
  <c r="BN317" i="4"/>
  <c r="BB317" i="4"/>
  <c r="AX317" i="4"/>
  <c r="AL317" i="4"/>
  <c r="AH317" i="4"/>
  <c r="V317" i="4"/>
  <c r="Q317" i="4"/>
  <c r="P317" i="4"/>
  <c r="O317" i="4"/>
  <c r="N317" i="4"/>
  <c r="M317" i="4"/>
  <c r="L317" i="4"/>
  <c r="K317" i="4"/>
  <c r="J317" i="4"/>
  <c r="I317" i="4"/>
  <c r="H317" i="4"/>
  <c r="G317" i="4"/>
  <c r="E317" i="4"/>
  <c r="D317" i="4"/>
  <c r="C317" i="4"/>
  <c r="BN290" i="8"/>
  <c r="BM290" i="8"/>
  <c r="BL290" i="8"/>
  <c r="BK290" i="8"/>
  <c r="BJ290" i="8"/>
  <c r="BI290" i="8"/>
  <c r="BH290" i="8"/>
  <c r="BG290" i="8"/>
  <c r="BF290" i="8"/>
  <c r="BE290" i="8"/>
  <c r="BD290" i="8"/>
  <c r="BC290" i="8"/>
  <c r="BB290" i="8"/>
  <c r="BA290" i="8"/>
  <c r="AZ290" i="8"/>
  <c r="AY290" i="8"/>
  <c r="AX290" i="8"/>
  <c r="AW290" i="8"/>
  <c r="AV290" i="8"/>
  <c r="AU290" i="8"/>
  <c r="AT290" i="8"/>
  <c r="AS290" i="8"/>
  <c r="AR290" i="8"/>
  <c r="AQ290" i="8"/>
  <c r="AP290" i="8"/>
  <c r="AO290" i="8"/>
  <c r="AN290" i="8"/>
  <c r="AM290" i="8"/>
  <c r="AL290" i="8"/>
  <c r="AK290" i="8"/>
  <c r="AJ290" i="8"/>
  <c r="AI290" i="8"/>
  <c r="AH290" i="8"/>
  <c r="AG290" i="8"/>
  <c r="AF290" i="8"/>
  <c r="AE290" i="8"/>
  <c r="AD290" i="8"/>
  <c r="AC290" i="8"/>
  <c r="AB290" i="8"/>
  <c r="AA290" i="8"/>
  <c r="Z290" i="8"/>
  <c r="Y290" i="8"/>
  <c r="X290" i="8"/>
  <c r="W290" i="8"/>
  <c r="V290" i="8"/>
  <c r="U290" i="8"/>
  <c r="T290" i="8"/>
  <c r="S290" i="8"/>
  <c r="BN289" i="8"/>
  <c r="BM289" i="8"/>
  <c r="BL289" i="8"/>
  <c r="BK289" i="8"/>
  <c r="BJ289" i="8"/>
  <c r="BI289" i="8"/>
  <c r="BH289" i="8"/>
  <c r="BG289" i="8"/>
  <c r="BF289" i="8"/>
  <c r="BE289" i="8"/>
  <c r="BD289" i="8"/>
  <c r="BC289" i="8"/>
  <c r="BB289" i="8"/>
  <c r="BA289" i="8"/>
  <c r="AZ289" i="8"/>
  <c r="AY289" i="8"/>
  <c r="AX289" i="8"/>
  <c r="AW289" i="8"/>
  <c r="AV289" i="8"/>
  <c r="AU289" i="8"/>
  <c r="AT289" i="8"/>
  <c r="AS289" i="8"/>
  <c r="AR289" i="8"/>
  <c r="AQ289" i="8"/>
  <c r="AP289" i="8"/>
  <c r="AO289" i="8"/>
  <c r="AN289" i="8"/>
  <c r="AM289" i="8"/>
  <c r="AL289" i="8"/>
  <c r="AK289" i="8"/>
  <c r="AJ289" i="8"/>
  <c r="AI289" i="8"/>
  <c r="AH289" i="8"/>
  <c r="AG289" i="8"/>
  <c r="AF289" i="8"/>
  <c r="AE289" i="8"/>
  <c r="AD289" i="8"/>
  <c r="AC289" i="8"/>
  <c r="AB289" i="8"/>
  <c r="AA289" i="8"/>
  <c r="Z289" i="8"/>
  <c r="Y289" i="8"/>
  <c r="X289" i="8"/>
  <c r="W289" i="8"/>
  <c r="V289" i="8"/>
  <c r="U289" i="8"/>
  <c r="T289" i="8"/>
  <c r="S289" i="8"/>
  <c r="BN288" i="8"/>
  <c r="BM288" i="8"/>
  <c r="BL288" i="8"/>
  <c r="BK288" i="8"/>
  <c r="BJ288" i="8"/>
  <c r="BI288" i="8"/>
  <c r="BH288" i="8"/>
  <c r="BG288" i="8"/>
  <c r="BF288" i="8"/>
  <c r="BE288" i="8"/>
  <c r="BD288" i="8"/>
  <c r="BC288" i="8"/>
  <c r="BB288" i="8"/>
  <c r="BA288" i="8"/>
  <c r="AZ288" i="8"/>
  <c r="AY288" i="8"/>
  <c r="AX288" i="8"/>
  <c r="AW288" i="8"/>
  <c r="AV288" i="8"/>
  <c r="AU288" i="8"/>
  <c r="AT288" i="8"/>
  <c r="AS288" i="8"/>
  <c r="AR288" i="8"/>
  <c r="AQ288" i="8"/>
  <c r="AP288" i="8"/>
  <c r="AO288" i="8"/>
  <c r="AN288" i="8"/>
  <c r="AM288" i="8"/>
  <c r="AL288" i="8"/>
  <c r="AK288" i="8"/>
  <c r="AJ288" i="8"/>
  <c r="AI288" i="8"/>
  <c r="AH288" i="8"/>
  <c r="AG288" i="8"/>
  <c r="AF288" i="8"/>
  <c r="AE288" i="8"/>
  <c r="AD288" i="8"/>
  <c r="AC288" i="8"/>
  <c r="AB288" i="8"/>
  <c r="AA288" i="8"/>
  <c r="Z288" i="8"/>
  <c r="Y288" i="8"/>
  <c r="X288" i="8"/>
  <c r="W288" i="8"/>
  <c r="V288" i="8"/>
  <c r="U288" i="8"/>
  <c r="T288" i="8"/>
  <c r="BN290" i="7"/>
  <c r="BM290" i="7"/>
  <c r="BL290" i="7"/>
  <c r="BK290" i="7"/>
  <c r="BJ290" i="7"/>
  <c r="BI290" i="7"/>
  <c r="BH290" i="7"/>
  <c r="BG290" i="7"/>
  <c r="BF290" i="7"/>
  <c r="BE290" i="7"/>
  <c r="BD290" i="7"/>
  <c r="BC290" i="7"/>
  <c r="BB290" i="7"/>
  <c r="BA290" i="7"/>
  <c r="AZ290" i="7"/>
  <c r="AY290" i="7"/>
  <c r="AX290" i="7"/>
  <c r="AW290" i="7"/>
  <c r="AV290" i="7"/>
  <c r="AU290" i="7"/>
  <c r="AT290" i="7"/>
  <c r="AS290" i="7"/>
  <c r="AR290" i="7"/>
  <c r="AQ290" i="7"/>
  <c r="AP290" i="7"/>
  <c r="AO290" i="7"/>
  <c r="AN290" i="7"/>
  <c r="AM290" i="7"/>
  <c r="AL290" i="7"/>
  <c r="AK290" i="7"/>
  <c r="AJ290" i="7"/>
  <c r="AI290" i="7"/>
  <c r="AH290" i="7"/>
  <c r="AG290" i="7"/>
  <c r="AF290" i="7"/>
  <c r="AE290" i="7"/>
  <c r="AD290" i="7"/>
  <c r="AC290" i="7"/>
  <c r="AB290" i="7"/>
  <c r="AA290" i="7"/>
  <c r="Z290" i="7"/>
  <c r="Y290" i="7"/>
  <c r="X290" i="7"/>
  <c r="W290" i="7"/>
  <c r="V290" i="7"/>
  <c r="U290" i="7"/>
  <c r="T290" i="7"/>
  <c r="S290" i="7"/>
  <c r="BN289" i="7"/>
  <c r="BM289" i="7"/>
  <c r="BL289" i="7"/>
  <c r="BK289" i="7"/>
  <c r="BJ289" i="7"/>
  <c r="BI289" i="7"/>
  <c r="BH289" i="7"/>
  <c r="BG289" i="7"/>
  <c r="BF289" i="7"/>
  <c r="BE289" i="7"/>
  <c r="BD289" i="7"/>
  <c r="BC289" i="7"/>
  <c r="BB289" i="7"/>
  <c r="BA289" i="7"/>
  <c r="AZ289" i="7"/>
  <c r="AY289" i="7"/>
  <c r="AX289" i="7"/>
  <c r="AW289" i="7"/>
  <c r="AV289" i="7"/>
  <c r="AU289" i="7"/>
  <c r="AT289" i="7"/>
  <c r="AS289" i="7"/>
  <c r="AR289" i="7"/>
  <c r="AQ289" i="7"/>
  <c r="AP289" i="7"/>
  <c r="AO289" i="7"/>
  <c r="AN289" i="7"/>
  <c r="AM289" i="7"/>
  <c r="AL289" i="7"/>
  <c r="AK289" i="7"/>
  <c r="AJ289" i="7"/>
  <c r="AI289" i="7"/>
  <c r="AH289" i="7"/>
  <c r="AG289" i="7"/>
  <c r="AF289" i="7"/>
  <c r="AE289" i="7"/>
  <c r="AD289" i="7"/>
  <c r="AC289" i="7"/>
  <c r="AB289" i="7"/>
  <c r="AA289" i="7"/>
  <c r="Z289" i="7"/>
  <c r="Y289" i="7"/>
  <c r="X289" i="7"/>
  <c r="W289" i="7"/>
  <c r="V289" i="7"/>
  <c r="U289" i="7"/>
  <c r="T289" i="7"/>
  <c r="S289" i="7"/>
  <c r="BN288" i="7"/>
  <c r="BM288" i="7"/>
  <c r="BL288" i="7"/>
  <c r="BK288" i="7"/>
  <c r="BJ288" i="7"/>
  <c r="BI288" i="7"/>
  <c r="BH288" i="7"/>
  <c r="BG288" i="7"/>
  <c r="BF288" i="7"/>
  <c r="BE288" i="7"/>
  <c r="BD288" i="7"/>
  <c r="BC288" i="7"/>
  <c r="BB288" i="7"/>
  <c r="BA288" i="7"/>
  <c r="AZ288" i="7"/>
  <c r="AY288" i="7"/>
  <c r="AX288" i="7"/>
  <c r="AW288" i="7"/>
  <c r="AV288" i="7"/>
  <c r="AU288" i="7"/>
  <c r="AT288" i="7"/>
  <c r="AS288" i="7"/>
  <c r="AR288" i="7"/>
  <c r="AQ288" i="7"/>
  <c r="AP288" i="7"/>
  <c r="AO288" i="7"/>
  <c r="AN288" i="7"/>
  <c r="AM288" i="7"/>
  <c r="AL288" i="7"/>
  <c r="AK288" i="7"/>
  <c r="AJ288" i="7"/>
  <c r="AI288" i="7"/>
  <c r="AH288" i="7"/>
  <c r="AG288" i="7"/>
  <c r="AF288" i="7"/>
  <c r="AE288" i="7"/>
  <c r="AD288" i="7"/>
  <c r="AC288" i="7"/>
  <c r="AB288" i="7"/>
  <c r="AA288" i="7"/>
  <c r="Z288" i="7"/>
  <c r="Y288" i="7"/>
  <c r="X288" i="7"/>
  <c r="W288" i="7"/>
  <c r="V288" i="7"/>
  <c r="U288" i="7"/>
  <c r="T288" i="7"/>
  <c r="BN290" i="6"/>
  <c r="BM290" i="6"/>
  <c r="BL290" i="6"/>
  <c r="BK290" i="6"/>
  <c r="BJ290" i="6"/>
  <c r="BI290" i="6"/>
  <c r="BH290" i="6"/>
  <c r="BG290" i="6"/>
  <c r="BF290" i="6"/>
  <c r="BE290" i="6"/>
  <c r="BD290" i="6"/>
  <c r="BC290" i="6"/>
  <c r="BB290" i="6"/>
  <c r="BA290" i="6"/>
  <c r="AZ290" i="6"/>
  <c r="AY290" i="6"/>
  <c r="AX290" i="6"/>
  <c r="AW290" i="6"/>
  <c r="AV290" i="6"/>
  <c r="AU290" i="6"/>
  <c r="AT290" i="6"/>
  <c r="AS290" i="6"/>
  <c r="AR290" i="6"/>
  <c r="AQ290" i="6"/>
  <c r="AP290" i="6"/>
  <c r="AO290" i="6"/>
  <c r="AN290" i="6"/>
  <c r="AM290" i="6"/>
  <c r="AL290" i="6"/>
  <c r="AK290" i="6"/>
  <c r="AJ290" i="6"/>
  <c r="AI290" i="6"/>
  <c r="AH290" i="6"/>
  <c r="AG290" i="6"/>
  <c r="AF290" i="6"/>
  <c r="AE290" i="6"/>
  <c r="AD290" i="6"/>
  <c r="AC290" i="6"/>
  <c r="AB290" i="6"/>
  <c r="AA290" i="6"/>
  <c r="Z290" i="6"/>
  <c r="Y290" i="6"/>
  <c r="X290" i="6"/>
  <c r="W290" i="6"/>
  <c r="V290" i="6"/>
  <c r="U290" i="6"/>
  <c r="T290" i="6"/>
  <c r="S290" i="6"/>
  <c r="BN289" i="6"/>
  <c r="BM289" i="6"/>
  <c r="BL289" i="6"/>
  <c r="BK289" i="6"/>
  <c r="BJ289" i="6"/>
  <c r="BI289" i="6"/>
  <c r="BH289" i="6"/>
  <c r="BG289" i="6"/>
  <c r="BF289" i="6"/>
  <c r="BE289" i="6"/>
  <c r="BD289" i="6"/>
  <c r="BC289" i="6"/>
  <c r="BB289" i="6"/>
  <c r="BA289" i="6"/>
  <c r="AZ289" i="6"/>
  <c r="AY289" i="6"/>
  <c r="AX289" i="6"/>
  <c r="AW289" i="6"/>
  <c r="AV289" i="6"/>
  <c r="AU289" i="6"/>
  <c r="AT289" i="6"/>
  <c r="AS289" i="6"/>
  <c r="AR289" i="6"/>
  <c r="AQ289" i="6"/>
  <c r="AP289" i="6"/>
  <c r="AO289" i="6"/>
  <c r="AN289" i="6"/>
  <c r="AM289" i="6"/>
  <c r="AL289" i="6"/>
  <c r="AK289" i="6"/>
  <c r="AJ289" i="6"/>
  <c r="AI289" i="6"/>
  <c r="AH289" i="6"/>
  <c r="AG289" i="6"/>
  <c r="AF289" i="6"/>
  <c r="AE289" i="6"/>
  <c r="AD289" i="6"/>
  <c r="AC289" i="6"/>
  <c r="AB289" i="6"/>
  <c r="AA289" i="6"/>
  <c r="Z289" i="6"/>
  <c r="Y289" i="6"/>
  <c r="X289" i="6"/>
  <c r="W289" i="6"/>
  <c r="V289" i="6"/>
  <c r="U289" i="6"/>
  <c r="T289" i="6"/>
  <c r="S289" i="6"/>
  <c r="BN288" i="6"/>
  <c r="BM288" i="6"/>
  <c r="BL288" i="6"/>
  <c r="BK288" i="6"/>
  <c r="BJ288" i="6"/>
  <c r="BI288" i="6"/>
  <c r="BH288" i="6"/>
  <c r="BG288" i="6"/>
  <c r="BF288" i="6"/>
  <c r="BE288" i="6"/>
  <c r="BD288" i="6"/>
  <c r="BC288" i="6"/>
  <c r="BB288" i="6"/>
  <c r="BA288" i="6"/>
  <c r="AZ288" i="6"/>
  <c r="AY288" i="6"/>
  <c r="AX288" i="6"/>
  <c r="AW288" i="6"/>
  <c r="AV288" i="6"/>
  <c r="AU288" i="6"/>
  <c r="AT288" i="6"/>
  <c r="AS288" i="6"/>
  <c r="AR288" i="6"/>
  <c r="AQ288" i="6"/>
  <c r="AP288" i="6"/>
  <c r="AO288" i="6"/>
  <c r="AN288" i="6"/>
  <c r="AM288" i="6"/>
  <c r="AL288" i="6"/>
  <c r="AK288" i="6"/>
  <c r="AJ288" i="6"/>
  <c r="AI288" i="6"/>
  <c r="AH288" i="6"/>
  <c r="AG288" i="6"/>
  <c r="AF288" i="6"/>
  <c r="AE288" i="6"/>
  <c r="AD288" i="6"/>
  <c r="AC288" i="6"/>
  <c r="AB288" i="6"/>
  <c r="AA288" i="6"/>
  <c r="Z288" i="6"/>
  <c r="Y288" i="6"/>
  <c r="X288" i="6"/>
  <c r="W288" i="6"/>
  <c r="V288" i="6"/>
  <c r="U288" i="6"/>
  <c r="T288" i="6"/>
  <c r="BM304" i="4"/>
  <c r="BL304" i="4"/>
  <c r="BK304" i="4"/>
  <c r="BJ304" i="4"/>
  <c r="BI304" i="4"/>
  <c r="BH304" i="4"/>
  <c r="BG304" i="4"/>
  <c r="BF304" i="4"/>
  <c r="BE304" i="4"/>
  <c r="BD304" i="4"/>
  <c r="BC304" i="4"/>
  <c r="BA304" i="4"/>
  <c r="AZ304" i="4"/>
  <c r="AY304" i="4"/>
  <c r="AW304" i="4"/>
  <c r="AV304" i="4"/>
  <c r="AU304" i="4"/>
  <c r="AT304" i="4"/>
  <c r="AS304" i="4"/>
  <c r="AR304" i="4"/>
  <c r="AQ304" i="4"/>
  <c r="AP304" i="4"/>
  <c r="AO304" i="4"/>
  <c r="AN304" i="4"/>
  <c r="AM304" i="4"/>
  <c r="AK304" i="4"/>
  <c r="AJ304" i="4"/>
  <c r="AI304" i="4"/>
  <c r="AG304" i="4"/>
  <c r="AF304" i="4"/>
  <c r="AE304" i="4"/>
  <c r="AD304" i="4"/>
  <c r="AC304" i="4"/>
  <c r="AB304" i="4"/>
  <c r="AA304" i="4"/>
  <c r="Z304" i="4"/>
  <c r="Y304" i="4"/>
  <c r="X304" i="4"/>
  <c r="W304" i="4"/>
  <c r="U304" i="4"/>
  <c r="T304" i="4"/>
  <c r="S304" i="4"/>
  <c r="BM303" i="4"/>
  <c r="BL303" i="4"/>
  <c r="BK303" i="4"/>
  <c r="BJ303" i="4"/>
  <c r="BI303" i="4"/>
  <c r="BH303" i="4"/>
  <c r="BG303" i="4"/>
  <c r="BF303" i="4"/>
  <c r="BE303" i="4"/>
  <c r="BD303" i="4"/>
  <c r="BC303" i="4"/>
  <c r="BA303" i="4"/>
  <c r="AZ303" i="4"/>
  <c r="AY303" i="4"/>
  <c r="AW303" i="4"/>
  <c r="AV303" i="4"/>
  <c r="AU303" i="4"/>
  <c r="AT303" i="4"/>
  <c r="AS303" i="4"/>
  <c r="AR303" i="4"/>
  <c r="AQ303" i="4"/>
  <c r="AP303" i="4"/>
  <c r="AO303" i="4"/>
  <c r="AN303" i="4"/>
  <c r="AM303" i="4"/>
  <c r="AK303" i="4"/>
  <c r="AJ303" i="4"/>
  <c r="AI303" i="4"/>
  <c r="AG303" i="4"/>
  <c r="AF303" i="4"/>
  <c r="AE303" i="4"/>
  <c r="AD303" i="4"/>
  <c r="AC303" i="4"/>
  <c r="AB303" i="4"/>
  <c r="AA303" i="4"/>
  <c r="Z303" i="4"/>
  <c r="Y303" i="4"/>
  <c r="X303" i="4"/>
  <c r="W303" i="4"/>
  <c r="U303" i="4"/>
  <c r="T303" i="4"/>
  <c r="S303" i="4"/>
  <c r="BM302" i="4"/>
  <c r="BL302" i="4"/>
  <c r="BK302" i="4"/>
  <c r="BJ302" i="4"/>
  <c r="BI302" i="4"/>
  <c r="BH302" i="4"/>
  <c r="BG302" i="4"/>
  <c r="BF302" i="4"/>
  <c r="BE302" i="4"/>
  <c r="BD302" i="4"/>
  <c r="BC302" i="4"/>
  <c r="BA302" i="4"/>
  <c r="AZ302" i="4"/>
  <c r="AY302" i="4"/>
  <c r="AW302" i="4"/>
  <c r="AV302" i="4"/>
  <c r="AU302" i="4"/>
  <c r="AT302" i="4"/>
  <c r="AS302" i="4"/>
  <c r="AR302" i="4"/>
  <c r="AQ302" i="4"/>
  <c r="AP302" i="4"/>
  <c r="AO302" i="4"/>
  <c r="AN302" i="4"/>
  <c r="AM302" i="4"/>
  <c r="AK302" i="4"/>
  <c r="AJ302" i="4"/>
  <c r="AI302" i="4"/>
  <c r="AG302" i="4"/>
  <c r="AF302" i="4"/>
  <c r="AE302" i="4"/>
  <c r="AD302" i="4"/>
  <c r="AC302" i="4"/>
  <c r="AB302" i="4"/>
  <c r="AA302" i="4"/>
  <c r="Z302" i="4"/>
  <c r="Y302" i="4"/>
  <c r="X302" i="4"/>
  <c r="W302" i="4"/>
  <c r="U302" i="4"/>
  <c r="T302" i="4"/>
  <c r="S288" i="8"/>
  <c r="S288" i="7"/>
  <c r="S288" i="6"/>
  <c r="S302" i="4"/>
  <c r="B285" i="8"/>
  <c r="B285" i="7"/>
  <c r="B285" i="6"/>
  <c r="B299" i="4"/>
  <c r="R287" i="8"/>
  <c r="Q287" i="8"/>
  <c r="P287" i="8"/>
  <c r="O287" i="8"/>
  <c r="N287" i="8"/>
  <c r="M287" i="8"/>
  <c r="L287" i="8"/>
  <c r="K287" i="8"/>
  <c r="J287" i="8"/>
  <c r="I287" i="8"/>
  <c r="H287" i="8"/>
  <c r="G287" i="8"/>
  <c r="F287" i="8"/>
  <c r="E287" i="8"/>
  <c r="D287" i="8"/>
  <c r="C287" i="8"/>
  <c r="R286" i="8"/>
  <c r="Q286" i="8"/>
  <c r="P286" i="8"/>
  <c r="O286" i="8"/>
  <c r="N286" i="8"/>
  <c r="M286" i="8"/>
  <c r="L286" i="8"/>
  <c r="K286" i="8"/>
  <c r="J286" i="8"/>
  <c r="I286" i="8"/>
  <c r="H286" i="8"/>
  <c r="G286" i="8"/>
  <c r="F286" i="8"/>
  <c r="E286" i="8"/>
  <c r="D286" i="8"/>
  <c r="C286" i="8"/>
  <c r="R285" i="8"/>
  <c r="Q285" i="8"/>
  <c r="P285" i="8"/>
  <c r="O285" i="8"/>
  <c r="N285" i="8"/>
  <c r="M285" i="8"/>
  <c r="L285" i="8"/>
  <c r="K285" i="8"/>
  <c r="J285" i="8"/>
  <c r="I285" i="8"/>
  <c r="H285" i="8"/>
  <c r="G285" i="8"/>
  <c r="F285" i="8"/>
  <c r="E285" i="8"/>
  <c r="D285" i="8"/>
  <c r="C285" i="8"/>
  <c r="R287" i="7"/>
  <c r="Q287" i="7"/>
  <c r="P287" i="7"/>
  <c r="O287" i="7"/>
  <c r="N287" i="7"/>
  <c r="M287" i="7"/>
  <c r="L287" i="7"/>
  <c r="K287" i="7"/>
  <c r="J287" i="7"/>
  <c r="I287" i="7"/>
  <c r="H287" i="7"/>
  <c r="G287" i="7"/>
  <c r="F287" i="7"/>
  <c r="E287" i="7"/>
  <c r="D287" i="7"/>
  <c r="C287" i="7"/>
  <c r="R286" i="7"/>
  <c r="Q286" i="7"/>
  <c r="P286" i="7"/>
  <c r="O286" i="7"/>
  <c r="N286" i="7"/>
  <c r="M286" i="7"/>
  <c r="L286" i="7"/>
  <c r="K286" i="7"/>
  <c r="J286" i="7"/>
  <c r="I286" i="7"/>
  <c r="H286" i="7"/>
  <c r="G286" i="7"/>
  <c r="F286" i="7"/>
  <c r="E286" i="7"/>
  <c r="D286" i="7"/>
  <c r="C286" i="7"/>
  <c r="R285" i="7"/>
  <c r="Q285" i="7"/>
  <c r="P285" i="7"/>
  <c r="O285" i="7"/>
  <c r="N285" i="7"/>
  <c r="M285" i="7"/>
  <c r="L285" i="7"/>
  <c r="K285" i="7"/>
  <c r="J285" i="7"/>
  <c r="I285" i="7"/>
  <c r="H285" i="7"/>
  <c r="G285" i="7"/>
  <c r="F285" i="7"/>
  <c r="E285" i="7"/>
  <c r="D285" i="7"/>
  <c r="C285" i="7"/>
  <c r="R287" i="6"/>
  <c r="Q287" i="6"/>
  <c r="P287" i="6"/>
  <c r="O287" i="6"/>
  <c r="N287" i="6"/>
  <c r="M287" i="6"/>
  <c r="L287" i="6"/>
  <c r="K287" i="6"/>
  <c r="J287" i="6"/>
  <c r="I287" i="6"/>
  <c r="H287" i="6"/>
  <c r="G287" i="6"/>
  <c r="F287" i="6"/>
  <c r="E287" i="6"/>
  <c r="D287" i="6"/>
  <c r="C287" i="6"/>
  <c r="R286" i="6"/>
  <c r="Q286" i="6"/>
  <c r="P286" i="6"/>
  <c r="O286" i="6"/>
  <c r="N286" i="6"/>
  <c r="M286" i="6"/>
  <c r="L286" i="6"/>
  <c r="K286" i="6"/>
  <c r="J286" i="6"/>
  <c r="I286" i="6"/>
  <c r="H286" i="6"/>
  <c r="G286" i="6"/>
  <c r="F286" i="6"/>
  <c r="E286" i="6"/>
  <c r="D286" i="6"/>
  <c r="C286" i="6"/>
  <c r="R285" i="6"/>
  <c r="Q285" i="6"/>
  <c r="P285" i="6"/>
  <c r="O285" i="6"/>
  <c r="N285" i="6"/>
  <c r="M285" i="6"/>
  <c r="L285" i="6"/>
  <c r="K285" i="6"/>
  <c r="J285" i="6"/>
  <c r="I285" i="6"/>
  <c r="H285" i="6"/>
  <c r="G285" i="6"/>
  <c r="F285" i="6"/>
  <c r="E285" i="6"/>
  <c r="D285" i="6"/>
  <c r="C285" i="6"/>
  <c r="BN301" i="4"/>
  <c r="BB301" i="4"/>
  <c r="AX301" i="4"/>
  <c r="AL301" i="4"/>
  <c r="AH301" i="4"/>
  <c r="V301" i="4"/>
  <c r="Q301" i="4"/>
  <c r="P301" i="4"/>
  <c r="O301" i="4"/>
  <c r="N301" i="4"/>
  <c r="M301" i="4"/>
  <c r="L301" i="4"/>
  <c r="K301" i="4"/>
  <c r="J301" i="4"/>
  <c r="I301" i="4"/>
  <c r="H301" i="4"/>
  <c r="G301" i="4"/>
  <c r="E301" i="4"/>
  <c r="D301" i="4"/>
  <c r="C301" i="4"/>
  <c r="BN300" i="4"/>
  <c r="BB300" i="4"/>
  <c r="AX300" i="4"/>
  <c r="AL300" i="4"/>
  <c r="AH300" i="4"/>
  <c r="V300" i="4"/>
  <c r="Q300" i="4"/>
  <c r="P300" i="4"/>
  <c r="O300" i="4"/>
  <c r="N300" i="4"/>
  <c r="M300" i="4"/>
  <c r="L300" i="4"/>
  <c r="K300" i="4"/>
  <c r="J300" i="4"/>
  <c r="I300" i="4"/>
  <c r="H300" i="4"/>
  <c r="G300" i="4"/>
  <c r="E300" i="4"/>
  <c r="D300" i="4"/>
  <c r="C300" i="4"/>
  <c r="BN299" i="4"/>
  <c r="BB299" i="4"/>
  <c r="AX299" i="4"/>
  <c r="AL299" i="4"/>
  <c r="AH299" i="4"/>
  <c r="V299" i="4"/>
  <c r="Q299" i="4"/>
  <c r="P299" i="4"/>
  <c r="O299" i="4"/>
  <c r="N299" i="4"/>
  <c r="M299" i="4"/>
  <c r="L299" i="4"/>
  <c r="K299" i="4"/>
  <c r="J299" i="4"/>
  <c r="I299" i="4"/>
  <c r="H299" i="4"/>
  <c r="G299" i="4"/>
  <c r="E299" i="4"/>
  <c r="D299" i="4"/>
  <c r="C299" i="4"/>
  <c r="R263" i="8"/>
  <c r="Q263" i="8"/>
  <c r="P263" i="8"/>
  <c r="O263" i="8"/>
  <c r="N263" i="8"/>
  <c r="M263" i="8"/>
  <c r="L263" i="8"/>
  <c r="K263" i="8"/>
  <c r="J263" i="8"/>
  <c r="I263" i="8"/>
  <c r="H263" i="8"/>
  <c r="G263" i="8"/>
  <c r="F263" i="8"/>
  <c r="E263" i="8"/>
  <c r="D263" i="8"/>
  <c r="C263" i="8"/>
  <c r="R263" i="7"/>
  <c r="Q263" i="7"/>
  <c r="P263" i="7"/>
  <c r="O263" i="7"/>
  <c r="N263" i="7"/>
  <c r="M263" i="7"/>
  <c r="L263" i="7"/>
  <c r="K263" i="7"/>
  <c r="J263" i="7"/>
  <c r="I263" i="7"/>
  <c r="H263" i="7"/>
  <c r="G263" i="7"/>
  <c r="F263" i="7"/>
  <c r="E263" i="7"/>
  <c r="D263" i="7"/>
  <c r="C263" i="7"/>
  <c r="R263" i="6"/>
  <c r="Q263" i="6"/>
  <c r="P263" i="6"/>
  <c r="O263" i="6"/>
  <c r="N263" i="6"/>
  <c r="M263" i="6"/>
  <c r="L263" i="6"/>
  <c r="K263" i="6"/>
  <c r="J263" i="6"/>
  <c r="I263" i="6"/>
  <c r="H263" i="6"/>
  <c r="G263" i="6"/>
  <c r="F263" i="6"/>
  <c r="E263" i="6"/>
  <c r="D263" i="6"/>
  <c r="C263" i="6"/>
  <c r="R277" i="4"/>
  <c r="Q277" i="4"/>
  <c r="P277" i="4"/>
  <c r="O277" i="4"/>
  <c r="N277" i="4"/>
  <c r="M277" i="4"/>
  <c r="L277" i="4"/>
  <c r="K277" i="4"/>
  <c r="J277" i="4"/>
  <c r="I277" i="4"/>
  <c r="H277" i="4"/>
  <c r="G277" i="4"/>
  <c r="F277" i="4"/>
  <c r="E277" i="4"/>
  <c r="D277" i="4"/>
  <c r="C277" i="4"/>
  <c r="R255" i="8"/>
  <c r="Q255" i="8"/>
  <c r="P255" i="8"/>
  <c r="O255" i="8"/>
  <c r="N255" i="8"/>
  <c r="M255" i="8"/>
  <c r="L255" i="8"/>
  <c r="K255" i="8"/>
  <c r="J255" i="8"/>
  <c r="I255" i="8"/>
  <c r="H255" i="8"/>
  <c r="G255" i="8"/>
  <c r="F255" i="8"/>
  <c r="E255" i="8"/>
  <c r="D255" i="8"/>
  <c r="C255" i="8"/>
  <c r="R255" i="7"/>
  <c r="Q255" i="7"/>
  <c r="P255" i="7"/>
  <c r="O255" i="7"/>
  <c r="N255" i="7"/>
  <c r="M255" i="7"/>
  <c r="L255" i="7"/>
  <c r="K255" i="7"/>
  <c r="J255" i="7"/>
  <c r="I255" i="7"/>
  <c r="H255" i="7"/>
  <c r="G255" i="7"/>
  <c r="F255" i="7"/>
  <c r="E255" i="7"/>
  <c r="D255" i="7"/>
  <c r="C255" i="7"/>
  <c r="R255" i="6"/>
  <c r="Q255" i="6"/>
  <c r="P255" i="6"/>
  <c r="O255" i="6"/>
  <c r="N255" i="6"/>
  <c r="M255" i="6"/>
  <c r="L255" i="6"/>
  <c r="K255" i="6"/>
  <c r="J255" i="6"/>
  <c r="I255" i="6"/>
  <c r="H255" i="6"/>
  <c r="G255" i="6"/>
  <c r="F255" i="6"/>
  <c r="E255" i="6"/>
  <c r="D255" i="6"/>
  <c r="C255" i="6"/>
  <c r="R269" i="4"/>
  <c r="Q269" i="4"/>
  <c r="P269" i="4"/>
  <c r="O269" i="4"/>
  <c r="N269" i="4"/>
  <c r="M269" i="4"/>
  <c r="L269" i="4"/>
  <c r="K269" i="4"/>
  <c r="J269" i="4"/>
  <c r="I269" i="4"/>
  <c r="H269" i="4"/>
  <c r="G269" i="4"/>
  <c r="F269" i="4"/>
  <c r="E269" i="4"/>
  <c r="D269" i="4"/>
  <c r="C269" i="4"/>
  <c r="R247" i="8"/>
  <c r="Q247" i="8"/>
  <c r="P247" i="8"/>
  <c r="O247" i="8"/>
  <c r="N247" i="8"/>
  <c r="M247" i="8"/>
  <c r="L247" i="8"/>
  <c r="K247" i="8"/>
  <c r="J247" i="8"/>
  <c r="I247" i="8"/>
  <c r="H247" i="8"/>
  <c r="G247" i="8"/>
  <c r="F247" i="8"/>
  <c r="E247" i="8"/>
  <c r="D247" i="8"/>
  <c r="C247" i="8"/>
  <c r="R247" i="7"/>
  <c r="Q247" i="7"/>
  <c r="P247" i="7"/>
  <c r="O247" i="7"/>
  <c r="N247" i="7"/>
  <c r="M247" i="7"/>
  <c r="L247" i="7"/>
  <c r="K247" i="7"/>
  <c r="J247" i="7"/>
  <c r="I247" i="7"/>
  <c r="H247" i="7"/>
  <c r="G247" i="7"/>
  <c r="F247" i="7"/>
  <c r="E247" i="7"/>
  <c r="D247" i="7"/>
  <c r="C247" i="7"/>
  <c r="R247" i="6"/>
  <c r="Q247" i="6"/>
  <c r="P247" i="6"/>
  <c r="O247" i="6"/>
  <c r="N247" i="6"/>
  <c r="M247" i="6"/>
  <c r="L247" i="6"/>
  <c r="K247" i="6"/>
  <c r="J247" i="6"/>
  <c r="I247" i="6"/>
  <c r="H247" i="6"/>
  <c r="G247" i="6"/>
  <c r="F247" i="6"/>
  <c r="E247" i="6"/>
  <c r="D247" i="6"/>
  <c r="C247" i="6"/>
  <c r="R261" i="4"/>
  <c r="Q261" i="4"/>
  <c r="P261" i="4"/>
  <c r="O261" i="4"/>
  <c r="N261" i="4"/>
  <c r="M261" i="4"/>
  <c r="L261" i="4"/>
  <c r="K261" i="4"/>
  <c r="J261" i="4"/>
  <c r="I261" i="4"/>
  <c r="H261" i="4"/>
  <c r="G261" i="4"/>
  <c r="F261" i="4"/>
  <c r="E261" i="4"/>
  <c r="D261" i="4"/>
  <c r="C261" i="4"/>
  <c r="F199" i="8"/>
  <c r="E199" i="8"/>
  <c r="F199" i="7"/>
  <c r="E199" i="7"/>
  <c r="F199" i="6"/>
  <c r="E199" i="6"/>
  <c r="F213" i="4"/>
  <c r="E213" i="4"/>
  <c r="D199" i="8"/>
  <c r="D199" i="7"/>
  <c r="D199" i="6"/>
  <c r="D213" i="4"/>
  <c r="N210" i="8"/>
  <c r="M210" i="8"/>
  <c r="L210" i="8"/>
  <c r="K210" i="8"/>
  <c r="J210" i="8"/>
  <c r="I210" i="8"/>
  <c r="H210" i="8"/>
  <c r="G210" i="8"/>
  <c r="N210" i="7"/>
  <c r="M210" i="7"/>
  <c r="L210" i="7"/>
  <c r="K210" i="7"/>
  <c r="J210" i="7"/>
  <c r="I210" i="7"/>
  <c r="H210" i="7"/>
  <c r="G210" i="7"/>
  <c r="N210" i="6"/>
  <c r="M210" i="6"/>
  <c r="L210" i="6"/>
  <c r="K210" i="6"/>
  <c r="J210" i="6"/>
  <c r="I210" i="6"/>
  <c r="H210" i="6"/>
  <c r="G210" i="6"/>
  <c r="H224" i="4"/>
  <c r="G224" i="4"/>
  <c r="F210" i="8"/>
  <c r="F210" i="7"/>
  <c r="F210" i="6"/>
  <c r="F224" i="4"/>
  <c r="E209" i="8"/>
  <c r="D209" i="8"/>
  <c r="C209" i="8"/>
  <c r="E209" i="7"/>
  <c r="D209" i="7"/>
  <c r="C209" i="7"/>
  <c r="E209" i="6"/>
  <c r="D209" i="6"/>
  <c r="C209" i="6"/>
  <c r="KS5" i="1"/>
  <c r="KS62" i="1" s="1"/>
  <c r="C198" i="8"/>
  <c r="H198" i="8" s="1"/>
  <c r="C198" i="7"/>
  <c r="H198" i="7" s="1"/>
  <c r="C198" i="6"/>
  <c r="H198" i="6" s="1"/>
  <c r="C212" i="4"/>
  <c r="M706" i="6"/>
  <c r="L706" i="6"/>
  <c r="M705" i="6"/>
  <c r="L705" i="6"/>
  <c r="M704" i="6"/>
  <c r="L704" i="6"/>
  <c r="H704" i="6"/>
  <c r="AB703" i="6"/>
  <c r="AD703" i="6" s="1"/>
  <c r="AA703" i="6"/>
  <c r="AC703" i="6" s="1"/>
  <c r="S703" i="6"/>
  <c r="R703" i="6"/>
  <c r="M702" i="6"/>
  <c r="L702" i="6"/>
  <c r="M701" i="6"/>
  <c r="L701" i="6"/>
  <c r="M700" i="6"/>
  <c r="L700" i="6"/>
  <c r="K700" i="6"/>
  <c r="K701" i="6" s="1"/>
  <c r="J700" i="6"/>
  <c r="J701" i="6" s="1"/>
  <c r="J702" i="6" s="1"/>
  <c r="J703" i="6" s="1"/>
  <c r="J704" i="6" s="1"/>
  <c r="J705" i="6" s="1"/>
  <c r="J706" i="6" s="1"/>
  <c r="I700" i="6"/>
  <c r="I701" i="6" s="1"/>
  <c r="I702" i="6" s="1"/>
  <c r="I703" i="6" s="1"/>
  <c r="I704" i="6" s="1"/>
  <c r="I705" i="6" s="1"/>
  <c r="I706" i="6" s="1"/>
  <c r="H700" i="6"/>
  <c r="H701" i="6" s="1"/>
  <c r="H702" i="6" s="1"/>
  <c r="AB699" i="6"/>
  <c r="AD699" i="6" s="1"/>
  <c r="M699" i="6" s="1"/>
  <c r="AA699" i="6"/>
  <c r="AC699" i="6" s="1"/>
  <c r="S699" i="6"/>
  <c r="R699" i="6"/>
  <c r="AC696" i="6"/>
  <c r="AA696" i="6"/>
  <c r="Y696" i="6"/>
  <c r="M706" i="7"/>
  <c r="L706" i="7"/>
  <c r="M705" i="7"/>
  <c r="L705" i="7"/>
  <c r="M704" i="7"/>
  <c r="L704" i="7"/>
  <c r="H704" i="7"/>
  <c r="H705" i="7" s="1"/>
  <c r="AB703" i="7"/>
  <c r="AD703" i="7" s="1"/>
  <c r="AA703" i="7"/>
  <c r="AC703" i="7" s="1"/>
  <c r="S703" i="7"/>
  <c r="R703" i="7"/>
  <c r="M702" i="7"/>
  <c r="L702" i="7"/>
  <c r="M701" i="7"/>
  <c r="L701" i="7"/>
  <c r="M700" i="7"/>
  <c r="L700" i="7"/>
  <c r="K700" i="7"/>
  <c r="K701" i="7" s="1"/>
  <c r="K702" i="7" s="1"/>
  <c r="K703" i="7" s="1"/>
  <c r="K704" i="7" s="1"/>
  <c r="J700" i="7"/>
  <c r="J701" i="7" s="1"/>
  <c r="J702" i="7" s="1"/>
  <c r="J703" i="7" s="1"/>
  <c r="J704" i="7" s="1"/>
  <c r="J705" i="7" s="1"/>
  <c r="J706" i="7" s="1"/>
  <c r="I700" i="7"/>
  <c r="I701" i="7" s="1"/>
  <c r="I702" i="7" s="1"/>
  <c r="I703" i="7" s="1"/>
  <c r="I704" i="7" s="1"/>
  <c r="I705" i="7" s="1"/>
  <c r="I706" i="7" s="1"/>
  <c r="H700" i="7"/>
  <c r="H701" i="7" s="1"/>
  <c r="AB699" i="7"/>
  <c r="AD699" i="7" s="1"/>
  <c r="M699" i="7" s="1"/>
  <c r="AA699" i="7"/>
  <c r="AC699" i="7" s="1"/>
  <c r="L699" i="7" s="1"/>
  <c r="S699" i="7"/>
  <c r="R699" i="7"/>
  <c r="AC696" i="7"/>
  <c r="AA696" i="7"/>
  <c r="Y696" i="7"/>
  <c r="M706" i="8"/>
  <c r="L706" i="8"/>
  <c r="M705" i="8"/>
  <c r="L705" i="8"/>
  <c r="M704" i="8"/>
  <c r="L704" i="8"/>
  <c r="H704" i="8"/>
  <c r="H705" i="8" s="1"/>
  <c r="AB703" i="8"/>
  <c r="AD703" i="8" s="1"/>
  <c r="AA703" i="8"/>
  <c r="AC703" i="8" s="1"/>
  <c r="S703" i="8"/>
  <c r="R703" i="8"/>
  <c r="M702" i="8"/>
  <c r="L702" i="8"/>
  <c r="M701" i="8"/>
  <c r="L701" i="8"/>
  <c r="M700" i="8"/>
  <c r="L700" i="8"/>
  <c r="K700" i="8"/>
  <c r="K701" i="8" s="1"/>
  <c r="K702" i="8" s="1"/>
  <c r="K703" i="8" s="1"/>
  <c r="K704" i="8" s="1"/>
  <c r="K705" i="8" s="1"/>
  <c r="K706" i="8" s="1"/>
  <c r="J700" i="8"/>
  <c r="J701" i="8" s="1"/>
  <c r="J702" i="8" s="1"/>
  <c r="J703" i="8" s="1"/>
  <c r="J704" i="8" s="1"/>
  <c r="J705" i="8" s="1"/>
  <c r="J706" i="8" s="1"/>
  <c r="I700" i="8"/>
  <c r="I701" i="8" s="1"/>
  <c r="I702" i="8" s="1"/>
  <c r="I703" i="8" s="1"/>
  <c r="I704" i="8" s="1"/>
  <c r="I705" i="8" s="1"/>
  <c r="I706" i="8" s="1"/>
  <c r="H700" i="8"/>
  <c r="AB699" i="8"/>
  <c r="AD699" i="8" s="1"/>
  <c r="M699" i="8" s="1"/>
  <c r="AA699" i="8"/>
  <c r="AC699" i="8" s="1"/>
  <c r="S699" i="8"/>
  <c r="R699" i="8"/>
  <c r="AC696" i="8"/>
  <c r="AA696" i="8"/>
  <c r="Y696" i="8"/>
  <c r="N746" i="6"/>
  <c r="I746" i="6"/>
  <c r="H746" i="6"/>
  <c r="B746" i="6"/>
  <c r="N745" i="6"/>
  <c r="I745" i="6"/>
  <c r="H745" i="6"/>
  <c r="B745" i="6"/>
  <c r="N744" i="6"/>
  <c r="I744" i="6"/>
  <c r="H744" i="6"/>
  <c r="B744" i="6"/>
  <c r="N740" i="6"/>
  <c r="I740" i="6"/>
  <c r="H740" i="6"/>
  <c r="B740" i="6"/>
  <c r="N739" i="6"/>
  <c r="I739" i="6"/>
  <c r="H739" i="6"/>
  <c r="B739" i="6"/>
  <c r="N738" i="6"/>
  <c r="I738" i="6"/>
  <c r="H738" i="6"/>
  <c r="B738" i="6"/>
  <c r="N737" i="6"/>
  <c r="I737" i="6"/>
  <c r="H737" i="6"/>
  <c r="B737" i="6"/>
  <c r="N736" i="6"/>
  <c r="I736" i="6"/>
  <c r="H736" i="6"/>
  <c r="B736" i="6"/>
  <c r="N735" i="6"/>
  <c r="I735" i="6"/>
  <c r="H735" i="6"/>
  <c r="B735" i="6"/>
  <c r="N734" i="6"/>
  <c r="I734" i="6"/>
  <c r="H734" i="6"/>
  <c r="B734" i="6"/>
  <c r="N733" i="6"/>
  <c r="I733" i="6"/>
  <c r="H733" i="6"/>
  <c r="B733" i="6"/>
  <c r="N732" i="6"/>
  <c r="I732" i="6"/>
  <c r="H732" i="6"/>
  <c r="B732" i="6"/>
  <c r="N728" i="6"/>
  <c r="I728" i="6"/>
  <c r="H728" i="6"/>
  <c r="B728" i="6"/>
  <c r="N727" i="6"/>
  <c r="I727" i="6"/>
  <c r="H727" i="6"/>
  <c r="B727" i="6"/>
  <c r="N726" i="6"/>
  <c r="I726" i="6"/>
  <c r="H726" i="6"/>
  <c r="B726" i="6"/>
  <c r="N725" i="6"/>
  <c r="I725" i="6"/>
  <c r="H725" i="6"/>
  <c r="B725" i="6"/>
  <c r="N724" i="6"/>
  <c r="I724" i="6"/>
  <c r="H724" i="6"/>
  <c r="B724" i="6"/>
  <c r="N723" i="6"/>
  <c r="I723" i="6"/>
  <c r="H723" i="6"/>
  <c r="B723" i="6"/>
  <c r="N722" i="6"/>
  <c r="I722" i="6"/>
  <c r="H722" i="6"/>
  <c r="B722" i="6"/>
  <c r="N721" i="6"/>
  <c r="I721" i="6"/>
  <c r="H721" i="6"/>
  <c r="B721" i="6"/>
  <c r="N720" i="6"/>
  <c r="I720" i="6"/>
  <c r="H720" i="6"/>
  <c r="B720" i="6"/>
  <c r="N716" i="6"/>
  <c r="I716" i="6"/>
  <c r="H716" i="6"/>
  <c r="B716" i="6"/>
  <c r="N715" i="6"/>
  <c r="I715" i="6"/>
  <c r="H715" i="6"/>
  <c r="B715" i="6"/>
  <c r="N714" i="6"/>
  <c r="I714" i="6"/>
  <c r="H714" i="6"/>
  <c r="B714" i="6"/>
  <c r="N713" i="6"/>
  <c r="I713" i="6"/>
  <c r="H713" i="6"/>
  <c r="B713" i="6"/>
  <c r="N712" i="6"/>
  <c r="I712" i="6"/>
  <c r="H712" i="6"/>
  <c r="B712" i="6"/>
  <c r="N711" i="6"/>
  <c r="I711" i="6"/>
  <c r="H711" i="6"/>
  <c r="B711" i="6"/>
  <c r="N746" i="7"/>
  <c r="I746" i="7"/>
  <c r="H746" i="7"/>
  <c r="B746" i="7"/>
  <c r="N745" i="7"/>
  <c r="I745" i="7"/>
  <c r="H745" i="7"/>
  <c r="B745" i="7"/>
  <c r="N744" i="7"/>
  <c r="I744" i="7"/>
  <c r="H744" i="7"/>
  <c r="B744" i="7"/>
  <c r="N740" i="7"/>
  <c r="I740" i="7"/>
  <c r="H740" i="7"/>
  <c r="B740" i="7"/>
  <c r="N739" i="7"/>
  <c r="I739" i="7"/>
  <c r="H739" i="7"/>
  <c r="B739" i="7"/>
  <c r="N738" i="7"/>
  <c r="I738" i="7"/>
  <c r="H738" i="7"/>
  <c r="B738" i="7"/>
  <c r="N737" i="7"/>
  <c r="I737" i="7"/>
  <c r="H737" i="7"/>
  <c r="B737" i="7"/>
  <c r="N736" i="7"/>
  <c r="I736" i="7"/>
  <c r="H736" i="7"/>
  <c r="B736" i="7"/>
  <c r="N735" i="7"/>
  <c r="I735" i="7"/>
  <c r="H735" i="7"/>
  <c r="B735" i="7"/>
  <c r="N734" i="7"/>
  <c r="I734" i="7"/>
  <c r="H734" i="7"/>
  <c r="B734" i="7"/>
  <c r="N733" i="7"/>
  <c r="I733" i="7"/>
  <c r="H733" i="7"/>
  <c r="B733" i="7"/>
  <c r="N732" i="7"/>
  <c r="I732" i="7"/>
  <c r="H732" i="7"/>
  <c r="B732" i="7"/>
  <c r="N728" i="7"/>
  <c r="I728" i="7"/>
  <c r="H728" i="7"/>
  <c r="B728" i="7"/>
  <c r="N727" i="7"/>
  <c r="I727" i="7"/>
  <c r="H727" i="7"/>
  <c r="B727" i="7"/>
  <c r="N726" i="7"/>
  <c r="I726" i="7"/>
  <c r="H726" i="7"/>
  <c r="B726" i="7"/>
  <c r="N725" i="7"/>
  <c r="I725" i="7"/>
  <c r="H725" i="7"/>
  <c r="B725" i="7"/>
  <c r="N724" i="7"/>
  <c r="I724" i="7"/>
  <c r="H724" i="7"/>
  <c r="B724" i="7"/>
  <c r="N723" i="7"/>
  <c r="I723" i="7"/>
  <c r="H723" i="7"/>
  <c r="B723" i="7"/>
  <c r="N722" i="7"/>
  <c r="I722" i="7"/>
  <c r="H722" i="7"/>
  <c r="B722" i="7"/>
  <c r="N721" i="7"/>
  <c r="I721" i="7"/>
  <c r="H721" i="7"/>
  <c r="B721" i="7"/>
  <c r="N720" i="7"/>
  <c r="I720" i="7"/>
  <c r="H720" i="7"/>
  <c r="B720" i="7"/>
  <c r="N716" i="7"/>
  <c r="I716" i="7"/>
  <c r="H716" i="7"/>
  <c r="B716" i="7"/>
  <c r="N715" i="7"/>
  <c r="I715" i="7"/>
  <c r="H715" i="7"/>
  <c r="B715" i="7"/>
  <c r="N714" i="7"/>
  <c r="I714" i="7"/>
  <c r="H714" i="7"/>
  <c r="B714" i="7"/>
  <c r="N713" i="7"/>
  <c r="I713" i="7"/>
  <c r="H713" i="7"/>
  <c r="B713" i="7"/>
  <c r="N712" i="7"/>
  <c r="I712" i="7"/>
  <c r="H712" i="7"/>
  <c r="B712" i="7"/>
  <c r="N711" i="7"/>
  <c r="I711" i="7"/>
  <c r="H711" i="7"/>
  <c r="B711" i="7"/>
  <c r="N746" i="8"/>
  <c r="I746" i="8"/>
  <c r="H746" i="8"/>
  <c r="N745" i="8"/>
  <c r="I745" i="8"/>
  <c r="H745" i="8"/>
  <c r="B745" i="8"/>
  <c r="N744" i="8"/>
  <c r="I744" i="8"/>
  <c r="H744" i="8"/>
  <c r="B744" i="8"/>
  <c r="N740" i="8"/>
  <c r="I740" i="8"/>
  <c r="H740" i="8"/>
  <c r="N739" i="8"/>
  <c r="I739" i="8"/>
  <c r="H739" i="8"/>
  <c r="B739" i="8"/>
  <c r="N738" i="8"/>
  <c r="I738" i="8"/>
  <c r="H738" i="8"/>
  <c r="B738" i="8"/>
  <c r="N737" i="8"/>
  <c r="I737" i="8"/>
  <c r="H737" i="8"/>
  <c r="N736" i="8"/>
  <c r="I736" i="8"/>
  <c r="H736" i="8"/>
  <c r="B736" i="8"/>
  <c r="N735" i="8"/>
  <c r="I735" i="8"/>
  <c r="H735" i="8"/>
  <c r="B735" i="8"/>
  <c r="N734" i="8"/>
  <c r="I734" i="8"/>
  <c r="H734" i="8"/>
  <c r="N733" i="8"/>
  <c r="I733" i="8"/>
  <c r="H733" i="8"/>
  <c r="B733" i="8"/>
  <c r="N732" i="8"/>
  <c r="I732" i="8"/>
  <c r="H732" i="8"/>
  <c r="B732" i="8"/>
  <c r="N728" i="8"/>
  <c r="I728" i="8"/>
  <c r="H728" i="8"/>
  <c r="N727" i="8"/>
  <c r="I727" i="8"/>
  <c r="H727" i="8"/>
  <c r="B727" i="8"/>
  <c r="N726" i="8"/>
  <c r="I726" i="8"/>
  <c r="H726" i="8"/>
  <c r="B726" i="8"/>
  <c r="N725" i="8"/>
  <c r="I725" i="8"/>
  <c r="H725" i="8"/>
  <c r="N724" i="8"/>
  <c r="I724" i="8"/>
  <c r="H724" i="8"/>
  <c r="B724" i="8"/>
  <c r="N723" i="8"/>
  <c r="I723" i="8"/>
  <c r="H723" i="8"/>
  <c r="B723" i="8"/>
  <c r="N722" i="8"/>
  <c r="I722" i="8"/>
  <c r="H722" i="8"/>
  <c r="N721" i="8"/>
  <c r="I721" i="8"/>
  <c r="H721" i="8"/>
  <c r="B721" i="8"/>
  <c r="N720" i="8"/>
  <c r="I720" i="8"/>
  <c r="H720" i="8"/>
  <c r="B720" i="8"/>
  <c r="N716" i="8"/>
  <c r="I716" i="8"/>
  <c r="H716" i="8"/>
  <c r="N715" i="8"/>
  <c r="I715" i="8"/>
  <c r="H715" i="8"/>
  <c r="B715" i="8"/>
  <c r="N714" i="8"/>
  <c r="I714" i="8"/>
  <c r="H714" i="8"/>
  <c r="B714" i="8"/>
  <c r="N713" i="8"/>
  <c r="I713" i="8"/>
  <c r="H713" i="8"/>
  <c r="N712" i="8"/>
  <c r="I712" i="8"/>
  <c r="H712" i="8"/>
  <c r="B712" i="8"/>
  <c r="N711" i="8"/>
  <c r="I711" i="8"/>
  <c r="H711" i="8"/>
  <c r="B711" i="8"/>
  <c r="BF5" i="1"/>
  <c r="BF62" i="1" s="1"/>
  <c r="H725" i="4"/>
  <c r="N725" i="4"/>
  <c r="H726" i="4"/>
  <c r="N726" i="4"/>
  <c r="H727" i="4"/>
  <c r="N727" i="4"/>
  <c r="H728" i="4"/>
  <c r="N728" i="4"/>
  <c r="H729" i="4"/>
  <c r="N729" i="4"/>
  <c r="H730" i="4"/>
  <c r="N730" i="4"/>
  <c r="H734" i="4"/>
  <c r="N734" i="4"/>
  <c r="H735" i="4"/>
  <c r="N735" i="4"/>
  <c r="H736" i="4"/>
  <c r="N736" i="4"/>
  <c r="H737" i="4"/>
  <c r="N737" i="4"/>
  <c r="H738" i="4"/>
  <c r="N738" i="4"/>
  <c r="H739" i="4"/>
  <c r="N739" i="4"/>
  <c r="H740" i="4"/>
  <c r="N740" i="4"/>
  <c r="H741" i="4"/>
  <c r="N741" i="4"/>
  <c r="H742" i="4"/>
  <c r="N742" i="4"/>
  <c r="H746" i="4"/>
  <c r="N746" i="4"/>
  <c r="H747" i="4"/>
  <c r="N747" i="4"/>
  <c r="H748" i="4"/>
  <c r="N748" i="4"/>
  <c r="H749" i="4"/>
  <c r="N749" i="4"/>
  <c r="H750" i="4"/>
  <c r="N750" i="4"/>
  <c r="H751" i="4"/>
  <c r="N751" i="4"/>
  <c r="H752" i="4"/>
  <c r="N752" i="4"/>
  <c r="H753" i="4"/>
  <c r="N753" i="4"/>
  <c r="H754" i="4"/>
  <c r="N754" i="4"/>
  <c r="H758" i="4"/>
  <c r="N758" i="4"/>
  <c r="H759" i="4"/>
  <c r="N759" i="4"/>
  <c r="H760" i="4"/>
  <c r="N760" i="4"/>
  <c r="D6" i="4"/>
  <c r="O25" i="1"/>
  <c r="L25" i="1"/>
  <c r="K25" i="1"/>
  <c r="J25" i="1"/>
  <c r="I25" i="1"/>
  <c r="I26" i="1" s="1"/>
  <c r="A57" i="1"/>
  <c r="A56" i="1"/>
  <c r="DU33" i="1"/>
  <c r="DT33" i="1"/>
  <c r="N19" i="1"/>
  <c r="N18" i="1"/>
  <c r="AZ14" i="1"/>
  <c r="AV14" i="1"/>
  <c r="JC5" i="1"/>
  <c r="JC13" i="1" s="1"/>
  <c r="CB5" i="1"/>
  <c r="CB13" i="1" s="1"/>
  <c r="O31" i="1"/>
  <c r="K31" i="1"/>
  <c r="J31" i="1"/>
  <c r="J32" i="1" s="1"/>
  <c r="J33" i="1" s="1"/>
  <c r="J34" i="1" s="1"/>
  <c r="J35" i="1" s="1"/>
  <c r="J36" i="1" s="1"/>
  <c r="I31" i="1"/>
  <c r="I32" i="1" s="1"/>
  <c r="I33" i="1" s="1"/>
  <c r="I34" i="1" s="1"/>
  <c r="I35" i="1" s="1"/>
  <c r="I36" i="1" s="1"/>
  <c r="JC16" i="1" l="1"/>
  <c r="JC17" i="1"/>
  <c r="L699" i="6"/>
  <c r="O32" i="1"/>
  <c r="JH31" i="1"/>
  <c r="JG31" i="1"/>
  <c r="JH25" i="1"/>
  <c r="JG25" i="1"/>
  <c r="BF19" i="4"/>
  <c r="AU19" i="4" s="1"/>
  <c r="BF36" i="4"/>
  <c r="AU36" i="4" s="1"/>
  <c r="BF32" i="4"/>
  <c r="AU32" i="4" s="1"/>
  <c r="BF28" i="4"/>
  <c r="AU28" i="4" s="1"/>
  <c r="BF35" i="4"/>
  <c r="AU35" i="4" s="1"/>
  <c r="BF24" i="4"/>
  <c r="AU24" i="4" s="1"/>
  <c r="BF31" i="4"/>
  <c r="AU31" i="4" s="1"/>
  <c r="BF27" i="4"/>
  <c r="AU27" i="4" s="1"/>
  <c r="BF20" i="4"/>
  <c r="AU20" i="4" s="1"/>
  <c r="BF23" i="4"/>
  <c r="AU23" i="4" s="1"/>
  <c r="AX27" i="4"/>
  <c r="AM27" i="4" s="1"/>
  <c r="AX20" i="4"/>
  <c r="AM20" i="4" s="1"/>
  <c r="AX23" i="4"/>
  <c r="AM23" i="4" s="1"/>
  <c r="AX19" i="4"/>
  <c r="AM19" i="4" s="1"/>
  <c r="AX36" i="4"/>
  <c r="AM36" i="4" s="1"/>
  <c r="AX32" i="4"/>
  <c r="AM32" i="4" s="1"/>
  <c r="AX28" i="4"/>
  <c r="AM28" i="4" s="1"/>
  <c r="AX35" i="4"/>
  <c r="AM35" i="4" s="1"/>
  <c r="AX24" i="4"/>
  <c r="AM24" i="4" s="1"/>
  <c r="AX31" i="4"/>
  <c r="AM31" i="4" s="1"/>
  <c r="AY27" i="4"/>
  <c r="AN27" i="4" s="1"/>
  <c r="AY20" i="4"/>
  <c r="AN20" i="4" s="1"/>
  <c r="AY23" i="4"/>
  <c r="AN23" i="4" s="1"/>
  <c r="AY19" i="4"/>
  <c r="AN19" i="4" s="1"/>
  <c r="AY36" i="4"/>
  <c r="AN36" i="4" s="1"/>
  <c r="AY32" i="4"/>
  <c r="AN32" i="4" s="1"/>
  <c r="AY28" i="4"/>
  <c r="AN28" i="4" s="1"/>
  <c r="AY35" i="4"/>
  <c r="AN35" i="4" s="1"/>
  <c r="AY24" i="4"/>
  <c r="AN24" i="4" s="1"/>
  <c r="AY31" i="4"/>
  <c r="AN31" i="4" s="1"/>
  <c r="AZ27" i="4"/>
  <c r="AO27" i="4" s="1"/>
  <c r="AZ20" i="4"/>
  <c r="AO20" i="4" s="1"/>
  <c r="AZ23" i="4"/>
  <c r="AO23" i="4" s="1"/>
  <c r="AZ19" i="4"/>
  <c r="AO19" i="4" s="1"/>
  <c r="AZ36" i="4"/>
  <c r="AO36" i="4" s="1"/>
  <c r="AZ32" i="4"/>
  <c r="AO32" i="4" s="1"/>
  <c r="AZ28" i="4"/>
  <c r="AO28" i="4" s="1"/>
  <c r="AZ35" i="4"/>
  <c r="AO35" i="4" s="1"/>
  <c r="AZ24" i="4"/>
  <c r="AO24" i="4" s="1"/>
  <c r="AZ31" i="4"/>
  <c r="AO31" i="4" s="1"/>
  <c r="BA20" i="4"/>
  <c r="AP20" i="4" s="1"/>
  <c r="BA23" i="4"/>
  <c r="AP23" i="4" s="1"/>
  <c r="BA19" i="4"/>
  <c r="AP19" i="4" s="1"/>
  <c r="BA36" i="4"/>
  <c r="AP36" i="4" s="1"/>
  <c r="BA32" i="4"/>
  <c r="AP32" i="4" s="1"/>
  <c r="BA28" i="4"/>
  <c r="AP28" i="4" s="1"/>
  <c r="BA31" i="4"/>
  <c r="AP31" i="4" s="1"/>
  <c r="BA35" i="4"/>
  <c r="AP35" i="4" s="1"/>
  <c r="BA24" i="4"/>
  <c r="AP24" i="4" s="1"/>
  <c r="BA27" i="4"/>
  <c r="AP27" i="4" s="1"/>
  <c r="BB20" i="4"/>
  <c r="AQ20" i="4" s="1"/>
  <c r="BB23" i="4"/>
  <c r="AQ23" i="4" s="1"/>
  <c r="BB19" i="4"/>
  <c r="AQ19" i="4" s="1"/>
  <c r="BB36" i="4"/>
  <c r="AQ36" i="4" s="1"/>
  <c r="BB32" i="4"/>
  <c r="AQ32" i="4" s="1"/>
  <c r="BB28" i="4"/>
  <c r="AQ28" i="4" s="1"/>
  <c r="BB35" i="4"/>
  <c r="AQ35" i="4" s="1"/>
  <c r="BB24" i="4"/>
  <c r="AQ24" i="4" s="1"/>
  <c r="BB31" i="4"/>
  <c r="AQ31" i="4" s="1"/>
  <c r="BB27" i="4"/>
  <c r="AQ27" i="4" s="1"/>
  <c r="BC23" i="4"/>
  <c r="AR23" i="4" s="1"/>
  <c r="BC19" i="4"/>
  <c r="AR19" i="4" s="1"/>
  <c r="BC36" i="4"/>
  <c r="AR36" i="4" s="1"/>
  <c r="BC32" i="4"/>
  <c r="AR32" i="4" s="1"/>
  <c r="BC28" i="4"/>
  <c r="AR28" i="4" s="1"/>
  <c r="BC35" i="4"/>
  <c r="AR35" i="4" s="1"/>
  <c r="BC24" i="4"/>
  <c r="AR24" i="4" s="1"/>
  <c r="BC31" i="4"/>
  <c r="AR31" i="4" s="1"/>
  <c r="BC27" i="4"/>
  <c r="AR27" i="4" s="1"/>
  <c r="BC20" i="4"/>
  <c r="AR20" i="4" s="1"/>
  <c r="BD23" i="4"/>
  <c r="AS23" i="4" s="1"/>
  <c r="BD19" i="4"/>
  <c r="AS19" i="4" s="1"/>
  <c r="BD36" i="4"/>
  <c r="AS36" i="4" s="1"/>
  <c r="BD32" i="4"/>
  <c r="AS32" i="4" s="1"/>
  <c r="BD28" i="4"/>
  <c r="AS28" i="4" s="1"/>
  <c r="BD35" i="4"/>
  <c r="AS35" i="4" s="1"/>
  <c r="BD24" i="4"/>
  <c r="AS24" i="4" s="1"/>
  <c r="BD31" i="4"/>
  <c r="AS31" i="4" s="1"/>
  <c r="BD27" i="4"/>
  <c r="AS27" i="4" s="1"/>
  <c r="BD20" i="4"/>
  <c r="AS20" i="4" s="1"/>
  <c r="BE19" i="4"/>
  <c r="AT19" i="4" s="1"/>
  <c r="BE36" i="4"/>
  <c r="AT36" i="4" s="1"/>
  <c r="BE32" i="4"/>
  <c r="AT32" i="4" s="1"/>
  <c r="BE28" i="4"/>
  <c r="AT28" i="4" s="1"/>
  <c r="BE35" i="4"/>
  <c r="AT35" i="4" s="1"/>
  <c r="BE24" i="4"/>
  <c r="AT24" i="4" s="1"/>
  <c r="BE31" i="4"/>
  <c r="AT31" i="4" s="1"/>
  <c r="BE27" i="4"/>
  <c r="AT27" i="4" s="1"/>
  <c r="BE20" i="4"/>
  <c r="AT20" i="4" s="1"/>
  <c r="BE23" i="4"/>
  <c r="AT23" i="4" s="1"/>
  <c r="F337" i="4"/>
  <c r="R300" i="4"/>
  <c r="L26" i="1"/>
  <c r="L699" i="8"/>
  <c r="T699" i="8" s="1"/>
  <c r="C699" i="8" s="1"/>
  <c r="F318" i="4"/>
  <c r="K26" i="1"/>
  <c r="D25" i="1"/>
  <c r="K32" i="1"/>
  <c r="D31" i="1"/>
  <c r="O26" i="1"/>
  <c r="D221" i="4"/>
  <c r="D220" i="4"/>
  <c r="BP25" i="1"/>
  <c r="J26" i="1"/>
  <c r="AW17" i="4"/>
  <c r="R335" i="4"/>
  <c r="F317" i="4"/>
  <c r="R317" i="4"/>
  <c r="F336" i="4"/>
  <c r="AW13" i="4"/>
  <c r="AY13" i="4" s="1"/>
  <c r="AN13" i="4" s="1"/>
  <c r="R299" i="4"/>
  <c r="AX12" i="4"/>
  <c r="AM12" i="4" s="1"/>
  <c r="AX15" i="4"/>
  <c r="AM15" i="4" s="1"/>
  <c r="AX16" i="4"/>
  <c r="AM16" i="4" s="1"/>
  <c r="AY12" i="4"/>
  <c r="AN12" i="4" s="1"/>
  <c r="F319" i="4"/>
  <c r="C224" i="4"/>
  <c r="D224" i="4"/>
  <c r="AY15" i="4"/>
  <c r="AN15" i="4" s="1"/>
  <c r="E224" i="4"/>
  <c r="E221" i="4"/>
  <c r="R318" i="4"/>
  <c r="E219" i="4"/>
  <c r="F300" i="4"/>
  <c r="R337" i="4"/>
  <c r="E220" i="4"/>
  <c r="C219" i="4"/>
  <c r="C222" i="4"/>
  <c r="D219" i="4"/>
  <c r="C220" i="4"/>
  <c r="C221" i="4"/>
  <c r="BA14" i="4"/>
  <c r="AP14" i="4" s="1"/>
  <c r="AY14" i="4"/>
  <c r="AN14" i="4" s="1"/>
  <c r="AX14" i="4"/>
  <c r="AM14" i="4" s="1"/>
  <c r="BA16" i="4"/>
  <c r="AP16" i="4" s="1"/>
  <c r="F301" i="4"/>
  <c r="R319" i="4"/>
  <c r="R301" i="4"/>
  <c r="F335" i="4"/>
  <c r="D222" i="4"/>
  <c r="BA12" i="4"/>
  <c r="AP12" i="4" s="1"/>
  <c r="E222" i="4"/>
  <c r="C223" i="4"/>
  <c r="D223" i="4"/>
  <c r="E223" i="4"/>
  <c r="F299" i="4"/>
  <c r="L703" i="8"/>
  <c r="T703" i="8" s="1"/>
  <c r="C703" i="8" s="1"/>
  <c r="L703" i="7"/>
  <c r="T703" i="7" s="1"/>
  <c r="C703" i="7" s="1"/>
  <c r="L703" i="6"/>
  <c r="T703" i="6" s="1"/>
  <c r="C703" i="6" s="1"/>
  <c r="M703" i="8"/>
  <c r="U703" i="8" s="1"/>
  <c r="D703" i="8" s="1"/>
  <c r="M703" i="7"/>
  <c r="U703" i="7" s="1"/>
  <c r="D703" i="7" s="1"/>
  <c r="M703" i="6"/>
  <c r="U703" i="6" s="1"/>
  <c r="BA15" i="4"/>
  <c r="AP15" i="4" s="1"/>
  <c r="AY16" i="4"/>
  <c r="AN16" i="4" s="1"/>
  <c r="AZ12" i="4"/>
  <c r="AO12" i="4" s="1"/>
  <c r="AZ14" i="4"/>
  <c r="AO14" i="4" s="1"/>
  <c r="AZ15" i="4"/>
  <c r="AO15" i="4" s="1"/>
  <c r="AZ16" i="4"/>
  <c r="AO16" i="4" s="1"/>
  <c r="I212" i="4"/>
  <c r="Q14" i="8"/>
  <c r="Q14" i="7"/>
  <c r="Q14" i="6"/>
  <c r="P14" i="8"/>
  <c r="P14" i="7"/>
  <c r="P14" i="6"/>
  <c r="O14" i="8"/>
  <c r="O14" i="7"/>
  <c r="O14" i="6"/>
  <c r="U699" i="7"/>
  <c r="D699" i="7" s="1"/>
  <c r="T699" i="7"/>
  <c r="C699" i="7" s="1"/>
  <c r="T699" i="6"/>
  <c r="C699" i="6" s="1"/>
  <c r="U699" i="6"/>
  <c r="D699" i="6" s="1"/>
  <c r="O700" i="6"/>
  <c r="Q700" i="6" s="1"/>
  <c r="U700" i="6" s="1"/>
  <c r="D700" i="6" s="1"/>
  <c r="O700" i="7"/>
  <c r="U699" i="8"/>
  <c r="D699" i="8" s="1"/>
  <c r="H212" i="4"/>
  <c r="KS13" i="1"/>
  <c r="BF13" i="1"/>
  <c r="K705" i="7"/>
  <c r="K706" i="7" s="1"/>
  <c r="O704" i="7"/>
  <c r="K702" i="6"/>
  <c r="K703" i="6" s="1"/>
  <c r="K704" i="6" s="1"/>
  <c r="K705" i="6" s="1"/>
  <c r="K706" i="6" s="1"/>
  <c r="O701" i="6"/>
  <c r="H701" i="8"/>
  <c r="O700" i="8"/>
  <c r="H702" i="7"/>
  <c r="O701" i="7"/>
  <c r="O705" i="8"/>
  <c r="H706" i="7"/>
  <c r="O704" i="8"/>
  <c r="H706" i="8"/>
  <c r="H705" i="6"/>
  <c r="BF16" i="1" l="1"/>
  <c r="BF17" i="1"/>
  <c r="KS16" i="1"/>
  <c r="KS17" i="1"/>
  <c r="JH26" i="1"/>
  <c r="JG26" i="1"/>
  <c r="O33" i="1"/>
  <c r="JH32" i="1"/>
  <c r="JG32" i="1"/>
  <c r="CO24" i="1"/>
  <c r="CN24" i="1"/>
  <c r="CM24" i="1"/>
  <c r="AW21" i="4"/>
  <c r="AW18" i="4"/>
  <c r="BA17" i="4"/>
  <c r="AP17" i="4" s="1"/>
  <c r="AZ17" i="4"/>
  <c r="AO17" i="4" s="1"/>
  <c r="AY17" i="4"/>
  <c r="AN17" i="4" s="1"/>
  <c r="I37" i="1"/>
  <c r="J37" i="1"/>
  <c r="CM30" i="1"/>
  <c r="CO30" i="1"/>
  <c r="CN30" i="1"/>
  <c r="D26" i="1"/>
  <c r="K33" i="1"/>
  <c r="D32" i="1"/>
  <c r="AX13" i="4"/>
  <c r="AM13" i="4" s="1"/>
  <c r="BA13" i="4"/>
  <c r="AP13" i="4" s="1"/>
  <c r="AZ13" i="4"/>
  <c r="AO13" i="4" s="1"/>
  <c r="AX17" i="4"/>
  <c r="AM17" i="4" s="1"/>
  <c r="BP26" i="1"/>
  <c r="D703" i="6"/>
  <c r="V703" i="6"/>
  <c r="P700" i="6"/>
  <c r="T700" i="6" s="1"/>
  <c r="C700" i="6" s="1"/>
  <c r="V703" i="8"/>
  <c r="V699" i="7"/>
  <c r="V699" i="6"/>
  <c r="V699" i="8"/>
  <c r="Q700" i="7"/>
  <c r="U700" i="7" s="1"/>
  <c r="D700" i="7" s="1"/>
  <c r="P700" i="7"/>
  <c r="T700" i="7" s="1"/>
  <c r="O704" i="6"/>
  <c r="Q704" i="6" s="1"/>
  <c r="U704" i="6" s="1"/>
  <c r="D704" i="6" s="1"/>
  <c r="O705" i="7"/>
  <c r="Q705" i="7" s="1"/>
  <c r="U705" i="7" s="1"/>
  <c r="D705" i="7" s="1"/>
  <c r="O702" i="6"/>
  <c r="Q702" i="6" s="1"/>
  <c r="U702" i="6" s="1"/>
  <c r="D702" i="6" s="1"/>
  <c r="V703" i="7"/>
  <c r="Q704" i="7"/>
  <c r="U704" i="7" s="1"/>
  <c r="D704" i="7" s="1"/>
  <c r="P704" i="7"/>
  <c r="T704" i="7" s="1"/>
  <c r="H706" i="6"/>
  <c r="O705" i="6"/>
  <c r="O706" i="8"/>
  <c r="Q704" i="8"/>
  <c r="U704" i="8" s="1"/>
  <c r="D704" i="8" s="1"/>
  <c r="P704" i="8"/>
  <c r="T704" i="8" s="1"/>
  <c r="O706" i="7"/>
  <c r="Q705" i="8"/>
  <c r="U705" i="8" s="1"/>
  <c r="D705" i="8" s="1"/>
  <c r="P705" i="8"/>
  <c r="T705" i="8" s="1"/>
  <c r="Q701" i="7"/>
  <c r="U701" i="7" s="1"/>
  <c r="D701" i="7" s="1"/>
  <c r="P701" i="7"/>
  <c r="T701" i="7" s="1"/>
  <c r="O702" i="7"/>
  <c r="Q700" i="8"/>
  <c r="U700" i="8" s="1"/>
  <c r="D700" i="8" s="1"/>
  <c r="P700" i="8"/>
  <c r="T700" i="8" s="1"/>
  <c r="H702" i="8"/>
  <c r="O701" i="8"/>
  <c r="Q701" i="6"/>
  <c r="U701" i="6" s="1"/>
  <c r="D701" i="6" s="1"/>
  <c r="P701" i="6"/>
  <c r="T701" i="6" s="1"/>
  <c r="O34" i="1" l="1"/>
  <c r="JH33" i="1"/>
  <c r="JG33" i="1"/>
  <c r="AW22" i="4"/>
  <c r="AW25" i="4"/>
  <c r="AX21" i="4"/>
  <c r="AM21" i="4" s="1"/>
  <c r="BE21" i="4"/>
  <c r="AT21" i="4" s="1"/>
  <c r="AZ21" i="4"/>
  <c r="AO21" i="4" s="1"/>
  <c r="BF21" i="4"/>
  <c r="AU21" i="4" s="1"/>
  <c r="AY21" i="4"/>
  <c r="AN21" i="4" s="1"/>
  <c r="BA21" i="4"/>
  <c r="AP21" i="4" s="1"/>
  <c r="C21" i="4" s="1"/>
  <c r="BB21" i="4"/>
  <c r="AQ21" i="4" s="1"/>
  <c r="D21" i="4" s="1"/>
  <c r="BD21" i="4"/>
  <c r="AS21" i="4" s="1"/>
  <c r="BC21" i="4"/>
  <c r="AR21" i="4" s="1"/>
  <c r="E21" i="4" s="1"/>
  <c r="AX18" i="4"/>
  <c r="AM18" i="4" s="1"/>
  <c r="BC18" i="4"/>
  <c r="AR18" i="4" s="1"/>
  <c r="BF18" i="4"/>
  <c r="AU18" i="4" s="1"/>
  <c r="AZ18" i="4"/>
  <c r="AO18" i="4" s="1"/>
  <c r="BE18" i="4"/>
  <c r="AT18" i="4" s="1"/>
  <c r="AY18" i="4"/>
  <c r="AN18" i="4" s="1"/>
  <c r="BB18" i="4"/>
  <c r="AQ18" i="4" s="1"/>
  <c r="BD18" i="4"/>
  <c r="AS18" i="4" s="1"/>
  <c r="BA18" i="4"/>
  <c r="AP18" i="4" s="1"/>
  <c r="K34" i="1"/>
  <c r="D33" i="1"/>
  <c r="P37" i="1"/>
  <c r="V700" i="6"/>
  <c r="P704" i="6"/>
  <c r="T704" i="6" s="1"/>
  <c r="V704" i="6" s="1"/>
  <c r="P702" i="6"/>
  <c r="T702" i="6" s="1"/>
  <c r="C702" i="6" s="1"/>
  <c r="P705" i="7"/>
  <c r="T705" i="7" s="1"/>
  <c r="V705" i="7" s="1"/>
  <c r="C700" i="7"/>
  <c r="V700" i="7"/>
  <c r="C701" i="6"/>
  <c r="V701" i="6"/>
  <c r="P706" i="7"/>
  <c r="T706" i="7" s="1"/>
  <c r="Q706" i="7"/>
  <c r="U706" i="7" s="1"/>
  <c r="D706" i="7" s="1"/>
  <c r="C704" i="8"/>
  <c r="V704" i="8"/>
  <c r="C701" i="7"/>
  <c r="V701" i="7"/>
  <c r="C704" i="7"/>
  <c r="V704" i="7"/>
  <c r="C700" i="8"/>
  <c r="V700" i="8"/>
  <c r="Q702" i="7"/>
  <c r="U702" i="7" s="1"/>
  <c r="D702" i="7" s="1"/>
  <c r="P702" i="7"/>
  <c r="T702" i="7" s="1"/>
  <c r="Q701" i="8"/>
  <c r="U701" i="8" s="1"/>
  <c r="D701" i="8" s="1"/>
  <c r="P701" i="8"/>
  <c r="T701" i="8" s="1"/>
  <c r="Q706" i="8"/>
  <c r="U706" i="8" s="1"/>
  <c r="D706" i="8" s="1"/>
  <c r="P706" i="8"/>
  <c r="T706" i="8" s="1"/>
  <c r="O702" i="8"/>
  <c r="Q705" i="6"/>
  <c r="U705" i="6" s="1"/>
  <c r="D705" i="6" s="1"/>
  <c r="P705" i="6"/>
  <c r="T705" i="6" s="1"/>
  <c r="C705" i="8"/>
  <c r="V705" i="8"/>
  <c r="O706" i="6"/>
  <c r="O35" i="1" l="1"/>
  <c r="JH34" i="1"/>
  <c r="JG34" i="1"/>
  <c r="V21" i="4"/>
  <c r="AC227" i="7"/>
  <c r="U21" i="4"/>
  <c r="AC227" i="8"/>
  <c r="W21" i="4"/>
  <c r="AC227" i="6"/>
  <c r="AW26" i="4"/>
  <c r="AW29" i="4"/>
  <c r="BE25" i="4"/>
  <c r="AT25" i="4" s="1"/>
  <c r="AZ25" i="4"/>
  <c r="AO25" i="4" s="1"/>
  <c r="BF25" i="4"/>
  <c r="AU25" i="4" s="1"/>
  <c r="BB25" i="4"/>
  <c r="AQ25" i="4" s="1"/>
  <c r="D25" i="4" s="1"/>
  <c r="AX25" i="4"/>
  <c r="AM25" i="4" s="1"/>
  <c r="BD25" i="4"/>
  <c r="AS25" i="4" s="1"/>
  <c r="AY25" i="4"/>
  <c r="AN25" i="4" s="1"/>
  <c r="BA25" i="4"/>
  <c r="AP25" i="4" s="1"/>
  <c r="C25" i="4" s="1"/>
  <c r="BC25" i="4"/>
  <c r="AR25" i="4" s="1"/>
  <c r="E25" i="4" s="1"/>
  <c r="AZ22" i="4"/>
  <c r="AO22" i="4" s="1"/>
  <c r="BE22" i="4"/>
  <c r="AT22" i="4" s="1"/>
  <c r="BF22" i="4"/>
  <c r="AU22" i="4" s="1"/>
  <c r="BA22" i="4"/>
  <c r="AP22" i="4" s="1"/>
  <c r="BB22" i="4"/>
  <c r="AQ22" i="4" s="1"/>
  <c r="AX22" i="4"/>
  <c r="AM22" i="4" s="1"/>
  <c r="BD22" i="4"/>
  <c r="AS22" i="4" s="1"/>
  <c r="AY22" i="4"/>
  <c r="AN22" i="4" s="1"/>
  <c r="BC22" i="4"/>
  <c r="AR22" i="4" s="1"/>
  <c r="K35" i="1"/>
  <c r="D34" i="1"/>
  <c r="C704" i="6"/>
  <c r="C705" i="7"/>
  <c r="V702" i="6"/>
  <c r="Q706" i="6"/>
  <c r="U706" i="6" s="1"/>
  <c r="D706" i="6" s="1"/>
  <c r="P706" i="6"/>
  <c r="T706" i="6" s="1"/>
  <c r="C706" i="8"/>
  <c r="V706" i="8"/>
  <c r="C706" i="7"/>
  <c r="V706" i="7"/>
  <c r="C702" i="7"/>
  <c r="V702" i="7"/>
  <c r="C705" i="6"/>
  <c r="V705" i="6"/>
  <c r="C701" i="8"/>
  <c r="V701" i="8"/>
  <c r="Q702" i="8"/>
  <c r="U702" i="8" s="1"/>
  <c r="D702" i="8" s="1"/>
  <c r="P702" i="8"/>
  <c r="T702" i="8" s="1"/>
  <c r="O36" i="1" l="1"/>
  <c r="JH35" i="1"/>
  <c r="JG35" i="1"/>
  <c r="W25" i="4"/>
  <c r="AF227" i="6"/>
  <c r="U25" i="4"/>
  <c r="AF227" i="8"/>
  <c r="V25" i="4"/>
  <c r="AF227" i="7"/>
  <c r="AW30" i="4"/>
  <c r="AW33" i="4"/>
  <c r="BC29" i="4"/>
  <c r="AR29" i="4" s="1"/>
  <c r="E29" i="4" s="1"/>
  <c r="AZ29" i="4"/>
  <c r="AO29" i="4" s="1"/>
  <c r="BF29" i="4"/>
  <c r="AU29" i="4" s="1"/>
  <c r="BA29" i="4"/>
  <c r="AP29" i="4" s="1"/>
  <c r="C29" i="4" s="1"/>
  <c r="BB29" i="4"/>
  <c r="AQ29" i="4" s="1"/>
  <c r="D29" i="4" s="1"/>
  <c r="AX29" i="4"/>
  <c r="AM29" i="4" s="1"/>
  <c r="BD29" i="4"/>
  <c r="AS29" i="4" s="1"/>
  <c r="AY29" i="4"/>
  <c r="AN29" i="4" s="1"/>
  <c r="BE29" i="4"/>
  <c r="AT29" i="4" s="1"/>
  <c r="BF26" i="4"/>
  <c r="AU26" i="4" s="1"/>
  <c r="AZ26" i="4"/>
  <c r="AO26" i="4" s="1"/>
  <c r="BB26" i="4"/>
  <c r="AQ26" i="4" s="1"/>
  <c r="BD26" i="4"/>
  <c r="AS26" i="4" s="1"/>
  <c r="BE26" i="4"/>
  <c r="AT26" i="4" s="1"/>
  <c r="BC26" i="4"/>
  <c r="AR26" i="4" s="1"/>
  <c r="AY26" i="4"/>
  <c r="AN26" i="4" s="1"/>
  <c r="BA26" i="4"/>
  <c r="AP26" i="4" s="1"/>
  <c r="AX26" i="4"/>
  <c r="AM26" i="4" s="1"/>
  <c r="K36" i="1"/>
  <c r="D35" i="1"/>
  <c r="C702" i="8"/>
  <c r="V702" i="8"/>
  <c r="C706" i="6"/>
  <c r="V706" i="6"/>
  <c r="JH36" i="1" l="1"/>
  <c r="JG36" i="1"/>
  <c r="W29" i="4"/>
  <c r="AI227" i="6"/>
  <c r="V29" i="4"/>
  <c r="AI227" i="7"/>
  <c r="U29" i="4"/>
  <c r="AI227" i="8"/>
  <c r="AW34" i="4"/>
  <c r="AW37" i="4"/>
  <c r="AZ33" i="4"/>
  <c r="AO33" i="4" s="1"/>
  <c r="BF33" i="4"/>
  <c r="AU33" i="4" s="1"/>
  <c r="BE33" i="4"/>
  <c r="AT33" i="4" s="1"/>
  <c r="BB33" i="4"/>
  <c r="AQ33" i="4" s="1"/>
  <c r="D33" i="4" s="1"/>
  <c r="BC33" i="4"/>
  <c r="AR33" i="4" s="1"/>
  <c r="E33" i="4" s="1"/>
  <c r="BD33" i="4"/>
  <c r="AS33" i="4" s="1"/>
  <c r="AY33" i="4"/>
  <c r="AN33" i="4" s="1"/>
  <c r="BA33" i="4"/>
  <c r="AP33" i="4" s="1"/>
  <c r="C33" i="4" s="1"/>
  <c r="AX33" i="4"/>
  <c r="AM33" i="4" s="1"/>
  <c r="BB30" i="4"/>
  <c r="AQ30" i="4" s="1"/>
  <c r="BC30" i="4"/>
  <c r="AR30" i="4" s="1"/>
  <c r="BD30" i="4"/>
  <c r="AS30" i="4" s="1"/>
  <c r="AZ30" i="4"/>
  <c r="AO30" i="4" s="1"/>
  <c r="AY30" i="4"/>
  <c r="AN30" i="4" s="1"/>
  <c r="BE30" i="4"/>
  <c r="AT30" i="4" s="1"/>
  <c r="BA30" i="4"/>
  <c r="AP30" i="4" s="1"/>
  <c r="BF30" i="4"/>
  <c r="AU30" i="4" s="1"/>
  <c r="AX30" i="4"/>
  <c r="AM30" i="4" s="1"/>
  <c r="D36" i="1"/>
  <c r="U33" i="4" l="1"/>
  <c r="AL227" i="8"/>
  <c r="W33" i="4"/>
  <c r="AL227" i="6"/>
  <c r="V33" i="4"/>
  <c r="AL227" i="7"/>
  <c r="BF37" i="4"/>
  <c r="AU37" i="4" s="1"/>
  <c r="BB37" i="4"/>
  <c r="AQ37" i="4" s="1"/>
  <c r="D37" i="4" s="1"/>
  <c r="BC37" i="4"/>
  <c r="AR37" i="4" s="1"/>
  <c r="E37" i="4" s="1"/>
  <c r="BD37" i="4"/>
  <c r="AS37" i="4" s="1"/>
  <c r="BE37" i="4"/>
  <c r="AT37" i="4" s="1"/>
  <c r="AY37" i="4"/>
  <c r="AN37" i="4" s="1"/>
  <c r="BA37" i="4"/>
  <c r="AP37" i="4" s="1"/>
  <c r="C37" i="4" s="1"/>
  <c r="AX37" i="4"/>
  <c r="AM37" i="4" s="1"/>
  <c r="AZ37" i="4"/>
  <c r="AO37" i="4" s="1"/>
  <c r="AX34" i="4"/>
  <c r="AM34" i="4" s="1"/>
  <c r="BC34" i="4"/>
  <c r="AR34" i="4" s="1"/>
  <c r="AY34" i="4"/>
  <c r="AN34" i="4" s="1"/>
  <c r="BE34" i="4"/>
  <c r="AT34" i="4" s="1"/>
  <c r="BA34" i="4"/>
  <c r="AP34" i="4" s="1"/>
  <c r="BD34" i="4"/>
  <c r="AS34" i="4" s="1"/>
  <c r="BF34" i="4"/>
  <c r="AU34" i="4" s="1"/>
  <c r="BB34" i="4"/>
  <c r="AQ34" i="4" s="1"/>
  <c r="AZ34" i="4"/>
  <c r="AO34" i="4" s="1"/>
  <c r="V37" i="4" l="1"/>
  <c r="AO227" i="7"/>
  <c r="W37" i="4"/>
  <c r="AO227" i="6"/>
  <c r="U37" i="4"/>
  <c r="AO227" i="8"/>
  <c r="K37" i="1"/>
  <c r="O37" i="1" l="1"/>
  <c r="D37" i="1"/>
  <c r="JH37" i="1" l="1"/>
  <c r="JG37" i="1"/>
  <c r="CB62" i="1" l="1"/>
  <c r="JC62" i="1"/>
  <c r="D75" i="4" l="1"/>
  <c r="D79" i="4" s="1"/>
  <c r="D74" i="4"/>
  <c r="D78" i="4" s="1"/>
  <c r="D73" i="4"/>
  <c r="D72" i="4"/>
  <c r="G296" i="6"/>
  <c r="F296" i="6"/>
  <c r="E296" i="6"/>
  <c r="D296" i="6"/>
  <c r="C296" i="6"/>
  <c r="F291" i="6"/>
  <c r="E291" i="6"/>
  <c r="D291" i="6"/>
  <c r="C291" i="6"/>
  <c r="CO5" i="1"/>
  <c r="CN5" i="1"/>
  <c r="CM5" i="1"/>
  <c r="E210" i="8"/>
  <c r="D210" i="8"/>
  <c r="C210" i="8"/>
  <c r="E208" i="8"/>
  <c r="D208" i="8"/>
  <c r="C208" i="8"/>
  <c r="E207" i="8"/>
  <c r="D207" i="8"/>
  <c r="C207" i="8"/>
  <c r="E206" i="8"/>
  <c r="D206" i="8"/>
  <c r="C206" i="8"/>
  <c r="E205" i="8"/>
  <c r="D205" i="8"/>
  <c r="E210" i="7"/>
  <c r="D210" i="7"/>
  <c r="C210" i="7"/>
  <c r="E208" i="7"/>
  <c r="D208" i="7"/>
  <c r="C208" i="7"/>
  <c r="E207" i="7"/>
  <c r="D207" i="7"/>
  <c r="C207" i="7"/>
  <c r="E206" i="7"/>
  <c r="D206" i="7"/>
  <c r="C206" i="7"/>
  <c r="E205" i="7"/>
  <c r="D205" i="7"/>
  <c r="E210" i="6"/>
  <c r="D210" i="6"/>
  <c r="C210" i="6"/>
  <c r="E208" i="6"/>
  <c r="D208" i="6"/>
  <c r="C208" i="6"/>
  <c r="E207" i="6"/>
  <c r="D207" i="6"/>
  <c r="C207" i="6"/>
  <c r="E206" i="6"/>
  <c r="D206" i="6"/>
  <c r="C206" i="6"/>
  <c r="E205" i="6"/>
  <c r="D205" i="6"/>
  <c r="C205" i="8"/>
  <c r="C205" i="7"/>
  <c r="C205" i="6"/>
  <c r="R266" i="6"/>
  <c r="Q266" i="6"/>
  <c r="P266" i="6"/>
  <c r="O266" i="6"/>
  <c r="N266" i="6"/>
  <c r="M266" i="6"/>
  <c r="L266" i="6"/>
  <c r="K266" i="6"/>
  <c r="J266" i="6"/>
  <c r="I266" i="6"/>
  <c r="H266" i="6"/>
  <c r="G266" i="6"/>
  <c r="F266" i="6"/>
  <c r="E266" i="6"/>
  <c r="D266" i="6"/>
  <c r="C266" i="6"/>
  <c r="R262" i="6"/>
  <c r="Q262" i="6"/>
  <c r="P262" i="6"/>
  <c r="O262" i="6"/>
  <c r="N262" i="6"/>
  <c r="M262" i="6"/>
  <c r="L262" i="6"/>
  <c r="K262" i="6"/>
  <c r="J262" i="6"/>
  <c r="I262" i="6"/>
  <c r="H262" i="6"/>
  <c r="G262" i="6"/>
  <c r="F262" i="6"/>
  <c r="E262" i="6"/>
  <c r="D262" i="6"/>
  <c r="C262" i="6"/>
  <c r="B262" i="6"/>
  <c r="R261" i="6"/>
  <c r="Q261" i="6"/>
  <c r="P261" i="6"/>
  <c r="O261" i="6"/>
  <c r="N261" i="6"/>
  <c r="M261" i="6"/>
  <c r="L261" i="6"/>
  <c r="K261" i="6"/>
  <c r="J261" i="6"/>
  <c r="I261" i="6"/>
  <c r="H261" i="6"/>
  <c r="G261" i="6"/>
  <c r="F261" i="6"/>
  <c r="E261" i="6"/>
  <c r="D261" i="6"/>
  <c r="C261" i="6"/>
  <c r="B261" i="6"/>
  <c r="R260" i="6"/>
  <c r="Q260" i="6"/>
  <c r="P260" i="6"/>
  <c r="O260" i="6"/>
  <c r="N260" i="6"/>
  <c r="M260" i="6"/>
  <c r="L260" i="6"/>
  <c r="K260" i="6"/>
  <c r="J260" i="6"/>
  <c r="I260" i="6"/>
  <c r="H260" i="6"/>
  <c r="G260" i="6"/>
  <c r="F260" i="6"/>
  <c r="E260" i="6"/>
  <c r="D260" i="6"/>
  <c r="C260" i="6"/>
  <c r="B260" i="6"/>
  <c r="R259" i="6"/>
  <c r="Q259" i="6"/>
  <c r="P259" i="6"/>
  <c r="O259" i="6"/>
  <c r="N259" i="6"/>
  <c r="M259" i="6"/>
  <c r="L259" i="6"/>
  <c r="K259" i="6"/>
  <c r="J259" i="6"/>
  <c r="I259" i="6"/>
  <c r="H259" i="6"/>
  <c r="G259" i="6"/>
  <c r="F259" i="6"/>
  <c r="E259" i="6"/>
  <c r="D259" i="6"/>
  <c r="C259" i="6"/>
  <c r="R258" i="6"/>
  <c r="Q258" i="6"/>
  <c r="P258" i="6"/>
  <c r="O258" i="6"/>
  <c r="N258" i="6"/>
  <c r="M258" i="6"/>
  <c r="L258" i="6"/>
  <c r="K258" i="6"/>
  <c r="J258" i="6"/>
  <c r="I258" i="6"/>
  <c r="H258" i="6"/>
  <c r="G258" i="6"/>
  <c r="F258" i="6"/>
  <c r="E258" i="6"/>
  <c r="D258" i="6"/>
  <c r="C258" i="6"/>
  <c r="R254" i="6"/>
  <c r="Q254" i="6"/>
  <c r="P254" i="6"/>
  <c r="O254" i="6"/>
  <c r="N254" i="6"/>
  <c r="M254" i="6"/>
  <c r="L254" i="6"/>
  <c r="K254" i="6"/>
  <c r="J254" i="6"/>
  <c r="I254" i="6"/>
  <c r="H254" i="6"/>
  <c r="G254" i="6"/>
  <c r="F254" i="6"/>
  <c r="E254" i="6"/>
  <c r="D254" i="6"/>
  <c r="C254" i="6"/>
  <c r="B254" i="6"/>
  <c r="R253" i="6"/>
  <c r="Q253" i="6"/>
  <c r="P253" i="6"/>
  <c r="O253" i="6"/>
  <c r="N253" i="6"/>
  <c r="M253" i="6"/>
  <c r="L253" i="6"/>
  <c r="K253" i="6"/>
  <c r="J253" i="6"/>
  <c r="I253" i="6"/>
  <c r="H253" i="6"/>
  <c r="G253" i="6"/>
  <c r="F253" i="6"/>
  <c r="E253" i="6"/>
  <c r="D253" i="6"/>
  <c r="C253" i="6"/>
  <c r="B253" i="6"/>
  <c r="R252" i="6"/>
  <c r="Q252" i="6"/>
  <c r="P252" i="6"/>
  <c r="O252" i="6"/>
  <c r="N252" i="6"/>
  <c r="M252" i="6"/>
  <c r="L252" i="6"/>
  <c r="K252" i="6"/>
  <c r="J252" i="6"/>
  <c r="I252" i="6"/>
  <c r="H252" i="6"/>
  <c r="G252" i="6"/>
  <c r="F252" i="6"/>
  <c r="E252" i="6"/>
  <c r="D252" i="6"/>
  <c r="C252" i="6"/>
  <c r="B252" i="6"/>
  <c r="R251" i="6"/>
  <c r="Q251" i="6"/>
  <c r="P251" i="6"/>
  <c r="O251" i="6"/>
  <c r="N251" i="6"/>
  <c r="M251" i="6"/>
  <c r="L251" i="6"/>
  <c r="K251" i="6"/>
  <c r="J251" i="6"/>
  <c r="I251" i="6"/>
  <c r="H251" i="6"/>
  <c r="G251" i="6"/>
  <c r="F251" i="6"/>
  <c r="E251" i="6"/>
  <c r="D251" i="6"/>
  <c r="C251" i="6"/>
  <c r="R250" i="6"/>
  <c r="Q250" i="6"/>
  <c r="P250" i="6"/>
  <c r="O250" i="6"/>
  <c r="N250" i="6"/>
  <c r="M250" i="6"/>
  <c r="L250" i="6"/>
  <c r="K250" i="6"/>
  <c r="J250" i="6"/>
  <c r="I250" i="6"/>
  <c r="H250" i="6"/>
  <c r="G250" i="6"/>
  <c r="F250" i="6"/>
  <c r="E250" i="6"/>
  <c r="D250" i="6"/>
  <c r="C250" i="6"/>
  <c r="R246" i="6"/>
  <c r="Q246" i="6"/>
  <c r="P246" i="6"/>
  <c r="O246" i="6"/>
  <c r="N246" i="6"/>
  <c r="M246" i="6"/>
  <c r="L246" i="6"/>
  <c r="K246" i="6"/>
  <c r="J246" i="6"/>
  <c r="I246" i="6"/>
  <c r="H246" i="6"/>
  <c r="G246" i="6"/>
  <c r="F246" i="6"/>
  <c r="E246" i="6"/>
  <c r="D246" i="6"/>
  <c r="C246" i="6"/>
  <c r="B246" i="6"/>
  <c r="R245" i="6"/>
  <c r="Q245" i="6"/>
  <c r="P245" i="6"/>
  <c r="O245" i="6"/>
  <c r="N245" i="6"/>
  <c r="M245" i="6"/>
  <c r="L245" i="6"/>
  <c r="K245" i="6"/>
  <c r="J245" i="6"/>
  <c r="I245" i="6"/>
  <c r="H245" i="6"/>
  <c r="G245" i="6"/>
  <c r="F245" i="6"/>
  <c r="E245" i="6"/>
  <c r="D245" i="6"/>
  <c r="C245" i="6"/>
  <c r="B245" i="6"/>
  <c r="R244" i="6"/>
  <c r="Q244" i="6"/>
  <c r="P244" i="6"/>
  <c r="O244" i="6"/>
  <c r="N244" i="6"/>
  <c r="M244" i="6"/>
  <c r="L244" i="6"/>
  <c r="K244" i="6"/>
  <c r="J244" i="6"/>
  <c r="I244" i="6"/>
  <c r="H244" i="6"/>
  <c r="G244" i="6"/>
  <c r="F244" i="6"/>
  <c r="E244" i="6"/>
  <c r="D244" i="6"/>
  <c r="C244" i="6"/>
  <c r="B244" i="6"/>
  <c r="R243" i="6"/>
  <c r="Q243" i="6"/>
  <c r="P243" i="6"/>
  <c r="O243" i="6"/>
  <c r="N243" i="6"/>
  <c r="M243" i="6"/>
  <c r="L243" i="6"/>
  <c r="K243" i="6"/>
  <c r="J243" i="6"/>
  <c r="I243" i="6"/>
  <c r="H243" i="6"/>
  <c r="G243" i="6"/>
  <c r="F243" i="6"/>
  <c r="E243" i="6"/>
  <c r="D243" i="6"/>
  <c r="C243" i="6"/>
  <c r="R266" i="7"/>
  <c r="Q266" i="7"/>
  <c r="P266" i="7"/>
  <c r="O266" i="7"/>
  <c r="N266" i="7"/>
  <c r="M266" i="7"/>
  <c r="L266" i="7"/>
  <c r="K266" i="7"/>
  <c r="J266" i="7"/>
  <c r="I266" i="7"/>
  <c r="H266" i="7"/>
  <c r="G266" i="7"/>
  <c r="F266" i="7"/>
  <c r="E266" i="7"/>
  <c r="D266" i="7"/>
  <c r="C266" i="7"/>
  <c r="R262" i="7"/>
  <c r="Q262" i="7"/>
  <c r="P262" i="7"/>
  <c r="O262" i="7"/>
  <c r="N262" i="7"/>
  <c r="M262" i="7"/>
  <c r="L262" i="7"/>
  <c r="K262" i="7"/>
  <c r="J262" i="7"/>
  <c r="I262" i="7"/>
  <c r="H262" i="7"/>
  <c r="G262" i="7"/>
  <c r="F262" i="7"/>
  <c r="E262" i="7"/>
  <c r="D262" i="7"/>
  <c r="C262" i="7"/>
  <c r="B262" i="7"/>
  <c r="R261" i="7"/>
  <c r="Q261" i="7"/>
  <c r="P261" i="7"/>
  <c r="O261" i="7"/>
  <c r="N261" i="7"/>
  <c r="M261" i="7"/>
  <c r="L261" i="7"/>
  <c r="K261" i="7"/>
  <c r="J261" i="7"/>
  <c r="I261" i="7"/>
  <c r="H261" i="7"/>
  <c r="G261" i="7"/>
  <c r="F261" i="7"/>
  <c r="E261" i="7"/>
  <c r="D261" i="7"/>
  <c r="C261" i="7"/>
  <c r="B261" i="7"/>
  <c r="R260" i="7"/>
  <c r="Q260" i="7"/>
  <c r="P260" i="7"/>
  <c r="O260" i="7"/>
  <c r="N260" i="7"/>
  <c r="M260" i="7"/>
  <c r="L260" i="7"/>
  <c r="K260" i="7"/>
  <c r="J260" i="7"/>
  <c r="I260" i="7"/>
  <c r="H260" i="7"/>
  <c r="G260" i="7"/>
  <c r="F260" i="7"/>
  <c r="E260" i="7"/>
  <c r="D260" i="7"/>
  <c r="C260" i="7"/>
  <c r="B260" i="7"/>
  <c r="R259" i="7"/>
  <c r="Q259" i="7"/>
  <c r="P259" i="7"/>
  <c r="O259" i="7"/>
  <c r="N259" i="7"/>
  <c r="M259" i="7"/>
  <c r="L259" i="7"/>
  <c r="K259" i="7"/>
  <c r="J259" i="7"/>
  <c r="I259" i="7"/>
  <c r="H259" i="7"/>
  <c r="G259" i="7"/>
  <c r="F259" i="7"/>
  <c r="E259" i="7"/>
  <c r="D259" i="7"/>
  <c r="C259" i="7"/>
  <c r="R258" i="7"/>
  <c r="Q258" i="7"/>
  <c r="P258" i="7"/>
  <c r="O258" i="7"/>
  <c r="N258" i="7"/>
  <c r="M258" i="7"/>
  <c r="L258" i="7"/>
  <c r="K258" i="7"/>
  <c r="J258" i="7"/>
  <c r="I258" i="7"/>
  <c r="H258" i="7"/>
  <c r="G258" i="7"/>
  <c r="F258" i="7"/>
  <c r="E258" i="7"/>
  <c r="D258" i="7"/>
  <c r="C258" i="7"/>
  <c r="R254" i="7"/>
  <c r="Q254" i="7"/>
  <c r="P254" i="7"/>
  <c r="O254" i="7"/>
  <c r="N254" i="7"/>
  <c r="M254" i="7"/>
  <c r="L254" i="7"/>
  <c r="K254" i="7"/>
  <c r="J254" i="7"/>
  <c r="I254" i="7"/>
  <c r="H254" i="7"/>
  <c r="G254" i="7"/>
  <c r="F254" i="7"/>
  <c r="E254" i="7"/>
  <c r="D254" i="7"/>
  <c r="C254" i="7"/>
  <c r="B254" i="7"/>
  <c r="R253" i="7"/>
  <c r="Q253" i="7"/>
  <c r="P253" i="7"/>
  <c r="O253" i="7"/>
  <c r="N253" i="7"/>
  <c r="M253" i="7"/>
  <c r="L253" i="7"/>
  <c r="K253" i="7"/>
  <c r="J253" i="7"/>
  <c r="I253" i="7"/>
  <c r="H253" i="7"/>
  <c r="G253" i="7"/>
  <c r="F253" i="7"/>
  <c r="E253" i="7"/>
  <c r="D253" i="7"/>
  <c r="C253" i="7"/>
  <c r="B253" i="7"/>
  <c r="R252" i="7"/>
  <c r="Q252" i="7"/>
  <c r="P252" i="7"/>
  <c r="O252" i="7"/>
  <c r="N252" i="7"/>
  <c r="M252" i="7"/>
  <c r="L252" i="7"/>
  <c r="K252" i="7"/>
  <c r="J252" i="7"/>
  <c r="I252" i="7"/>
  <c r="H252" i="7"/>
  <c r="G252" i="7"/>
  <c r="F252" i="7"/>
  <c r="E252" i="7"/>
  <c r="D252" i="7"/>
  <c r="C252" i="7"/>
  <c r="B252" i="7"/>
  <c r="R251" i="7"/>
  <c r="Q251" i="7"/>
  <c r="P251" i="7"/>
  <c r="O251" i="7"/>
  <c r="N251" i="7"/>
  <c r="M251" i="7"/>
  <c r="L251" i="7"/>
  <c r="K251" i="7"/>
  <c r="J251" i="7"/>
  <c r="I251" i="7"/>
  <c r="H251" i="7"/>
  <c r="G251" i="7"/>
  <c r="F251" i="7"/>
  <c r="E251" i="7"/>
  <c r="D251" i="7"/>
  <c r="C251" i="7"/>
  <c r="R250" i="7"/>
  <c r="Q250" i="7"/>
  <c r="P250" i="7"/>
  <c r="O250" i="7"/>
  <c r="N250" i="7"/>
  <c r="M250" i="7"/>
  <c r="L250" i="7"/>
  <c r="K250" i="7"/>
  <c r="J250" i="7"/>
  <c r="I250" i="7"/>
  <c r="H250" i="7"/>
  <c r="G250" i="7"/>
  <c r="F250" i="7"/>
  <c r="E250" i="7"/>
  <c r="D250" i="7"/>
  <c r="C250" i="7"/>
  <c r="R246" i="7"/>
  <c r="Q246" i="7"/>
  <c r="P246" i="7"/>
  <c r="O246" i="7"/>
  <c r="N246" i="7"/>
  <c r="M246" i="7"/>
  <c r="L246" i="7"/>
  <c r="K246" i="7"/>
  <c r="J246" i="7"/>
  <c r="I246" i="7"/>
  <c r="H246" i="7"/>
  <c r="G246" i="7"/>
  <c r="F246" i="7"/>
  <c r="E246" i="7"/>
  <c r="D246" i="7"/>
  <c r="C246" i="7"/>
  <c r="B246" i="7"/>
  <c r="R245" i="7"/>
  <c r="Q245" i="7"/>
  <c r="P245" i="7"/>
  <c r="O245" i="7"/>
  <c r="N245" i="7"/>
  <c r="M245" i="7"/>
  <c r="L245" i="7"/>
  <c r="K245" i="7"/>
  <c r="J245" i="7"/>
  <c r="I245" i="7"/>
  <c r="H245" i="7"/>
  <c r="G245" i="7"/>
  <c r="F245" i="7"/>
  <c r="E245" i="7"/>
  <c r="D245" i="7"/>
  <c r="C245" i="7"/>
  <c r="B245" i="7"/>
  <c r="R244" i="7"/>
  <c r="Q244" i="7"/>
  <c r="P244" i="7"/>
  <c r="O244" i="7"/>
  <c r="N244" i="7"/>
  <c r="M244" i="7"/>
  <c r="L244" i="7"/>
  <c r="K244" i="7"/>
  <c r="J244" i="7"/>
  <c r="I244" i="7"/>
  <c r="H244" i="7"/>
  <c r="G244" i="7"/>
  <c r="F244" i="7"/>
  <c r="E244" i="7"/>
  <c r="D244" i="7"/>
  <c r="C244" i="7"/>
  <c r="B244" i="7"/>
  <c r="R243" i="7"/>
  <c r="Q243" i="7"/>
  <c r="P243" i="7"/>
  <c r="O243" i="7"/>
  <c r="N243" i="7"/>
  <c r="M243" i="7"/>
  <c r="L243" i="7"/>
  <c r="K243" i="7"/>
  <c r="J243" i="7"/>
  <c r="I243" i="7"/>
  <c r="H243" i="7"/>
  <c r="G243" i="7"/>
  <c r="F243" i="7"/>
  <c r="E243" i="7"/>
  <c r="D243" i="7"/>
  <c r="C243" i="7"/>
  <c r="R266" i="8"/>
  <c r="Q266" i="8"/>
  <c r="P266" i="8"/>
  <c r="O266" i="8"/>
  <c r="N266" i="8"/>
  <c r="M266" i="8"/>
  <c r="L266" i="8"/>
  <c r="K266" i="8"/>
  <c r="J266" i="8"/>
  <c r="I266" i="8"/>
  <c r="H266" i="8"/>
  <c r="G266" i="8"/>
  <c r="F266" i="8"/>
  <c r="E266" i="8"/>
  <c r="D266" i="8"/>
  <c r="C266" i="8"/>
  <c r="R262" i="8"/>
  <c r="Q262" i="8"/>
  <c r="P262" i="8"/>
  <c r="O262" i="8"/>
  <c r="N262" i="8"/>
  <c r="M262" i="8"/>
  <c r="L262" i="8"/>
  <c r="K262" i="8"/>
  <c r="J262" i="8"/>
  <c r="I262" i="8"/>
  <c r="H262" i="8"/>
  <c r="G262" i="8"/>
  <c r="F262" i="8"/>
  <c r="E262" i="8"/>
  <c r="D262" i="8"/>
  <c r="C262" i="8"/>
  <c r="B262" i="8"/>
  <c r="R261" i="8"/>
  <c r="Q261" i="8"/>
  <c r="P261" i="8"/>
  <c r="O261" i="8"/>
  <c r="N261" i="8"/>
  <c r="M261" i="8"/>
  <c r="L261" i="8"/>
  <c r="K261" i="8"/>
  <c r="J261" i="8"/>
  <c r="I261" i="8"/>
  <c r="H261" i="8"/>
  <c r="G261" i="8"/>
  <c r="F261" i="8"/>
  <c r="E261" i="8"/>
  <c r="D261" i="8"/>
  <c r="C261" i="8"/>
  <c r="B261" i="8"/>
  <c r="R260" i="8"/>
  <c r="Q260" i="8"/>
  <c r="P260" i="8"/>
  <c r="O260" i="8"/>
  <c r="N260" i="8"/>
  <c r="M260" i="8"/>
  <c r="L260" i="8"/>
  <c r="K260" i="8"/>
  <c r="J260" i="8"/>
  <c r="I260" i="8"/>
  <c r="H260" i="8"/>
  <c r="G260" i="8"/>
  <c r="F260" i="8"/>
  <c r="E260" i="8"/>
  <c r="D260" i="8"/>
  <c r="C260" i="8"/>
  <c r="B260" i="8"/>
  <c r="R259" i="8"/>
  <c r="Q259" i="8"/>
  <c r="P259" i="8"/>
  <c r="O259" i="8"/>
  <c r="N259" i="8"/>
  <c r="M259" i="8"/>
  <c r="L259" i="8"/>
  <c r="K259" i="8"/>
  <c r="J259" i="8"/>
  <c r="I259" i="8"/>
  <c r="H259" i="8"/>
  <c r="G259" i="8"/>
  <c r="F259" i="8"/>
  <c r="E259" i="8"/>
  <c r="D259" i="8"/>
  <c r="C259" i="8"/>
  <c r="R258" i="8"/>
  <c r="Q258" i="8"/>
  <c r="P258" i="8"/>
  <c r="O258" i="8"/>
  <c r="N258" i="8"/>
  <c r="M258" i="8"/>
  <c r="L258" i="8"/>
  <c r="K258" i="8"/>
  <c r="J258" i="8"/>
  <c r="I258" i="8"/>
  <c r="H258" i="8"/>
  <c r="G258" i="8"/>
  <c r="F258" i="8"/>
  <c r="E258" i="8"/>
  <c r="D258" i="8"/>
  <c r="C258" i="8"/>
  <c r="R254" i="8"/>
  <c r="Q254" i="8"/>
  <c r="P254" i="8"/>
  <c r="O254" i="8"/>
  <c r="N254" i="8"/>
  <c r="M254" i="8"/>
  <c r="L254" i="8"/>
  <c r="K254" i="8"/>
  <c r="J254" i="8"/>
  <c r="I254" i="8"/>
  <c r="H254" i="8"/>
  <c r="G254" i="8"/>
  <c r="F254" i="8"/>
  <c r="E254" i="8"/>
  <c r="D254" i="8"/>
  <c r="C254" i="8"/>
  <c r="B254" i="8"/>
  <c r="R253" i="8"/>
  <c r="Q253" i="8"/>
  <c r="P253" i="8"/>
  <c r="O253" i="8"/>
  <c r="N253" i="8"/>
  <c r="M253" i="8"/>
  <c r="L253" i="8"/>
  <c r="K253" i="8"/>
  <c r="J253" i="8"/>
  <c r="I253" i="8"/>
  <c r="H253" i="8"/>
  <c r="G253" i="8"/>
  <c r="F253" i="8"/>
  <c r="E253" i="8"/>
  <c r="D253" i="8"/>
  <c r="C253" i="8"/>
  <c r="B253" i="8"/>
  <c r="R252" i="8"/>
  <c r="Q252" i="8"/>
  <c r="P252" i="8"/>
  <c r="O252" i="8"/>
  <c r="N252" i="8"/>
  <c r="M252" i="8"/>
  <c r="L252" i="8"/>
  <c r="K252" i="8"/>
  <c r="J252" i="8"/>
  <c r="I252" i="8"/>
  <c r="H252" i="8"/>
  <c r="G252" i="8"/>
  <c r="F252" i="8"/>
  <c r="E252" i="8"/>
  <c r="D252" i="8"/>
  <c r="C252" i="8"/>
  <c r="B252" i="8"/>
  <c r="R251" i="8"/>
  <c r="Q251" i="8"/>
  <c r="P251" i="8"/>
  <c r="O251" i="8"/>
  <c r="N251" i="8"/>
  <c r="M251" i="8"/>
  <c r="L251" i="8"/>
  <c r="K251" i="8"/>
  <c r="J251" i="8"/>
  <c r="I251" i="8"/>
  <c r="H251" i="8"/>
  <c r="G251" i="8"/>
  <c r="F251" i="8"/>
  <c r="E251" i="8"/>
  <c r="D251" i="8"/>
  <c r="C251" i="8"/>
  <c r="R250" i="8"/>
  <c r="Q250" i="8"/>
  <c r="P250" i="8"/>
  <c r="O250" i="8"/>
  <c r="N250" i="8"/>
  <c r="M250" i="8"/>
  <c r="L250" i="8"/>
  <c r="K250" i="8"/>
  <c r="J250" i="8"/>
  <c r="I250" i="8"/>
  <c r="H250" i="8"/>
  <c r="G250" i="8"/>
  <c r="F250" i="8"/>
  <c r="E250" i="8"/>
  <c r="D250" i="8"/>
  <c r="C250" i="8"/>
  <c r="R246" i="8"/>
  <c r="Q246" i="8"/>
  <c r="P246" i="8"/>
  <c r="O246" i="8"/>
  <c r="N246" i="8"/>
  <c r="M246" i="8"/>
  <c r="L246" i="8"/>
  <c r="K246" i="8"/>
  <c r="J246" i="8"/>
  <c r="I246" i="8"/>
  <c r="H246" i="8"/>
  <c r="G246" i="8"/>
  <c r="F246" i="8"/>
  <c r="E246" i="8"/>
  <c r="D246" i="8"/>
  <c r="C246" i="8"/>
  <c r="B246" i="8"/>
  <c r="R245" i="8"/>
  <c r="Q245" i="8"/>
  <c r="P245" i="8"/>
  <c r="O245" i="8"/>
  <c r="N245" i="8"/>
  <c r="M245" i="8"/>
  <c r="L245" i="8"/>
  <c r="K245" i="8"/>
  <c r="J245" i="8"/>
  <c r="I245" i="8"/>
  <c r="H245" i="8"/>
  <c r="G245" i="8"/>
  <c r="F245" i="8"/>
  <c r="E245" i="8"/>
  <c r="D245" i="8"/>
  <c r="C245" i="8"/>
  <c r="B245" i="8"/>
  <c r="R244" i="8"/>
  <c r="Q244" i="8"/>
  <c r="P244" i="8"/>
  <c r="O244" i="8"/>
  <c r="N244" i="8"/>
  <c r="M244" i="8"/>
  <c r="L244" i="8"/>
  <c r="K244" i="8"/>
  <c r="J244" i="8"/>
  <c r="I244" i="8"/>
  <c r="H244" i="8"/>
  <c r="G244" i="8"/>
  <c r="F244" i="8"/>
  <c r="E244" i="8"/>
  <c r="D244" i="8"/>
  <c r="C244" i="8"/>
  <c r="B244" i="8"/>
  <c r="R243" i="8"/>
  <c r="Q243" i="8"/>
  <c r="P243" i="8"/>
  <c r="O243" i="8"/>
  <c r="N243" i="8"/>
  <c r="M243" i="8"/>
  <c r="L243" i="8"/>
  <c r="K243" i="8"/>
  <c r="J243" i="8"/>
  <c r="I243" i="8"/>
  <c r="H243" i="8"/>
  <c r="G243" i="8"/>
  <c r="F243" i="8"/>
  <c r="E243" i="8"/>
  <c r="D243" i="8"/>
  <c r="C243" i="8"/>
  <c r="R276" i="4"/>
  <c r="Q276" i="4"/>
  <c r="P276" i="4"/>
  <c r="O276" i="4"/>
  <c r="N276" i="4"/>
  <c r="M276" i="4"/>
  <c r="L276" i="4"/>
  <c r="K276" i="4"/>
  <c r="J276" i="4"/>
  <c r="I276" i="4"/>
  <c r="H276" i="4"/>
  <c r="G276" i="4"/>
  <c r="F276" i="4"/>
  <c r="E276" i="4"/>
  <c r="D276" i="4"/>
  <c r="C276" i="4"/>
  <c r="R275" i="4"/>
  <c r="Q275" i="4"/>
  <c r="P275" i="4"/>
  <c r="O275" i="4"/>
  <c r="N275" i="4"/>
  <c r="M275" i="4"/>
  <c r="L275" i="4"/>
  <c r="K275" i="4"/>
  <c r="J275" i="4"/>
  <c r="I275" i="4"/>
  <c r="H275" i="4"/>
  <c r="G275" i="4"/>
  <c r="F275" i="4"/>
  <c r="E275" i="4"/>
  <c r="D275" i="4"/>
  <c r="C275" i="4"/>
  <c r="R274" i="4"/>
  <c r="Q274" i="4"/>
  <c r="P274" i="4"/>
  <c r="O274" i="4"/>
  <c r="N274" i="4"/>
  <c r="M274" i="4"/>
  <c r="L274" i="4"/>
  <c r="K274" i="4"/>
  <c r="J274" i="4"/>
  <c r="I274" i="4"/>
  <c r="H274" i="4"/>
  <c r="G274" i="4"/>
  <c r="F274" i="4"/>
  <c r="E274" i="4"/>
  <c r="D274" i="4"/>
  <c r="C274" i="4"/>
  <c r="R268" i="4"/>
  <c r="Q268" i="4"/>
  <c r="P268" i="4"/>
  <c r="O268" i="4"/>
  <c r="N268" i="4"/>
  <c r="M268" i="4"/>
  <c r="L268" i="4"/>
  <c r="K268" i="4"/>
  <c r="J268" i="4"/>
  <c r="I268" i="4"/>
  <c r="H268" i="4"/>
  <c r="G268" i="4"/>
  <c r="F268" i="4"/>
  <c r="E268" i="4"/>
  <c r="D268" i="4"/>
  <c r="C268" i="4"/>
  <c r="R267" i="4"/>
  <c r="Q267" i="4"/>
  <c r="P267" i="4"/>
  <c r="O267" i="4"/>
  <c r="N267" i="4"/>
  <c r="M267" i="4"/>
  <c r="L267" i="4"/>
  <c r="K267" i="4"/>
  <c r="J267" i="4"/>
  <c r="I267" i="4"/>
  <c r="H267" i="4"/>
  <c r="G267" i="4"/>
  <c r="F267" i="4"/>
  <c r="E267" i="4"/>
  <c r="D267" i="4"/>
  <c r="C267" i="4"/>
  <c r="R266" i="4"/>
  <c r="Q266" i="4"/>
  <c r="P266" i="4"/>
  <c r="O266" i="4"/>
  <c r="N266" i="4"/>
  <c r="M266" i="4"/>
  <c r="L266" i="4"/>
  <c r="K266" i="4"/>
  <c r="J266" i="4"/>
  <c r="I266" i="4"/>
  <c r="H266" i="4"/>
  <c r="G266" i="4"/>
  <c r="F266" i="4"/>
  <c r="E266" i="4"/>
  <c r="D266" i="4"/>
  <c r="C266" i="4"/>
  <c r="R260" i="4"/>
  <c r="Q260" i="4"/>
  <c r="P260" i="4"/>
  <c r="O260" i="4"/>
  <c r="N260" i="4"/>
  <c r="M260" i="4"/>
  <c r="L260" i="4"/>
  <c r="K260" i="4"/>
  <c r="J260" i="4"/>
  <c r="I260" i="4"/>
  <c r="H260" i="4"/>
  <c r="G260" i="4"/>
  <c r="F260" i="4"/>
  <c r="E260" i="4"/>
  <c r="D260" i="4"/>
  <c r="C260" i="4"/>
  <c r="R259" i="4"/>
  <c r="Q259" i="4"/>
  <c r="P259" i="4"/>
  <c r="O259" i="4"/>
  <c r="N259" i="4"/>
  <c r="M259" i="4"/>
  <c r="L259" i="4"/>
  <c r="K259" i="4"/>
  <c r="J259" i="4"/>
  <c r="I259" i="4"/>
  <c r="H259" i="4"/>
  <c r="G259" i="4"/>
  <c r="F259" i="4"/>
  <c r="E259" i="4"/>
  <c r="D259" i="4"/>
  <c r="C259" i="4"/>
  <c r="R258" i="4"/>
  <c r="Q258" i="4"/>
  <c r="P258" i="4"/>
  <c r="O258" i="4"/>
  <c r="N258" i="4"/>
  <c r="M258" i="4"/>
  <c r="L258" i="4"/>
  <c r="K258" i="4"/>
  <c r="J258" i="4"/>
  <c r="I258" i="4"/>
  <c r="H258" i="4"/>
  <c r="G258" i="4"/>
  <c r="F258" i="4"/>
  <c r="E258" i="4"/>
  <c r="D258" i="4"/>
  <c r="C258" i="4"/>
  <c r="R280" i="4"/>
  <c r="Q280" i="4"/>
  <c r="P280" i="4"/>
  <c r="O280" i="4"/>
  <c r="N280" i="4"/>
  <c r="M280" i="4"/>
  <c r="L280" i="4"/>
  <c r="K280" i="4"/>
  <c r="J280" i="4"/>
  <c r="I280" i="4"/>
  <c r="H280" i="4"/>
  <c r="G280" i="4"/>
  <c r="F280" i="4"/>
  <c r="E280" i="4"/>
  <c r="D280" i="4"/>
  <c r="C280" i="4"/>
  <c r="R273" i="4"/>
  <c r="Q273" i="4"/>
  <c r="P273" i="4"/>
  <c r="O273" i="4"/>
  <c r="N273" i="4"/>
  <c r="M273" i="4"/>
  <c r="L273" i="4"/>
  <c r="K273" i="4"/>
  <c r="J273" i="4"/>
  <c r="I273" i="4"/>
  <c r="H273" i="4"/>
  <c r="G273" i="4"/>
  <c r="F273" i="4"/>
  <c r="E273" i="4"/>
  <c r="D273" i="4"/>
  <c r="C273" i="4"/>
  <c r="R272" i="4"/>
  <c r="Q272" i="4"/>
  <c r="P272" i="4"/>
  <c r="O272" i="4"/>
  <c r="N272" i="4"/>
  <c r="M272" i="4"/>
  <c r="L272" i="4"/>
  <c r="K272" i="4"/>
  <c r="J272" i="4"/>
  <c r="I272" i="4"/>
  <c r="H272" i="4"/>
  <c r="G272" i="4"/>
  <c r="F272" i="4"/>
  <c r="E272" i="4"/>
  <c r="D272" i="4"/>
  <c r="C272" i="4"/>
  <c r="R265" i="4"/>
  <c r="Q265" i="4"/>
  <c r="P265" i="4"/>
  <c r="O265" i="4"/>
  <c r="N265" i="4"/>
  <c r="M265" i="4"/>
  <c r="L265" i="4"/>
  <c r="K265" i="4"/>
  <c r="J265" i="4"/>
  <c r="I265" i="4"/>
  <c r="H265" i="4"/>
  <c r="G265" i="4"/>
  <c r="F265" i="4"/>
  <c r="E265" i="4"/>
  <c r="D265" i="4"/>
  <c r="C265" i="4"/>
  <c r="R264" i="4"/>
  <c r="Q264" i="4"/>
  <c r="P264" i="4"/>
  <c r="O264" i="4"/>
  <c r="N264" i="4"/>
  <c r="M264" i="4"/>
  <c r="L264" i="4"/>
  <c r="K264" i="4"/>
  <c r="J264" i="4"/>
  <c r="I264" i="4"/>
  <c r="H264" i="4"/>
  <c r="G264" i="4"/>
  <c r="F264" i="4"/>
  <c r="E264" i="4"/>
  <c r="D264" i="4"/>
  <c r="C264" i="4"/>
  <c r="R257" i="4"/>
  <c r="Q257" i="4"/>
  <c r="P257" i="4"/>
  <c r="O257" i="4"/>
  <c r="N257" i="4"/>
  <c r="M257" i="4"/>
  <c r="L257" i="4"/>
  <c r="K257" i="4"/>
  <c r="J257" i="4"/>
  <c r="I257" i="4"/>
  <c r="H257" i="4"/>
  <c r="G257" i="4"/>
  <c r="F257" i="4"/>
  <c r="E257" i="4"/>
  <c r="D257" i="4"/>
  <c r="C257" i="4"/>
  <c r="AD60" i="4"/>
  <c r="AC60" i="4"/>
  <c r="W60" i="4"/>
  <c r="CE32" i="1"/>
  <c r="CE33" i="1" s="1"/>
  <c r="CE34" i="1" s="1"/>
  <c r="CE35" i="1" s="1"/>
  <c r="CE36" i="1" s="1"/>
  <c r="CC32" i="1"/>
  <c r="CC33" i="1" s="1"/>
  <c r="CC34" i="1" s="1"/>
  <c r="CC35" i="1" s="1"/>
  <c r="CC36" i="1" s="1"/>
  <c r="Z29" i="1"/>
  <c r="AA29" i="1"/>
  <c r="DU35" i="1"/>
  <c r="DT35" i="1"/>
  <c r="C35" i="1"/>
  <c r="A35" i="1"/>
  <c r="DU34" i="1"/>
  <c r="DT34" i="1"/>
  <c r="C34" i="1"/>
  <c r="A34" i="1"/>
  <c r="H39" i="3"/>
  <c r="H38" i="3"/>
  <c r="H37" i="3"/>
  <c r="H36" i="3"/>
  <c r="H35" i="3"/>
  <c r="H34" i="3"/>
  <c r="DU31" i="1"/>
  <c r="DS31" i="1"/>
  <c r="C62" i="4"/>
  <c r="C62" i="8"/>
  <c r="C62" i="7"/>
  <c r="C62" i="6"/>
  <c r="AC710" i="4"/>
  <c r="AA710" i="4"/>
  <c r="Y710" i="4"/>
  <c r="M720" i="4"/>
  <c r="L720" i="4"/>
  <c r="M719" i="4"/>
  <c r="L719" i="4"/>
  <c r="M718" i="4"/>
  <c r="L718" i="4"/>
  <c r="H718" i="4"/>
  <c r="AB717" i="4"/>
  <c r="AA717" i="4"/>
  <c r="S717" i="4"/>
  <c r="R717" i="4"/>
  <c r="M716" i="4"/>
  <c r="L716" i="4"/>
  <c r="M715" i="4"/>
  <c r="L715" i="4"/>
  <c r="M714" i="4"/>
  <c r="L714" i="4"/>
  <c r="K714" i="4"/>
  <c r="K715" i="4" s="1"/>
  <c r="K716" i="4" s="1"/>
  <c r="K717" i="4" s="1"/>
  <c r="K718" i="4" s="1"/>
  <c r="K719" i="4" s="1"/>
  <c r="K720" i="4" s="1"/>
  <c r="J714" i="4"/>
  <c r="J715" i="4" s="1"/>
  <c r="J716" i="4" s="1"/>
  <c r="J717" i="4" s="1"/>
  <c r="J718" i="4" s="1"/>
  <c r="J719" i="4" s="1"/>
  <c r="J720" i="4" s="1"/>
  <c r="I714" i="4"/>
  <c r="I715" i="4" s="1"/>
  <c r="I716" i="4" s="1"/>
  <c r="I717" i="4" s="1"/>
  <c r="I718" i="4" s="1"/>
  <c r="I719" i="4" s="1"/>
  <c r="I720" i="4" s="1"/>
  <c r="H714" i="4"/>
  <c r="AB713" i="4"/>
  <c r="AD713" i="4" s="1"/>
  <c r="AA713" i="4"/>
  <c r="AC713" i="4" s="1"/>
  <c r="L713" i="4" s="1"/>
  <c r="S713" i="4"/>
  <c r="R713" i="4"/>
  <c r="M713" i="4" l="1"/>
  <c r="U713" i="4"/>
  <c r="D713" i="4" s="1"/>
  <c r="T713" i="4"/>
  <c r="CM13" i="1"/>
  <c r="CN13" i="1"/>
  <c r="CM62" i="1"/>
  <c r="CO13" i="1"/>
  <c r="CN62" i="1"/>
  <c r="CO62" i="1"/>
  <c r="O718" i="4"/>
  <c r="AC717" i="4"/>
  <c r="L717" i="4" s="1"/>
  <c r="T717" i="4" s="1"/>
  <c r="AD717" i="4"/>
  <c r="M717" i="4" s="1"/>
  <c r="U717" i="4" s="1"/>
  <c r="D717" i="4" s="1"/>
  <c r="O714" i="4"/>
  <c r="H719" i="4"/>
  <c r="H715" i="4"/>
  <c r="V713" i="4" l="1"/>
  <c r="C713" i="4"/>
  <c r="C717" i="4"/>
  <c r="V717" i="4"/>
  <c r="P714" i="4"/>
  <c r="T714" i="4" s="1"/>
  <c r="Q714" i="4"/>
  <c r="U714" i="4" s="1"/>
  <c r="D714" i="4" s="1"/>
  <c r="H716" i="4"/>
  <c r="O715" i="4"/>
  <c r="O719" i="4"/>
  <c r="H720" i="4"/>
  <c r="P718" i="4"/>
  <c r="T718" i="4" s="1"/>
  <c r="Q718" i="4"/>
  <c r="U718" i="4" s="1"/>
  <c r="D718" i="4" s="1"/>
  <c r="C714" i="4" l="1"/>
  <c r="V714" i="4"/>
  <c r="C718" i="4"/>
  <c r="V718" i="4"/>
  <c r="O720" i="4"/>
  <c r="Q719" i="4"/>
  <c r="U719" i="4" s="1"/>
  <c r="D719" i="4" s="1"/>
  <c r="P719" i="4"/>
  <c r="T719" i="4" s="1"/>
  <c r="O716" i="4"/>
  <c r="Q715" i="4"/>
  <c r="U715" i="4" s="1"/>
  <c r="D715" i="4" s="1"/>
  <c r="P715" i="4"/>
  <c r="T715" i="4" s="1"/>
  <c r="L68" i="4"/>
  <c r="L80" i="4" s="1"/>
  <c r="K68" i="4"/>
  <c r="K80" i="4" s="1"/>
  <c r="C37" i="1"/>
  <c r="C36" i="1"/>
  <c r="C33" i="1"/>
  <c r="C32" i="1"/>
  <c r="C31" i="1"/>
  <c r="C30" i="1"/>
  <c r="CW5" i="1"/>
  <c r="CW62" i="1" s="1"/>
  <c r="CV5" i="1"/>
  <c r="CV62" i="1" s="1"/>
  <c r="CR5" i="1"/>
  <c r="CR62" i="1" s="1"/>
  <c r="CQ5" i="1"/>
  <c r="CQ62" i="1" s="1"/>
  <c r="CS5" i="1"/>
  <c r="CP5" i="1"/>
  <c r="AF170" i="4"/>
  <c r="AF171" i="4" s="1"/>
  <c r="AF172" i="4" s="1"/>
  <c r="AE170" i="4"/>
  <c r="AE171" i="4" s="1"/>
  <c r="AE172" i="4" s="1"/>
  <c r="AD170" i="4"/>
  <c r="AD171" i="4" s="1"/>
  <c r="AD172" i="4" s="1"/>
  <c r="AC170" i="4"/>
  <c r="AC171" i="4" s="1"/>
  <c r="AB170" i="4"/>
  <c r="AB171" i="4" s="1"/>
  <c r="AB172" i="4" s="1"/>
  <c r="AA170" i="4"/>
  <c r="AA171" i="4" s="1"/>
  <c r="AA172" i="4" s="1"/>
  <c r="Z170" i="4"/>
  <c r="Z171" i="4" s="1"/>
  <c r="Y170" i="4"/>
  <c r="Y171" i="4" s="1"/>
  <c r="Y172" i="4" s="1"/>
  <c r="X170" i="4"/>
  <c r="X171" i="4" s="1"/>
  <c r="X172" i="4" s="1"/>
  <c r="W170" i="4"/>
  <c r="W171" i="4" s="1"/>
  <c r="W172" i="4" s="1"/>
  <c r="V170" i="4"/>
  <c r="V171" i="4" s="1"/>
  <c r="U170" i="4"/>
  <c r="U171" i="4" s="1"/>
  <c r="T170" i="4"/>
  <c r="T171" i="4" s="1"/>
  <c r="S170" i="4"/>
  <c r="S171" i="4" s="1"/>
  <c r="S172" i="4" s="1"/>
  <c r="R170" i="4"/>
  <c r="R171" i="4" s="1"/>
  <c r="AF165" i="4"/>
  <c r="AF166" i="4" s="1"/>
  <c r="AF167" i="4" s="1"/>
  <c r="AE165" i="4"/>
  <c r="AE166" i="4" s="1"/>
  <c r="AD165" i="4"/>
  <c r="AD166" i="4" s="1"/>
  <c r="AC165" i="4"/>
  <c r="AC166" i="4" s="1"/>
  <c r="AB165" i="4"/>
  <c r="AB166" i="4" s="1"/>
  <c r="AB167" i="4" s="1"/>
  <c r="AA165" i="4"/>
  <c r="AA166" i="4" s="1"/>
  <c r="AA167" i="4" s="1"/>
  <c r="Z165" i="4"/>
  <c r="Z166" i="4" s="1"/>
  <c r="Z167" i="4" s="1"/>
  <c r="Y165" i="4"/>
  <c r="Y166" i="4" s="1"/>
  <c r="Y167" i="4" s="1"/>
  <c r="X165" i="4"/>
  <c r="X166" i="4" s="1"/>
  <c r="X167" i="4" s="1"/>
  <c r="W165" i="4"/>
  <c r="W166" i="4" s="1"/>
  <c r="V165" i="4"/>
  <c r="V166" i="4" s="1"/>
  <c r="V167" i="4" s="1"/>
  <c r="U165" i="4"/>
  <c r="U166" i="4" s="1"/>
  <c r="U167" i="4" s="1"/>
  <c r="T165" i="4"/>
  <c r="T166" i="4" s="1"/>
  <c r="T167" i="4" s="1"/>
  <c r="S165" i="4"/>
  <c r="S166" i="4" s="1"/>
  <c r="S167" i="4" s="1"/>
  <c r="R165" i="4"/>
  <c r="R166" i="4" s="1"/>
  <c r="R167" i="4" s="1"/>
  <c r="AH30" i="1"/>
  <c r="AG30" i="1"/>
  <c r="T31" i="1"/>
  <c r="T32" i="1" s="1"/>
  <c r="T33" i="1" s="1"/>
  <c r="S31" i="1"/>
  <c r="R31" i="1"/>
  <c r="R32" i="1" s="1"/>
  <c r="R33" i="1" s="1"/>
  <c r="W31" i="1"/>
  <c r="M31" i="1"/>
  <c r="N31" i="1"/>
  <c r="D355" i="4"/>
  <c r="JN5" i="1"/>
  <c r="JN62" i="1" s="1"/>
  <c r="L81" i="4"/>
  <c r="K81" i="4"/>
  <c r="K76" i="4"/>
  <c r="O75" i="4"/>
  <c r="O79" i="4" s="1"/>
  <c r="O83" i="4" s="1"/>
  <c r="V706" i="4"/>
  <c r="U706" i="4"/>
  <c r="S706" i="4"/>
  <c r="Q706" i="4"/>
  <c r="V705" i="4"/>
  <c r="U705" i="4"/>
  <c r="S705" i="4"/>
  <c r="Q705" i="4"/>
  <c r="V704" i="4"/>
  <c r="U704" i="4"/>
  <c r="S704" i="4"/>
  <c r="Q704" i="4"/>
  <c r="V703" i="4"/>
  <c r="U703" i="4"/>
  <c r="S703" i="4"/>
  <c r="Q703" i="4"/>
  <c r="V702" i="4"/>
  <c r="U702" i="4"/>
  <c r="S702" i="4"/>
  <c r="Q702" i="4"/>
  <c r="V701" i="4"/>
  <c r="U701" i="4"/>
  <c r="S701" i="4"/>
  <c r="Q701" i="4"/>
  <c r="V700" i="4"/>
  <c r="U700" i="4"/>
  <c r="S700" i="4"/>
  <c r="Q700" i="4"/>
  <c r="V699" i="4"/>
  <c r="U699" i="4"/>
  <c r="S699" i="4"/>
  <c r="Q699" i="4"/>
  <c r="V698" i="4"/>
  <c r="U698" i="4"/>
  <c r="S698" i="4"/>
  <c r="Q698" i="4"/>
  <c r="V697" i="4"/>
  <c r="U697" i="4"/>
  <c r="S697" i="4"/>
  <c r="Q697" i="4"/>
  <c r="V696" i="4"/>
  <c r="U696" i="4"/>
  <c r="S696" i="4"/>
  <c r="Q696" i="4"/>
  <c r="V695" i="4"/>
  <c r="U695" i="4"/>
  <c r="O691" i="4"/>
  <c r="O692" i="4" s="1"/>
  <c r="O693" i="4" s="1"/>
  <c r="O694" i="4" s="1"/>
  <c r="O695" i="4" s="1"/>
  <c r="O696" i="4" s="1"/>
  <c r="O697" i="4" s="1"/>
  <c r="O698" i="4" s="1"/>
  <c r="O699" i="4" s="1"/>
  <c r="O700" i="4" s="1"/>
  <c r="O701" i="4" s="1"/>
  <c r="O702" i="4" s="1"/>
  <c r="O703" i="4" s="1"/>
  <c r="O704" i="4" s="1"/>
  <c r="O705" i="4" s="1"/>
  <c r="O706" i="4" s="1"/>
  <c r="M83" i="4"/>
  <c r="N83" i="4" s="1"/>
  <c r="M82" i="4"/>
  <c r="N82" i="4" s="1"/>
  <c r="N81" i="4"/>
  <c r="N80" i="4"/>
  <c r="M77" i="4"/>
  <c r="N77" i="4" s="1"/>
  <c r="M76" i="4"/>
  <c r="N76" i="4" s="1"/>
  <c r="K70" i="4"/>
  <c r="K74" i="4" s="1"/>
  <c r="R75" i="4"/>
  <c r="R79" i="4" s="1"/>
  <c r="R83" i="4" s="1"/>
  <c r="Q75" i="4"/>
  <c r="Q79" i="4" s="1"/>
  <c r="Q83" i="4" s="1"/>
  <c r="P75" i="4"/>
  <c r="P79" i="4" s="1"/>
  <c r="P83" i="4" s="1"/>
  <c r="R74" i="4"/>
  <c r="R78" i="4" s="1"/>
  <c r="R82" i="4" s="1"/>
  <c r="Q74" i="4"/>
  <c r="Q78" i="4" s="1"/>
  <c r="Q82" i="4" s="1"/>
  <c r="P74" i="4"/>
  <c r="P78" i="4" s="1"/>
  <c r="P82" i="4" s="1"/>
  <c r="O74" i="4"/>
  <c r="O78" i="4" s="1"/>
  <c r="O82" i="4" s="1"/>
  <c r="R73" i="4"/>
  <c r="R77" i="4" s="1"/>
  <c r="R81" i="4" s="1"/>
  <c r="Q73" i="4"/>
  <c r="Q77" i="4" s="1"/>
  <c r="Q81" i="4" s="1"/>
  <c r="P73" i="4"/>
  <c r="P77" i="4" s="1"/>
  <c r="P81" i="4" s="1"/>
  <c r="O73" i="4"/>
  <c r="O77" i="4" s="1"/>
  <c r="O81" i="4" s="1"/>
  <c r="R72" i="4"/>
  <c r="R76" i="4" s="1"/>
  <c r="R80" i="4" s="1"/>
  <c r="Q72" i="4"/>
  <c r="Q76" i="4" s="1"/>
  <c r="Q80" i="4" s="1"/>
  <c r="P72" i="4"/>
  <c r="P76" i="4" s="1"/>
  <c r="P80" i="4" s="1"/>
  <c r="O72" i="4"/>
  <c r="O76" i="4" s="1"/>
  <c r="O80" i="4" s="1"/>
  <c r="F75" i="8"/>
  <c r="F79" i="8" s="1"/>
  <c r="F83" i="8" s="1"/>
  <c r="E75" i="8"/>
  <c r="E79" i="8" s="1"/>
  <c r="E83" i="8" s="1"/>
  <c r="F74" i="8"/>
  <c r="F78" i="8" s="1"/>
  <c r="F82" i="8" s="1"/>
  <c r="E74" i="8"/>
  <c r="E78" i="8" s="1"/>
  <c r="E82" i="8" s="1"/>
  <c r="F73" i="8"/>
  <c r="F77" i="8" s="1"/>
  <c r="F81" i="8" s="1"/>
  <c r="E73" i="8"/>
  <c r="E77" i="8" s="1"/>
  <c r="E81" i="8" s="1"/>
  <c r="F72" i="8"/>
  <c r="F76" i="8" s="1"/>
  <c r="F80" i="8" s="1"/>
  <c r="E72" i="8"/>
  <c r="E76" i="8" s="1"/>
  <c r="E80" i="8" s="1"/>
  <c r="F75" i="7"/>
  <c r="F79" i="7" s="1"/>
  <c r="F83" i="7" s="1"/>
  <c r="E75" i="7"/>
  <c r="E79" i="7" s="1"/>
  <c r="E83" i="7" s="1"/>
  <c r="F74" i="7"/>
  <c r="F78" i="7" s="1"/>
  <c r="F82" i="7" s="1"/>
  <c r="E74" i="7"/>
  <c r="E78" i="7" s="1"/>
  <c r="E82" i="7" s="1"/>
  <c r="F73" i="7"/>
  <c r="F77" i="7" s="1"/>
  <c r="F81" i="7" s="1"/>
  <c r="E73" i="7"/>
  <c r="E77" i="7" s="1"/>
  <c r="E81" i="7" s="1"/>
  <c r="F72" i="7"/>
  <c r="F76" i="7" s="1"/>
  <c r="F80" i="7" s="1"/>
  <c r="E72" i="7"/>
  <c r="E76" i="7" s="1"/>
  <c r="E80" i="7" s="1"/>
  <c r="F75" i="6"/>
  <c r="F79" i="6" s="1"/>
  <c r="F83" i="6" s="1"/>
  <c r="E75" i="6"/>
  <c r="E79" i="6" s="1"/>
  <c r="E83" i="6" s="1"/>
  <c r="F74" i="6"/>
  <c r="F78" i="6" s="1"/>
  <c r="F82" i="6" s="1"/>
  <c r="E74" i="6"/>
  <c r="E78" i="6" s="1"/>
  <c r="E82" i="6" s="1"/>
  <c r="F73" i="6"/>
  <c r="F77" i="6" s="1"/>
  <c r="F81" i="6" s="1"/>
  <c r="E73" i="6"/>
  <c r="E77" i="6" s="1"/>
  <c r="E81" i="6" s="1"/>
  <c r="F72" i="6"/>
  <c r="F76" i="6" s="1"/>
  <c r="F80" i="6" s="1"/>
  <c r="E72" i="6"/>
  <c r="E76" i="6" s="1"/>
  <c r="E80" i="6" s="1"/>
  <c r="K79" i="4"/>
  <c r="KP5" i="1"/>
  <c r="KR5" i="1"/>
  <c r="KR62" i="1" s="1"/>
  <c r="KQ5" i="1"/>
  <c r="KQ62" i="1" s="1"/>
  <c r="LX5" i="1"/>
  <c r="LX62" i="1" s="1"/>
  <c r="LW5" i="1"/>
  <c r="LW62" i="1" s="1"/>
  <c r="CA5" i="1"/>
  <c r="CA13" i="1" s="1"/>
  <c r="CA32" i="1"/>
  <c r="CA33" i="1" s="1"/>
  <c r="A58" i="1"/>
  <c r="A59" i="1"/>
  <c r="A60" i="1"/>
  <c r="A61" i="1"/>
  <c r="A62" i="1"/>
  <c r="BE16" i="4"/>
  <c r="AT16" i="4" s="1"/>
  <c r="AW11" i="4"/>
  <c r="J59" i="4"/>
  <c r="I59" i="8"/>
  <c r="H59" i="8"/>
  <c r="G59" i="8"/>
  <c r="F59" i="8"/>
  <c r="E59" i="8"/>
  <c r="D59" i="8"/>
  <c r="C59" i="8"/>
  <c r="I59" i="7"/>
  <c r="H59" i="7"/>
  <c r="G59" i="7"/>
  <c r="F59" i="7"/>
  <c r="E59" i="7"/>
  <c r="D59" i="7"/>
  <c r="C59" i="7"/>
  <c r="I59" i="6"/>
  <c r="H59" i="6"/>
  <c r="G59" i="6"/>
  <c r="F59" i="6"/>
  <c r="E59" i="6"/>
  <c r="D59" i="6"/>
  <c r="C59" i="6"/>
  <c r="I59" i="4"/>
  <c r="H59" i="4"/>
  <c r="G59" i="4"/>
  <c r="F59" i="4"/>
  <c r="E59" i="4"/>
  <c r="D59" i="4"/>
  <c r="C59" i="4"/>
  <c r="AS32" i="1"/>
  <c r="AS33" i="1" s="1"/>
  <c r="AP32" i="1"/>
  <c r="AP33" i="1" s="1"/>
  <c r="E233" i="4"/>
  <c r="D233" i="4"/>
  <c r="C233" i="4"/>
  <c r="E232" i="4"/>
  <c r="D232" i="4"/>
  <c r="C232" i="4"/>
  <c r="E231" i="4"/>
  <c r="C231" i="4"/>
  <c r="LC5" i="1"/>
  <c r="LC62" i="1" s="1"/>
  <c r="LV62" i="1"/>
  <c r="LD62" i="1"/>
  <c r="JB62" i="1"/>
  <c r="HX62" i="1"/>
  <c r="CL62" i="1"/>
  <c r="BC62" i="1"/>
  <c r="BZ62" i="1"/>
  <c r="AU62" i="1"/>
  <c r="AN62" i="1"/>
  <c r="AT32" i="1"/>
  <c r="AT33" i="1" s="1"/>
  <c r="J127" i="7"/>
  <c r="I127" i="7"/>
  <c r="H127" i="7"/>
  <c r="G127" i="7"/>
  <c r="F127" i="7"/>
  <c r="E127" i="7"/>
  <c r="J126" i="7"/>
  <c r="I126" i="7"/>
  <c r="H126" i="7"/>
  <c r="G126" i="7"/>
  <c r="F126" i="7"/>
  <c r="E126" i="7"/>
  <c r="J125" i="7"/>
  <c r="I125" i="7"/>
  <c r="H125" i="7"/>
  <c r="G125" i="7"/>
  <c r="F125" i="7"/>
  <c r="E125" i="7"/>
  <c r="J127" i="6"/>
  <c r="I127" i="6"/>
  <c r="H127" i="6"/>
  <c r="G127" i="6"/>
  <c r="F127" i="6"/>
  <c r="E127" i="6"/>
  <c r="J126" i="6"/>
  <c r="I126" i="6"/>
  <c r="H126" i="6"/>
  <c r="G126" i="6"/>
  <c r="F126" i="6"/>
  <c r="E126" i="6"/>
  <c r="J125" i="6"/>
  <c r="I125" i="6"/>
  <c r="H125" i="6"/>
  <c r="G125" i="6"/>
  <c r="F125" i="6"/>
  <c r="E125" i="6"/>
  <c r="J127" i="8"/>
  <c r="I127" i="8"/>
  <c r="H127" i="8"/>
  <c r="G127" i="8"/>
  <c r="F127" i="8"/>
  <c r="E127" i="8"/>
  <c r="J126" i="8"/>
  <c r="I126" i="8"/>
  <c r="H126" i="8"/>
  <c r="G126" i="8"/>
  <c r="F126" i="8"/>
  <c r="E126" i="8"/>
  <c r="J125" i="8"/>
  <c r="I125" i="8"/>
  <c r="H125" i="8"/>
  <c r="G125" i="8"/>
  <c r="F125" i="8"/>
  <c r="E125" i="8"/>
  <c r="I141" i="4"/>
  <c r="I139" i="4"/>
  <c r="I140" i="4"/>
  <c r="J141" i="4"/>
  <c r="J140" i="4"/>
  <c r="J139" i="4"/>
  <c r="H141" i="4"/>
  <c r="H140" i="4"/>
  <c r="H139" i="4"/>
  <c r="BB5" i="1"/>
  <c r="BB62" i="1" s="1"/>
  <c r="BA5" i="1"/>
  <c r="BA62" i="1" s="1"/>
  <c r="LC24" i="1" l="1"/>
  <c r="LC30" i="1"/>
  <c r="W32" i="1"/>
  <c r="LC31" i="1"/>
  <c r="CH31" i="1"/>
  <c r="CD31" i="1"/>
  <c r="JF31" i="1"/>
  <c r="JE31" i="1"/>
  <c r="JD31" i="1"/>
  <c r="S32" i="1"/>
  <c r="LL31" i="1"/>
  <c r="AI31" i="1"/>
  <c r="M32" i="1"/>
  <c r="AX11" i="4"/>
  <c r="AM11" i="4" s="1"/>
  <c r="AY11" i="4"/>
  <c r="AN11" i="4" s="1"/>
  <c r="AZ11" i="4"/>
  <c r="AO11" i="4" s="1"/>
  <c r="BA11" i="4"/>
  <c r="AP11" i="4" s="1"/>
  <c r="BB11" i="4"/>
  <c r="AQ11" i="4" s="1"/>
  <c r="BC11" i="4"/>
  <c r="AR11" i="4" s="1"/>
  <c r="BD11" i="4"/>
  <c r="AS11" i="4" s="1"/>
  <c r="BE11" i="4"/>
  <c r="AT11" i="4" s="1"/>
  <c r="BF11" i="4"/>
  <c r="AU11" i="4" s="1"/>
  <c r="IB24" i="1"/>
  <c r="CA34" i="1"/>
  <c r="CA35" i="1" s="1"/>
  <c r="CA36" i="1" s="1"/>
  <c r="T34" i="1"/>
  <c r="AT34" i="1"/>
  <c r="AT35" i="1" s="1"/>
  <c r="AT36" i="1" s="1"/>
  <c r="AP34" i="1"/>
  <c r="AP35" i="1" s="1"/>
  <c r="AP36" i="1" s="1"/>
  <c r="AS34" i="1"/>
  <c r="AS35" i="1" s="1"/>
  <c r="AS36" i="1" s="1"/>
  <c r="R34" i="1"/>
  <c r="K78" i="4"/>
  <c r="C715" i="4"/>
  <c r="V715" i="4"/>
  <c r="P716" i="4"/>
  <c r="T716" i="4" s="1"/>
  <c r="Q716" i="4"/>
  <c r="U716" i="4" s="1"/>
  <c r="D716" i="4" s="1"/>
  <c r="C719" i="4"/>
  <c r="V719" i="4"/>
  <c r="P720" i="4"/>
  <c r="T720" i="4" s="1"/>
  <c r="Q720" i="4"/>
  <c r="U720" i="4" s="1"/>
  <c r="D720" i="4" s="1"/>
  <c r="N32" i="1"/>
  <c r="AC172" i="4"/>
  <c r="CV13" i="1"/>
  <c r="CW13" i="1"/>
  <c r="CQ13" i="1"/>
  <c r="CR13" i="1"/>
  <c r="CP62" i="1"/>
  <c r="CS62" i="1"/>
  <c r="CS13" i="1"/>
  <c r="CP13" i="1"/>
  <c r="AD167" i="4"/>
  <c r="R172" i="4"/>
  <c r="T172" i="4"/>
  <c r="U172" i="4"/>
  <c r="V172" i="4"/>
  <c r="Z172" i="4"/>
  <c r="W167" i="4"/>
  <c r="AE167" i="4"/>
  <c r="AC167" i="4"/>
  <c r="JN13" i="1"/>
  <c r="BD17" i="4"/>
  <c r="AS17" i="4" s="1"/>
  <c r="BC17" i="4"/>
  <c r="AR17" i="4" s="1"/>
  <c r="BF17" i="4"/>
  <c r="AU17" i="4" s="1"/>
  <c r="BF16" i="4"/>
  <c r="AU16" i="4" s="1"/>
  <c r="BD16" i="4"/>
  <c r="AS16" i="4" s="1"/>
  <c r="O16" i="4" s="1"/>
  <c r="AG16" i="4" s="1"/>
  <c r="BC16" i="4"/>
  <c r="AR16" i="4" s="1"/>
  <c r="BC12" i="4"/>
  <c r="AR12" i="4" s="1"/>
  <c r="KP13" i="1"/>
  <c r="KP17" i="1" s="1"/>
  <c r="KP62" i="1"/>
  <c r="KR13" i="1"/>
  <c r="KR17" i="1" s="1"/>
  <c r="KQ13" i="1"/>
  <c r="KQ17" i="1" s="1"/>
  <c r="LW13" i="1"/>
  <c r="LX13" i="1"/>
  <c r="BE17" i="4"/>
  <c r="AT17" i="4" s="1"/>
  <c r="BB16" i="4"/>
  <c r="AQ16" i="4" s="1"/>
  <c r="P16" i="4" s="1"/>
  <c r="AH16" i="4" s="1"/>
  <c r="BF12" i="4"/>
  <c r="AU12" i="4" s="1"/>
  <c r="BD12" i="4"/>
  <c r="AS12" i="4" s="1"/>
  <c r="O12" i="4" s="1"/>
  <c r="BB12" i="4"/>
  <c r="AQ12" i="4" s="1"/>
  <c r="BF13" i="4"/>
  <c r="AU13" i="4" s="1"/>
  <c r="BF14" i="4"/>
  <c r="AU14" i="4" s="1"/>
  <c r="BE14" i="4"/>
  <c r="AT14" i="4" s="1"/>
  <c r="BD14" i="4"/>
  <c r="AS14" i="4" s="1"/>
  <c r="O14" i="4" s="1"/>
  <c r="BC14" i="4"/>
  <c r="AR14" i="4" s="1"/>
  <c r="BB14" i="4"/>
  <c r="AQ14" i="4" s="1"/>
  <c r="CA62" i="1"/>
  <c r="BB15" i="4"/>
  <c r="AQ15" i="4" s="1"/>
  <c r="BC15" i="4"/>
  <c r="AR15" i="4" s="1"/>
  <c r="BD15" i="4"/>
  <c r="AS15" i="4" s="1"/>
  <c r="O15" i="4" s="1"/>
  <c r="BE15" i="4"/>
  <c r="AT15" i="4" s="1"/>
  <c r="BF15" i="4"/>
  <c r="AU15" i="4" s="1"/>
  <c r="BE12" i="4"/>
  <c r="AT12" i="4" s="1"/>
  <c r="BB17" i="4"/>
  <c r="AQ17" i="4" s="1"/>
  <c r="BE13" i="4"/>
  <c r="AT13" i="4" s="1"/>
  <c r="BD13" i="4"/>
  <c r="AS13" i="4" s="1"/>
  <c r="O13" i="4" s="1"/>
  <c r="BC13" i="4"/>
  <c r="AR13" i="4" s="1"/>
  <c r="BB13" i="4"/>
  <c r="AQ13" i="4" s="1"/>
  <c r="LC13" i="1"/>
  <c r="IB30" i="1"/>
  <c r="BB13" i="1"/>
  <c r="BA13" i="1"/>
  <c r="Q15" i="4" l="1"/>
  <c r="LW16" i="1"/>
  <c r="LW17" i="1"/>
  <c r="LX16" i="1"/>
  <c r="LX17" i="1"/>
  <c r="BA16" i="1"/>
  <c r="BA17" i="1"/>
  <c r="JN16" i="1"/>
  <c r="JN17" i="1"/>
  <c r="CW16" i="1"/>
  <c r="CW17" i="1"/>
  <c r="CV16" i="1"/>
  <c r="CV17" i="1"/>
  <c r="LC16" i="1"/>
  <c r="LC17" i="1"/>
  <c r="W33" i="1"/>
  <c r="LC32" i="1"/>
  <c r="P15" i="4"/>
  <c r="KP16" i="1"/>
  <c r="KP14" i="1"/>
  <c r="KP52" i="1" s="1"/>
  <c r="KQ16" i="1"/>
  <c r="KQ14" i="1"/>
  <c r="KQ52" i="1" s="1"/>
  <c r="KR16" i="1"/>
  <c r="KR14" i="1"/>
  <c r="KR52" i="1" s="1"/>
  <c r="S33" i="1"/>
  <c r="LL32" i="1"/>
  <c r="JF32" i="1"/>
  <c r="JE32" i="1"/>
  <c r="JD32" i="1"/>
  <c r="P13" i="4"/>
  <c r="AS334" i="7" s="1"/>
  <c r="Q13" i="4"/>
  <c r="P14" i="4"/>
  <c r="AT334" i="7" s="1"/>
  <c r="P12" i="4"/>
  <c r="AH12" i="4" s="1"/>
  <c r="AI32" i="1"/>
  <c r="CO31" i="1"/>
  <c r="CN31" i="1"/>
  <c r="CM31" i="1"/>
  <c r="Q12" i="4"/>
  <c r="AR348" i="4" s="1"/>
  <c r="Q14" i="4"/>
  <c r="AI14" i="4" s="1"/>
  <c r="Q16" i="4"/>
  <c r="AI16" i="4" s="1"/>
  <c r="M33" i="1"/>
  <c r="T17" i="4"/>
  <c r="AL17" i="4" s="1"/>
  <c r="Q17" i="4"/>
  <c r="AI17" i="4" s="1"/>
  <c r="E17" i="4"/>
  <c r="H17" i="4"/>
  <c r="Z17" i="4" s="1"/>
  <c r="K17" i="4"/>
  <c r="AC17" i="4" s="1"/>
  <c r="N17" i="4"/>
  <c r="AF17" i="4" s="1"/>
  <c r="AS334" i="6"/>
  <c r="AT334" i="8"/>
  <c r="AG14" i="4"/>
  <c r="AG13" i="4"/>
  <c r="AS334" i="8"/>
  <c r="AG12" i="4"/>
  <c r="AR334" i="8"/>
  <c r="R17" i="4"/>
  <c r="AJ17" i="4" s="1"/>
  <c r="O17" i="4"/>
  <c r="AG17" i="4" s="1"/>
  <c r="C17" i="4"/>
  <c r="F17" i="4"/>
  <c r="X17" i="4" s="1"/>
  <c r="I17" i="4"/>
  <c r="AA17" i="4" s="1"/>
  <c r="L17" i="4"/>
  <c r="AD17" i="4" s="1"/>
  <c r="H11" i="4"/>
  <c r="E11" i="4"/>
  <c r="Q11" i="4"/>
  <c r="AI11" i="4" s="1"/>
  <c r="T11" i="4"/>
  <c r="N11" i="4"/>
  <c r="K11" i="4"/>
  <c r="G11" i="4"/>
  <c r="D11" i="4"/>
  <c r="P11" i="4"/>
  <c r="AH11" i="4" s="1"/>
  <c r="S11" i="4"/>
  <c r="M11" i="4"/>
  <c r="J11" i="4"/>
  <c r="AU334" i="6"/>
  <c r="AI15" i="4"/>
  <c r="AU348" i="4"/>
  <c r="F11" i="4"/>
  <c r="C11" i="4"/>
  <c r="O11" i="4"/>
  <c r="AG11" i="4" s="1"/>
  <c r="R11" i="4"/>
  <c r="L11" i="4"/>
  <c r="I11" i="4"/>
  <c r="AU334" i="7"/>
  <c r="AH15" i="4"/>
  <c r="AU334" i="8"/>
  <c r="AG15" i="4"/>
  <c r="S17" i="4"/>
  <c r="AK17" i="4" s="1"/>
  <c r="P17" i="4"/>
  <c r="AH17" i="4" s="1"/>
  <c r="D17" i="4"/>
  <c r="G17" i="4"/>
  <c r="Y17" i="4" s="1"/>
  <c r="J17" i="4"/>
  <c r="AB17" i="4" s="1"/>
  <c r="M17" i="4"/>
  <c r="AE17" i="4" s="1"/>
  <c r="R35" i="1"/>
  <c r="T35" i="1"/>
  <c r="C720" i="4"/>
  <c r="V720" i="4"/>
  <c r="C716" i="4"/>
  <c r="V716" i="4"/>
  <c r="N33" i="1"/>
  <c r="AH13" i="4" l="1"/>
  <c r="LC33" i="1"/>
  <c r="W34" i="1"/>
  <c r="AR334" i="6"/>
  <c r="AI13" i="4"/>
  <c r="W17" i="4"/>
  <c r="AO241" i="4"/>
  <c r="AL241" i="4"/>
  <c r="AI241" i="4"/>
  <c r="AF241" i="4"/>
  <c r="AC241" i="4"/>
  <c r="V17" i="4"/>
  <c r="U17" i="4"/>
  <c r="AT334" i="6"/>
  <c r="AS335" i="6" s="1"/>
  <c r="AT335" i="6" s="1"/>
  <c r="AU335" i="6" s="1"/>
  <c r="AV335" i="6" s="1"/>
  <c r="AW335" i="6" s="1"/>
  <c r="AX335" i="6" s="1"/>
  <c r="AS348" i="4"/>
  <c r="AI12" i="4"/>
  <c r="AS37" i="1"/>
  <c r="AT37" i="1"/>
  <c r="CA37" i="1"/>
  <c r="AP37" i="1"/>
  <c r="JF33" i="1"/>
  <c r="JE33" i="1"/>
  <c r="JD33" i="1"/>
  <c r="LL33" i="1"/>
  <c r="S34" i="1"/>
  <c r="AH14" i="4"/>
  <c r="AT348" i="4"/>
  <c r="AS349" i="4" s="1"/>
  <c r="AT349" i="4" s="1"/>
  <c r="AU349" i="4" s="1"/>
  <c r="AV349" i="4" s="1"/>
  <c r="AW349" i="4" s="1"/>
  <c r="AX349" i="4" s="1"/>
  <c r="AR334" i="7"/>
  <c r="AI33" i="1"/>
  <c r="CO32" i="1"/>
  <c r="CN32" i="1"/>
  <c r="CM32" i="1"/>
  <c r="M34" i="1"/>
  <c r="AS335" i="8"/>
  <c r="AT335" i="8" s="1"/>
  <c r="AU335" i="8" s="1"/>
  <c r="AV335" i="8" s="1"/>
  <c r="AW335" i="8" s="1"/>
  <c r="AX335" i="8" s="1"/>
  <c r="AS335" i="7"/>
  <c r="AT335" i="7" s="1"/>
  <c r="AU335" i="7" s="1"/>
  <c r="AV335" i="7" s="1"/>
  <c r="AW335" i="7" s="1"/>
  <c r="AX335" i="7" s="1"/>
  <c r="AR335" i="8"/>
  <c r="AR335" i="6"/>
  <c r="AR335" i="7"/>
  <c r="N34" i="1"/>
  <c r="T36" i="1"/>
  <c r="R36" i="1"/>
  <c r="AT5" i="1"/>
  <c r="AT62" i="1" s="1"/>
  <c r="LC34" i="1" l="1"/>
  <c r="W35" i="1"/>
  <c r="AR349" i="4"/>
  <c r="LL34" i="1"/>
  <c r="S35" i="1"/>
  <c r="JF34" i="1"/>
  <c r="JE34" i="1"/>
  <c r="JD34" i="1"/>
  <c r="CO33" i="1"/>
  <c r="CN33" i="1"/>
  <c r="CM33" i="1"/>
  <c r="AI34" i="1"/>
  <c r="KN34" i="1"/>
  <c r="M35" i="1"/>
  <c r="HZ34" i="1"/>
  <c r="KO34" i="1"/>
  <c r="KL34" i="1"/>
  <c r="KM34" i="1"/>
  <c r="IB34" i="1"/>
  <c r="AH34" i="1"/>
  <c r="AG34" i="1"/>
  <c r="N35" i="1"/>
  <c r="AT13" i="1"/>
  <c r="LC35" i="1" l="1"/>
  <c r="W36" i="1"/>
  <c r="JF35" i="1"/>
  <c r="JE35" i="1"/>
  <c r="JD35" i="1"/>
  <c r="LL35" i="1"/>
  <c r="S36" i="1"/>
  <c r="CO34" i="1"/>
  <c r="CN34" i="1"/>
  <c r="CM34" i="1"/>
  <c r="AI35" i="1"/>
  <c r="AG35" i="1"/>
  <c r="IB35" i="1"/>
  <c r="KO35" i="1"/>
  <c r="KN35" i="1"/>
  <c r="HZ35" i="1"/>
  <c r="M36" i="1"/>
  <c r="KL35" i="1"/>
  <c r="AH35" i="1"/>
  <c r="KM35" i="1"/>
  <c r="N36" i="1"/>
  <c r="T37" i="1"/>
  <c r="R37" i="1"/>
  <c r="LC36" i="1" l="1"/>
  <c r="LL36" i="1"/>
  <c r="JD36" i="1"/>
  <c r="JE36" i="1"/>
  <c r="JF36" i="1"/>
  <c r="CO35" i="1"/>
  <c r="CN35" i="1"/>
  <c r="CM35" i="1"/>
  <c r="AI36" i="1"/>
  <c r="B276" i="4"/>
  <c r="B275" i="4"/>
  <c r="B274" i="4"/>
  <c r="B268" i="4"/>
  <c r="B267" i="4"/>
  <c r="B266" i="4"/>
  <c r="B260" i="4"/>
  <c r="B259" i="4"/>
  <c r="B258" i="4"/>
  <c r="B291" i="7"/>
  <c r="B273" i="7"/>
  <c r="B291" i="6"/>
  <c r="B273" i="6"/>
  <c r="B305" i="4"/>
  <c r="B287" i="4"/>
  <c r="H250" i="4"/>
  <c r="H249" i="4"/>
  <c r="B291" i="8"/>
  <c r="B273" i="8"/>
  <c r="C355" i="4"/>
  <c r="P355" i="4" s="1"/>
  <c r="F435" i="4"/>
  <c r="S435" i="4" s="1"/>
  <c r="E435" i="4"/>
  <c r="R435" i="4" s="1"/>
  <c r="D435" i="4"/>
  <c r="Q435" i="4" s="1"/>
  <c r="I371" i="4"/>
  <c r="V371" i="4" s="1"/>
  <c r="H371" i="4"/>
  <c r="U371" i="4" s="1"/>
  <c r="G371" i="4"/>
  <c r="T371" i="4" s="1"/>
  <c r="D371" i="4"/>
  <c r="I355" i="4"/>
  <c r="V355" i="4" s="1"/>
  <c r="H355" i="4"/>
  <c r="U355" i="4" s="1"/>
  <c r="G355" i="4"/>
  <c r="T355" i="4" s="1"/>
  <c r="F355" i="4"/>
  <c r="S355" i="4" s="1"/>
  <c r="E355" i="4"/>
  <c r="R355" i="4" s="1"/>
  <c r="Q355" i="4"/>
  <c r="H348" i="4"/>
  <c r="G348" i="4"/>
  <c r="H347" i="4"/>
  <c r="G347" i="4"/>
  <c r="H346" i="4"/>
  <c r="G346" i="4"/>
  <c r="H345" i="4"/>
  <c r="G345" i="4"/>
  <c r="E279" i="8"/>
  <c r="V336" i="6"/>
  <c r="U336" i="6"/>
  <c r="AB336" i="6" s="1"/>
  <c r="AI336" i="6" s="1"/>
  <c r="T336" i="6"/>
  <c r="AA336" i="6" s="1"/>
  <c r="AH336" i="6" s="1"/>
  <c r="AV336" i="6" s="1"/>
  <c r="AV337" i="6" s="1"/>
  <c r="S336" i="6"/>
  <c r="Z336" i="6" s="1"/>
  <c r="AG336" i="6" s="1"/>
  <c r="AU336" i="6" s="1"/>
  <c r="AU337" i="6" s="1"/>
  <c r="R336" i="6"/>
  <c r="Y336" i="6" s="1"/>
  <c r="AF336" i="6" s="1"/>
  <c r="P336" i="6"/>
  <c r="W336" i="6" s="1"/>
  <c r="AD336" i="6" s="1"/>
  <c r="AR336" i="6" s="1"/>
  <c r="AR337" i="6" s="1"/>
  <c r="D336" i="6"/>
  <c r="Q336" i="6" s="1"/>
  <c r="AY331" i="6"/>
  <c r="AK331" i="6"/>
  <c r="AD331" i="6"/>
  <c r="W331" i="6"/>
  <c r="P331" i="6"/>
  <c r="V336" i="7"/>
  <c r="AC336" i="7" s="1"/>
  <c r="AJ336" i="7" s="1"/>
  <c r="AX336" i="7" s="1"/>
  <c r="AX337" i="7" s="1"/>
  <c r="U336" i="7"/>
  <c r="AB336" i="7" s="1"/>
  <c r="AI336" i="7" s="1"/>
  <c r="AW336" i="7" s="1"/>
  <c r="AW337" i="7" s="1"/>
  <c r="T336" i="7"/>
  <c r="AA336" i="7" s="1"/>
  <c r="AH336" i="7" s="1"/>
  <c r="AV336" i="7" s="1"/>
  <c r="AV337" i="7" s="1"/>
  <c r="S336" i="7"/>
  <c r="Z336" i="7" s="1"/>
  <c r="AG336" i="7" s="1"/>
  <c r="AU336" i="7" s="1"/>
  <c r="AU337" i="7" s="1"/>
  <c r="R336" i="7"/>
  <c r="Y336" i="7" s="1"/>
  <c r="AF336" i="7" s="1"/>
  <c r="AT336" i="7" s="1"/>
  <c r="AT337" i="7" s="1"/>
  <c r="P336" i="7"/>
  <c r="P338" i="7" s="1"/>
  <c r="W338" i="7" s="1"/>
  <c r="D336" i="7"/>
  <c r="Q336" i="7" s="1"/>
  <c r="AY331" i="7"/>
  <c r="AK331" i="7"/>
  <c r="AD331" i="7"/>
  <c r="W331" i="7"/>
  <c r="P331" i="7"/>
  <c r="V336" i="8"/>
  <c r="U336" i="8"/>
  <c r="T336" i="8"/>
  <c r="S336" i="8"/>
  <c r="R336" i="8"/>
  <c r="P336" i="8"/>
  <c r="P338" i="8" s="1"/>
  <c r="D336" i="8"/>
  <c r="Q336" i="8" s="1"/>
  <c r="AY331" i="8"/>
  <c r="AK331" i="8"/>
  <c r="AD331" i="8"/>
  <c r="W331" i="8"/>
  <c r="P331" i="8"/>
  <c r="G39" i="7"/>
  <c r="F39" i="7"/>
  <c r="G39" i="6"/>
  <c r="F39" i="6"/>
  <c r="G39" i="8"/>
  <c r="F39" i="8"/>
  <c r="V350" i="4"/>
  <c r="AC350" i="4" s="1"/>
  <c r="AJ350" i="4" s="1"/>
  <c r="U350" i="4"/>
  <c r="AB350" i="4" s="1"/>
  <c r="AI350" i="4" s="1"/>
  <c r="T350" i="4"/>
  <c r="AA350" i="4" s="1"/>
  <c r="AH350" i="4" s="1"/>
  <c r="S350" i="4"/>
  <c r="Z350" i="4" s="1"/>
  <c r="AG350" i="4" s="1"/>
  <c r="R350" i="4"/>
  <c r="Y350" i="4" s="1"/>
  <c r="AF350" i="4" s="1"/>
  <c r="P350" i="4"/>
  <c r="W350" i="4" s="1"/>
  <c r="AD350" i="4" s="1"/>
  <c r="C116" i="4"/>
  <c r="DW5" i="1"/>
  <c r="DW62" i="1" s="1"/>
  <c r="AY345" i="4"/>
  <c r="AK345" i="4"/>
  <c r="AD345" i="4"/>
  <c r="W345" i="4"/>
  <c r="P345" i="4"/>
  <c r="B323" i="4"/>
  <c r="B309" i="7"/>
  <c r="B309" i="6"/>
  <c r="B309" i="8"/>
  <c r="Q340" i="4"/>
  <c r="P340" i="4"/>
  <c r="O340" i="4"/>
  <c r="N340" i="4"/>
  <c r="M340" i="4"/>
  <c r="L340" i="4"/>
  <c r="K340" i="4"/>
  <c r="J340" i="4"/>
  <c r="I340" i="4"/>
  <c r="H340" i="4"/>
  <c r="G340" i="4"/>
  <c r="E340" i="4"/>
  <c r="D340" i="4"/>
  <c r="C340" i="4"/>
  <c r="Q339" i="4"/>
  <c r="P339" i="4"/>
  <c r="O339" i="4"/>
  <c r="N339" i="4"/>
  <c r="M339" i="4"/>
  <c r="L339" i="4"/>
  <c r="K339" i="4"/>
  <c r="J339" i="4"/>
  <c r="I339" i="4"/>
  <c r="H339" i="4"/>
  <c r="G339" i="4"/>
  <c r="E339" i="4"/>
  <c r="D339" i="4"/>
  <c r="C339" i="4"/>
  <c r="Q338" i="4"/>
  <c r="P338" i="4"/>
  <c r="O338" i="4"/>
  <c r="N338" i="4"/>
  <c r="M338" i="4"/>
  <c r="L338" i="4"/>
  <c r="K338" i="4"/>
  <c r="J338" i="4"/>
  <c r="I338" i="4"/>
  <c r="H338" i="4"/>
  <c r="G338" i="4"/>
  <c r="E338" i="4"/>
  <c r="D338" i="4"/>
  <c r="C338" i="4"/>
  <c r="B338" i="4"/>
  <c r="BN334" i="4"/>
  <c r="BB334" i="4"/>
  <c r="AX334" i="4"/>
  <c r="AL334" i="4"/>
  <c r="AH334" i="4"/>
  <c r="V334" i="4"/>
  <c r="Q334" i="4"/>
  <c r="P334" i="4"/>
  <c r="O334" i="4"/>
  <c r="N334" i="4"/>
  <c r="M334" i="4"/>
  <c r="L334" i="4"/>
  <c r="K334" i="4"/>
  <c r="J334" i="4"/>
  <c r="I334" i="4"/>
  <c r="H334" i="4"/>
  <c r="G334" i="4"/>
  <c r="E334" i="4"/>
  <c r="D334" i="4"/>
  <c r="C334" i="4"/>
  <c r="BN333" i="4"/>
  <c r="BB333" i="4"/>
  <c r="AX333" i="4"/>
  <c r="AL333" i="4"/>
  <c r="AH333" i="4"/>
  <c r="V333" i="4"/>
  <c r="Q333" i="4"/>
  <c r="P333" i="4"/>
  <c r="O333" i="4"/>
  <c r="N333" i="4"/>
  <c r="M333" i="4"/>
  <c r="L333" i="4"/>
  <c r="K333" i="4"/>
  <c r="J333" i="4"/>
  <c r="I333" i="4"/>
  <c r="H333" i="4"/>
  <c r="G333" i="4"/>
  <c r="E333" i="4"/>
  <c r="D333" i="4"/>
  <c r="C333" i="4"/>
  <c r="BN332" i="4"/>
  <c r="BB332" i="4"/>
  <c r="AX332" i="4"/>
  <c r="AL332" i="4"/>
  <c r="AH332" i="4"/>
  <c r="V332" i="4"/>
  <c r="Q332" i="4"/>
  <c r="P332" i="4"/>
  <c r="O332" i="4"/>
  <c r="N332" i="4"/>
  <c r="M332" i="4"/>
  <c r="L332" i="4"/>
  <c r="K332" i="4"/>
  <c r="J332" i="4"/>
  <c r="I332" i="4"/>
  <c r="H332" i="4"/>
  <c r="G332" i="4"/>
  <c r="E332" i="4"/>
  <c r="D332" i="4"/>
  <c r="C332" i="4"/>
  <c r="B332" i="4"/>
  <c r="BN331" i="4"/>
  <c r="BB331" i="4"/>
  <c r="AX331" i="4"/>
  <c r="AL331" i="4"/>
  <c r="AH331" i="4"/>
  <c r="V331" i="4"/>
  <c r="Q331" i="4"/>
  <c r="P331" i="4"/>
  <c r="O331" i="4"/>
  <c r="N331" i="4"/>
  <c r="M331" i="4"/>
  <c r="L331" i="4"/>
  <c r="K331" i="4"/>
  <c r="J331" i="4"/>
  <c r="I331" i="4"/>
  <c r="H331" i="4"/>
  <c r="G331" i="4"/>
  <c r="E331" i="4"/>
  <c r="D331" i="4"/>
  <c r="C331" i="4"/>
  <c r="BN330" i="4"/>
  <c r="BB330" i="4"/>
  <c r="AX330" i="4"/>
  <c r="AL330" i="4"/>
  <c r="AH330" i="4"/>
  <c r="V330" i="4"/>
  <c r="Q330" i="4"/>
  <c r="P330" i="4"/>
  <c r="O330" i="4"/>
  <c r="N330" i="4"/>
  <c r="M330" i="4"/>
  <c r="L330" i="4"/>
  <c r="K330" i="4"/>
  <c r="J330" i="4"/>
  <c r="I330" i="4"/>
  <c r="H330" i="4"/>
  <c r="G330" i="4"/>
  <c r="E330" i="4"/>
  <c r="D330" i="4"/>
  <c r="C330" i="4"/>
  <c r="BN329" i="4"/>
  <c r="BB329" i="4"/>
  <c r="AX329" i="4"/>
  <c r="AL329" i="4"/>
  <c r="AH329" i="4"/>
  <c r="V329" i="4"/>
  <c r="Q329" i="4"/>
  <c r="P329" i="4"/>
  <c r="O329" i="4"/>
  <c r="N329" i="4"/>
  <c r="M329" i="4"/>
  <c r="L329" i="4"/>
  <c r="K329" i="4"/>
  <c r="J329" i="4"/>
  <c r="I329" i="4"/>
  <c r="H329" i="4"/>
  <c r="G329" i="4"/>
  <c r="E329" i="4"/>
  <c r="D329" i="4"/>
  <c r="C329" i="4"/>
  <c r="B329" i="4"/>
  <c r="BN328" i="4"/>
  <c r="BB328" i="4"/>
  <c r="AX328" i="4"/>
  <c r="AL328" i="4"/>
  <c r="AH328" i="4"/>
  <c r="V328" i="4"/>
  <c r="Q328" i="4"/>
  <c r="P328" i="4"/>
  <c r="O328" i="4"/>
  <c r="N328" i="4"/>
  <c r="M328" i="4"/>
  <c r="L328" i="4"/>
  <c r="K328" i="4"/>
  <c r="J328" i="4"/>
  <c r="I328" i="4"/>
  <c r="H328" i="4"/>
  <c r="G328" i="4"/>
  <c r="E328" i="4"/>
  <c r="D328" i="4"/>
  <c r="C328" i="4"/>
  <c r="BN327" i="4"/>
  <c r="BB327" i="4"/>
  <c r="AX327" i="4"/>
  <c r="AL327" i="4"/>
  <c r="AH327" i="4"/>
  <c r="V327" i="4"/>
  <c r="Q327" i="4"/>
  <c r="P327" i="4"/>
  <c r="O327" i="4"/>
  <c r="N327" i="4"/>
  <c r="M327" i="4"/>
  <c r="L327" i="4"/>
  <c r="K327" i="4"/>
  <c r="J327" i="4"/>
  <c r="I327" i="4"/>
  <c r="H327" i="4"/>
  <c r="G327" i="4"/>
  <c r="E327" i="4"/>
  <c r="D327" i="4"/>
  <c r="C327" i="4"/>
  <c r="BN326" i="4"/>
  <c r="BB326" i="4"/>
  <c r="AX326" i="4"/>
  <c r="AL326" i="4"/>
  <c r="AH326" i="4"/>
  <c r="V326" i="4"/>
  <c r="Q326" i="4"/>
  <c r="P326" i="4"/>
  <c r="O326" i="4"/>
  <c r="N326" i="4"/>
  <c r="M326" i="4"/>
  <c r="L326" i="4"/>
  <c r="K326" i="4"/>
  <c r="J326" i="4"/>
  <c r="I326" i="4"/>
  <c r="H326" i="4"/>
  <c r="G326" i="4"/>
  <c r="E326" i="4"/>
  <c r="D326" i="4"/>
  <c r="C326" i="4"/>
  <c r="B326" i="4"/>
  <c r="BN325" i="4"/>
  <c r="BN340" i="4" s="1"/>
  <c r="BB325" i="4"/>
  <c r="BB340" i="4" s="1"/>
  <c r="AX325" i="4"/>
  <c r="AX340" i="4" s="1"/>
  <c r="AL325" i="4"/>
  <c r="AL340" i="4" s="1"/>
  <c r="AH325" i="4"/>
  <c r="AH340" i="4" s="1"/>
  <c r="V325" i="4"/>
  <c r="V340" i="4" s="1"/>
  <c r="Q325" i="4"/>
  <c r="P325" i="4"/>
  <c r="O325" i="4"/>
  <c r="N325" i="4"/>
  <c r="M325" i="4"/>
  <c r="L325" i="4"/>
  <c r="K325" i="4"/>
  <c r="J325" i="4"/>
  <c r="I325" i="4"/>
  <c r="H325" i="4"/>
  <c r="G325" i="4"/>
  <c r="E325" i="4"/>
  <c r="D325" i="4"/>
  <c r="C325" i="4"/>
  <c r="BN324" i="4"/>
  <c r="BN339" i="4" s="1"/>
  <c r="BB324" i="4"/>
  <c r="BB339" i="4" s="1"/>
  <c r="AX324" i="4"/>
  <c r="AX339" i="4" s="1"/>
  <c r="AL324" i="4"/>
  <c r="AL339" i="4" s="1"/>
  <c r="AH324" i="4"/>
  <c r="AH339" i="4" s="1"/>
  <c r="V324" i="4"/>
  <c r="V339" i="4" s="1"/>
  <c r="Q324" i="4"/>
  <c r="P324" i="4"/>
  <c r="O324" i="4"/>
  <c r="N324" i="4"/>
  <c r="M324" i="4"/>
  <c r="L324" i="4"/>
  <c r="K324" i="4"/>
  <c r="J324" i="4"/>
  <c r="I324" i="4"/>
  <c r="H324" i="4"/>
  <c r="G324" i="4"/>
  <c r="E324" i="4"/>
  <c r="D324" i="4"/>
  <c r="C324" i="4"/>
  <c r="BN323" i="4"/>
  <c r="BN338" i="4" s="1"/>
  <c r="BB323" i="4"/>
  <c r="BB338" i="4" s="1"/>
  <c r="AX323" i="4"/>
  <c r="AX338" i="4" s="1"/>
  <c r="AL323" i="4"/>
  <c r="AL338" i="4" s="1"/>
  <c r="AH323" i="4"/>
  <c r="AH338" i="4" s="1"/>
  <c r="V323" i="4"/>
  <c r="V338" i="4" s="1"/>
  <c r="Q323" i="4"/>
  <c r="P323" i="4"/>
  <c r="O323" i="4"/>
  <c r="N323" i="4"/>
  <c r="M323" i="4"/>
  <c r="L323" i="4"/>
  <c r="K323" i="4"/>
  <c r="J323" i="4"/>
  <c r="I323" i="4"/>
  <c r="H323" i="4"/>
  <c r="G323" i="4"/>
  <c r="E323" i="4"/>
  <c r="D323" i="4"/>
  <c r="C323" i="4"/>
  <c r="Q322" i="4"/>
  <c r="P322" i="4"/>
  <c r="O322" i="4"/>
  <c r="N322" i="4"/>
  <c r="M322" i="4"/>
  <c r="L322" i="4"/>
  <c r="K322" i="4"/>
  <c r="J322" i="4"/>
  <c r="I322" i="4"/>
  <c r="H322" i="4"/>
  <c r="G322" i="4"/>
  <c r="E322" i="4"/>
  <c r="D322" i="4"/>
  <c r="C322" i="4"/>
  <c r="Q321" i="4"/>
  <c r="P321" i="4"/>
  <c r="O321" i="4"/>
  <c r="N321" i="4"/>
  <c r="M321" i="4"/>
  <c r="L321" i="4"/>
  <c r="K321" i="4"/>
  <c r="J321" i="4"/>
  <c r="I321" i="4"/>
  <c r="H321" i="4"/>
  <c r="G321" i="4"/>
  <c r="E321" i="4"/>
  <c r="D321" i="4"/>
  <c r="C321" i="4"/>
  <c r="Q320" i="4"/>
  <c r="P320" i="4"/>
  <c r="O320" i="4"/>
  <c r="N320" i="4"/>
  <c r="M320" i="4"/>
  <c r="L320" i="4"/>
  <c r="K320" i="4"/>
  <c r="J320" i="4"/>
  <c r="I320" i="4"/>
  <c r="H320" i="4"/>
  <c r="G320" i="4"/>
  <c r="E320" i="4"/>
  <c r="D320" i="4"/>
  <c r="C320" i="4"/>
  <c r="B320" i="4"/>
  <c r="BN316" i="4"/>
  <c r="BB316" i="4"/>
  <c r="AX316" i="4"/>
  <c r="AL316" i="4"/>
  <c r="AH316" i="4"/>
  <c r="V316" i="4"/>
  <c r="Q316" i="4"/>
  <c r="P316" i="4"/>
  <c r="O316" i="4"/>
  <c r="N316" i="4"/>
  <c r="M316" i="4"/>
  <c r="L316" i="4"/>
  <c r="K316" i="4"/>
  <c r="J316" i="4"/>
  <c r="I316" i="4"/>
  <c r="H316" i="4"/>
  <c r="G316" i="4"/>
  <c r="E316" i="4"/>
  <c r="D316" i="4"/>
  <c r="C316" i="4"/>
  <c r="BN315" i="4"/>
  <c r="BB315" i="4"/>
  <c r="AX315" i="4"/>
  <c r="AL315" i="4"/>
  <c r="AH315" i="4"/>
  <c r="V315" i="4"/>
  <c r="Q315" i="4"/>
  <c r="P315" i="4"/>
  <c r="O315" i="4"/>
  <c r="N315" i="4"/>
  <c r="M315" i="4"/>
  <c r="L315" i="4"/>
  <c r="K315" i="4"/>
  <c r="J315" i="4"/>
  <c r="I315" i="4"/>
  <c r="H315" i="4"/>
  <c r="G315" i="4"/>
  <c r="E315" i="4"/>
  <c r="D315" i="4"/>
  <c r="C315" i="4"/>
  <c r="BN314" i="4"/>
  <c r="BB314" i="4"/>
  <c r="AX314" i="4"/>
  <c r="AL314" i="4"/>
  <c r="AH314" i="4"/>
  <c r="V314" i="4"/>
  <c r="Q314" i="4"/>
  <c r="P314" i="4"/>
  <c r="O314" i="4"/>
  <c r="N314" i="4"/>
  <c r="M314" i="4"/>
  <c r="L314" i="4"/>
  <c r="K314" i="4"/>
  <c r="J314" i="4"/>
  <c r="I314" i="4"/>
  <c r="H314" i="4"/>
  <c r="G314" i="4"/>
  <c r="E314" i="4"/>
  <c r="D314" i="4"/>
  <c r="C314" i="4"/>
  <c r="B314" i="4"/>
  <c r="BN313" i="4"/>
  <c r="BB313" i="4"/>
  <c r="AX313" i="4"/>
  <c r="AL313" i="4"/>
  <c r="AH313" i="4"/>
  <c r="V313" i="4"/>
  <c r="Q313" i="4"/>
  <c r="P313" i="4"/>
  <c r="O313" i="4"/>
  <c r="N313" i="4"/>
  <c r="M313" i="4"/>
  <c r="L313" i="4"/>
  <c r="K313" i="4"/>
  <c r="J313" i="4"/>
  <c r="I313" i="4"/>
  <c r="H313" i="4"/>
  <c r="G313" i="4"/>
  <c r="E313" i="4"/>
  <c r="D313" i="4"/>
  <c r="C313" i="4"/>
  <c r="BN312" i="4"/>
  <c r="BB312" i="4"/>
  <c r="AX312" i="4"/>
  <c r="AL312" i="4"/>
  <c r="AH312" i="4"/>
  <c r="V312" i="4"/>
  <c r="Q312" i="4"/>
  <c r="P312" i="4"/>
  <c r="O312" i="4"/>
  <c r="N312" i="4"/>
  <c r="M312" i="4"/>
  <c r="L312" i="4"/>
  <c r="K312" i="4"/>
  <c r="J312" i="4"/>
  <c r="I312" i="4"/>
  <c r="H312" i="4"/>
  <c r="G312" i="4"/>
  <c r="E312" i="4"/>
  <c r="D312" i="4"/>
  <c r="C312" i="4"/>
  <c r="BN311" i="4"/>
  <c r="BB311" i="4"/>
  <c r="AX311" i="4"/>
  <c r="AL311" i="4"/>
  <c r="AH311" i="4"/>
  <c r="V311" i="4"/>
  <c r="Q311" i="4"/>
  <c r="P311" i="4"/>
  <c r="O311" i="4"/>
  <c r="N311" i="4"/>
  <c r="M311" i="4"/>
  <c r="L311" i="4"/>
  <c r="K311" i="4"/>
  <c r="J311" i="4"/>
  <c r="I311" i="4"/>
  <c r="H311" i="4"/>
  <c r="G311" i="4"/>
  <c r="E311" i="4"/>
  <c r="D311" i="4"/>
  <c r="C311" i="4"/>
  <c r="B311" i="4"/>
  <c r="BN310" i="4"/>
  <c r="BB310" i="4"/>
  <c r="AX310" i="4"/>
  <c r="AL310" i="4"/>
  <c r="AH310" i="4"/>
  <c r="V310" i="4"/>
  <c r="Q310" i="4"/>
  <c r="P310" i="4"/>
  <c r="O310" i="4"/>
  <c r="N310" i="4"/>
  <c r="M310" i="4"/>
  <c r="L310" i="4"/>
  <c r="K310" i="4"/>
  <c r="J310" i="4"/>
  <c r="I310" i="4"/>
  <c r="H310" i="4"/>
  <c r="G310" i="4"/>
  <c r="E310" i="4"/>
  <c r="D310" i="4"/>
  <c r="C310" i="4"/>
  <c r="BN309" i="4"/>
  <c r="BB309" i="4"/>
  <c r="AX309" i="4"/>
  <c r="AL309" i="4"/>
  <c r="AH309" i="4"/>
  <c r="V309" i="4"/>
  <c r="Q309" i="4"/>
  <c r="P309" i="4"/>
  <c r="O309" i="4"/>
  <c r="N309" i="4"/>
  <c r="M309" i="4"/>
  <c r="L309" i="4"/>
  <c r="K309" i="4"/>
  <c r="J309" i="4"/>
  <c r="I309" i="4"/>
  <c r="H309" i="4"/>
  <c r="G309" i="4"/>
  <c r="E309" i="4"/>
  <c r="D309" i="4"/>
  <c r="C309" i="4"/>
  <c r="BN308" i="4"/>
  <c r="BB308" i="4"/>
  <c r="AX308" i="4"/>
  <c r="AL308" i="4"/>
  <c r="AH308" i="4"/>
  <c r="V308" i="4"/>
  <c r="Q308" i="4"/>
  <c r="P308" i="4"/>
  <c r="O308" i="4"/>
  <c r="N308" i="4"/>
  <c r="M308" i="4"/>
  <c r="L308" i="4"/>
  <c r="K308" i="4"/>
  <c r="J308" i="4"/>
  <c r="I308" i="4"/>
  <c r="H308" i="4"/>
  <c r="G308" i="4"/>
  <c r="E308" i="4"/>
  <c r="D308" i="4"/>
  <c r="C308" i="4"/>
  <c r="B308" i="4"/>
  <c r="BN307" i="4"/>
  <c r="BN322" i="4" s="1"/>
  <c r="BB307" i="4"/>
  <c r="BB322" i="4" s="1"/>
  <c r="AX307" i="4"/>
  <c r="AX322" i="4" s="1"/>
  <c r="AL307" i="4"/>
  <c r="AL322" i="4" s="1"/>
  <c r="AH307" i="4"/>
  <c r="AH322" i="4" s="1"/>
  <c r="V307" i="4"/>
  <c r="V322" i="4" s="1"/>
  <c r="Q307" i="4"/>
  <c r="P307" i="4"/>
  <c r="O307" i="4"/>
  <c r="N307" i="4"/>
  <c r="M307" i="4"/>
  <c r="L307" i="4"/>
  <c r="K307" i="4"/>
  <c r="J307" i="4"/>
  <c r="I307" i="4"/>
  <c r="H307" i="4"/>
  <c r="G307" i="4"/>
  <c r="E307" i="4"/>
  <c r="D307" i="4"/>
  <c r="C307" i="4"/>
  <c r="BN306" i="4"/>
  <c r="BN321" i="4" s="1"/>
  <c r="BB306" i="4"/>
  <c r="BB321" i="4" s="1"/>
  <c r="AX306" i="4"/>
  <c r="AL306" i="4"/>
  <c r="AL321" i="4" s="1"/>
  <c r="AH306" i="4"/>
  <c r="AH321" i="4" s="1"/>
  <c r="V306" i="4"/>
  <c r="V321" i="4" s="1"/>
  <c r="Q306" i="4"/>
  <c r="P306" i="4"/>
  <c r="O306" i="4"/>
  <c r="N306" i="4"/>
  <c r="M306" i="4"/>
  <c r="L306" i="4"/>
  <c r="K306" i="4"/>
  <c r="J306" i="4"/>
  <c r="I306" i="4"/>
  <c r="H306" i="4"/>
  <c r="G306" i="4"/>
  <c r="E306" i="4"/>
  <c r="D306" i="4"/>
  <c r="C306" i="4"/>
  <c r="BN305" i="4"/>
  <c r="BN320" i="4" s="1"/>
  <c r="BB305" i="4"/>
  <c r="BB320" i="4" s="1"/>
  <c r="AX305" i="4"/>
  <c r="AX320" i="4" s="1"/>
  <c r="AL305" i="4"/>
  <c r="AL320" i="4" s="1"/>
  <c r="AH305" i="4"/>
  <c r="AH320" i="4" s="1"/>
  <c r="V305" i="4"/>
  <c r="V320" i="4" s="1"/>
  <c r="Q305" i="4"/>
  <c r="P305" i="4"/>
  <c r="O305" i="4"/>
  <c r="N305" i="4"/>
  <c r="M305" i="4"/>
  <c r="L305" i="4"/>
  <c r="K305" i="4"/>
  <c r="J305" i="4"/>
  <c r="I305" i="4"/>
  <c r="H305" i="4"/>
  <c r="G305" i="4"/>
  <c r="E305" i="4"/>
  <c r="D305" i="4"/>
  <c r="C305" i="4"/>
  <c r="R326" i="7"/>
  <c r="F326" i="7"/>
  <c r="Q326" i="7"/>
  <c r="P326" i="7"/>
  <c r="O326" i="7"/>
  <c r="N326" i="7"/>
  <c r="M326" i="7"/>
  <c r="L326" i="7"/>
  <c r="K326" i="7"/>
  <c r="J326" i="7"/>
  <c r="I326" i="7"/>
  <c r="H326" i="7"/>
  <c r="G326" i="7"/>
  <c r="E326" i="7"/>
  <c r="D326" i="7"/>
  <c r="C326" i="7"/>
  <c r="F325" i="7"/>
  <c r="R325" i="7"/>
  <c r="Q325" i="7"/>
  <c r="P325" i="7"/>
  <c r="O325" i="7"/>
  <c r="N325" i="7"/>
  <c r="M325" i="7"/>
  <c r="L325" i="7"/>
  <c r="K325" i="7"/>
  <c r="J325" i="7"/>
  <c r="I325" i="7"/>
  <c r="H325" i="7"/>
  <c r="G325" i="7"/>
  <c r="E325" i="7"/>
  <c r="D325" i="7"/>
  <c r="C325" i="7"/>
  <c r="F324" i="7"/>
  <c r="R324" i="7"/>
  <c r="Q324" i="7"/>
  <c r="P324" i="7"/>
  <c r="O324" i="7"/>
  <c r="N324" i="7"/>
  <c r="M324" i="7"/>
  <c r="L324" i="7"/>
  <c r="K324" i="7"/>
  <c r="J324" i="7"/>
  <c r="I324" i="7"/>
  <c r="H324" i="7"/>
  <c r="G324" i="7"/>
  <c r="E324" i="7"/>
  <c r="D324" i="7"/>
  <c r="C324" i="7"/>
  <c r="B324" i="7"/>
  <c r="R320" i="7"/>
  <c r="F320" i="7"/>
  <c r="Q320" i="7"/>
  <c r="P320" i="7"/>
  <c r="O320" i="7"/>
  <c r="N320" i="7"/>
  <c r="M320" i="7"/>
  <c r="L320" i="7"/>
  <c r="K320" i="7"/>
  <c r="J320" i="7"/>
  <c r="I320" i="7"/>
  <c r="H320" i="7"/>
  <c r="G320" i="7"/>
  <c r="E320" i="7"/>
  <c r="D320" i="7"/>
  <c r="C320" i="7"/>
  <c r="F319" i="7"/>
  <c r="R319" i="7"/>
  <c r="Q319" i="7"/>
  <c r="P319" i="7"/>
  <c r="O319" i="7"/>
  <c r="N319" i="7"/>
  <c r="M319" i="7"/>
  <c r="L319" i="7"/>
  <c r="K319" i="7"/>
  <c r="J319" i="7"/>
  <c r="I319" i="7"/>
  <c r="H319" i="7"/>
  <c r="G319" i="7"/>
  <c r="E319" i="7"/>
  <c r="D319" i="7"/>
  <c r="C319" i="7"/>
  <c r="R318" i="7"/>
  <c r="F318" i="7"/>
  <c r="Q318" i="7"/>
  <c r="P318" i="7"/>
  <c r="O318" i="7"/>
  <c r="N318" i="7"/>
  <c r="M318" i="7"/>
  <c r="L318" i="7"/>
  <c r="K318" i="7"/>
  <c r="J318" i="7"/>
  <c r="I318" i="7"/>
  <c r="H318" i="7"/>
  <c r="G318" i="7"/>
  <c r="E318" i="7"/>
  <c r="D318" i="7"/>
  <c r="C318" i="7"/>
  <c r="B318" i="7"/>
  <c r="R317" i="7"/>
  <c r="F317" i="7"/>
  <c r="Q317" i="7"/>
  <c r="P317" i="7"/>
  <c r="O317" i="7"/>
  <c r="N317" i="7"/>
  <c r="M317" i="7"/>
  <c r="L317" i="7"/>
  <c r="K317" i="7"/>
  <c r="J317" i="7"/>
  <c r="I317" i="7"/>
  <c r="H317" i="7"/>
  <c r="G317" i="7"/>
  <c r="E317" i="7"/>
  <c r="D317" i="7"/>
  <c r="C317" i="7"/>
  <c r="F316" i="7"/>
  <c r="R316" i="7"/>
  <c r="Q316" i="7"/>
  <c r="P316" i="7"/>
  <c r="O316" i="7"/>
  <c r="N316" i="7"/>
  <c r="M316" i="7"/>
  <c r="L316" i="7"/>
  <c r="K316" i="7"/>
  <c r="J316" i="7"/>
  <c r="I316" i="7"/>
  <c r="H316" i="7"/>
  <c r="G316" i="7"/>
  <c r="E316" i="7"/>
  <c r="D316" i="7"/>
  <c r="C316" i="7"/>
  <c r="R315" i="7"/>
  <c r="F315" i="7"/>
  <c r="Q315" i="7"/>
  <c r="P315" i="7"/>
  <c r="O315" i="7"/>
  <c r="N315" i="7"/>
  <c r="M315" i="7"/>
  <c r="L315" i="7"/>
  <c r="K315" i="7"/>
  <c r="J315" i="7"/>
  <c r="I315" i="7"/>
  <c r="H315" i="7"/>
  <c r="G315" i="7"/>
  <c r="E315" i="7"/>
  <c r="D315" i="7"/>
  <c r="C315" i="7"/>
  <c r="B315" i="7"/>
  <c r="R314" i="7"/>
  <c r="F314" i="7"/>
  <c r="Q314" i="7"/>
  <c r="P314" i="7"/>
  <c r="O314" i="7"/>
  <c r="N314" i="7"/>
  <c r="M314" i="7"/>
  <c r="L314" i="7"/>
  <c r="K314" i="7"/>
  <c r="J314" i="7"/>
  <c r="I314" i="7"/>
  <c r="H314" i="7"/>
  <c r="G314" i="7"/>
  <c r="E314" i="7"/>
  <c r="D314" i="7"/>
  <c r="C314" i="7"/>
  <c r="R313" i="7"/>
  <c r="F313" i="7"/>
  <c r="Q313" i="7"/>
  <c r="P313" i="7"/>
  <c r="O313" i="7"/>
  <c r="N313" i="7"/>
  <c r="M313" i="7"/>
  <c r="L313" i="7"/>
  <c r="K313" i="7"/>
  <c r="J313" i="7"/>
  <c r="I313" i="7"/>
  <c r="H313" i="7"/>
  <c r="G313" i="7"/>
  <c r="E313" i="7"/>
  <c r="D313" i="7"/>
  <c r="C313" i="7"/>
  <c r="F312" i="7"/>
  <c r="R312" i="7"/>
  <c r="Q312" i="7"/>
  <c r="P312" i="7"/>
  <c r="O312" i="7"/>
  <c r="N312" i="7"/>
  <c r="M312" i="7"/>
  <c r="L312" i="7"/>
  <c r="K312" i="7"/>
  <c r="J312" i="7"/>
  <c r="I312" i="7"/>
  <c r="H312" i="7"/>
  <c r="G312" i="7"/>
  <c r="E312" i="7"/>
  <c r="D312" i="7"/>
  <c r="C312" i="7"/>
  <c r="B312" i="7"/>
  <c r="F311" i="7"/>
  <c r="R311" i="7"/>
  <c r="Q311" i="7"/>
  <c r="P311" i="7"/>
  <c r="O311" i="7"/>
  <c r="N311" i="7"/>
  <c r="M311" i="7"/>
  <c r="L311" i="7"/>
  <c r="K311" i="7"/>
  <c r="J311" i="7"/>
  <c r="I311" i="7"/>
  <c r="H311" i="7"/>
  <c r="G311" i="7"/>
  <c r="E311" i="7"/>
  <c r="D311" i="7"/>
  <c r="C311" i="7"/>
  <c r="R310" i="7"/>
  <c r="F310" i="7"/>
  <c r="Q310" i="7"/>
  <c r="P310" i="7"/>
  <c r="O310" i="7"/>
  <c r="N310" i="7"/>
  <c r="M310" i="7"/>
  <c r="L310" i="7"/>
  <c r="K310" i="7"/>
  <c r="J310" i="7"/>
  <c r="I310" i="7"/>
  <c r="H310" i="7"/>
  <c r="G310" i="7"/>
  <c r="E310" i="7"/>
  <c r="D310" i="7"/>
  <c r="C310" i="7"/>
  <c r="F309" i="7"/>
  <c r="R309" i="7"/>
  <c r="Q309" i="7"/>
  <c r="P309" i="7"/>
  <c r="O309" i="7"/>
  <c r="N309" i="7"/>
  <c r="M309" i="7"/>
  <c r="L309" i="7"/>
  <c r="K309" i="7"/>
  <c r="J309" i="7"/>
  <c r="I309" i="7"/>
  <c r="H309" i="7"/>
  <c r="G309" i="7"/>
  <c r="E309" i="7"/>
  <c r="D309" i="7"/>
  <c r="C309" i="7"/>
  <c r="F308" i="7"/>
  <c r="R308" i="7"/>
  <c r="Q308" i="7"/>
  <c r="P308" i="7"/>
  <c r="O308" i="7"/>
  <c r="N308" i="7"/>
  <c r="M308" i="7"/>
  <c r="L308" i="7"/>
  <c r="K308" i="7"/>
  <c r="J308" i="7"/>
  <c r="I308" i="7"/>
  <c r="H308" i="7"/>
  <c r="G308" i="7"/>
  <c r="E308" i="7"/>
  <c r="D308" i="7"/>
  <c r="C308" i="7"/>
  <c r="F307" i="7"/>
  <c r="R307" i="7"/>
  <c r="Q307" i="7"/>
  <c r="P307" i="7"/>
  <c r="O307" i="7"/>
  <c r="N307" i="7"/>
  <c r="M307" i="7"/>
  <c r="L307" i="7"/>
  <c r="K307" i="7"/>
  <c r="J307" i="7"/>
  <c r="I307" i="7"/>
  <c r="H307" i="7"/>
  <c r="G307" i="7"/>
  <c r="E307" i="7"/>
  <c r="D307" i="7"/>
  <c r="C307" i="7"/>
  <c r="R306" i="7"/>
  <c r="F306" i="7"/>
  <c r="Q306" i="7"/>
  <c r="P306" i="7"/>
  <c r="O306" i="7"/>
  <c r="N306" i="7"/>
  <c r="M306" i="7"/>
  <c r="L306" i="7"/>
  <c r="K306" i="7"/>
  <c r="J306" i="7"/>
  <c r="I306" i="7"/>
  <c r="H306" i="7"/>
  <c r="G306" i="7"/>
  <c r="E306" i="7"/>
  <c r="D306" i="7"/>
  <c r="C306" i="7"/>
  <c r="B306" i="7"/>
  <c r="R302" i="7"/>
  <c r="F302" i="7"/>
  <c r="Q302" i="7"/>
  <c r="P302" i="7"/>
  <c r="O302" i="7"/>
  <c r="N302" i="7"/>
  <c r="M302" i="7"/>
  <c r="L302" i="7"/>
  <c r="K302" i="7"/>
  <c r="J302" i="7"/>
  <c r="I302" i="7"/>
  <c r="H302" i="7"/>
  <c r="G302" i="7"/>
  <c r="E302" i="7"/>
  <c r="D302" i="7"/>
  <c r="C302" i="7"/>
  <c r="F301" i="7"/>
  <c r="R301" i="7"/>
  <c r="Q301" i="7"/>
  <c r="P301" i="7"/>
  <c r="O301" i="7"/>
  <c r="N301" i="7"/>
  <c r="M301" i="7"/>
  <c r="L301" i="7"/>
  <c r="K301" i="7"/>
  <c r="J301" i="7"/>
  <c r="I301" i="7"/>
  <c r="H301" i="7"/>
  <c r="G301" i="7"/>
  <c r="E301" i="7"/>
  <c r="D301" i="7"/>
  <c r="C301" i="7"/>
  <c r="R300" i="7"/>
  <c r="F300" i="7"/>
  <c r="Q300" i="7"/>
  <c r="P300" i="7"/>
  <c r="O300" i="7"/>
  <c r="N300" i="7"/>
  <c r="M300" i="7"/>
  <c r="L300" i="7"/>
  <c r="K300" i="7"/>
  <c r="J300" i="7"/>
  <c r="I300" i="7"/>
  <c r="H300" i="7"/>
  <c r="G300" i="7"/>
  <c r="E300" i="7"/>
  <c r="D300" i="7"/>
  <c r="C300" i="7"/>
  <c r="B300" i="7"/>
  <c r="R299" i="7"/>
  <c r="F299" i="7"/>
  <c r="Q299" i="7"/>
  <c r="P299" i="7"/>
  <c r="O299" i="7"/>
  <c r="N299" i="7"/>
  <c r="M299" i="7"/>
  <c r="L299" i="7"/>
  <c r="K299" i="7"/>
  <c r="J299" i="7"/>
  <c r="I299" i="7"/>
  <c r="H299" i="7"/>
  <c r="G299" i="7"/>
  <c r="E299" i="7"/>
  <c r="D299" i="7"/>
  <c r="C299" i="7"/>
  <c r="F298" i="7"/>
  <c r="R298" i="7"/>
  <c r="Q298" i="7"/>
  <c r="P298" i="7"/>
  <c r="O298" i="7"/>
  <c r="N298" i="7"/>
  <c r="M298" i="7"/>
  <c r="L298" i="7"/>
  <c r="K298" i="7"/>
  <c r="J298" i="7"/>
  <c r="I298" i="7"/>
  <c r="H298" i="7"/>
  <c r="G298" i="7"/>
  <c r="E298" i="7"/>
  <c r="D298" i="7"/>
  <c r="C298" i="7"/>
  <c r="R297" i="7"/>
  <c r="F297" i="7"/>
  <c r="Q297" i="7"/>
  <c r="P297" i="7"/>
  <c r="O297" i="7"/>
  <c r="N297" i="7"/>
  <c r="M297" i="7"/>
  <c r="L297" i="7"/>
  <c r="K297" i="7"/>
  <c r="J297" i="7"/>
  <c r="I297" i="7"/>
  <c r="H297" i="7"/>
  <c r="G297" i="7"/>
  <c r="E297" i="7"/>
  <c r="D297" i="7"/>
  <c r="C297" i="7"/>
  <c r="B297" i="7"/>
  <c r="R296" i="7"/>
  <c r="F296" i="7"/>
  <c r="Q296" i="7"/>
  <c r="P296" i="7"/>
  <c r="O296" i="7"/>
  <c r="N296" i="7"/>
  <c r="M296" i="7"/>
  <c r="L296" i="7"/>
  <c r="K296" i="7"/>
  <c r="J296" i="7"/>
  <c r="I296" i="7"/>
  <c r="H296" i="7"/>
  <c r="G296" i="7"/>
  <c r="E296" i="7"/>
  <c r="D296" i="7"/>
  <c r="C296" i="7"/>
  <c r="R295" i="7"/>
  <c r="F295" i="7"/>
  <c r="Q295" i="7"/>
  <c r="P295" i="7"/>
  <c r="O295" i="7"/>
  <c r="N295" i="7"/>
  <c r="M295" i="7"/>
  <c r="L295" i="7"/>
  <c r="K295" i="7"/>
  <c r="J295" i="7"/>
  <c r="I295" i="7"/>
  <c r="H295" i="7"/>
  <c r="G295" i="7"/>
  <c r="E295" i="7"/>
  <c r="D295" i="7"/>
  <c r="C295" i="7"/>
  <c r="R294" i="7"/>
  <c r="F294" i="7"/>
  <c r="Q294" i="7"/>
  <c r="P294" i="7"/>
  <c r="O294" i="7"/>
  <c r="N294" i="7"/>
  <c r="M294" i="7"/>
  <c r="L294" i="7"/>
  <c r="K294" i="7"/>
  <c r="J294" i="7"/>
  <c r="I294" i="7"/>
  <c r="H294" i="7"/>
  <c r="G294" i="7"/>
  <c r="E294" i="7"/>
  <c r="D294" i="7"/>
  <c r="C294" i="7"/>
  <c r="B294" i="7"/>
  <c r="R293" i="7"/>
  <c r="F293" i="7"/>
  <c r="Q293" i="7"/>
  <c r="P293" i="7"/>
  <c r="O293" i="7"/>
  <c r="N293" i="7"/>
  <c r="M293" i="7"/>
  <c r="L293" i="7"/>
  <c r="K293" i="7"/>
  <c r="J293" i="7"/>
  <c r="I293" i="7"/>
  <c r="H293" i="7"/>
  <c r="G293" i="7"/>
  <c r="E293" i="7"/>
  <c r="D293" i="7"/>
  <c r="C293" i="7"/>
  <c r="R292" i="7"/>
  <c r="F292" i="7"/>
  <c r="Q292" i="7"/>
  <c r="P292" i="7"/>
  <c r="O292" i="7"/>
  <c r="N292" i="7"/>
  <c r="M292" i="7"/>
  <c r="L292" i="7"/>
  <c r="K292" i="7"/>
  <c r="J292" i="7"/>
  <c r="I292" i="7"/>
  <c r="H292" i="7"/>
  <c r="G292" i="7"/>
  <c r="E292" i="7"/>
  <c r="D292" i="7"/>
  <c r="C292" i="7"/>
  <c r="F291" i="7"/>
  <c r="R291" i="7"/>
  <c r="Q291" i="7"/>
  <c r="P291" i="7"/>
  <c r="O291" i="7"/>
  <c r="N291" i="7"/>
  <c r="M291" i="7"/>
  <c r="L291" i="7"/>
  <c r="K291" i="7"/>
  <c r="J291" i="7"/>
  <c r="I291" i="7"/>
  <c r="H291" i="7"/>
  <c r="G291" i="7"/>
  <c r="E291" i="7"/>
  <c r="D291" i="7"/>
  <c r="C291" i="7"/>
  <c r="R326" i="6"/>
  <c r="F326" i="6"/>
  <c r="Q326" i="6"/>
  <c r="P326" i="6"/>
  <c r="O326" i="6"/>
  <c r="N326" i="6"/>
  <c r="M326" i="6"/>
  <c r="L326" i="6"/>
  <c r="K326" i="6"/>
  <c r="J326" i="6"/>
  <c r="I326" i="6"/>
  <c r="H326" i="6"/>
  <c r="G326" i="6"/>
  <c r="E326" i="6"/>
  <c r="D326" i="6"/>
  <c r="C326" i="6"/>
  <c r="R325" i="6"/>
  <c r="F325" i="6"/>
  <c r="Q325" i="6"/>
  <c r="P325" i="6"/>
  <c r="O325" i="6"/>
  <c r="N325" i="6"/>
  <c r="M325" i="6"/>
  <c r="L325" i="6"/>
  <c r="K325" i="6"/>
  <c r="J325" i="6"/>
  <c r="I325" i="6"/>
  <c r="H325" i="6"/>
  <c r="G325" i="6"/>
  <c r="E325" i="6"/>
  <c r="D325" i="6"/>
  <c r="C325" i="6"/>
  <c r="R324" i="6"/>
  <c r="F324" i="6"/>
  <c r="Q324" i="6"/>
  <c r="P324" i="6"/>
  <c r="O324" i="6"/>
  <c r="N324" i="6"/>
  <c r="M324" i="6"/>
  <c r="L324" i="6"/>
  <c r="K324" i="6"/>
  <c r="J324" i="6"/>
  <c r="I324" i="6"/>
  <c r="H324" i="6"/>
  <c r="G324" i="6"/>
  <c r="E324" i="6"/>
  <c r="D324" i="6"/>
  <c r="C324" i="6"/>
  <c r="B324" i="6"/>
  <c r="R320" i="6"/>
  <c r="F320" i="6"/>
  <c r="Q320" i="6"/>
  <c r="P320" i="6"/>
  <c r="O320" i="6"/>
  <c r="N320" i="6"/>
  <c r="M320" i="6"/>
  <c r="L320" i="6"/>
  <c r="K320" i="6"/>
  <c r="J320" i="6"/>
  <c r="I320" i="6"/>
  <c r="H320" i="6"/>
  <c r="G320" i="6"/>
  <c r="E320" i="6"/>
  <c r="D320" i="6"/>
  <c r="C320" i="6"/>
  <c r="R319" i="6"/>
  <c r="F319" i="6"/>
  <c r="Q319" i="6"/>
  <c r="P319" i="6"/>
  <c r="O319" i="6"/>
  <c r="N319" i="6"/>
  <c r="M319" i="6"/>
  <c r="L319" i="6"/>
  <c r="K319" i="6"/>
  <c r="J319" i="6"/>
  <c r="I319" i="6"/>
  <c r="H319" i="6"/>
  <c r="G319" i="6"/>
  <c r="E319" i="6"/>
  <c r="D319" i="6"/>
  <c r="C319" i="6"/>
  <c r="R318" i="6"/>
  <c r="F318" i="6"/>
  <c r="Q318" i="6"/>
  <c r="P318" i="6"/>
  <c r="O318" i="6"/>
  <c r="N318" i="6"/>
  <c r="M318" i="6"/>
  <c r="L318" i="6"/>
  <c r="K318" i="6"/>
  <c r="J318" i="6"/>
  <c r="I318" i="6"/>
  <c r="H318" i="6"/>
  <c r="G318" i="6"/>
  <c r="E318" i="6"/>
  <c r="D318" i="6"/>
  <c r="C318" i="6"/>
  <c r="B318" i="6"/>
  <c r="R317" i="6"/>
  <c r="F317" i="6"/>
  <c r="Q317" i="6"/>
  <c r="P317" i="6"/>
  <c r="O317" i="6"/>
  <c r="N317" i="6"/>
  <c r="M317" i="6"/>
  <c r="L317" i="6"/>
  <c r="K317" i="6"/>
  <c r="J317" i="6"/>
  <c r="I317" i="6"/>
  <c r="H317" i="6"/>
  <c r="G317" i="6"/>
  <c r="E317" i="6"/>
  <c r="D317" i="6"/>
  <c r="C317" i="6"/>
  <c r="R316" i="6"/>
  <c r="F316" i="6"/>
  <c r="Q316" i="6"/>
  <c r="P316" i="6"/>
  <c r="O316" i="6"/>
  <c r="N316" i="6"/>
  <c r="M316" i="6"/>
  <c r="L316" i="6"/>
  <c r="K316" i="6"/>
  <c r="J316" i="6"/>
  <c r="I316" i="6"/>
  <c r="H316" i="6"/>
  <c r="G316" i="6"/>
  <c r="E316" i="6"/>
  <c r="D316" i="6"/>
  <c r="C316" i="6"/>
  <c r="F315" i="6"/>
  <c r="R315" i="6"/>
  <c r="Q315" i="6"/>
  <c r="P315" i="6"/>
  <c r="O315" i="6"/>
  <c r="N315" i="6"/>
  <c r="M315" i="6"/>
  <c r="L315" i="6"/>
  <c r="K315" i="6"/>
  <c r="J315" i="6"/>
  <c r="I315" i="6"/>
  <c r="H315" i="6"/>
  <c r="G315" i="6"/>
  <c r="E315" i="6"/>
  <c r="D315" i="6"/>
  <c r="C315" i="6"/>
  <c r="B315" i="6"/>
  <c r="R314" i="6"/>
  <c r="F314" i="6"/>
  <c r="Q314" i="6"/>
  <c r="P314" i="6"/>
  <c r="O314" i="6"/>
  <c r="N314" i="6"/>
  <c r="M314" i="6"/>
  <c r="L314" i="6"/>
  <c r="K314" i="6"/>
  <c r="J314" i="6"/>
  <c r="I314" i="6"/>
  <c r="H314" i="6"/>
  <c r="G314" i="6"/>
  <c r="E314" i="6"/>
  <c r="D314" i="6"/>
  <c r="C314" i="6"/>
  <c r="R313" i="6"/>
  <c r="F313" i="6"/>
  <c r="Q313" i="6"/>
  <c r="P313" i="6"/>
  <c r="O313" i="6"/>
  <c r="N313" i="6"/>
  <c r="M313" i="6"/>
  <c r="L313" i="6"/>
  <c r="K313" i="6"/>
  <c r="J313" i="6"/>
  <c r="I313" i="6"/>
  <c r="H313" i="6"/>
  <c r="G313" i="6"/>
  <c r="E313" i="6"/>
  <c r="D313" i="6"/>
  <c r="C313" i="6"/>
  <c r="F312" i="6"/>
  <c r="R312" i="6"/>
  <c r="Q312" i="6"/>
  <c r="P312" i="6"/>
  <c r="O312" i="6"/>
  <c r="N312" i="6"/>
  <c r="M312" i="6"/>
  <c r="L312" i="6"/>
  <c r="K312" i="6"/>
  <c r="J312" i="6"/>
  <c r="I312" i="6"/>
  <c r="H312" i="6"/>
  <c r="G312" i="6"/>
  <c r="E312" i="6"/>
  <c r="D312" i="6"/>
  <c r="C312" i="6"/>
  <c r="B312" i="6"/>
  <c r="R311" i="6"/>
  <c r="F311" i="6"/>
  <c r="Q311" i="6"/>
  <c r="P311" i="6"/>
  <c r="O311" i="6"/>
  <c r="N311" i="6"/>
  <c r="M311" i="6"/>
  <c r="L311" i="6"/>
  <c r="K311" i="6"/>
  <c r="J311" i="6"/>
  <c r="I311" i="6"/>
  <c r="H311" i="6"/>
  <c r="G311" i="6"/>
  <c r="E311" i="6"/>
  <c r="D311" i="6"/>
  <c r="C311" i="6"/>
  <c r="R310" i="6"/>
  <c r="F310" i="6"/>
  <c r="Q310" i="6"/>
  <c r="P310" i="6"/>
  <c r="O310" i="6"/>
  <c r="N310" i="6"/>
  <c r="M310" i="6"/>
  <c r="L310" i="6"/>
  <c r="K310" i="6"/>
  <c r="J310" i="6"/>
  <c r="I310" i="6"/>
  <c r="H310" i="6"/>
  <c r="G310" i="6"/>
  <c r="E310" i="6"/>
  <c r="D310" i="6"/>
  <c r="C310" i="6"/>
  <c r="F309" i="6"/>
  <c r="R309" i="6"/>
  <c r="Q309" i="6"/>
  <c r="P309" i="6"/>
  <c r="O309" i="6"/>
  <c r="N309" i="6"/>
  <c r="M309" i="6"/>
  <c r="L309" i="6"/>
  <c r="K309" i="6"/>
  <c r="J309" i="6"/>
  <c r="I309" i="6"/>
  <c r="H309" i="6"/>
  <c r="G309" i="6"/>
  <c r="E309" i="6"/>
  <c r="D309" i="6"/>
  <c r="C309" i="6"/>
  <c r="R308" i="6"/>
  <c r="F308" i="6"/>
  <c r="Q308" i="6"/>
  <c r="P308" i="6"/>
  <c r="O308" i="6"/>
  <c r="N308" i="6"/>
  <c r="M308" i="6"/>
  <c r="L308" i="6"/>
  <c r="K308" i="6"/>
  <c r="J308" i="6"/>
  <c r="I308" i="6"/>
  <c r="H308" i="6"/>
  <c r="G308" i="6"/>
  <c r="E308" i="6"/>
  <c r="D308" i="6"/>
  <c r="C308" i="6"/>
  <c r="R307" i="6"/>
  <c r="F307" i="6"/>
  <c r="Q307" i="6"/>
  <c r="P307" i="6"/>
  <c r="O307" i="6"/>
  <c r="N307" i="6"/>
  <c r="M307" i="6"/>
  <c r="L307" i="6"/>
  <c r="K307" i="6"/>
  <c r="J307" i="6"/>
  <c r="I307" i="6"/>
  <c r="H307" i="6"/>
  <c r="G307" i="6"/>
  <c r="E307" i="6"/>
  <c r="D307" i="6"/>
  <c r="C307" i="6"/>
  <c r="F306" i="6"/>
  <c r="R306" i="6"/>
  <c r="Q306" i="6"/>
  <c r="P306" i="6"/>
  <c r="O306" i="6"/>
  <c r="N306" i="6"/>
  <c r="M306" i="6"/>
  <c r="L306" i="6"/>
  <c r="K306" i="6"/>
  <c r="J306" i="6"/>
  <c r="I306" i="6"/>
  <c r="H306" i="6"/>
  <c r="G306" i="6"/>
  <c r="E306" i="6"/>
  <c r="D306" i="6"/>
  <c r="C306" i="6"/>
  <c r="B306" i="6"/>
  <c r="R302" i="6"/>
  <c r="F302" i="6"/>
  <c r="Q302" i="6"/>
  <c r="P302" i="6"/>
  <c r="O302" i="6"/>
  <c r="N302" i="6"/>
  <c r="M302" i="6"/>
  <c r="L302" i="6"/>
  <c r="K302" i="6"/>
  <c r="J302" i="6"/>
  <c r="I302" i="6"/>
  <c r="H302" i="6"/>
  <c r="G302" i="6"/>
  <c r="E302" i="6"/>
  <c r="D302" i="6"/>
  <c r="C302" i="6"/>
  <c r="R301" i="6"/>
  <c r="F301" i="6"/>
  <c r="Q301" i="6"/>
  <c r="P301" i="6"/>
  <c r="O301" i="6"/>
  <c r="N301" i="6"/>
  <c r="M301" i="6"/>
  <c r="L301" i="6"/>
  <c r="K301" i="6"/>
  <c r="J301" i="6"/>
  <c r="I301" i="6"/>
  <c r="H301" i="6"/>
  <c r="G301" i="6"/>
  <c r="E301" i="6"/>
  <c r="D301" i="6"/>
  <c r="C301" i="6"/>
  <c r="R300" i="6"/>
  <c r="F300" i="6"/>
  <c r="Q300" i="6"/>
  <c r="P300" i="6"/>
  <c r="O300" i="6"/>
  <c r="N300" i="6"/>
  <c r="M300" i="6"/>
  <c r="L300" i="6"/>
  <c r="K300" i="6"/>
  <c r="J300" i="6"/>
  <c r="I300" i="6"/>
  <c r="H300" i="6"/>
  <c r="G300" i="6"/>
  <c r="E300" i="6"/>
  <c r="D300" i="6"/>
  <c r="C300" i="6"/>
  <c r="B300" i="6"/>
  <c r="R299" i="6"/>
  <c r="F299" i="6"/>
  <c r="Q299" i="6"/>
  <c r="P299" i="6"/>
  <c r="O299" i="6"/>
  <c r="N299" i="6"/>
  <c r="M299" i="6"/>
  <c r="L299" i="6"/>
  <c r="K299" i="6"/>
  <c r="J299" i="6"/>
  <c r="I299" i="6"/>
  <c r="H299" i="6"/>
  <c r="G299" i="6"/>
  <c r="E299" i="6"/>
  <c r="D299" i="6"/>
  <c r="C299" i="6"/>
  <c r="R298" i="6"/>
  <c r="F298" i="6"/>
  <c r="Q298" i="6"/>
  <c r="P298" i="6"/>
  <c r="O298" i="6"/>
  <c r="N298" i="6"/>
  <c r="M298" i="6"/>
  <c r="L298" i="6"/>
  <c r="K298" i="6"/>
  <c r="J298" i="6"/>
  <c r="I298" i="6"/>
  <c r="H298" i="6"/>
  <c r="G298" i="6"/>
  <c r="E298" i="6"/>
  <c r="D298" i="6"/>
  <c r="C298" i="6"/>
  <c r="R297" i="6"/>
  <c r="F297" i="6"/>
  <c r="Q297" i="6"/>
  <c r="P297" i="6"/>
  <c r="O297" i="6"/>
  <c r="N297" i="6"/>
  <c r="M297" i="6"/>
  <c r="L297" i="6"/>
  <c r="K297" i="6"/>
  <c r="J297" i="6"/>
  <c r="I297" i="6"/>
  <c r="H297" i="6"/>
  <c r="G297" i="6"/>
  <c r="E297" i="6"/>
  <c r="D297" i="6"/>
  <c r="C297" i="6"/>
  <c r="B297" i="6"/>
  <c r="R296" i="6"/>
  <c r="Q296" i="6"/>
  <c r="P296" i="6"/>
  <c r="O296" i="6"/>
  <c r="N296" i="6"/>
  <c r="M296" i="6"/>
  <c r="L296" i="6"/>
  <c r="K296" i="6"/>
  <c r="J296" i="6"/>
  <c r="I296" i="6"/>
  <c r="H296" i="6"/>
  <c r="R295" i="6"/>
  <c r="F295" i="6"/>
  <c r="Q295" i="6"/>
  <c r="P295" i="6"/>
  <c r="O295" i="6"/>
  <c r="N295" i="6"/>
  <c r="M295" i="6"/>
  <c r="L295" i="6"/>
  <c r="K295" i="6"/>
  <c r="J295" i="6"/>
  <c r="I295" i="6"/>
  <c r="H295" i="6"/>
  <c r="G295" i="6"/>
  <c r="E295" i="6"/>
  <c r="D295" i="6"/>
  <c r="C295" i="6"/>
  <c r="F294" i="6"/>
  <c r="R294" i="6"/>
  <c r="Q294" i="6"/>
  <c r="P294" i="6"/>
  <c r="O294" i="6"/>
  <c r="N294" i="6"/>
  <c r="M294" i="6"/>
  <c r="L294" i="6"/>
  <c r="K294" i="6"/>
  <c r="J294" i="6"/>
  <c r="I294" i="6"/>
  <c r="H294" i="6"/>
  <c r="G294" i="6"/>
  <c r="E294" i="6"/>
  <c r="D294" i="6"/>
  <c r="C294" i="6"/>
  <c r="B294" i="6"/>
  <c r="R293" i="6"/>
  <c r="F293" i="6"/>
  <c r="Q293" i="6"/>
  <c r="P293" i="6"/>
  <c r="O293" i="6"/>
  <c r="N293" i="6"/>
  <c r="M293" i="6"/>
  <c r="L293" i="6"/>
  <c r="K293" i="6"/>
  <c r="J293" i="6"/>
  <c r="I293" i="6"/>
  <c r="H293" i="6"/>
  <c r="G293" i="6"/>
  <c r="E293" i="6"/>
  <c r="D293" i="6"/>
  <c r="C293" i="6"/>
  <c r="R292" i="6"/>
  <c r="F292" i="6"/>
  <c r="Q292" i="6"/>
  <c r="P292" i="6"/>
  <c r="O292" i="6"/>
  <c r="N292" i="6"/>
  <c r="M292" i="6"/>
  <c r="L292" i="6"/>
  <c r="K292" i="6"/>
  <c r="J292" i="6"/>
  <c r="I292" i="6"/>
  <c r="H292" i="6"/>
  <c r="G292" i="6"/>
  <c r="E292" i="6"/>
  <c r="D292" i="6"/>
  <c r="C292" i="6"/>
  <c r="R291" i="6"/>
  <c r="Q291" i="6"/>
  <c r="P291" i="6"/>
  <c r="O291" i="6"/>
  <c r="N291" i="6"/>
  <c r="M291" i="6"/>
  <c r="L291" i="6"/>
  <c r="K291" i="6"/>
  <c r="J291" i="6"/>
  <c r="I291" i="6"/>
  <c r="H291" i="6"/>
  <c r="G291" i="6"/>
  <c r="P326" i="8"/>
  <c r="O326" i="8"/>
  <c r="N326" i="8"/>
  <c r="M326" i="8"/>
  <c r="L326" i="8"/>
  <c r="K326" i="8"/>
  <c r="J326" i="8"/>
  <c r="I326" i="8"/>
  <c r="H326" i="8"/>
  <c r="G326" i="8"/>
  <c r="D326" i="8"/>
  <c r="C326" i="8"/>
  <c r="P325" i="8"/>
  <c r="O325" i="8"/>
  <c r="N325" i="8"/>
  <c r="M325" i="8"/>
  <c r="L325" i="8"/>
  <c r="K325" i="8"/>
  <c r="J325" i="8"/>
  <c r="I325" i="8"/>
  <c r="H325" i="8"/>
  <c r="G325" i="8"/>
  <c r="D325" i="8"/>
  <c r="C325" i="8"/>
  <c r="P324" i="8"/>
  <c r="O324" i="8"/>
  <c r="N324" i="8"/>
  <c r="M324" i="8"/>
  <c r="L324" i="8"/>
  <c r="K324" i="8"/>
  <c r="J324" i="8"/>
  <c r="I324" i="8"/>
  <c r="H324" i="8"/>
  <c r="G324" i="8"/>
  <c r="D324" i="8"/>
  <c r="C324" i="8"/>
  <c r="B324" i="8"/>
  <c r="P320" i="8"/>
  <c r="O320" i="8"/>
  <c r="N320" i="8"/>
  <c r="M320" i="8"/>
  <c r="L320" i="8"/>
  <c r="K320" i="8"/>
  <c r="J320" i="8"/>
  <c r="I320" i="8"/>
  <c r="H320" i="8"/>
  <c r="G320" i="8"/>
  <c r="D320" i="8"/>
  <c r="C320" i="8"/>
  <c r="P319" i="8"/>
  <c r="O319" i="8"/>
  <c r="N319" i="8"/>
  <c r="M319" i="8"/>
  <c r="L319" i="8"/>
  <c r="K319" i="8"/>
  <c r="J319" i="8"/>
  <c r="I319" i="8"/>
  <c r="H319" i="8"/>
  <c r="G319" i="8"/>
  <c r="D319" i="8"/>
  <c r="C319" i="8"/>
  <c r="P318" i="8"/>
  <c r="O318" i="8"/>
  <c r="N318" i="8"/>
  <c r="M318" i="8"/>
  <c r="L318" i="8"/>
  <c r="K318" i="8"/>
  <c r="J318" i="8"/>
  <c r="I318" i="8"/>
  <c r="H318" i="8"/>
  <c r="G318" i="8"/>
  <c r="D318" i="8"/>
  <c r="C318" i="8"/>
  <c r="B318" i="8"/>
  <c r="P317" i="8"/>
  <c r="O317" i="8"/>
  <c r="N317" i="8"/>
  <c r="M317" i="8"/>
  <c r="L317" i="8"/>
  <c r="K317" i="8"/>
  <c r="J317" i="8"/>
  <c r="I317" i="8"/>
  <c r="H317" i="8"/>
  <c r="G317" i="8"/>
  <c r="D317" i="8"/>
  <c r="C317" i="8"/>
  <c r="P316" i="8"/>
  <c r="O316" i="8"/>
  <c r="N316" i="8"/>
  <c r="M316" i="8"/>
  <c r="L316" i="8"/>
  <c r="K316" i="8"/>
  <c r="J316" i="8"/>
  <c r="I316" i="8"/>
  <c r="H316" i="8"/>
  <c r="G316" i="8"/>
  <c r="D316" i="8"/>
  <c r="C316" i="8"/>
  <c r="P315" i="8"/>
  <c r="O315" i="8"/>
  <c r="N315" i="8"/>
  <c r="M315" i="8"/>
  <c r="L315" i="8"/>
  <c r="K315" i="8"/>
  <c r="J315" i="8"/>
  <c r="I315" i="8"/>
  <c r="H315" i="8"/>
  <c r="G315" i="8"/>
  <c r="D315" i="8"/>
  <c r="C315" i="8"/>
  <c r="B315" i="8"/>
  <c r="P314" i="8"/>
  <c r="O314" i="8"/>
  <c r="N314" i="8"/>
  <c r="M314" i="8"/>
  <c r="L314" i="8"/>
  <c r="K314" i="8"/>
  <c r="J314" i="8"/>
  <c r="I314" i="8"/>
  <c r="H314" i="8"/>
  <c r="G314" i="8"/>
  <c r="D314" i="8"/>
  <c r="C314" i="8"/>
  <c r="P313" i="8"/>
  <c r="O313" i="8"/>
  <c r="N313" i="8"/>
  <c r="M313" i="8"/>
  <c r="L313" i="8"/>
  <c r="K313" i="8"/>
  <c r="J313" i="8"/>
  <c r="I313" i="8"/>
  <c r="H313" i="8"/>
  <c r="G313" i="8"/>
  <c r="D313" i="8"/>
  <c r="C313" i="8"/>
  <c r="P312" i="8"/>
  <c r="O312" i="8"/>
  <c r="N312" i="8"/>
  <c r="M312" i="8"/>
  <c r="L312" i="8"/>
  <c r="K312" i="8"/>
  <c r="J312" i="8"/>
  <c r="I312" i="8"/>
  <c r="H312" i="8"/>
  <c r="G312" i="8"/>
  <c r="D312" i="8"/>
  <c r="C312" i="8"/>
  <c r="B312" i="8"/>
  <c r="P311" i="8"/>
  <c r="O311" i="8"/>
  <c r="N311" i="8"/>
  <c r="M311" i="8"/>
  <c r="L311" i="8"/>
  <c r="K311" i="8"/>
  <c r="J311" i="8"/>
  <c r="I311" i="8"/>
  <c r="H311" i="8"/>
  <c r="G311" i="8"/>
  <c r="D311" i="8"/>
  <c r="C311" i="8"/>
  <c r="P310" i="8"/>
  <c r="O310" i="8"/>
  <c r="N310" i="8"/>
  <c r="M310" i="8"/>
  <c r="L310" i="8"/>
  <c r="K310" i="8"/>
  <c r="J310" i="8"/>
  <c r="I310" i="8"/>
  <c r="H310" i="8"/>
  <c r="G310" i="8"/>
  <c r="D310" i="8"/>
  <c r="C310" i="8"/>
  <c r="P309" i="8"/>
  <c r="O309" i="8"/>
  <c r="N309" i="8"/>
  <c r="M309" i="8"/>
  <c r="L309" i="8"/>
  <c r="K309" i="8"/>
  <c r="J309" i="8"/>
  <c r="I309" i="8"/>
  <c r="H309" i="8"/>
  <c r="G309" i="8"/>
  <c r="D309" i="8"/>
  <c r="C309" i="8"/>
  <c r="P308" i="8"/>
  <c r="O308" i="8"/>
  <c r="N308" i="8"/>
  <c r="M308" i="8"/>
  <c r="L308" i="8"/>
  <c r="K308" i="8"/>
  <c r="J308" i="8"/>
  <c r="I308" i="8"/>
  <c r="H308" i="8"/>
  <c r="G308" i="8"/>
  <c r="D308" i="8"/>
  <c r="C308" i="8"/>
  <c r="P307" i="8"/>
  <c r="O307" i="8"/>
  <c r="N307" i="8"/>
  <c r="M307" i="8"/>
  <c r="L307" i="8"/>
  <c r="K307" i="8"/>
  <c r="J307" i="8"/>
  <c r="I307" i="8"/>
  <c r="H307" i="8"/>
  <c r="G307" i="8"/>
  <c r="D307" i="8"/>
  <c r="C307" i="8"/>
  <c r="P306" i="8"/>
  <c r="O306" i="8"/>
  <c r="N306" i="8"/>
  <c r="M306" i="8"/>
  <c r="L306" i="8"/>
  <c r="K306" i="8"/>
  <c r="J306" i="8"/>
  <c r="I306" i="8"/>
  <c r="H306" i="8"/>
  <c r="G306" i="8"/>
  <c r="D306" i="8"/>
  <c r="C306" i="8"/>
  <c r="B306" i="8"/>
  <c r="P302" i="8"/>
  <c r="O302" i="8"/>
  <c r="N302" i="8"/>
  <c r="M302" i="8"/>
  <c r="L302" i="8"/>
  <c r="K302" i="8"/>
  <c r="J302" i="8"/>
  <c r="I302" i="8"/>
  <c r="H302" i="8"/>
  <c r="G302" i="8"/>
  <c r="D302" i="8"/>
  <c r="C302" i="8"/>
  <c r="P301" i="8"/>
  <c r="O301" i="8"/>
  <c r="N301" i="8"/>
  <c r="M301" i="8"/>
  <c r="L301" i="8"/>
  <c r="K301" i="8"/>
  <c r="J301" i="8"/>
  <c r="I301" i="8"/>
  <c r="H301" i="8"/>
  <c r="G301" i="8"/>
  <c r="D301" i="8"/>
  <c r="C301" i="8"/>
  <c r="P300" i="8"/>
  <c r="O300" i="8"/>
  <c r="N300" i="8"/>
  <c r="M300" i="8"/>
  <c r="L300" i="8"/>
  <c r="K300" i="8"/>
  <c r="J300" i="8"/>
  <c r="I300" i="8"/>
  <c r="H300" i="8"/>
  <c r="G300" i="8"/>
  <c r="D300" i="8"/>
  <c r="C300" i="8"/>
  <c r="B300" i="8"/>
  <c r="P299" i="8"/>
  <c r="O299" i="8"/>
  <c r="N299" i="8"/>
  <c r="M299" i="8"/>
  <c r="L299" i="8"/>
  <c r="K299" i="8"/>
  <c r="J299" i="8"/>
  <c r="I299" i="8"/>
  <c r="H299" i="8"/>
  <c r="G299" i="8"/>
  <c r="D299" i="8"/>
  <c r="C299" i="8"/>
  <c r="P298" i="8"/>
  <c r="O298" i="8"/>
  <c r="N298" i="8"/>
  <c r="M298" i="8"/>
  <c r="L298" i="8"/>
  <c r="K298" i="8"/>
  <c r="J298" i="8"/>
  <c r="I298" i="8"/>
  <c r="H298" i="8"/>
  <c r="G298" i="8"/>
  <c r="D298" i="8"/>
  <c r="C298" i="8"/>
  <c r="P297" i="8"/>
  <c r="O297" i="8"/>
  <c r="N297" i="8"/>
  <c r="M297" i="8"/>
  <c r="L297" i="8"/>
  <c r="K297" i="8"/>
  <c r="J297" i="8"/>
  <c r="I297" i="8"/>
  <c r="H297" i="8"/>
  <c r="G297" i="8"/>
  <c r="D297" i="8"/>
  <c r="C297" i="8"/>
  <c r="B297" i="8"/>
  <c r="P296" i="8"/>
  <c r="O296" i="8"/>
  <c r="N296" i="8"/>
  <c r="M296" i="8"/>
  <c r="L296" i="8"/>
  <c r="K296" i="8"/>
  <c r="J296" i="8"/>
  <c r="I296" i="8"/>
  <c r="H296" i="8"/>
  <c r="G296" i="8"/>
  <c r="D296" i="8"/>
  <c r="C296" i="8"/>
  <c r="P295" i="8"/>
  <c r="O295" i="8"/>
  <c r="N295" i="8"/>
  <c r="M295" i="8"/>
  <c r="L295" i="8"/>
  <c r="K295" i="8"/>
  <c r="J295" i="8"/>
  <c r="I295" i="8"/>
  <c r="H295" i="8"/>
  <c r="G295" i="8"/>
  <c r="D295" i="8"/>
  <c r="C295" i="8"/>
  <c r="P294" i="8"/>
  <c r="O294" i="8"/>
  <c r="N294" i="8"/>
  <c r="M294" i="8"/>
  <c r="L294" i="8"/>
  <c r="K294" i="8"/>
  <c r="J294" i="8"/>
  <c r="I294" i="8"/>
  <c r="H294" i="8"/>
  <c r="G294" i="8"/>
  <c r="D294" i="8"/>
  <c r="C294" i="8"/>
  <c r="B294" i="8"/>
  <c r="P293" i="8"/>
  <c r="O293" i="8"/>
  <c r="N293" i="8"/>
  <c r="M293" i="8"/>
  <c r="L293" i="8"/>
  <c r="K293" i="8"/>
  <c r="J293" i="8"/>
  <c r="I293" i="8"/>
  <c r="H293" i="8"/>
  <c r="G293" i="8"/>
  <c r="D293" i="8"/>
  <c r="C293" i="8"/>
  <c r="P292" i="8"/>
  <c r="O292" i="8"/>
  <c r="N292" i="8"/>
  <c r="M292" i="8"/>
  <c r="L292" i="8"/>
  <c r="K292" i="8"/>
  <c r="J292" i="8"/>
  <c r="I292" i="8"/>
  <c r="H292" i="8"/>
  <c r="G292" i="8"/>
  <c r="D292" i="8"/>
  <c r="C292" i="8"/>
  <c r="P291" i="8"/>
  <c r="O291" i="8"/>
  <c r="N291" i="8"/>
  <c r="M291" i="8"/>
  <c r="L291" i="8"/>
  <c r="K291" i="8"/>
  <c r="J291" i="8"/>
  <c r="I291" i="8"/>
  <c r="H291" i="8"/>
  <c r="G291" i="8"/>
  <c r="D291" i="8"/>
  <c r="C291" i="8"/>
  <c r="R290" i="7"/>
  <c r="F290" i="7"/>
  <c r="Q290" i="7"/>
  <c r="P290" i="7"/>
  <c r="O290" i="7"/>
  <c r="N290" i="7"/>
  <c r="M290" i="7"/>
  <c r="L290" i="7"/>
  <c r="K290" i="7"/>
  <c r="J290" i="7"/>
  <c r="I290" i="7"/>
  <c r="H290" i="7"/>
  <c r="G290" i="7"/>
  <c r="E290" i="7"/>
  <c r="D290" i="7"/>
  <c r="C290" i="7"/>
  <c r="R289" i="7"/>
  <c r="F289" i="7"/>
  <c r="Q289" i="7"/>
  <c r="P289" i="7"/>
  <c r="O289" i="7"/>
  <c r="N289" i="7"/>
  <c r="M289" i="7"/>
  <c r="L289" i="7"/>
  <c r="K289" i="7"/>
  <c r="J289" i="7"/>
  <c r="I289" i="7"/>
  <c r="H289" i="7"/>
  <c r="G289" i="7"/>
  <c r="E289" i="7"/>
  <c r="D289" i="7"/>
  <c r="C289" i="7"/>
  <c r="R288" i="7"/>
  <c r="F288" i="7"/>
  <c r="Q288" i="7"/>
  <c r="P288" i="7"/>
  <c r="O288" i="7"/>
  <c r="N288" i="7"/>
  <c r="M288" i="7"/>
  <c r="L288" i="7"/>
  <c r="K288" i="7"/>
  <c r="J288" i="7"/>
  <c r="I288" i="7"/>
  <c r="H288" i="7"/>
  <c r="G288" i="7"/>
  <c r="E288" i="7"/>
  <c r="D288" i="7"/>
  <c r="C288" i="7"/>
  <c r="B288" i="7"/>
  <c r="F284" i="7"/>
  <c r="R284" i="7"/>
  <c r="Q284" i="7"/>
  <c r="P284" i="7"/>
  <c r="O284" i="7"/>
  <c r="N284" i="7"/>
  <c r="M284" i="7"/>
  <c r="L284" i="7"/>
  <c r="K284" i="7"/>
  <c r="J284" i="7"/>
  <c r="I284" i="7"/>
  <c r="H284" i="7"/>
  <c r="G284" i="7"/>
  <c r="E284" i="7"/>
  <c r="D284" i="7"/>
  <c r="C284" i="7"/>
  <c r="R283" i="7"/>
  <c r="F283" i="7"/>
  <c r="Q283" i="7"/>
  <c r="P283" i="7"/>
  <c r="O283" i="7"/>
  <c r="N283" i="7"/>
  <c r="M283" i="7"/>
  <c r="L283" i="7"/>
  <c r="K283" i="7"/>
  <c r="J283" i="7"/>
  <c r="I283" i="7"/>
  <c r="H283" i="7"/>
  <c r="G283" i="7"/>
  <c r="E283" i="7"/>
  <c r="D283" i="7"/>
  <c r="C283" i="7"/>
  <c r="R282" i="7"/>
  <c r="F282" i="7"/>
  <c r="Q282" i="7"/>
  <c r="P282" i="7"/>
  <c r="O282" i="7"/>
  <c r="N282" i="7"/>
  <c r="M282" i="7"/>
  <c r="L282" i="7"/>
  <c r="K282" i="7"/>
  <c r="J282" i="7"/>
  <c r="I282" i="7"/>
  <c r="H282" i="7"/>
  <c r="G282" i="7"/>
  <c r="E282" i="7"/>
  <c r="D282" i="7"/>
  <c r="C282" i="7"/>
  <c r="B282" i="7"/>
  <c r="F281" i="7"/>
  <c r="R281" i="7"/>
  <c r="Q281" i="7"/>
  <c r="P281" i="7"/>
  <c r="O281" i="7"/>
  <c r="N281" i="7"/>
  <c r="M281" i="7"/>
  <c r="L281" i="7"/>
  <c r="K281" i="7"/>
  <c r="J281" i="7"/>
  <c r="I281" i="7"/>
  <c r="H281" i="7"/>
  <c r="G281" i="7"/>
  <c r="E281" i="7"/>
  <c r="D281" i="7"/>
  <c r="C281" i="7"/>
  <c r="R280" i="7"/>
  <c r="F280" i="7"/>
  <c r="Q280" i="7"/>
  <c r="P280" i="7"/>
  <c r="O280" i="7"/>
  <c r="N280" i="7"/>
  <c r="M280" i="7"/>
  <c r="L280" i="7"/>
  <c r="K280" i="7"/>
  <c r="J280" i="7"/>
  <c r="I280" i="7"/>
  <c r="H280" i="7"/>
  <c r="G280" i="7"/>
  <c r="E280" i="7"/>
  <c r="D280" i="7"/>
  <c r="C280" i="7"/>
  <c r="F279" i="7"/>
  <c r="R279" i="7"/>
  <c r="Q279" i="7"/>
  <c r="P279" i="7"/>
  <c r="O279" i="7"/>
  <c r="N279" i="7"/>
  <c r="M279" i="7"/>
  <c r="L279" i="7"/>
  <c r="K279" i="7"/>
  <c r="J279" i="7"/>
  <c r="I279" i="7"/>
  <c r="H279" i="7"/>
  <c r="G279" i="7"/>
  <c r="E279" i="7"/>
  <c r="D279" i="7"/>
  <c r="C279" i="7"/>
  <c r="B279" i="7"/>
  <c r="R278" i="7"/>
  <c r="F278" i="7"/>
  <c r="Q278" i="7"/>
  <c r="P278" i="7"/>
  <c r="O278" i="7"/>
  <c r="N278" i="7"/>
  <c r="M278" i="7"/>
  <c r="L278" i="7"/>
  <c r="K278" i="7"/>
  <c r="J278" i="7"/>
  <c r="I278" i="7"/>
  <c r="H278" i="7"/>
  <c r="G278" i="7"/>
  <c r="E278" i="7"/>
  <c r="D278" i="7"/>
  <c r="C278" i="7"/>
  <c r="R277" i="7"/>
  <c r="F277" i="7"/>
  <c r="Q277" i="7"/>
  <c r="P277" i="7"/>
  <c r="O277" i="7"/>
  <c r="N277" i="7"/>
  <c r="M277" i="7"/>
  <c r="L277" i="7"/>
  <c r="K277" i="7"/>
  <c r="J277" i="7"/>
  <c r="I277" i="7"/>
  <c r="H277" i="7"/>
  <c r="G277" i="7"/>
  <c r="E277" i="7"/>
  <c r="D277" i="7"/>
  <c r="C277" i="7"/>
  <c r="R276" i="7"/>
  <c r="F276" i="7"/>
  <c r="Q276" i="7"/>
  <c r="P276" i="7"/>
  <c r="O276" i="7"/>
  <c r="N276" i="7"/>
  <c r="M276" i="7"/>
  <c r="L276" i="7"/>
  <c r="K276" i="7"/>
  <c r="J276" i="7"/>
  <c r="I276" i="7"/>
  <c r="H276" i="7"/>
  <c r="G276" i="7"/>
  <c r="E276" i="7"/>
  <c r="D276" i="7"/>
  <c r="C276" i="7"/>
  <c r="B276" i="7"/>
  <c r="R275" i="7"/>
  <c r="F275" i="7"/>
  <c r="Q275" i="7"/>
  <c r="P275" i="7"/>
  <c r="O275" i="7"/>
  <c r="N275" i="7"/>
  <c r="M275" i="7"/>
  <c r="L275" i="7"/>
  <c r="K275" i="7"/>
  <c r="J275" i="7"/>
  <c r="I275" i="7"/>
  <c r="H275" i="7"/>
  <c r="G275" i="7"/>
  <c r="E275" i="7"/>
  <c r="D275" i="7"/>
  <c r="C275" i="7"/>
  <c r="R274" i="7"/>
  <c r="F274" i="7"/>
  <c r="Q274" i="7"/>
  <c r="P274" i="7"/>
  <c r="O274" i="7"/>
  <c r="N274" i="7"/>
  <c r="M274" i="7"/>
  <c r="L274" i="7"/>
  <c r="K274" i="7"/>
  <c r="J274" i="7"/>
  <c r="I274" i="7"/>
  <c r="H274" i="7"/>
  <c r="G274" i="7"/>
  <c r="E274" i="7"/>
  <c r="D274" i="7"/>
  <c r="C274" i="7"/>
  <c r="R273" i="7"/>
  <c r="F273" i="7"/>
  <c r="Q273" i="7"/>
  <c r="P273" i="7"/>
  <c r="O273" i="7"/>
  <c r="N273" i="7"/>
  <c r="M273" i="7"/>
  <c r="L273" i="7"/>
  <c r="K273" i="7"/>
  <c r="J273" i="7"/>
  <c r="I273" i="7"/>
  <c r="H273" i="7"/>
  <c r="G273" i="7"/>
  <c r="E273" i="7"/>
  <c r="D273" i="7"/>
  <c r="C273" i="7"/>
  <c r="R290" i="6"/>
  <c r="F290" i="6"/>
  <c r="Q290" i="6"/>
  <c r="P290" i="6"/>
  <c r="O290" i="6"/>
  <c r="N290" i="6"/>
  <c r="M290" i="6"/>
  <c r="L290" i="6"/>
  <c r="K290" i="6"/>
  <c r="J290" i="6"/>
  <c r="I290" i="6"/>
  <c r="H290" i="6"/>
  <c r="G290" i="6"/>
  <c r="E290" i="6"/>
  <c r="D290" i="6"/>
  <c r="C290" i="6"/>
  <c r="R289" i="6"/>
  <c r="F289" i="6"/>
  <c r="Q289" i="6"/>
  <c r="P289" i="6"/>
  <c r="O289" i="6"/>
  <c r="N289" i="6"/>
  <c r="M289" i="6"/>
  <c r="L289" i="6"/>
  <c r="K289" i="6"/>
  <c r="J289" i="6"/>
  <c r="I289" i="6"/>
  <c r="H289" i="6"/>
  <c r="G289" i="6"/>
  <c r="E289" i="6"/>
  <c r="D289" i="6"/>
  <c r="C289" i="6"/>
  <c r="R288" i="6"/>
  <c r="F288" i="6"/>
  <c r="Q288" i="6"/>
  <c r="P288" i="6"/>
  <c r="O288" i="6"/>
  <c r="N288" i="6"/>
  <c r="M288" i="6"/>
  <c r="L288" i="6"/>
  <c r="K288" i="6"/>
  <c r="J288" i="6"/>
  <c r="I288" i="6"/>
  <c r="H288" i="6"/>
  <c r="G288" i="6"/>
  <c r="E288" i="6"/>
  <c r="D288" i="6"/>
  <c r="C288" i="6"/>
  <c r="B288" i="6"/>
  <c r="R284" i="6"/>
  <c r="F284" i="6"/>
  <c r="Q284" i="6"/>
  <c r="P284" i="6"/>
  <c r="O284" i="6"/>
  <c r="N284" i="6"/>
  <c r="M284" i="6"/>
  <c r="L284" i="6"/>
  <c r="K284" i="6"/>
  <c r="J284" i="6"/>
  <c r="I284" i="6"/>
  <c r="H284" i="6"/>
  <c r="G284" i="6"/>
  <c r="E284" i="6"/>
  <c r="D284" i="6"/>
  <c r="C284" i="6"/>
  <c r="R283" i="6"/>
  <c r="F283" i="6"/>
  <c r="Q283" i="6"/>
  <c r="P283" i="6"/>
  <c r="O283" i="6"/>
  <c r="N283" i="6"/>
  <c r="M283" i="6"/>
  <c r="L283" i="6"/>
  <c r="K283" i="6"/>
  <c r="J283" i="6"/>
  <c r="I283" i="6"/>
  <c r="H283" i="6"/>
  <c r="G283" i="6"/>
  <c r="E283" i="6"/>
  <c r="D283" i="6"/>
  <c r="C283" i="6"/>
  <c r="R282" i="6"/>
  <c r="F282" i="6"/>
  <c r="Q282" i="6"/>
  <c r="P282" i="6"/>
  <c r="O282" i="6"/>
  <c r="N282" i="6"/>
  <c r="M282" i="6"/>
  <c r="L282" i="6"/>
  <c r="K282" i="6"/>
  <c r="J282" i="6"/>
  <c r="I282" i="6"/>
  <c r="H282" i="6"/>
  <c r="G282" i="6"/>
  <c r="E282" i="6"/>
  <c r="D282" i="6"/>
  <c r="C282" i="6"/>
  <c r="B282" i="6"/>
  <c r="R281" i="6"/>
  <c r="F281" i="6"/>
  <c r="Q281" i="6"/>
  <c r="P281" i="6"/>
  <c r="O281" i="6"/>
  <c r="N281" i="6"/>
  <c r="M281" i="6"/>
  <c r="L281" i="6"/>
  <c r="K281" i="6"/>
  <c r="J281" i="6"/>
  <c r="I281" i="6"/>
  <c r="H281" i="6"/>
  <c r="G281" i="6"/>
  <c r="E281" i="6"/>
  <c r="D281" i="6"/>
  <c r="C281" i="6"/>
  <c r="R280" i="6"/>
  <c r="F280" i="6"/>
  <c r="Q280" i="6"/>
  <c r="P280" i="6"/>
  <c r="O280" i="6"/>
  <c r="N280" i="6"/>
  <c r="M280" i="6"/>
  <c r="L280" i="6"/>
  <c r="K280" i="6"/>
  <c r="J280" i="6"/>
  <c r="I280" i="6"/>
  <c r="H280" i="6"/>
  <c r="G280" i="6"/>
  <c r="E280" i="6"/>
  <c r="D280" i="6"/>
  <c r="C280" i="6"/>
  <c r="R279" i="6"/>
  <c r="F279" i="6"/>
  <c r="Q279" i="6"/>
  <c r="P279" i="6"/>
  <c r="O279" i="6"/>
  <c r="N279" i="6"/>
  <c r="M279" i="6"/>
  <c r="L279" i="6"/>
  <c r="K279" i="6"/>
  <c r="J279" i="6"/>
  <c r="I279" i="6"/>
  <c r="H279" i="6"/>
  <c r="G279" i="6"/>
  <c r="E279" i="6"/>
  <c r="D279" i="6"/>
  <c r="C279" i="6"/>
  <c r="B279" i="6"/>
  <c r="R278" i="6"/>
  <c r="F278" i="6"/>
  <c r="Q278" i="6"/>
  <c r="P278" i="6"/>
  <c r="O278" i="6"/>
  <c r="N278" i="6"/>
  <c r="M278" i="6"/>
  <c r="L278" i="6"/>
  <c r="K278" i="6"/>
  <c r="J278" i="6"/>
  <c r="I278" i="6"/>
  <c r="H278" i="6"/>
  <c r="G278" i="6"/>
  <c r="E278" i="6"/>
  <c r="D278" i="6"/>
  <c r="C278" i="6"/>
  <c r="R277" i="6"/>
  <c r="F277" i="6"/>
  <c r="Q277" i="6"/>
  <c r="P277" i="6"/>
  <c r="O277" i="6"/>
  <c r="N277" i="6"/>
  <c r="M277" i="6"/>
  <c r="L277" i="6"/>
  <c r="K277" i="6"/>
  <c r="J277" i="6"/>
  <c r="I277" i="6"/>
  <c r="H277" i="6"/>
  <c r="G277" i="6"/>
  <c r="E277" i="6"/>
  <c r="D277" i="6"/>
  <c r="C277" i="6"/>
  <c r="R276" i="6"/>
  <c r="F276" i="6"/>
  <c r="Q276" i="6"/>
  <c r="P276" i="6"/>
  <c r="O276" i="6"/>
  <c r="N276" i="6"/>
  <c r="M276" i="6"/>
  <c r="L276" i="6"/>
  <c r="K276" i="6"/>
  <c r="J276" i="6"/>
  <c r="I276" i="6"/>
  <c r="H276" i="6"/>
  <c r="G276" i="6"/>
  <c r="E276" i="6"/>
  <c r="D276" i="6"/>
  <c r="C276" i="6"/>
  <c r="B276" i="6"/>
  <c r="F275" i="6"/>
  <c r="R275" i="6"/>
  <c r="Q275" i="6"/>
  <c r="P275" i="6"/>
  <c r="O275" i="6"/>
  <c r="N275" i="6"/>
  <c r="M275" i="6"/>
  <c r="L275" i="6"/>
  <c r="K275" i="6"/>
  <c r="J275" i="6"/>
  <c r="I275" i="6"/>
  <c r="H275" i="6"/>
  <c r="G275" i="6"/>
  <c r="E275" i="6"/>
  <c r="D275" i="6"/>
  <c r="C275" i="6"/>
  <c r="R274" i="6"/>
  <c r="F274" i="6"/>
  <c r="Q274" i="6"/>
  <c r="P274" i="6"/>
  <c r="O274" i="6"/>
  <c r="N274" i="6"/>
  <c r="M274" i="6"/>
  <c r="L274" i="6"/>
  <c r="K274" i="6"/>
  <c r="J274" i="6"/>
  <c r="I274" i="6"/>
  <c r="H274" i="6"/>
  <c r="G274" i="6"/>
  <c r="E274" i="6"/>
  <c r="D274" i="6"/>
  <c r="C274" i="6"/>
  <c r="F273" i="6"/>
  <c r="R273" i="6"/>
  <c r="Q273" i="6"/>
  <c r="P273" i="6"/>
  <c r="O273" i="6"/>
  <c r="N273" i="6"/>
  <c r="M273" i="6"/>
  <c r="L273" i="6"/>
  <c r="K273" i="6"/>
  <c r="J273" i="6"/>
  <c r="I273" i="6"/>
  <c r="H273" i="6"/>
  <c r="G273" i="6"/>
  <c r="E273" i="6"/>
  <c r="D273" i="6"/>
  <c r="C273" i="6"/>
  <c r="P290" i="8"/>
  <c r="O290" i="8"/>
  <c r="N290" i="8"/>
  <c r="M290" i="8"/>
  <c r="L290" i="8"/>
  <c r="K290" i="8"/>
  <c r="J290" i="8"/>
  <c r="I290" i="8"/>
  <c r="H290" i="8"/>
  <c r="G290" i="8"/>
  <c r="D290" i="8"/>
  <c r="C290" i="8"/>
  <c r="P289" i="8"/>
  <c r="O289" i="8"/>
  <c r="N289" i="8"/>
  <c r="M289" i="8"/>
  <c r="L289" i="8"/>
  <c r="K289" i="8"/>
  <c r="J289" i="8"/>
  <c r="I289" i="8"/>
  <c r="H289" i="8"/>
  <c r="G289" i="8"/>
  <c r="D289" i="8"/>
  <c r="C289" i="8"/>
  <c r="P288" i="8"/>
  <c r="O288" i="8"/>
  <c r="N288" i="8"/>
  <c r="M288" i="8"/>
  <c r="L288" i="8"/>
  <c r="K288" i="8"/>
  <c r="J288" i="8"/>
  <c r="I288" i="8"/>
  <c r="H288" i="8"/>
  <c r="G288" i="8"/>
  <c r="D288" i="8"/>
  <c r="C288" i="8"/>
  <c r="B288" i="8"/>
  <c r="P284" i="8"/>
  <c r="O284" i="8"/>
  <c r="N284" i="8"/>
  <c r="M284" i="8"/>
  <c r="L284" i="8"/>
  <c r="K284" i="8"/>
  <c r="J284" i="8"/>
  <c r="I284" i="8"/>
  <c r="H284" i="8"/>
  <c r="G284" i="8"/>
  <c r="D284" i="8"/>
  <c r="C284" i="8"/>
  <c r="P283" i="8"/>
  <c r="O283" i="8"/>
  <c r="N283" i="8"/>
  <c r="M283" i="8"/>
  <c r="L283" i="8"/>
  <c r="K283" i="8"/>
  <c r="J283" i="8"/>
  <c r="I283" i="8"/>
  <c r="H283" i="8"/>
  <c r="G283" i="8"/>
  <c r="D283" i="8"/>
  <c r="C283" i="8"/>
  <c r="P282" i="8"/>
  <c r="O282" i="8"/>
  <c r="N282" i="8"/>
  <c r="M282" i="8"/>
  <c r="L282" i="8"/>
  <c r="K282" i="8"/>
  <c r="J282" i="8"/>
  <c r="I282" i="8"/>
  <c r="H282" i="8"/>
  <c r="G282" i="8"/>
  <c r="D282" i="8"/>
  <c r="C282" i="8"/>
  <c r="B282" i="8"/>
  <c r="P281" i="8"/>
  <c r="O281" i="8"/>
  <c r="N281" i="8"/>
  <c r="M281" i="8"/>
  <c r="L281" i="8"/>
  <c r="K281" i="8"/>
  <c r="J281" i="8"/>
  <c r="I281" i="8"/>
  <c r="H281" i="8"/>
  <c r="G281" i="8"/>
  <c r="D281" i="8"/>
  <c r="C281" i="8"/>
  <c r="P280" i="8"/>
  <c r="O280" i="8"/>
  <c r="N280" i="8"/>
  <c r="M280" i="8"/>
  <c r="L280" i="8"/>
  <c r="K280" i="8"/>
  <c r="J280" i="8"/>
  <c r="I280" i="8"/>
  <c r="H280" i="8"/>
  <c r="G280" i="8"/>
  <c r="D280" i="8"/>
  <c r="C280" i="8"/>
  <c r="R279" i="8"/>
  <c r="Q279" i="8"/>
  <c r="P279" i="8"/>
  <c r="O279" i="8"/>
  <c r="N279" i="8"/>
  <c r="M279" i="8"/>
  <c r="L279" i="8"/>
  <c r="K279" i="8"/>
  <c r="J279" i="8"/>
  <c r="I279" i="8"/>
  <c r="H279" i="8"/>
  <c r="G279" i="8"/>
  <c r="D279" i="8"/>
  <c r="C279" i="8"/>
  <c r="B279" i="8"/>
  <c r="R278" i="8"/>
  <c r="F278" i="8"/>
  <c r="Q278" i="8"/>
  <c r="P278" i="8"/>
  <c r="O278" i="8"/>
  <c r="N278" i="8"/>
  <c r="M278" i="8"/>
  <c r="L278" i="8"/>
  <c r="K278" i="8"/>
  <c r="J278" i="8"/>
  <c r="I278" i="8"/>
  <c r="H278" i="8"/>
  <c r="G278" i="8"/>
  <c r="E278" i="8"/>
  <c r="D278" i="8"/>
  <c r="C278" i="8"/>
  <c r="R277" i="8"/>
  <c r="F277" i="8"/>
  <c r="Q277" i="8"/>
  <c r="P277" i="8"/>
  <c r="O277" i="8"/>
  <c r="N277" i="8"/>
  <c r="M277" i="8"/>
  <c r="L277" i="8"/>
  <c r="K277" i="8"/>
  <c r="J277" i="8"/>
  <c r="I277" i="8"/>
  <c r="H277" i="8"/>
  <c r="G277" i="8"/>
  <c r="E277" i="8"/>
  <c r="D277" i="8"/>
  <c r="C277" i="8"/>
  <c r="R276" i="8"/>
  <c r="F276" i="8"/>
  <c r="Q276" i="8"/>
  <c r="P276" i="8"/>
  <c r="O276" i="8"/>
  <c r="N276" i="8"/>
  <c r="M276" i="8"/>
  <c r="L276" i="8"/>
  <c r="K276" i="8"/>
  <c r="J276" i="8"/>
  <c r="I276" i="8"/>
  <c r="H276" i="8"/>
  <c r="G276" i="8"/>
  <c r="E276" i="8"/>
  <c r="D276" i="8"/>
  <c r="C276" i="8"/>
  <c r="B276" i="8"/>
  <c r="R275" i="8"/>
  <c r="F275" i="8"/>
  <c r="Q275" i="8"/>
  <c r="P275" i="8"/>
  <c r="O275" i="8"/>
  <c r="N275" i="8"/>
  <c r="M275" i="8"/>
  <c r="L275" i="8"/>
  <c r="K275" i="8"/>
  <c r="J275" i="8"/>
  <c r="I275" i="8"/>
  <c r="H275" i="8"/>
  <c r="G275" i="8"/>
  <c r="E275" i="8"/>
  <c r="D275" i="8"/>
  <c r="C275" i="8"/>
  <c r="R274" i="8"/>
  <c r="F274" i="8"/>
  <c r="Q274" i="8"/>
  <c r="P274" i="8"/>
  <c r="O274" i="8"/>
  <c r="N274" i="8"/>
  <c r="M274" i="8"/>
  <c r="L274" i="8"/>
  <c r="K274" i="8"/>
  <c r="J274" i="8"/>
  <c r="I274" i="8"/>
  <c r="H274" i="8"/>
  <c r="G274" i="8"/>
  <c r="E274" i="8"/>
  <c r="D274" i="8"/>
  <c r="C274" i="8"/>
  <c r="R273" i="8"/>
  <c r="F273" i="8"/>
  <c r="Q273" i="8"/>
  <c r="P273" i="8"/>
  <c r="O273" i="8"/>
  <c r="N273" i="8"/>
  <c r="M273" i="8"/>
  <c r="L273" i="8"/>
  <c r="K273" i="8"/>
  <c r="J273" i="8"/>
  <c r="I273" i="8"/>
  <c r="H273" i="8"/>
  <c r="G273" i="8"/>
  <c r="E273" i="8"/>
  <c r="D273" i="8"/>
  <c r="C273" i="8"/>
  <c r="B302" i="4"/>
  <c r="B296" i="4"/>
  <c r="B293" i="4"/>
  <c r="B290" i="4"/>
  <c r="BN298" i="4"/>
  <c r="BB298" i="4"/>
  <c r="AX298" i="4"/>
  <c r="AL298" i="4"/>
  <c r="AH298" i="4"/>
  <c r="V298" i="4"/>
  <c r="Q298" i="4"/>
  <c r="P298" i="4"/>
  <c r="O298" i="4"/>
  <c r="N298" i="4"/>
  <c r="M298" i="4"/>
  <c r="L298" i="4"/>
  <c r="K298" i="4"/>
  <c r="J298" i="4"/>
  <c r="I298" i="4"/>
  <c r="H298" i="4"/>
  <c r="G298" i="4"/>
  <c r="E298" i="4"/>
  <c r="D298" i="4"/>
  <c r="C298" i="4"/>
  <c r="BN297" i="4"/>
  <c r="BB297" i="4"/>
  <c r="AX297" i="4"/>
  <c r="AL297" i="4"/>
  <c r="AH297" i="4"/>
  <c r="V297" i="4"/>
  <c r="Q297" i="4"/>
  <c r="P297" i="4"/>
  <c r="O297" i="4"/>
  <c r="N297" i="4"/>
  <c r="M297" i="4"/>
  <c r="L297" i="4"/>
  <c r="K297" i="4"/>
  <c r="J297" i="4"/>
  <c r="I297" i="4"/>
  <c r="H297" i="4"/>
  <c r="G297" i="4"/>
  <c r="E297" i="4"/>
  <c r="D297" i="4"/>
  <c r="C297" i="4"/>
  <c r="BN296" i="4"/>
  <c r="BB296" i="4"/>
  <c r="AX296" i="4"/>
  <c r="AL296" i="4"/>
  <c r="AH296" i="4"/>
  <c r="V296" i="4"/>
  <c r="Q296" i="4"/>
  <c r="P296" i="4"/>
  <c r="O296" i="4"/>
  <c r="N296" i="4"/>
  <c r="M296" i="4"/>
  <c r="L296" i="4"/>
  <c r="K296" i="4"/>
  <c r="J296" i="4"/>
  <c r="I296" i="4"/>
  <c r="H296" i="4"/>
  <c r="G296" i="4"/>
  <c r="E296" i="4"/>
  <c r="D296" i="4"/>
  <c r="C296" i="4"/>
  <c r="BN295" i="4"/>
  <c r="BB295" i="4"/>
  <c r="AX295" i="4"/>
  <c r="AL295" i="4"/>
  <c r="AH295" i="4"/>
  <c r="V295" i="4"/>
  <c r="Q295" i="4"/>
  <c r="P295" i="4"/>
  <c r="O295" i="4"/>
  <c r="N295" i="4"/>
  <c r="M295" i="4"/>
  <c r="L295" i="4"/>
  <c r="K295" i="4"/>
  <c r="J295" i="4"/>
  <c r="I295" i="4"/>
  <c r="H295" i="4"/>
  <c r="G295" i="4"/>
  <c r="E295" i="4"/>
  <c r="D295" i="4"/>
  <c r="C295" i="4"/>
  <c r="BN294" i="4"/>
  <c r="BB294" i="4"/>
  <c r="AX294" i="4"/>
  <c r="AL294" i="4"/>
  <c r="AH294" i="4"/>
  <c r="V294" i="4"/>
  <c r="Q294" i="4"/>
  <c r="P294" i="4"/>
  <c r="O294" i="4"/>
  <c r="N294" i="4"/>
  <c r="M294" i="4"/>
  <c r="L294" i="4"/>
  <c r="K294" i="4"/>
  <c r="J294" i="4"/>
  <c r="I294" i="4"/>
  <c r="H294" i="4"/>
  <c r="G294" i="4"/>
  <c r="E294" i="4"/>
  <c r="D294" i="4"/>
  <c r="C294" i="4"/>
  <c r="BN293" i="4"/>
  <c r="BB293" i="4"/>
  <c r="AX293" i="4"/>
  <c r="AL293" i="4"/>
  <c r="AH293" i="4"/>
  <c r="V293" i="4"/>
  <c r="Q293" i="4"/>
  <c r="P293" i="4"/>
  <c r="O293" i="4"/>
  <c r="N293" i="4"/>
  <c r="M293" i="4"/>
  <c r="L293" i="4"/>
  <c r="K293" i="4"/>
  <c r="J293" i="4"/>
  <c r="I293" i="4"/>
  <c r="H293" i="4"/>
  <c r="G293" i="4"/>
  <c r="E293" i="4"/>
  <c r="D293" i="4"/>
  <c r="C293" i="4"/>
  <c r="C197" i="8"/>
  <c r="H197" i="8" s="1"/>
  <c r="C197" i="7"/>
  <c r="H197" i="7" s="1"/>
  <c r="C197" i="6"/>
  <c r="H197" i="6" s="1"/>
  <c r="C211" i="4"/>
  <c r="BN292" i="4"/>
  <c r="BB292" i="4"/>
  <c r="AX292" i="4"/>
  <c r="AL292" i="4"/>
  <c r="AH292" i="4"/>
  <c r="V292" i="4"/>
  <c r="Q292" i="4"/>
  <c r="P292" i="4"/>
  <c r="O292" i="4"/>
  <c r="N292" i="4"/>
  <c r="M292" i="4"/>
  <c r="L292" i="4"/>
  <c r="K292" i="4"/>
  <c r="J292" i="4"/>
  <c r="I292" i="4"/>
  <c r="H292" i="4"/>
  <c r="G292" i="4"/>
  <c r="E292" i="4"/>
  <c r="D292" i="4"/>
  <c r="C292" i="4"/>
  <c r="BN291" i="4"/>
  <c r="BB291" i="4"/>
  <c r="AX291" i="4"/>
  <c r="AL291" i="4"/>
  <c r="AH291" i="4"/>
  <c r="V291" i="4"/>
  <c r="Q291" i="4"/>
  <c r="P291" i="4"/>
  <c r="O291" i="4"/>
  <c r="N291" i="4"/>
  <c r="M291" i="4"/>
  <c r="L291" i="4"/>
  <c r="K291" i="4"/>
  <c r="J291" i="4"/>
  <c r="I291" i="4"/>
  <c r="H291" i="4"/>
  <c r="G291" i="4"/>
  <c r="E291" i="4"/>
  <c r="D291" i="4"/>
  <c r="C291" i="4"/>
  <c r="BN290" i="4"/>
  <c r="BB290" i="4"/>
  <c r="AX290" i="4"/>
  <c r="AL290" i="4"/>
  <c r="AH290" i="4"/>
  <c r="V290" i="4"/>
  <c r="Q290" i="4"/>
  <c r="P290" i="4"/>
  <c r="O290" i="4"/>
  <c r="N290" i="4"/>
  <c r="M290" i="4"/>
  <c r="L290" i="4"/>
  <c r="K290" i="4"/>
  <c r="J290" i="4"/>
  <c r="I290" i="4"/>
  <c r="H290" i="4"/>
  <c r="G290" i="4"/>
  <c r="E290" i="4"/>
  <c r="D290" i="4"/>
  <c r="C290" i="4"/>
  <c r="BN289" i="4"/>
  <c r="BN304" i="4" s="1"/>
  <c r="BB289" i="4"/>
  <c r="BB304" i="4" s="1"/>
  <c r="AX289" i="4"/>
  <c r="AX304" i="4" s="1"/>
  <c r="AL289" i="4"/>
  <c r="AL304" i="4" s="1"/>
  <c r="AH289" i="4"/>
  <c r="AH304" i="4" s="1"/>
  <c r="V289" i="4"/>
  <c r="V304" i="4" s="1"/>
  <c r="Q289" i="4"/>
  <c r="P289" i="4"/>
  <c r="O289" i="4"/>
  <c r="N289" i="4"/>
  <c r="M289" i="4"/>
  <c r="L289" i="4"/>
  <c r="K289" i="4"/>
  <c r="J289" i="4"/>
  <c r="I289" i="4"/>
  <c r="H289" i="4"/>
  <c r="G289" i="4"/>
  <c r="E289" i="4"/>
  <c r="D289" i="4"/>
  <c r="C289" i="4"/>
  <c r="BN288" i="4"/>
  <c r="BN303" i="4" s="1"/>
  <c r="BB288" i="4"/>
  <c r="BB303" i="4" s="1"/>
  <c r="AX288" i="4"/>
  <c r="AX303" i="4" s="1"/>
  <c r="AL288" i="4"/>
  <c r="AL303" i="4" s="1"/>
  <c r="AH288" i="4"/>
  <c r="AH303" i="4" s="1"/>
  <c r="V288" i="4"/>
  <c r="V303" i="4" s="1"/>
  <c r="Q288" i="4"/>
  <c r="P288" i="4"/>
  <c r="O288" i="4"/>
  <c r="N288" i="4"/>
  <c r="M288" i="4"/>
  <c r="L288" i="4"/>
  <c r="K288" i="4"/>
  <c r="J288" i="4"/>
  <c r="I288" i="4"/>
  <c r="H288" i="4"/>
  <c r="G288" i="4"/>
  <c r="E288" i="4"/>
  <c r="D288" i="4"/>
  <c r="C288" i="4"/>
  <c r="BN287" i="4"/>
  <c r="BN302" i="4" s="1"/>
  <c r="BB287" i="4"/>
  <c r="BB302" i="4" s="1"/>
  <c r="AX287" i="4"/>
  <c r="AX302" i="4" s="1"/>
  <c r="AL287" i="4"/>
  <c r="AL302" i="4" s="1"/>
  <c r="AH287" i="4"/>
  <c r="AH302" i="4" s="1"/>
  <c r="V287" i="4"/>
  <c r="V302" i="4" s="1"/>
  <c r="Q287" i="4"/>
  <c r="P287" i="4"/>
  <c r="O287" i="4"/>
  <c r="N287" i="4"/>
  <c r="M287" i="4"/>
  <c r="L287" i="4"/>
  <c r="K287" i="4"/>
  <c r="J287" i="4"/>
  <c r="I287" i="4"/>
  <c r="H287" i="4"/>
  <c r="G287" i="4"/>
  <c r="E287" i="4"/>
  <c r="D287" i="4"/>
  <c r="C287" i="4"/>
  <c r="AA31" i="1"/>
  <c r="AA32" i="1" s="1"/>
  <c r="AA33" i="1" s="1"/>
  <c r="AA34" i="1" s="1"/>
  <c r="AA35" i="1" s="1"/>
  <c r="Z31" i="1"/>
  <c r="Z32" i="1" s="1"/>
  <c r="Z33" i="1" s="1"/>
  <c r="Z34" i="1" s="1"/>
  <c r="Z35" i="1" s="1"/>
  <c r="N304" i="4"/>
  <c r="M304" i="4"/>
  <c r="L304" i="4"/>
  <c r="K304" i="4"/>
  <c r="N303" i="4"/>
  <c r="M303" i="4"/>
  <c r="L303" i="4"/>
  <c r="K303" i="4"/>
  <c r="N302" i="4"/>
  <c r="M302" i="4"/>
  <c r="L302" i="4"/>
  <c r="K302" i="4"/>
  <c r="J304" i="4"/>
  <c r="I304" i="4"/>
  <c r="H304" i="4"/>
  <c r="G304" i="4"/>
  <c r="J303" i="4"/>
  <c r="I303" i="4"/>
  <c r="H303" i="4"/>
  <c r="G303" i="4"/>
  <c r="J302" i="4"/>
  <c r="I302" i="4"/>
  <c r="H302" i="4"/>
  <c r="G302" i="4"/>
  <c r="CO36" i="1" l="1"/>
  <c r="CN36" i="1"/>
  <c r="CM36" i="1"/>
  <c r="R338" i="4"/>
  <c r="E116" i="4"/>
  <c r="AK350" i="4"/>
  <c r="AY350" i="4" s="1"/>
  <c r="BF350" i="4" s="1"/>
  <c r="BM350" i="4" s="1"/>
  <c r="BT350" i="4" s="1"/>
  <c r="CA350" i="4" s="1"/>
  <c r="CH350" i="4" s="1"/>
  <c r="AR350" i="4"/>
  <c r="AR351" i="4" s="1"/>
  <c r="AM350" i="4"/>
  <c r="BA350" i="4" s="1"/>
  <c r="BH350" i="4" s="1"/>
  <c r="BO350" i="4" s="1"/>
  <c r="BV350" i="4" s="1"/>
  <c r="CC350" i="4" s="1"/>
  <c r="CJ350" i="4" s="1"/>
  <c r="AT350" i="4"/>
  <c r="AT351" i="4" s="1"/>
  <c r="AN350" i="4"/>
  <c r="BB350" i="4" s="1"/>
  <c r="BI350" i="4" s="1"/>
  <c r="BP350" i="4" s="1"/>
  <c r="BW350" i="4" s="1"/>
  <c r="CD350" i="4" s="1"/>
  <c r="CK350" i="4" s="1"/>
  <c r="AU350" i="4"/>
  <c r="AU351" i="4" s="1"/>
  <c r="AO350" i="4"/>
  <c r="BC350" i="4" s="1"/>
  <c r="BJ350" i="4" s="1"/>
  <c r="BQ350" i="4" s="1"/>
  <c r="BX350" i="4" s="1"/>
  <c r="CE350" i="4" s="1"/>
  <c r="CL350" i="4" s="1"/>
  <c r="AV350" i="4"/>
  <c r="AV351" i="4" s="1"/>
  <c r="AP350" i="4"/>
  <c r="BD350" i="4" s="1"/>
  <c r="BK350" i="4" s="1"/>
  <c r="BR350" i="4" s="1"/>
  <c r="BY350" i="4" s="1"/>
  <c r="CF350" i="4" s="1"/>
  <c r="CM350" i="4" s="1"/>
  <c r="AW350" i="4"/>
  <c r="AW351" i="4" s="1"/>
  <c r="AQ350" i="4"/>
  <c r="BE350" i="4" s="1"/>
  <c r="BL350" i="4" s="1"/>
  <c r="BS350" i="4" s="1"/>
  <c r="BZ350" i="4" s="1"/>
  <c r="CG350" i="4" s="1"/>
  <c r="CN350" i="4" s="1"/>
  <c r="AX350" i="4"/>
  <c r="AX351" i="4" s="1"/>
  <c r="AM336" i="6"/>
  <c r="BA336" i="6" s="1"/>
  <c r="BH336" i="6" s="1"/>
  <c r="AT336" i="6"/>
  <c r="AT337" i="6" s="1"/>
  <c r="AP336" i="6"/>
  <c r="BD336" i="6" s="1"/>
  <c r="AW336" i="6"/>
  <c r="AW337" i="6" s="1"/>
  <c r="R306" i="4"/>
  <c r="AX321" i="4"/>
  <c r="R321" i="4" s="1"/>
  <c r="F293" i="4"/>
  <c r="F288" i="4"/>
  <c r="L249" i="4"/>
  <c r="R288" i="4"/>
  <c r="F340" i="4"/>
  <c r="R315" i="4"/>
  <c r="F290" i="4"/>
  <c r="R322" i="4"/>
  <c r="F310" i="4"/>
  <c r="F305" i="4"/>
  <c r="R316" i="4"/>
  <c r="R292" i="4"/>
  <c r="F322" i="4"/>
  <c r="R333" i="4"/>
  <c r="F289" i="4"/>
  <c r="F297" i="4"/>
  <c r="R313" i="4"/>
  <c r="R324" i="4"/>
  <c r="R320" i="4"/>
  <c r="F292" i="4"/>
  <c r="F295" i="4"/>
  <c r="F338" i="4"/>
  <c r="R327" i="4"/>
  <c r="F291" i="4"/>
  <c r="F326" i="4"/>
  <c r="R340" i="4"/>
  <c r="R328" i="4"/>
  <c r="R287" i="4"/>
  <c r="R295" i="4"/>
  <c r="F308" i="4"/>
  <c r="F311" i="4"/>
  <c r="R297" i="4"/>
  <c r="R311" i="4"/>
  <c r="F333" i="4"/>
  <c r="R308" i="4"/>
  <c r="F330" i="4"/>
  <c r="R305" i="4"/>
  <c r="F327" i="4"/>
  <c r="F313" i="4"/>
  <c r="F296" i="4"/>
  <c r="F287" i="4"/>
  <c r="F298" i="4"/>
  <c r="R326" i="4"/>
  <c r="R312" i="4"/>
  <c r="F334" i="4"/>
  <c r="R334" i="4"/>
  <c r="R323" i="4"/>
  <c r="R309" i="4"/>
  <c r="R331" i="4"/>
  <c r="F306" i="4"/>
  <c r="F320" i="4"/>
  <c r="F294" i="4"/>
  <c r="R310" i="4"/>
  <c r="F332" i="4"/>
  <c r="F307" i="4"/>
  <c r="F321" i="4"/>
  <c r="R332" i="4"/>
  <c r="R307" i="4"/>
  <c r="R290" i="4"/>
  <c r="R293" i="4"/>
  <c r="R329" i="4"/>
  <c r="L250" i="4"/>
  <c r="C117" i="4"/>
  <c r="R296" i="4"/>
  <c r="F329" i="4"/>
  <c r="F315" i="4"/>
  <c r="F312" i="4"/>
  <c r="R298" i="4"/>
  <c r="F323" i="4"/>
  <c r="F309" i="4"/>
  <c r="F331" i="4"/>
  <c r="F328" i="4"/>
  <c r="F314" i="4"/>
  <c r="R314" i="4"/>
  <c r="F325" i="4"/>
  <c r="F339" i="4"/>
  <c r="R325" i="4"/>
  <c r="R339" i="4"/>
  <c r="R289" i="4"/>
  <c r="R291" i="4"/>
  <c r="R294" i="4"/>
  <c r="F316" i="4"/>
  <c r="R330" i="4"/>
  <c r="F324" i="4"/>
  <c r="AD11" i="4"/>
  <c r="AE11" i="4"/>
  <c r="AF11" i="4"/>
  <c r="H211" i="4"/>
  <c r="M13" i="4"/>
  <c r="L14" i="4"/>
  <c r="AD14" i="4" s="1"/>
  <c r="N15" i="4"/>
  <c r="L12" i="4"/>
  <c r="AD12" i="4" s="1"/>
  <c r="N13" i="4"/>
  <c r="M14" i="4"/>
  <c r="AE14" i="4" s="1"/>
  <c r="M12" i="4"/>
  <c r="AE12" i="4" s="1"/>
  <c r="N14" i="4"/>
  <c r="AF14" i="4" s="1"/>
  <c r="N12" i="4"/>
  <c r="AF12" i="4" s="1"/>
  <c r="L16" i="4"/>
  <c r="AD16" i="4" s="1"/>
  <c r="L15" i="4"/>
  <c r="N16" i="4"/>
  <c r="AF16" i="4" s="1"/>
  <c r="L13" i="4"/>
  <c r="M15" i="4"/>
  <c r="M16" i="4"/>
  <c r="AE16" i="4" s="1"/>
  <c r="W336" i="7"/>
  <c r="AD336" i="7" s="1"/>
  <c r="Z36" i="1"/>
  <c r="AA36" i="1"/>
  <c r="P338" i="6"/>
  <c r="W338" i="6" s="1"/>
  <c r="AD338" i="6" s="1"/>
  <c r="X336" i="6"/>
  <c r="AE336" i="6" s="1"/>
  <c r="Q338" i="6"/>
  <c r="X338" i="6" s="1"/>
  <c r="AE338" i="6" s="1"/>
  <c r="R280" i="8"/>
  <c r="Q280" i="8"/>
  <c r="F279" i="8"/>
  <c r="AO336" i="7"/>
  <c r="AP336" i="7"/>
  <c r="AQ336" i="7"/>
  <c r="AD338" i="7"/>
  <c r="AR338" i="7" s="1"/>
  <c r="AR339" i="7" s="1"/>
  <c r="AK336" i="6"/>
  <c r="Q338" i="7"/>
  <c r="X336" i="7"/>
  <c r="AN336" i="6"/>
  <c r="AO336" i="6"/>
  <c r="AM336" i="7"/>
  <c r="AN336" i="7"/>
  <c r="AC336" i="6"/>
  <c r="Q338" i="8"/>
  <c r="X336" i="8"/>
  <c r="W338" i="8"/>
  <c r="W336" i="8"/>
  <c r="Y336" i="8"/>
  <c r="Z336" i="8"/>
  <c r="AA336" i="8"/>
  <c r="AB336" i="8"/>
  <c r="AC336" i="8"/>
  <c r="M14" i="6"/>
  <c r="N14" i="6"/>
  <c r="L11" i="8"/>
  <c r="M11" i="8"/>
  <c r="N11" i="8"/>
  <c r="L11" i="7"/>
  <c r="M11" i="7"/>
  <c r="N11" i="7"/>
  <c r="L14" i="8"/>
  <c r="L11" i="6"/>
  <c r="M14" i="8"/>
  <c r="M11" i="6"/>
  <c r="N14" i="8"/>
  <c r="N11" i="6"/>
  <c r="L14" i="7"/>
  <c r="M14" i="7"/>
  <c r="N14" i="7"/>
  <c r="L14" i="6"/>
  <c r="DW13" i="1"/>
  <c r="I211" i="4"/>
  <c r="JQ31" i="1"/>
  <c r="A21" i="1"/>
  <c r="A20" i="1"/>
  <c r="AR32" i="1"/>
  <c r="AR33" i="1" s="1"/>
  <c r="AR34" i="1" s="1"/>
  <c r="AR35" i="1" s="1"/>
  <c r="AQ32" i="1"/>
  <c r="AQ33" i="1" s="1"/>
  <c r="AQ34" i="1" s="1"/>
  <c r="AQ35" i="1" s="1"/>
  <c r="AO32" i="1"/>
  <c r="AO33" i="1" s="1"/>
  <c r="AO34" i="1" s="1"/>
  <c r="AO35" i="1" s="1"/>
  <c r="CF5" i="1"/>
  <c r="CE5" i="1"/>
  <c r="CE62" i="1" s="1"/>
  <c r="S37" i="1" l="1"/>
  <c r="DW16" i="1"/>
  <c r="DW17" i="1"/>
  <c r="JQ32" i="1"/>
  <c r="JP31" i="1" a="1"/>
  <c r="JP31" i="1" s="1"/>
  <c r="HW30" i="1"/>
  <c r="HW34" i="1"/>
  <c r="HW35" i="1"/>
  <c r="HW24" i="1"/>
  <c r="E117" i="4"/>
  <c r="N37" i="1"/>
  <c r="AL338" i="6"/>
  <c r="AZ338" i="6" s="1"/>
  <c r="AS338" i="6"/>
  <c r="AS339" i="6" s="1"/>
  <c r="AL336" i="6"/>
  <c r="AZ336" i="6" s="1"/>
  <c r="AS336" i="6"/>
  <c r="AS337" i="6" s="1"/>
  <c r="AK338" i="6"/>
  <c r="AY338" i="6" s="1"/>
  <c r="AR338" i="6"/>
  <c r="AR339" i="6" s="1"/>
  <c r="AK336" i="7"/>
  <c r="AY336" i="7" s="1"/>
  <c r="BF336" i="7" s="1"/>
  <c r="BM336" i="7" s="1"/>
  <c r="AR336" i="7"/>
  <c r="AR337" i="7" s="1"/>
  <c r="P249" i="4"/>
  <c r="AF13" i="4"/>
  <c r="AE13" i="4"/>
  <c r="AD13" i="4"/>
  <c r="AM334" i="8"/>
  <c r="P250" i="4"/>
  <c r="AE15" i="4"/>
  <c r="AN334" i="7"/>
  <c r="AD15" i="4"/>
  <c r="AN334" i="8"/>
  <c r="AF15" i="4"/>
  <c r="AN334" i="6"/>
  <c r="AN348" i="4"/>
  <c r="AK334" i="6"/>
  <c r="AL334" i="6"/>
  <c r="AM334" i="7"/>
  <c r="CF13" i="1"/>
  <c r="CF62" i="1"/>
  <c r="AO36" i="1"/>
  <c r="AQ36" i="1"/>
  <c r="AR36" i="1"/>
  <c r="F280" i="8"/>
  <c r="E280" i="8"/>
  <c r="R281" i="8"/>
  <c r="Q281" i="8"/>
  <c r="AL334" i="7"/>
  <c r="BA336" i="7"/>
  <c r="BO336" i="6"/>
  <c r="BK336" i="6"/>
  <c r="BC336" i="6"/>
  <c r="AM348" i="4"/>
  <c r="AM334" i="6"/>
  <c r="BB336" i="6"/>
  <c r="AE336" i="7"/>
  <c r="AS336" i="7" s="1"/>
  <c r="AS337" i="7" s="1"/>
  <c r="X338" i="7"/>
  <c r="AJ336" i="6"/>
  <c r="AX336" i="6" s="1"/>
  <c r="AX337" i="6" s="1"/>
  <c r="AY336" i="6"/>
  <c r="AK338" i="7"/>
  <c r="AK334" i="7"/>
  <c r="BE336" i="7"/>
  <c r="BD336" i="7"/>
  <c r="BB336" i="7"/>
  <c r="BC336" i="7"/>
  <c r="AK334" i="8"/>
  <c r="AL334" i="8"/>
  <c r="AJ336" i="8"/>
  <c r="AX336" i="8" s="1"/>
  <c r="AX337" i="8" s="1"/>
  <c r="AI336" i="8"/>
  <c r="AW336" i="8" s="1"/>
  <c r="AW337" i="8" s="1"/>
  <c r="AH336" i="8"/>
  <c r="AV336" i="8" s="1"/>
  <c r="AV337" i="8" s="1"/>
  <c r="AG336" i="8"/>
  <c r="AU336" i="8" s="1"/>
  <c r="AU337" i="8" s="1"/>
  <c r="AF336" i="8"/>
  <c r="AT336" i="8" s="1"/>
  <c r="AT337" i="8" s="1"/>
  <c r="AD336" i="8"/>
  <c r="AR336" i="8" s="1"/>
  <c r="AR337" i="8" s="1"/>
  <c r="AD338" i="8"/>
  <c r="AR338" i="8" s="1"/>
  <c r="AR339" i="8" s="1"/>
  <c r="AE336" i="8"/>
  <c r="AS336" i="8" s="1"/>
  <c r="AS337" i="8" s="1"/>
  <c r="X338" i="8"/>
  <c r="AK348" i="4"/>
  <c r="AL348" i="4"/>
  <c r="CE13" i="1"/>
  <c r="CI5" i="1"/>
  <c r="CI62" i="1" s="1"/>
  <c r="C302" i="4"/>
  <c r="D302" i="4"/>
  <c r="E302" i="4"/>
  <c r="O302" i="4"/>
  <c r="P302" i="4"/>
  <c r="Q302" i="4"/>
  <c r="C303" i="4"/>
  <c r="D303" i="4"/>
  <c r="E303" i="4"/>
  <c r="O303" i="4"/>
  <c r="P303" i="4"/>
  <c r="Q303" i="4"/>
  <c r="C304" i="4"/>
  <c r="D304" i="4"/>
  <c r="E304" i="4"/>
  <c r="O304" i="4"/>
  <c r="P304" i="4"/>
  <c r="Q304" i="4"/>
  <c r="D350" i="4"/>
  <c r="Q350" i="4" s="1"/>
  <c r="X350" i="4" s="1"/>
  <c r="AE350" i="4" s="1"/>
  <c r="B355" i="4"/>
  <c r="A356" i="4"/>
  <c r="A372" i="4"/>
  <c r="A436" i="4"/>
  <c r="F39" i="4"/>
  <c r="G39" i="4"/>
  <c r="CH5" i="1"/>
  <c r="CH62" i="1" s="1"/>
  <c r="A37" i="1"/>
  <c r="A36" i="1"/>
  <c r="A33" i="1"/>
  <c r="A32" i="1"/>
  <c r="A31" i="1"/>
  <c r="AL38" i="1"/>
  <c r="A38" i="1"/>
  <c r="KO30" i="1"/>
  <c r="KN30" i="1"/>
  <c r="KM30" i="1"/>
  <c r="KL30" i="1"/>
  <c r="A30" i="1"/>
  <c r="A29" i="1"/>
  <c r="A28" i="1"/>
  <c r="M134" i="8"/>
  <c r="M134" i="7"/>
  <c r="M134" i="6"/>
  <c r="M133" i="8"/>
  <c r="M133" i="7"/>
  <c r="M133" i="6"/>
  <c r="LB24" i="1"/>
  <c r="LB5" i="1"/>
  <c r="LB62" i="1" s="1"/>
  <c r="E219" i="7"/>
  <c r="D219" i="7"/>
  <c r="C219" i="7"/>
  <c r="E218" i="7"/>
  <c r="D218" i="7"/>
  <c r="C218" i="7"/>
  <c r="E217" i="7"/>
  <c r="D217" i="7"/>
  <c r="C217" i="7"/>
  <c r="E219" i="6"/>
  <c r="D219" i="6"/>
  <c r="C219" i="6"/>
  <c r="E218" i="6"/>
  <c r="D218" i="6"/>
  <c r="C218" i="6"/>
  <c r="E217" i="6"/>
  <c r="D217" i="6"/>
  <c r="C217" i="6"/>
  <c r="E219" i="8"/>
  <c r="D219" i="8"/>
  <c r="C219" i="8"/>
  <c r="E218" i="8"/>
  <c r="D218" i="8"/>
  <c r="C218" i="8"/>
  <c r="E217" i="8"/>
  <c r="D217" i="8"/>
  <c r="C217" i="8"/>
  <c r="G136" i="7"/>
  <c r="G135" i="7"/>
  <c r="G134" i="7"/>
  <c r="G133" i="7"/>
  <c r="G136" i="6"/>
  <c r="G135" i="6"/>
  <c r="G134" i="6"/>
  <c r="G133" i="6"/>
  <c r="G136" i="8"/>
  <c r="G135" i="8"/>
  <c r="G134" i="8"/>
  <c r="G133" i="8"/>
  <c r="AL27" i="1"/>
  <c r="A27" i="1"/>
  <c r="G39" i="3"/>
  <c r="G38" i="3"/>
  <c r="G37" i="3"/>
  <c r="G36" i="3"/>
  <c r="G35" i="3"/>
  <c r="G34" i="3"/>
  <c r="G236" i="8"/>
  <c r="K236" i="8" s="1"/>
  <c r="O236" i="8" s="1"/>
  <c r="S236" i="8" s="1"/>
  <c r="W236" i="8" s="1"/>
  <c r="G235" i="8"/>
  <c r="K235" i="8" s="1"/>
  <c r="O235" i="8" s="1"/>
  <c r="S235" i="8" s="1"/>
  <c r="W235" i="8" s="1"/>
  <c r="J234" i="8"/>
  <c r="N234" i="8" s="1"/>
  <c r="R234" i="8" s="1"/>
  <c r="V234" i="8" s="1"/>
  <c r="I234" i="8"/>
  <c r="M234" i="8" s="1"/>
  <c r="Q234" i="8" s="1"/>
  <c r="U234" i="8" s="1"/>
  <c r="Y234" i="8" s="1"/>
  <c r="AC234" i="8" s="1"/>
  <c r="AG234" i="8" s="1"/>
  <c r="AK234" i="8" s="1"/>
  <c r="AO234" i="8" s="1"/>
  <c r="H234" i="8"/>
  <c r="L234" i="8" s="1"/>
  <c r="P234" i="8" s="1"/>
  <c r="T234" i="8" s="1"/>
  <c r="X234" i="8" s="1"/>
  <c r="AB234" i="8" s="1"/>
  <c r="AF234" i="8" s="1"/>
  <c r="AJ234" i="8" s="1"/>
  <c r="AN234" i="8" s="1"/>
  <c r="G234" i="8"/>
  <c r="K234" i="8" s="1"/>
  <c r="O234" i="8" s="1"/>
  <c r="S234" i="8" s="1"/>
  <c r="W234" i="8" s="1"/>
  <c r="AA234" i="8" s="1"/>
  <c r="AE234" i="8" s="1"/>
  <c r="AI234" i="8" s="1"/>
  <c r="AM234" i="8" s="1"/>
  <c r="J233" i="8"/>
  <c r="N233" i="8" s="1"/>
  <c r="R233" i="8" s="1"/>
  <c r="V233" i="8" s="1"/>
  <c r="I233" i="8"/>
  <c r="M233" i="8" s="1"/>
  <c r="Q233" i="8" s="1"/>
  <c r="U233" i="8" s="1"/>
  <c r="Y233" i="8" s="1"/>
  <c r="AC233" i="8" s="1"/>
  <c r="AG233" i="8" s="1"/>
  <c r="AK233" i="8" s="1"/>
  <c r="AO233" i="8" s="1"/>
  <c r="H233" i="8"/>
  <c r="L233" i="8" s="1"/>
  <c r="P233" i="8" s="1"/>
  <c r="T233" i="8" s="1"/>
  <c r="X233" i="8" s="1"/>
  <c r="AB233" i="8" s="1"/>
  <c r="AF233" i="8" s="1"/>
  <c r="AJ233" i="8" s="1"/>
  <c r="AN233" i="8" s="1"/>
  <c r="G233" i="8"/>
  <c r="K233" i="8" s="1"/>
  <c r="O233" i="8" s="1"/>
  <c r="S233" i="8" s="1"/>
  <c r="W233" i="8" s="1"/>
  <c r="AA233" i="8" s="1"/>
  <c r="AE233" i="8" s="1"/>
  <c r="AI233" i="8" s="1"/>
  <c r="AM233" i="8" s="1"/>
  <c r="J232" i="8"/>
  <c r="N232" i="8" s="1"/>
  <c r="R232" i="8" s="1"/>
  <c r="V232" i="8" s="1"/>
  <c r="I232" i="8"/>
  <c r="M232" i="8" s="1"/>
  <c r="Q232" i="8" s="1"/>
  <c r="U232" i="8" s="1"/>
  <c r="Y232" i="8" s="1"/>
  <c r="AC232" i="8" s="1"/>
  <c r="AG232" i="8" s="1"/>
  <c r="AK232" i="8" s="1"/>
  <c r="AO232" i="8" s="1"/>
  <c r="H232" i="8"/>
  <c r="L232" i="8" s="1"/>
  <c r="P232" i="8" s="1"/>
  <c r="T232" i="8" s="1"/>
  <c r="X232" i="8" s="1"/>
  <c r="AB232" i="8" s="1"/>
  <c r="AF232" i="8" s="1"/>
  <c r="AJ232" i="8" s="1"/>
  <c r="AN232" i="8" s="1"/>
  <c r="G232" i="8"/>
  <c r="K232" i="8" s="1"/>
  <c r="O232" i="8" s="1"/>
  <c r="S232" i="8" s="1"/>
  <c r="W232" i="8" s="1"/>
  <c r="AA232" i="8" s="1"/>
  <c r="AE232" i="8" s="1"/>
  <c r="AI232" i="8" s="1"/>
  <c r="AM232" i="8" s="1"/>
  <c r="J231" i="8"/>
  <c r="N231" i="8" s="1"/>
  <c r="R231" i="8" s="1"/>
  <c r="V231" i="8" s="1"/>
  <c r="I231" i="8"/>
  <c r="M231" i="8" s="1"/>
  <c r="Q231" i="8" s="1"/>
  <c r="U231" i="8" s="1"/>
  <c r="Y231" i="8" s="1"/>
  <c r="AC231" i="8" s="1"/>
  <c r="AG231" i="8" s="1"/>
  <c r="AK231" i="8" s="1"/>
  <c r="AO231" i="8" s="1"/>
  <c r="H231" i="8"/>
  <c r="L231" i="8" s="1"/>
  <c r="P231" i="8" s="1"/>
  <c r="T231" i="8" s="1"/>
  <c r="X231" i="8" s="1"/>
  <c r="AB231" i="8" s="1"/>
  <c r="AF231" i="8" s="1"/>
  <c r="AJ231" i="8" s="1"/>
  <c r="AN231" i="8" s="1"/>
  <c r="G231" i="8"/>
  <c r="K231" i="8" s="1"/>
  <c r="O231" i="8" s="1"/>
  <c r="S231" i="8" s="1"/>
  <c r="W231" i="8" s="1"/>
  <c r="AA231" i="8" s="1"/>
  <c r="AE231" i="8" s="1"/>
  <c r="AI231" i="8" s="1"/>
  <c r="AM231" i="8" s="1"/>
  <c r="G223" i="8"/>
  <c r="D223" i="8"/>
  <c r="C199" i="8"/>
  <c r="H199" i="8" s="1"/>
  <c r="C196" i="8"/>
  <c r="H196" i="8" s="1"/>
  <c r="C195" i="8"/>
  <c r="H195" i="8" s="1"/>
  <c r="C194" i="8"/>
  <c r="H194" i="8" s="1"/>
  <c r="AU186" i="8"/>
  <c r="AU187" i="8" s="1"/>
  <c r="AU188" i="8" s="1"/>
  <c r="AT186" i="8"/>
  <c r="AT187" i="8" s="1"/>
  <c r="AT188" i="8" s="1"/>
  <c r="AS186" i="8"/>
  <c r="AS187" i="8" s="1"/>
  <c r="AS188" i="8" s="1"/>
  <c r="AR186" i="8"/>
  <c r="AR187" i="8" s="1"/>
  <c r="AR188" i="8" s="1"/>
  <c r="AQ186" i="8"/>
  <c r="AQ187" i="8" s="1"/>
  <c r="AQ188" i="8" s="1"/>
  <c r="AP186" i="8"/>
  <c r="AP187" i="8" s="1"/>
  <c r="AP188" i="8" s="1"/>
  <c r="AO186" i="8"/>
  <c r="AO187" i="8" s="1"/>
  <c r="AO188" i="8" s="1"/>
  <c r="AN186" i="8"/>
  <c r="AN187" i="8" s="1"/>
  <c r="AN188" i="8" s="1"/>
  <c r="AM186" i="8"/>
  <c r="AM187" i="8" s="1"/>
  <c r="AM188" i="8" s="1"/>
  <c r="AL186" i="8"/>
  <c r="AL187" i="8" s="1"/>
  <c r="AL188" i="8" s="1"/>
  <c r="AK186" i="8"/>
  <c r="AK187" i="8" s="1"/>
  <c r="AK188" i="8" s="1"/>
  <c r="AJ186" i="8"/>
  <c r="AJ187" i="8" s="1"/>
  <c r="AJ188" i="8" s="1"/>
  <c r="AI186" i="8"/>
  <c r="AI187" i="8" s="1"/>
  <c r="AI188" i="8" s="1"/>
  <c r="AH186" i="8"/>
  <c r="AH187" i="8" s="1"/>
  <c r="AH188" i="8" s="1"/>
  <c r="AG186" i="8"/>
  <c r="AG187" i="8" s="1"/>
  <c r="AG188" i="8" s="1"/>
  <c r="AF186" i="8"/>
  <c r="AF187" i="8" s="1"/>
  <c r="AF188" i="8" s="1"/>
  <c r="AE186" i="8"/>
  <c r="AE187" i="8" s="1"/>
  <c r="AE188" i="8" s="1"/>
  <c r="AD186" i="8"/>
  <c r="AD187" i="8" s="1"/>
  <c r="AD188" i="8" s="1"/>
  <c r="AC186" i="8"/>
  <c r="AC187" i="8" s="1"/>
  <c r="AC188" i="8" s="1"/>
  <c r="AB186" i="8"/>
  <c r="AB187" i="8" s="1"/>
  <c r="AB188" i="8" s="1"/>
  <c r="AA186" i="8"/>
  <c r="AA187" i="8" s="1"/>
  <c r="AA188" i="8" s="1"/>
  <c r="Z186" i="8"/>
  <c r="Z187" i="8" s="1"/>
  <c r="Z188" i="8" s="1"/>
  <c r="Y186" i="8"/>
  <c r="Y187" i="8" s="1"/>
  <c r="Y188" i="8" s="1"/>
  <c r="X186" i="8"/>
  <c r="X187" i="8" s="1"/>
  <c r="X188" i="8" s="1"/>
  <c r="W186" i="8"/>
  <c r="W187" i="8" s="1"/>
  <c r="W188" i="8" s="1"/>
  <c r="V186" i="8"/>
  <c r="V187" i="8" s="1"/>
  <c r="V188" i="8" s="1"/>
  <c r="U186" i="8"/>
  <c r="U187" i="8" s="1"/>
  <c r="U188" i="8" s="1"/>
  <c r="T186" i="8"/>
  <c r="T187" i="8" s="1"/>
  <c r="T188" i="8" s="1"/>
  <c r="S186" i="8"/>
  <c r="S187" i="8" s="1"/>
  <c r="S188" i="8" s="1"/>
  <c r="R186" i="8"/>
  <c r="R187" i="8" s="1"/>
  <c r="R188" i="8" s="1"/>
  <c r="Q186" i="8"/>
  <c r="Q187" i="8" s="1"/>
  <c r="Q188" i="8" s="1"/>
  <c r="P186" i="8"/>
  <c r="P187" i="8" s="1"/>
  <c r="P188" i="8" s="1"/>
  <c r="O186" i="8"/>
  <c r="O187" i="8" s="1"/>
  <c r="O188" i="8" s="1"/>
  <c r="N186" i="8"/>
  <c r="N187" i="8" s="1"/>
  <c r="N188" i="8" s="1"/>
  <c r="M186" i="8"/>
  <c r="M187" i="8" s="1"/>
  <c r="M188" i="8" s="1"/>
  <c r="L186" i="8"/>
  <c r="L187" i="8" s="1"/>
  <c r="L188" i="8" s="1"/>
  <c r="K186" i="8"/>
  <c r="K187" i="8" s="1"/>
  <c r="K188" i="8" s="1"/>
  <c r="J186" i="8"/>
  <c r="J187" i="8" s="1"/>
  <c r="J188" i="8" s="1"/>
  <c r="I186" i="8"/>
  <c r="I187" i="8" s="1"/>
  <c r="I188" i="8" s="1"/>
  <c r="H186" i="8"/>
  <c r="H187" i="8" s="1"/>
  <c r="H188" i="8" s="1"/>
  <c r="G186" i="8"/>
  <c r="G187" i="8" s="1"/>
  <c r="G188" i="8" s="1"/>
  <c r="F186" i="8"/>
  <c r="F187" i="8" s="1"/>
  <c r="F188" i="8" s="1"/>
  <c r="E186" i="8"/>
  <c r="E187" i="8" s="1"/>
  <c r="E188" i="8" s="1"/>
  <c r="D186" i="8"/>
  <c r="D187" i="8" s="1"/>
  <c r="D188" i="8" s="1"/>
  <c r="C186" i="8"/>
  <c r="C187" i="8" s="1"/>
  <c r="C188" i="8" s="1"/>
  <c r="AU181" i="8"/>
  <c r="AU182" i="8" s="1"/>
  <c r="AU183" i="8" s="1"/>
  <c r="AT181" i="8"/>
  <c r="AT182" i="8" s="1"/>
  <c r="AT183" i="8" s="1"/>
  <c r="AS181" i="8"/>
  <c r="AS182" i="8" s="1"/>
  <c r="AS183" i="8" s="1"/>
  <c r="AR181" i="8"/>
  <c r="AR182" i="8" s="1"/>
  <c r="AR183" i="8" s="1"/>
  <c r="AQ181" i="8"/>
  <c r="AQ182" i="8" s="1"/>
  <c r="AQ183" i="8" s="1"/>
  <c r="AP181" i="8"/>
  <c r="AP182" i="8" s="1"/>
  <c r="AP183" i="8" s="1"/>
  <c r="AO181" i="8"/>
  <c r="AO182" i="8" s="1"/>
  <c r="AO183" i="8" s="1"/>
  <c r="AN181" i="8"/>
  <c r="AN182" i="8" s="1"/>
  <c r="AN183" i="8" s="1"/>
  <c r="AM181" i="8"/>
  <c r="AM182" i="8" s="1"/>
  <c r="AM183" i="8" s="1"/>
  <c r="AL181" i="8"/>
  <c r="AL182" i="8" s="1"/>
  <c r="AL183" i="8" s="1"/>
  <c r="AK181" i="8"/>
  <c r="AK182" i="8" s="1"/>
  <c r="AK183" i="8" s="1"/>
  <c r="AJ181" i="8"/>
  <c r="AJ182" i="8" s="1"/>
  <c r="AJ183" i="8" s="1"/>
  <c r="AI181" i="8"/>
  <c r="AI182" i="8" s="1"/>
  <c r="AI183" i="8" s="1"/>
  <c r="AH181" i="8"/>
  <c r="AH182" i="8" s="1"/>
  <c r="AH183" i="8" s="1"/>
  <c r="AG181" i="8"/>
  <c r="AG182" i="8" s="1"/>
  <c r="AG183" i="8" s="1"/>
  <c r="AF181" i="8"/>
  <c r="AF182" i="8" s="1"/>
  <c r="AF183" i="8" s="1"/>
  <c r="AE181" i="8"/>
  <c r="AE182" i="8" s="1"/>
  <c r="AE183" i="8" s="1"/>
  <c r="AD181" i="8"/>
  <c r="AD182" i="8" s="1"/>
  <c r="AD183" i="8" s="1"/>
  <c r="AC181" i="8"/>
  <c r="AC182" i="8" s="1"/>
  <c r="AC183" i="8" s="1"/>
  <c r="AB181" i="8"/>
  <c r="AB182" i="8" s="1"/>
  <c r="AB183" i="8" s="1"/>
  <c r="AA181" i="8"/>
  <c r="AA182" i="8" s="1"/>
  <c r="AA183" i="8" s="1"/>
  <c r="Z181" i="8"/>
  <c r="Z182" i="8" s="1"/>
  <c r="Z183" i="8" s="1"/>
  <c r="Y181" i="8"/>
  <c r="Y182" i="8" s="1"/>
  <c r="Y183" i="8" s="1"/>
  <c r="X181" i="8"/>
  <c r="X182" i="8" s="1"/>
  <c r="X183" i="8" s="1"/>
  <c r="W181" i="8"/>
  <c r="W182" i="8" s="1"/>
  <c r="W183" i="8" s="1"/>
  <c r="V181" i="8"/>
  <c r="V182" i="8" s="1"/>
  <c r="V183" i="8" s="1"/>
  <c r="U181" i="8"/>
  <c r="U182" i="8" s="1"/>
  <c r="U183" i="8" s="1"/>
  <c r="T181" i="8"/>
  <c r="T182" i="8" s="1"/>
  <c r="T183" i="8" s="1"/>
  <c r="S181" i="8"/>
  <c r="S182" i="8" s="1"/>
  <c r="S183" i="8" s="1"/>
  <c r="R181" i="8"/>
  <c r="R182" i="8" s="1"/>
  <c r="R183" i="8" s="1"/>
  <c r="Q181" i="8"/>
  <c r="Q182" i="8" s="1"/>
  <c r="Q183" i="8" s="1"/>
  <c r="P181" i="8"/>
  <c r="P182" i="8" s="1"/>
  <c r="P183" i="8" s="1"/>
  <c r="O181" i="8"/>
  <c r="O182" i="8" s="1"/>
  <c r="O183" i="8" s="1"/>
  <c r="N181" i="8"/>
  <c r="N182" i="8" s="1"/>
  <c r="N183" i="8" s="1"/>
  <c r="M181" i="8"/>
  <c r="M182" i="8" s="1"/>
  <c r="M183" i="8" s="1"/>
  <c r="L181" i="8"/>
  <c r="L182" i="8" s="1"/>
  <c r="L183" i="8" s="1"/>
  <c r="K181" i="8"/>
  <c r="K182" i="8" s="1"/>
  <c r="K183" i="8" s="1"/>
  <c r="J181" i="8"/>
  <c r="J182" i="8" s="1"/>
  <c r="J183" i="8" s="1"/>
  <c r="I181" i="8"/>
  <c r="I182" i="8" s="1"/>
  <c r="I183" i="8" s="1"/>
  <c r="H181" i="8"/>
  <c r="H182" i="8" s="1"/>
  <c r="H183" i="8" s="1"/>
  <c r="G181" i="8"/>
  <c r="G182" i="8" s="1"/>
  <c r="G183" i="8" s="1"/>
  <c r="F181" i="8"/>
  <c r="F182" i="8" s="1"/>
  <c r="F183" i="8" s="1"/>
  <c r="E181" i="8"/>
  <c r="E182" i="8" s="1"/>
  <c r="E183" i="8" s="1"/>
  <c r="D181" i="8"/>
  <c r="D182" i="8" s="1"/>
  <c r="D183" i="8" s="1"/>
  <c r="C181" i="8"/>
  <c r="C182" i="8" s="1"/>
  <c r="C183" i="8" s="1"/>
  <c r="AU176" i="8"/>
  <c r="AU177" i="8" s="1"/>
  <c r="AU178" i="8" s="1"/>
  <c r="AT176" i="8"/>
  <c r="AT177" i="8" s="1"/>
  <c r="AT178" i="8" s="1"/>
  <c r="AS176" i="8"/>
  <c r="AS177" i="8" s="1"/>
  <c r="AS178" i="8" s="1"/>
  <c r="AR176" i="8"/>
  <c r="AR177" i="8" s="1"/>
  <c r="AR178" i="8" s="1"/>
  <c r="AQ176" i="8"/>
  <c r="AQ177" i="8" s="1"/>
  <c r="AQ178" i="8" s="1"/>
  <c r="AP176" i="8"/>
  <c r="AP177" i="8" s="1"/>
  <c r="AP178" i="8" s="1"/>
  <c r="AO176" i="8"/>
  <c r="AO177" i="8" s="1"/>
  <c r="AO178" i="8" s="1"/>
  <c r="AN176" i="8"/>
  <c r="AN177" i="8" s="1"/>
  <c r="AN178" i="8" s="1"/>
  <c r="AM176" i="8"/>
  <c r="AM177" i="8" s="1"/>
  <c r="AM178" i="8" s="1"/>
  <c r="AL176" i="8"/>
  <c r="AL177" i="8" s="1"/>
  <c r="AL178" i="8" s="1"/>
  <c r="AK176" i="8"/>
  <c r="AK177" i="8" s="1"/>
  <c r="AK178" i="8" s="1"/>
  <c r="AJ176" i="8"/>
  <c r="AJ177" i="8" s="1"/>
  <c r="AJ178" i="8" s="1"/>
  <c r="AI176" i="8"/>
  <c r="AI177" i="8" s="1"/>
  <c r="AI178" i="8" s="1"/>
  <c r="AH176" i="8"/>
  <c r="AH177" i="8" s="1"/>
  <c r="AH178" i="8" s="1"/>
  <c r="AG176" i="8"/>
  <c r="AG177" i="8" s="1"/>
  <c r="AG178" i="8" s="1"/>
  <c r="AF176" i="8"/>
  <c r="AF177" i="8" s="1"/>
  <c r="AF178" i="8" s="1"/>
  <c r="AE176" i="8"/>
  <c r="AE177" i="8" s="1"/>
  <c r="AE178" i="8" s="1"/>
  <c r="AD176" i="8"/>
  <c r="AD177" i="8" s="1"/>
  <c r="AD178" i="8" s="1"/>
  <c r="AC176" i="8"/>
  <c r="AC177" i="8" s="1"/>
  <c r="AC178" i="8" s="1"/>
  <c r="AB176" i="8"/>
  <c r="AB177" i="8" s="1"/>
  <c r="AB178" i="8" s="1"/>
  <c r="AA176" i="8"/>
  <c r="AA177" i="8" s="1"/>
  <c r="AA178" i="8" s="1"/>
  <c r="Z176" i="8"/>
  <c r="Z177" i="8" s="1"/>
  <c r="Z178" i="8" s="1"/>
  <c r="Y176" i="8"/>
  <c r="Y177" i="8" s="1"/>
  <c r="Y178" i="8" s="1"/>
  <c r="X176" i="8"/>
  <c r="X177" i="8" s="1"/>
  <c r="X178" i="8" s="1"/>
  <c r="W176" i="8"/>
  <c r="W177" i="8" s="1"/>
  <c r="W178" i="8" s="1"/>
  <c r="V176" i="8"/>
  <c r="V177" i="8" s="1"/>
  <c r="V178" i="8" s="1"/>
  <c r="U176" i="8"/>
  <c r="U177" i="8" s="1"/>
  <c r="U178" i="8" s="1"/>
  <c r="T176" i="8"/>
  <c r="T177" i="8" s="1"/>
  <c r="T178" i="8" s="1"/>
  <c r="S176" i="8"/>
  <c r="S177" i="8" s="1"/>
  <c r="S178" i="8" s="1"/>
  <c r="R176" i="8"/>
  <c r="R177" i="8" s="1"/>
  <c r="R178" i="8" s="1"/>
  <c r="Q176" i="8"/>
  <c r="Q177" i="8" s="1"/>
  <c r="Q178" i="8" s="1"/>
  <c r="P176" i="8"/>
  <c r="P177" i="8" s="1"/>
  <c r="P178" i="8" s="1"/>
  <c r="O176" i="8"/>
  <c r="O177" i="8" s="1"/>
  <c r="O178" i="8" s="1"/>
  <c r="N176" i="8"/>
  <c r="N177" i="8" s="1"/>
  <c r="N178" i="8" s="1"/>
  <c r="M176" i="8"/>
  <c r="M177" i="8" s="1"/>
  <c r="M178" i="8" s="1"/>
  <c r="L176" i="8"/>
  <c r="L177" i="8" s="1"/>
  <c r="L178" i="8" s="1"/>
  <c r="K176" i="8"/>
  <c r="K177" i="8" s="1"/>
  <c r="K178" i="8" s="1"/>
  <c r="J176" i="8"/>
  <c r="J177" i="8" s="1"/>
  <c r="J178" i="8" s="1"/>
  <c r="I176" i="8"/>
  <c r="I177" i="8" s="1"/>
  <c r="I178" i="8" s="1"/>
  <c r="H176" i="8"/>
  <c r="H177" i="8" s="1"/>
  <c r="H178" i="8" s="1"/>
  <c r="G176" i="8"/>
  <c r="G177" i="8" s="1"/>
  <c r="G178" i="8" s="1"/>
  <c r="F176" i="8"/>
  <c r="F177" i="8" s="1"/>
  <c r="F178" i="8" s="1"/>
  <c r="E176" i="8"/>
  <c r="E177" i="8" s="1"/>
  <c r="E178" i="8" s="1"/>
  <c r="D176" i="8"/>
  <c r="D177" i="8" s="1"/>
  <c r="D178" i="8" s="1"/>
  <c r="C176" i="8"/>
  <c r="C177" i="8" s="1"/>
  <c r="C178" i="8" s="1"/>
  <c r="AU171" i="8"/>
  <c r="AU172" i="8" s="1"/>
  <c r="AU173" i="8" s="1"/>
  <c r="AT171" i="8"/>
  <c r="AT172" i="8" s="1"/>
  <c r="AT173" i="8" s="1"/>
  <c r="AS171" i="8"/>
  <c r="AS172" i="8" s="1"/>
  <c r="AS173" i="8" s="1"/>
  <c r="AR171" i="8"/>
  <c r="AR172" i="8" s="1"/>
  <c r="AR173" i="8" s="1"/>
  <c r="AQ171" i="8"/>
  <c r="AQ172" i="8" s="1"/>
  <c r="AQ173" i="8" s="1"/>
  <c r="AP171" i="8"/>
  <c r="AP172" i="8" s="1"/>
  <c r="AP173" i="8" s="1"/>
  <c r="AO171" i="8"/>
  <c r="AO172" i="8" s="1"/>
  <c r="AO173" i="8" s="1"/>
  <c r="AN171" i="8"/>
  <c r="AN172" i="8" s="1"/>
  <c r="AN173" i="8" s="1"/>
  <c r="AM171" i="8"/>
  <c r="AM172" i="8" s="1"/>
  <c r="AM173" i="8" s="1"/>
  <c r="AL171" i="8"/>
  <c r="AL172" i="8" s="1"/>
  <c r="AL173" i="8" s="1"/>
  <c r="AK171" i="8"/>
  <c r="AK172" i="8" s="1"/>
  <c r="AK173" i="8" s="1"/>
  <c r="AJ171" i="8"/>
  <c r="AJ172" i="8" s="1"/>
  <c r="AJ173" i="8" s="1"/>
  <c r="AI171" i="8"/>
  <c r="AI172" i="8" s="1"/>
  <c r="AI173" i="8" s="1"/>
  <c r="AH171" i="8"/>
  <c r="AH172" i="8" s="1"/>
  <c r="AH173" i="8" s="1"/>
  <c r="AG171" i="8"/>
  <c r="AG172" i="8" s="1"/>
  <c r="AG173" i="8" s="1"/>
  <c r="AF171" i="8"/>
  <c r="AF172" i="8" s="1"/>
  <c r="AF173" i="8" s="1"/>
  <c r="AE171" i="8"/>
  <c r="AE172" i="8" s="1"/>
  <c r="AE173" i="8" s="1"/>
  <c r="AD171" i="8"/>
  <c r="AD172" i="8" s="1"/>
  <c r="AD173" i="8" s="1"/>
  <c r="AC171" i="8"/>
  <c r="AC172" i="8" s="1"/>
  <c r="AC173" i="8" s="1"/>
  <c r="AB171" i="8"/>
  <c r="AB172" i="8" s="1"/>
  <c r="AB173" i="8" s="1"/>
  <c r="AA171" i="8"/>
  <c r="AA172" i="8" s="1"/>
  <c r="AA173" i="8" s="1"/>
  <c r="Z171" i="8"/>
  <c r="Z172" i="8" s="1"/>
  <c r="Z173" i="8" s="1"/>
  <c r="Y171" i="8"/>
  <c r="Y172" i="8" s="1"/>
  <c r="Y173" i="8" s="1"/>
  <c r="X171" i="8"/>
  <c r="X172" i="8" s="1"/>
  <c r="X173" i="8" s="1"/>
  <c r="W171" i="8"/>
  <c r="W172" i="8" s="1"/>
  <c r="W173" i="8" s="1"/>
  <c r="V171" i="8"/>
  <c r="V172" i="8" s="1"/>
  <c r="V173" i="8" s="1"/>
  <c r="U171" i="8"/>
  <c r="U172" i="8" s="1"/>
  <c r="U173" i="8" s="1"/>
  <c r="T171" i="8"/>
  <c r="T172" i="8" s="1"/>
  <c r="T173" i="8" s="1"/>
  <c r="S171" i="8"/>
  <c r="S172" i="8" s="1"/>
  <c r="S173" i="8" s="1"/>
  <c r="R171" i="8"/>
  <c r="R172" i="8" s="1"/>
  <c r="R173" i="8" s="1"/>
  <c r="Q171" i="8"/>
  <c r="Q172" i="8" s="1"/>
  <c r="Q173" i="8" s="1"/>
  <c r="P171" i="8"/>
  <c r="P172" i="8" s="1"/>
  <c r="P173" i="8" s="1"/>
  <c r="O171" i="8"/>
  <c r="O172" i="8" s="1"/>
  <c r="O173" i="8" s="1"/>
  <c r="N171" i="8"/>
  <c r="N172" i="8" s="1"/>
  <c r="N173" i="8" s="1"/>
  <c r="M171" i="8"/>
  <c r="M172" i="8" s="1"/>
  <c r="M173" i="8" s="1"/>
  <c r="L171" i="8"/>
  <c r="L172" i="8" s="1"/>
  <c r="L173" i="8" s="1"/>
  <c r="K171" i="8"/>
  <c r="K172" i="8" s="1"/>
  <c r="K173" i="8" s="1"/>
  <c r="J171" i="8"/>
  <c r="J172" i="8" s="1"/>
  <c r="J173" i="8" s="1"/>
  <c r="I171" i="8"/>
  <c r="I172" i="8" s="1"/>
  <c r="I173" i="8" s="1"/>
  <c r="H171" i="8"/>
  <c r="H172" i="8" s="1"/>
  <c r="H173" i="8" s="1"/>
  <c r="G171" i="8"/>
  <c r="G172" i="8" s="1"/>
  <c r="G173" i="8" s="1"/>
  <c r="F171" i="8"/>
  <c r="F172" i="8" s="1"/>
  <c r="F173" i="8" s="1"/>
  <c r="E171" i="8"/>
  <c r="E172" i="8" s="1"/>
  <c r="E173" i="8" s="1"/>
  <c r="D171" i="8"/>
  <c r="D172" i="8" s="1"/>
  <c r="D173" i="8" s="1"/>
  <c r="C171" i="8"/>
  <c r="C172" i="8" s="1"/>
  <c r="C173" i="8" s="1"/>
  <c r="AU166" i="8"/>
  <c r="AU167" i="8" s="1"/>
  <c r="AU168" i="8" s="1"/>
  <c r="AT166" i="8"/>
  <c r="AT167" i="8" s="1"/>
  <c r="AT168" i="8" s="1"/>
  <c r="AS166" i="8"/>
  <c r="AS167" i="8" s="1"/>
  <c r="AS168" i="8" s="1"/>
  <c r="AR166" i="8"/>
  <c r="AR167" i="8" s="1"/>
  <c r="AR168" i="8" s="1"/>
  <c r="AQ166" i="8"/>
  <c r="AQ167" i="8" s="1"/>
  <c r="AQ168" i="8" s="1"/>
  <c r="AP166" i="8"/>
  <c r="AP167" i="8" s="1"/>
  <c r="AP168" i="8" s="1"/>
  <c r="AO166" i="8"/>
  <c r="AO167" i="8" s="1"/>
  <c r="AO168" i="8" s="1"/>
  <c r="AN166" i="8"/>
  <c r="AN167" i="8" s="1"/>
  <c r="AN168" i="8" s="1"/>
  <c r="AM166" i="8"/>
  <c r="AM167" i="8" s="1"/>
  <c r="AM168" i="8" s="1"/>
  <c r="AL166" i="8"/>
  <c r="AL167" i="8" s="1"/>
  <c r="AL168" i="8" s="1"/>
  <c r="AK166" i="8"/>
  <c r="AK167" i="8" s="1"/>
  <c r="AK168" i="8" s="1"/>
  <c r="AJ166" i="8"/>
  <c r="AJ167" i="8" s="1"/>
  <c r="AJ168" i="8" s="1"/>
  <c r="AI166" i="8"/>
  <c r="AI167" i="8" s="1"/>
  <c r="AI168" i="8" s="1"/>
  <c r="AH166" i="8"/>
  <c r="AH167" i="8" s="1"/>
  <c r="AH168" i="8" s="1"/>
  <c r="AG166" i="8"/>
  <c r="AG167" i="8" s="1"/>
  <c r="AG168" i="8" s="1"/>
  <c r="AF166" i="8"/>
  <c r="AF167" i="8" s="1"/>
  <c r="AF168" i="8" s="1"/>
  <c r="AE166" i="8"/>
  <c r="AE167" i="8" s="1"/>
  <c r="AE168" i="8" s="1"/>
  <c r="AD166" i="8"/>
  <c r="AD167" i="8" s="1"/>
  <c r="AD168" i="8" s="1"/>
  <c r="AC166" i="8"/>
  <c r="AC167" i="8" s="1"/>
  <c r="AC168" i="8" s="1"/>
  <c r="AB166" i="8"/>
  <c r="AB167" i="8" s="1"/>
  <c r="AB168" i="8" s="1"/>
  <c r="AA166" i="8"/>
  <c r="AA167" i="8" s="1"/>
  <c r="AA168" i="8" s="1"/>
  <c r="Z166" i="8"/>
  <c r="Z167" i="8" s="1"/>
  <c r="Z168" i="8" s="1"/>
  <c r="Y166" i="8"/>
  <c r="Y167" i="8" s="1"/>
  <c r="Y168" i="8" s="1"/>
  <c r="X166" i="8"/>
  <c r="X167" i="8" s="1"/>
  <c r="X168" i="8" s="1"/>
  <c r="W166" i="8"/>
  <c r="W167" i="8" s="1"/>
  <c r="W168" i="8" s="1"/>
  <c r="V166" i="8"/>
  <c r="V167" i="8" s="1"/>
  <c r="V168" i="8" s="1"/>
  <c r="U166" i="8"/>
  <c r="U167" i="8" s="1"/>
  <c r="U168" i="8" s="1"/>
  <c r="T166" i="8"/>
  <c r="T167" i="8" s="1"/>
  <c r="T168" i="8" s="1"/>
  <c r="S166" i="8"/>
  <c r="S167" i="8" s="1"/>
  <c r="S168" i="8" s="1"/>
  <c r="R166" i="8"/>
  <c r="R167" i="8" s="1"/>
  <c r="R168" i="8" s="1"/>
  <c r="Q166" i="8"/>
  <c r="Q167" i="8" s="1"/>
  <c r="Q168" i="8" s="1"/>
  <c r="P166" i="8"/>
  <c r="P167" i="8" s="1"/>
  <c r="P168" i="8" s="1"/>
  <c r="O166" i="8"/>
  <c r="O167" i="8" s="1"/>
  <c r="O168" i="8" s="1"/>
  <c r="N166" i="8"/>
  <c r="N167" i="8" s="1"/>
  <c r="N168" i="8" s="1"/>
  <c r="M166" i="8"/>
  <c r="M167" i="8" s="1"/>
  <c r="M168" i="8" s="1"/>
  <c r="L166" i="8"/>
  <c r="L167" i="8" s="1"/>
  <c r="L168" i="8" s="1"/>
  <c r="K166" i="8"/>
  <c r="K167" i="8" s="1"/>
  <c r="K168" i="8" s="1"/>
  <c r="J166" i="8"/>
  <c r="J167" i="8" s="1"/>
  <c r="J168" i="8" s="1"/>
  <c r="I166" i="8"/>
  <c r="I167" i="8" s="1"/>
  <c r="I168" i="8" s="1"/>
  <c r="H166" i="8"/>
  <c r="H167" i="8" s="1"/>
  <c r="H168" i="8" s="1"/>
  <c r="G166" i="8"/>
  <c r="G167" i="8" s="1"/>
  <c r="G168" i="8" s="1"/>
  <c r="F166" i="8"/>
  <c r="F167" i="8" s="1"/>
  <c r="F168" i="8" s="1"/>
  <c r="E166" i="8"/>
  <c r="E167" i="8" s="1"/>
  <c r="E168" i="8" s="1"/>
  <c r="D166" i="8"/>
  <c r="D167" i="8" s="1"/>
  <c r="D168" i="8" s="1"/>
  <c r="C166" i="8"/>
  <c r="C167" i="8" s="1"/>
  <c r="C168" i="8" s="1"/>
  <c r="AU161" i="8"/>
  <c r="AU162" i="8" s="1"/>
  <c r="AU163" i="8" s="1"/>
  <c r="AT161" i="8"/>
  <c r="AT162" i="8" s="1"/>
  <c r="AT163" i="8" s="1"/>
  <c r="AS161" i="8"/>
  <c r="AS162" i="8" s="1"/>
  <c r="AS163" i="8" s="1"/>
  <c r="AR161" i="8"/>
  <c r="AR162" i="8" s="1"/>
  <c r="AR163" i="8" s="1"/>
  <c r="AQ161" i="8"/>
  <c r="AQ162" i="8" s="1"/>
  <c r="AQ163" i="8" s="1"/>
  <c r="AP161" i="8"/>
  <c r="AP162" i="8" s="1"/>
  <c r="AP163" i="8" s="1"/>
  <c r="AO161" i="8"/>
  <c r="AO162" i="8" s="1"/>
  <c r="AO163" i="8" s="1"/>
  <c r="AN161" i="8"/>
  <c r="AN162" i="8" s="1"/>
  <c r="AN163" i="8" s="1"/>
  <c r="AM161" i="8"/>
  <c r="AM162" i="8" s="1"/>
  <c r="AM163" i="8" s="1"/>
  <c r="AL161" i="8"/>
  <c r="AL162" i="8" s="1"/>
  <c r="AL163" i="8" s="1"/>
  <c r="AK161" i="8"/>
  <c r="AK162" i="8" s="1"/>
  <c r="AK163" i="8" s="1"/>
  <c r="AJ161" i="8"/>
  <c r="AJ162" i="8" s="1"/>
  <c r="AJ163" i="8" s="1"/>
  <c r="AI161" i="8"/>
  <c r="AI162" i="8" s="1"/>
  <c r="AI163" i="8" s="1"/>
  <c r="AH161" i="8"/>
  <c r="AH162" i="8" s="1"/>
  <c r="AH163" i="8" s="1"/>
  <c r="AG161" i="8"/>
  <c r="AG162" i="8" s="1"/>
  <c r="AG163" i="8" s="1"/>
  <c r="AF161" i="8"/>
  <c r="AF162" i="8" s="1"/>
  <c r="AF163" i="8" s="1"/>
  <c r="AE161" i="8"/>
  <c r="AE162" i="8" s="1"/>
  <c r="AE163" i="8" s="1"/>
  <c r="AD161" i="8"/>
  <c r="AD162" i="8" s="1"/>
  <c r="AD163" i="8" s="1"/>
  <c r="AC161" i="8"/>
  <c r="AC162" i="8" s="1"/>
  <c r="AC163" i="8" s="1"/>
  <c r="AB161" i="8"/>
  <c r="AB162" i="8" s="1"/>
  <c r="AB163" i="8" s="1"/>
  <c r="AA161" i="8"/>
  <c r="AA162" i="8" s="1"/>
  <c r="AA163" i="8" s="1"/>
  <c r="Z161" i="8"/>
  <c r="Z162" i="8" s="1"/>
  <c r="Z163" i="8" s="1"/>
  <c r="Y161" i="8"/>
  <c r="Y162" i="8" s="1"/>
  <c r="Y163" i="8" s="1"/>
  <c r="X161" i="8"/>
  <c r="X162" i="8" s="1"/>
  <c r="X163" i="8" s="1"/>
  <c r="W161" i="8"/>
  <c r="W162" i="8" s="1"/>
  <c r="W163" i="8" s="1"/>
  <c r="V161" i="8"/>
  <c r="V162" i="8" s="1"/>
  <c r="V163" i="8" s="1"/>
  <c r="U161" i="8"/>
  <c r="U162" i="8" s="1"/>
  <c r="U163" i="8" s="1"/>
  <c r="T161" i="8"/>
  <c r="T162" i="8" s="1"/>
  <c r="T163" i="8" s="1"/>
  <c r="S161" i="8"/>
  <c r="S162" i="8" s="1"/>
  <c r="S163" i="8" s="1"/>
  <c r="R161" i="8"/>
  <c r="R162" i="8" s="1"/>
  <c r="R163" i="8" s="1"/>
  <c r="Q161" i="8"/>
  <c r="Q162" i="8" s="1"/>
  <c r="Q163" i="8" s="1"/>
  <c r="P161" i="8"/>
  <c r="P162" i="8" s="1"/>
  <c r="P163" i="8" s="1"/>
  <c r="O161" i="8"/>
  <c r="O162" i="8" s="1"/>
  <c r="O163" i="8" s="1"/>
  <c r="N161" i="8"/>
  <c r="N162" i="8" s="1"/>
  <c r="N163" i="8" s="1"/>
  <c r="M161" i="8"/>
  <c r="M162" i="8" s="1"/>
  <c r="M163" i="8" s="1"/>
  <c r="L161" i="8"/>
  <c r="L162" i="8" s="1"/>
  <c r="L163" i="8" s="1"/>
  <c r="K161" i="8"/>
  <c r="K162" i="8" s="1"/>
  <c r="K163" i="8" s="1"/>
  <c r="J161" i="8"/>
  <c r="J162" i="8" s="1"/>
  <c r="J163" i="8" s="1"/>
  <c r="I161" i="8"/>
  <c r="I162" i="8" s="1"/>
  <c r="I163" i="8" s="1"/>
  <c r="H161" i="8"/>
  <c r="H162" i="8" s="1"/>
  <c r="H163" i="8" s="1"/>
  <c r="G161" i="8"/>
  <c r="G162" i="8" s="1"/>
  <c r="G163" i="8" s="1"/>
  <c r="F161" i="8"/>
  <c r="F162" i="8" s="1"/>
  <c r="F163" i="8" s="1"/>
  <c r="E161" i="8"/>
  <c r="E162" i="8" s="1"/>
  <c r="E163" i="8" s="1"/>
  <c r="D161" i="8"/>
  <c r="D162" i="8" s="1"/>
  <c r="D163" i="8" s="1"/>
  <c r="C161" i="8"/>
  <c r="C162" i="8" s="1"/>
  <c r="C163" i="8" s="1"/>
  <c r="AU156" i="8"/>
  <c r="AU157" i="8" s="1"/>
  <c r="AU158" i="8" s="1"/>
  <c r="AT156" i="8"/>
  <c r="AT157" i="8" s="1"/>
  <c r="AT158" i="8" s="1"/>
  <c r="AS156" i="8"/>
  <c r="AS157" i="8" s="1"/>
  <c r="AS158" i="8" s="1"/>
  <c r="AR156" i="8"/>
  <c r="AR157" i="8" s="1"/>
  <c r="AR158" i="8" s="1"/>
  <c r="AQ156" i="8"/>
  <c r="AQ157" i="8" s="1"/>
  <c r="AQ158" i="8" s="1"/>
  <c r="AP156" i="8"/>
  <c r="AP157" i="8" s="1"/>
  <c r="AP158" i="8" s="1"/>
  <c r="AO156" i="8"/>
  <c r="AO157" i="8" s="1"/>
  <c r="AO158" i="8" s="1"/>
  <c r="AN156" i="8"/>
  <c r="AN157" i="8" s="1"/>
  <c r="AN158" i="8" s="1"/>
  <c r="AM156" i="8"/>
  <c r="AM157" i="8" s="1"/>
  <c r="AM158" i="8" s="1"/>
  <c r="AL156" i="8"/>
  <c r="AL157" i="8" s="1"/>
  <c r="AL158" i="8" s="1"/>
  <c r="AK156" i="8"/>
  <c r="AK157" i="8" s="1"/>
  <c r="AK158" i="8" s="1"/>
  <c r="AJ156" i="8"/>
  <c r="AJ157" i="8" s="1"/>
  <c r="AJ158" i="8" s="1"/>
  <c r="AI156" i="8"/>
  <c r="AI157" i="8" s="1"/>
  <c r="AI158" i="8" s="1"/>
  <c r="AH156" i="8"/>
  <c r="AH157" i="8" s="1"/>
  <c r="AH158" i="8" s="1"/>
  <c r="AG156" i="8"/>
  <c r="AG157" i="8" s="1"/>
  <c r="AG158" i="8" s="1"/>
  <c r="AF156" i="8"/>
  <c r="AF157" i="8" s="1"/>
  <c r="AF158" i="8" s="1"/>
  <c r="AE156" i="8"/>
  <c r="AE157" i="8" s="1"/>
  <c r="AE158" i="8" s="1"/>
  <c r="AD156" i="8"/>
  <c r="AD157" i="8" s="1"/>
  <c r="AD158" i="8" s="1"/>
  <c r="AC156" i="8"/>
  <c r="AC157" i="8" s="1"/>
  <c r="AC158" i="8" s="1"/>
  <c r="AB156" i="8"/>
  <c r="AB157" i="8" s="1"/>
  <c r="AB158" i="8" s="1"/>
  <c r="AA156" i="8"/>
  <c r="AA157" i="8" s="1"/>
  <c r="AA158" i="8" s="1"/>
  <c r="Z156" i="8"/>
  <c r="Z157" i="8" s="1"/>
  <c r="Z158" i="8" s="1"/>
  <c r="Y156" i="8"/>
  <c r="Y157" i="8" s="1"/>
  <c r="Y158" i="8" s="1"/>
  <c r="X156" i="8"/>
  <c r="X157" i="8" s="1"/>
  <c r="X158" i="8" s="1"/>
  <c r="W156" i="8"/>
  <c r="W157" i="8" s="1"/>
  <c r="W158" i="8" s="1"/>
  <c r="V156" i="8"/>
  <c r="V157" i="8" s="1"/>
  <c r="V158" i="8" s="1"/>
  <c r="U156" i="8"/>
  <c r="U157" i="8" s="1"/>
  <c r="U158" i="8" s="1"/>
  <c r="T156" i="8"/>
  <c r="T157" i="8" s="1"/>
  <c r="T158" i="8" s="1"/>
  <c r="S156" i="8"/>
  <c r="S157" i="8" s="1"/>
  <c r="S158" i="8" s="1"/>
  <c r="R156" i="8"/>
  <c r="R157" i="8" s="1"/>
  <c r="R158" i="8" s="1"/>
  <c r="Q156" i="8"/>
  <c r="Q157" i="8" s="1"/>
  <c r="Q158" i="8" s="1"/>
  <c r="P156" i="8"/>
  <c r="P157" i="8" s="1"/>
  <c r="P158" i="8" s="1"/>
  <c r="O156" i="8"/>
  <c r="O157" i="8" s="1"/>
  <c r="O158" i="8" s="1"/>
  <c r="N156" i="8"/>
  <c r="N157" i="8" s="1"/>
  <c r="N158" i="8" s="1"/>
  <c r="M156" i="8"/>
  <c r="M157" i="8" s="1"/>
  <c r="M158" i="8" s="1"/>
  <c r="L156" i="8"/>
  <c r="L157" i="8" s="1"/>
  <c r="L158" i="8" s="1"/>
  <c r="K156" i="8"/>
  <c r="K157" i="8" s="1"/>
  <c r="K158" i="8" s="1"/>
  <c r="J156" i="8"/>
  <c r="J157" i="8" s="1"/>
  <c r="J158" i="8" s="1"/>
  <c r="I156" i="8"/>
  <c r="I157" i="8" s="1"/>
  <c r="I158" i="8" s="1"/>
  <c r="H156" i="8"/>
  <c r="H157" i="8" s="1"/>
  <c r="H158" i="8" s="1"/>
  <c r="G156" i="8"/>
  <c r="G157" i="8" s="1"/>
  <c r="G158" i="8" s="1"/>
  <c r="F156" i="8"/>
  <c r="F157" i="8" s="1"/>
  <c r="F158" i="8" s="1"/>
  <c r="E156" i="8"/>
  <c r="E157" i="8" s="1"/>
  <c r="E158" i="8" s="1"/>
  <c r="D156" i="8"/>
  <c r="D157" i="8" s="1"/>
  <c r="D158" i="8" s="1"/>
  <c r="C156" i="8"/>
  <c r="C157" i="8" s="1"/>
  <c r="C158" i="8" s="1"/>
  <c r="AU151" i="8"/>
  <c r="AU152" i="8" s="1"/>
  <c r="AU153" i="8" s="1"/>
  <c r="AT151" i="8"/>
  <c r="AT152" i="8" s="1"/>
  <c r="AT153" i="8" s="1"/>
  <c r="AS151" i="8"/>
  <c r="AS152" i="8" s="1"/>
  <c r="AS153" i="8" s="1"/>
  <c r="AR151" i="8"/>
  <c r="AR152" i="8" s="1"/>
  <c r="AR153" i="8" s="1"/>
  <c r="AQ151" i="8"/>
  <c r="AQ152" i="8" s="1"/>
  <c r="AQ153" i="8" s="1"/>
  <c r="AP151" i="8"/>
  <c r="AP152" i="8" s="1"/>
  <c r="AP153" i="8" s="1"/>
  <c r="AO151" i="8"/>
  <c r="AO152" i="8" s="1"/>
  <c r="AO153" i="8" s="1"/>
  <c r="AN151" i="8"/>
  <c r="AN152" i="8" s="1"/>
  <c r="AN153" i="8" s="1"/>
  <c r="AM151" i="8"/>
  <c r="AM152" i="8" s="1"/>
  <c r="AM153" i="8" s="1"/>
  <c r="AL151" i="8"/>
  <c r="AL152" i="8" s="1"/>
  <c r="AL153" i="8" s="1"/>
  <c r="AK151" i="8"/>
  <c r="AK152" i="8" s="1"/>
  <c r="AK153" i="8" s="1"/>
  <c r="AJ151" i="8"/>
  <c r="AJ152" i="8" s="1"/>
  <c r="AJ153" i="8" s="1"/>
  <c r="AI151" i="8"/>
  <c r="AI152" i="8" s="1"/>
  <c r="AI153" i="8" s="1"/>
  <c r="AH151" i="8"/>
  <c r="AH152" i="8" s="1"/>
  <c r="AH153" i="8" s="1"/>
  <c r="AG151" i="8"/>
  <c r="AG152" i="8" s="1"/>
  <c r="AG153" i="8" s="1"/>
  <c r="AF151" i="8"/>
  <c r="AF152" i="8" s="1"/>
  <c r="AF153" i="8" s="1"/>
  <c r="AE151" i="8"/>
  <c r="AE152" i="8" s="1"/>
  <c r="AE153" i="8" s="1"/>
  <c r="AD151" i="8"/>
  <c r="AD152" i="8" s="1"/>
  <c r="AD153" i="8" s="1"/>
  <c r="AC151" i="8"/>
  <c r="AC152" i="8" s="1"/>
  <c r="AC153" i="8" s="1"/>
  <c r="AB151" i="8"/>
  <c r="AB152" i="8" s="1"/>
  <c r="AB153" i="8" s="1"/>
  <c r="AA151" i="8"/>
  <c r="AA152" i="8" s="1"/>
  <c r="AA153" i="8" s="1"/>
  <c r="Z151" i="8"/>
  <c r="Z152" i="8" s="1"/>
  <c r="Z153" i="8" s="1"/>
  <c r="Y151" i="8"/>
  <c r="Y152" i="8" s="1"/>
  <c r="Y153" i="8" s="1"/>
  <c r="X151" i="8"/>
  <c r="X152" i="8" s="1"/>
  <c r="X153" i="8" s="1"/>
  <c r="W151" i="8"/>
  <c r="W152" i="8" s="1"/>
  <c r="W153" i="8" s="1"/>
  <c r="V151" i="8"/>
  <c r="V152" i="8" s="1"/>
  <c r="V153" i="8" s="1"/>
  <c r="U151" i="8"/>
  <c r="U152" i="8" s="1"/>
  <c r="U153" i="8" s="1"/>
  <c r="T151" i="8"/>
  <c r="T152" i="8" s="1"/>
  <c r="T153" i="8" s="1"/>
  <c r="S151" i="8"/>
  <c r="S152" i="8" s="1"/>
  <c r="S153" i="8" s="1"/>
  <c r="R151" i="8"/>
  <c r="R152" i="8" s="1"/>
  <c r="R153" i="8" s="1"/>
  <c r="Q151" i="8"/>
  <c r="Q152" i="8" s="1"/>
  <c r="Q153" i="8" s="1"/>
  <c r="P151" i="8"/>
  <c r="P152" i="8" s="1"/>
  <c r="P153" i="8" s="1"/>
  <c r="O151" i="8"/>
  <c r="O152" i="8" s="1"/>
  <c r="O153" i="8" s="1"/>
  <c r="N151" i="8"/>
  <c r="N152" i="8" s="1"/>
  <c r="N153" i="8" s="1"/>
  <c r="M151" i="8"/>
  <c r="M152" i="8" s="1"/>
  <c r="M153" i="8" s="1"/>
  <c r="L151" i="8"/>
  <c r="L152" i="8" s="1"/>
  <c r="L153" i="8" s="1"/>
  <c r="K151" i="8"/>
  <c r="K152" i="8" s="1"/>
  <c r="K153" i="8" s="1"/>
  <c r="J151" i="8"/>
  <c r="J152" i="8" s="1"/>
  <c r="J153" i="8" s="1"/>
  <c r="I151" i="8"/>
  <c r="I152" i="8" s="1"/>
  <c r="I153" i="8" s="1"/>
  <c r="H151" i="8"/>
  <c r="H152" i="8" s="1"/>
  <c r="H153" i="8" s="1"/>
  <c r="G151" i="8"/>
  <c r="G152" i="8" s="1"/>
  <c r="G153" i="8" s="1"/>
  <c r="F151" i="8"/>
  <c r="F152" i="8" s="1"/>
  <c r="F153" i="8" s="1"/>
  <c r="E151" i="8"/>
  <c r="E152" i="8" s="1"/>
  <c r="E153" i="8" s="1"/>
  <c r="D151" i="8"/>
  <c r="D152" i="8" s="1"/>
  <c r="D153" i="8" s="1"/>
  <c r="C151" i="8"/>
  <c r="C152" i="8" s="1"/>
  <c r="C153" i="8" s="1"/>
  <c r="DE140" i="8"/>
  <c r="DF140" i="8" s="1"/>
  <c r="CP140" i="8"/>
  <c r="CA140" i="8"/>
  <c r="BL140" i="8"/>
  <c r="AW140" i="8"/>
  <c r="AH140" i="8"/>
  <c r="S140" i="8"/>
  <c r="D140" i="8"/>
  <c r="A140" i="8"/>
  <c r="AT136" i="8"/>
  <c r="AU136" i="8" s="1"/>
  <c r="AV136" i="8" s="1"/>
  <c r="AW136" i="8" s="1"/>
  <c r="AX136" i="8" s="1"/>
  <c r="AY136" i="8" s="1"/>
  <c r="Y136" i="8"/>
  <c r="X135" i="8"/>
  <c r="AS134" i="8"/>
  <c r="Y134" i="8"/>
  <c r="Z134" i="8" s="1"/>
  <c r="AT133" i="8"/>
  <c r="AU133" i="8" s="1"/>
  <c r="AV133" i="8" s="1"/>
  <c r="AW133" i="8" s="1"/>
  <c r="AX133" i="8" s="1"/>
  <c r="AY133" i="8" s="1"/>
  <c r="Y133" i="8"/>
  <c r="Z133" i="8" s="1"/>
  <c r="D103" i="8"/>
  <c r="D102" i="8"/>
  <c r="D101" i="8"/>
  <c r="M83" i="8"/>
  <c r="N83" i="8" s="1"/>
  <c r="L83" i="8"/>
  <c r="J83" i="8"/>
  <c r="L81" i="8"/>
  <c r="J81" i="8"/>
  <c r="I81" i="8"/>
  <c r="I82" i="8" s="1"/>
  <c r="I83" i="8" s="1"/>
  <c r="L80" i="8"/>
  <c r="I77" i="8"/>
  <c r="I78" i="8" s="1"/>
  <c r="I79" i="8" s="1"/>
  <c r="M75" i="8"/>
  <c r="M79" i="8" s="1"/>
  <c r="L75" i="8"/>
  <c r="L79" i="8" s="1"/>
  <c r="J75" i="8"/>
  <c r="J79" i="8" s="1"/>
  <c r="H75" i="8"/>
  <c r="H79" i="8" s="1"/>
  <c r="H83" i="8" s="1"/>
  <c r="G75" i="8"/>
  <c r="G79" i="8" s="1"/>
  <c r="G83" i="8" s="1"/>
  <c r="D75" i="8"/>
  <c r="D79" i="8" s="1"/>
  <c r="D83" i="8" s="1"/>
  <c r="C75" i="8"/>
  <c r="C79" i="8" s="1"/>
  <c r="C83" i="8" s="1"/>
  <c r="H74" i="8"/>
  <c r="H78" i="8" s="1"/>
  <c r="H82" i="8" s="1"/>
  <c r="G74" i="8"/>
  <c r="G78" i="8" s="1"/>
  <c r="G82" i="8" s="1"/>
  <c r="D74" i="8"/>
  <c r="D78" i="8" s="1"/>
  <c r="D82" i="8" s="1"/>
  <c r="C74" i="8"/>
  <c r="C78" i="8" s="1"/>
  <c r="C82" i="8" s="1"/>
  <c r="L73" i="8"/>
  <c r="L77" i="8" s="1"/>
  <c r="J73" i="8"/>
  <c r="J77" i="8" s="1"/>
  <c r="I73" i="8"/>
  <c r="I74" i="8" s="1"/>
  <c r="I75" i="8" s="1"/>
  <c r="H73" i="8"/>
  <c r="H77" i="8" s="1"/>
  <c r="H81" i="8" s="1"/>
  <c r="G73" i="8"/>
  <c r="G77" i="8" s="1"/>
  <c r="G81" i="8" s="1"/>
  <c r="D73" i="8"/>
  <c r="D77" i="8" s="1"/>
  <c r="D81" i="8" s="1"/>
  <c r="C73" i="8"/>
  <c r="C77" i="8" s="1"/>
  <c r="C81" i="8" s="1"/>
  <c r="L72" i="8"/>
  <c r="L76" i="8" s="1"/>
  <c r="J72" i="8"/>
  <c r="J76" i="8" s="1"/>
  <c r="H72" i="8"/>
  <c r="H76" i="8" s="1"/>
  <c r="H80" i="8" s="1"/>
  <c r="G72" i="8"/>
  <c r="G76" i="8" s="1"/>
  <c r="G80" i="8" s="1"/>
  <c r="D72" i="8"/>
  <c r="D76" i="8" s="1"/>
  <c r="D80" i="8" s="1"/>
  <c r="C72" i="8"/>
  <c r="C76" i="8" s="1"/>
  <c r="C80" i="8" s="1"/>
  <c r="R86" i="8"/>
  <c r="Q86" i="8"/>
  <c r="P86" i="8"/>
  <c r="O86" i="8"/>
  <c r="N71" i="8"/>
  <c r="N75" i="8" s="1"/>
  <c r="N79" i="8" s="1"/>
  <c r="L70" i="8"/>
  <c r="M70" i="8" s="1"/>
  <c r="M82" i="8" s="1"/>
  <c r="N82" i="8" s="1"/>
  <c r="J70" i="8"/>
  <c r="J82" i="8" s="1"/>
  <c r="R69" i="8"/>
  <c r="R70" i="8" s="1"/>
  <c r="R71" i="8" s="1"/>
  <c r="Q69" i="8"/>
  <c r="Q70" i="8" s="1"/>
  <c r="Q71" i="8" s="1"/>
  <c r="P69" i="8"/>
  <c r="P70" i="8" s="1"/>
  <c r="P71" i="8" s="1"/>
  <c r="O69" i="8"/>
  <c r="O70" i="8" s="1"/>
  <c r="O71" i="8" s="1"/>
  <c r="M69" i="8"/>
  <c r="N69" i="8" s="1"/>
  <c r="N73" i="8" s="1"/>
  <c r="N77" i="8" s="1"/>
  <c r="I69" i="8"/>
  <c r="I70" i="8" s="1"/>
  <c r="I71" i="8" s="1"/>
  <c r="M68" i="8"/>
  <c r="M72" i="8" s="1"/>
  <c r="M76" i="8" s="1"/>
  <c r="L55" i="8"/>
  <c r="K55" i="8"/>
  <c r="J55" i="8"/>
  <c r="I55" i="8"/>
  <c r="H55" i="8"/>
  <c r="G55" i="8"/>
  <c r="F55" i="8"/>
  <c r="E55" i="8"/>
  <c r="D55" i="8"/>
  <c r="C55" i="8"/>
  <c r="L54" i="8"/>
  <c r="K54" i="8"/>
  <c r="J54" i="8"/>
  <c r="I54" i="8"/>
  <c r="H54" i="8"/>
  <c r="G54" i="8"/>
  <c r="F54" i="8"/>
  <c r="E54" i="8"/>
  <c r="D54" i="8"/>
  <c r="C54" i="8"/>
  <c r="L53" i="8"/>
  <c r="K53" i="8"/>
  <c r="J53" i="8"/>
  <c r="I53" i="8"/>
  <c r="H53" i="8"/>
  <c r="G53" i="8"/>
  <c r="F53" i="8"/>
  <c r="E53" i="8"/>
  <c r="D53" i="8"/>
  <c r="C53" i="8"/>
  <c r="L52" i="8"/>
  <c r="K52" i="8"/>
  <c r="J52" i="8"/>
  <c r="I52" i="8"/>
  <c r="H52" i="8"/>
  <c r="G52" i="8"/>
  <c r="F52" i="8"/>
  <c r="E52" i="8"/>
  <c r="D52" i="8"/>
  <c r="C52" i="8"/>
  <c r="L51" i="8"/>
  <c r="K51" i="8"/>
  <c r="J51" i="8"/>
  <c r="I51" i="8"/>
  <c r="H51" i="8"/>
  <c r="G51" i="8"/>
  <c r="F51" i="8"/>
  <c r="E51" i="8"/>
  <c r="D51" i="8"/>
  <c r="C51" i="8"/>
  <c r="L50" i="8"/>
  <c r="K50" i="8"/>
  <c r="J50" i="8"/>
  <c r="I50" i="8"/>
  <c r="H50" i="8"/>
  <c r="G50" i="8"/>
  <c r="F50" i="8"/>
  <c r="E50" i="8"/>
  <c r="D50" i="8"/>
  <c r="C50" i="8"/>
  <c r="AU15" i="8"/>
  <c r="AT15" i="8"/>
  <c r="AS15" i="8"/>
  <c r="AS17" i="8" s="1"/>
  <c r="AR15" i="8"/>
  <c r="AQ15" i="8"/>
  <c r="AP15" i="8"/>
  <c r="AO15" i="8"/>
  <c r="AN15" i="8"/>
  <c r="AM15" i="8"/>
  <c r="D6" i="8"/>
  <c r="FP130" i="8"/>
  <c r="G236" i="7"/>
  <c r="K236" i="7" s="1"/>
  <c r="O236" i="7" s="1"/>
  <c r="S236" i="7" s="1"/>
  <c r="W236" i="7" s="1"/>
  <c r="G235" i="7"/>
  <c r="K235" i="7" s="1"/>
  <c r="O235" i="7" s="1"/>
  <c r="S235" i="7" s="1"/>
  <c r="W235" i="7" s="1"/>
  <c r="J234" i="7"/>
  <c r="N234" i="7" s="1"/>
  <c r="R234" i="7" s="1"/>
  <c r="V234" i="7" s="1"/>
  <c r="I234" i="7"/>
  <c r="M234" i="7" s="1"/>
  <c r="Q234" i="7" s="1"/>
  <c r="U234" i="7" s="1"/>
  <c r="Y234" i="7" s="1"/>
  <c r="AC234" i="7" s="1"/>
  <c r="AG234" i="7" s="1"/>
  <c r="AK234" i="7" s="1"/>
  <c r="AO234" i="7" s="1"/>
  <c r="H234" i="7"/>
  <c r="L234" i="7" s="1"/>
  <c r="P234" i="7" s="1"/>
  <c r="T234" i="7" s="1"/>
  <c r="X234" i="7" s="1"/>
  <c r="AB234" i="7" s="1"/>
  <c r="AF234" i="7" s="1"/>
  <c r="AJ234" i="7" s="1"/>
  <c r="AN234" i="7" s="1"/>
  <c r="G234" i="7"/>
  <c r="K234" i="7" s="1"/>
  <c r="O234" i="7" s="1"/>
  <c r="S234" i="7" s="1"/>
  <c r="W234" i="7" s="1"/>
  <c r="AA234" i="7" s="1"/>
  <c r="AE234" i="7" s="1"/>
  <c r="AI234" i="7" s="1"/>
  <c r="AM234" i="7" s="1"/>
  <c r="J233" i="7"/>
  <c r="N233" i="7" s="1"/>
  <c r="R233" i="7" s="1"/>
  <c r="V233" i="7" s="1"/>
  <c r="I233" i="7"/>
  <c r="M233" i="7" s="1"/>
  <c r="Q233" i="7" s="1"/>
  <c r="U233" i="7" s="1"/>
  <c r="Y233" i="7" s="1"/>
  <c r="AC233" i="7" s="1"/>
  <c r="AG233" i="7" s="1"/>
  <c r="AK233" i="7" s="1"/>
  <c r="AO233" i="7" s="1"/>
  <c r="H233" i="7"/>
  <c r="L233" i="7" s="1"/>
  <c r="P233" i="7" s="1"/>
  <c r="T233" i="7" s="1"/>
  <c r="X233" i="7" s="1"/>
  <c r="AB233" i="7" s="1"/>
  <c r="AF233" i="7" s="1"/>
  <c r="AJ233" i="7" s="1"/>
  <c r="AN233" i="7" s="1"/>
  <c r="G233" i="7"/>
  <c r="K233" i="7" s="1"/>
  <c r="O233" i="7" s="1"/>
  <c r="S233" i="7" s="1"/>
  <c r="W233" i="7" s="1"/>
  <c r="AA233" i="7" s="1"/>
  <c r="AE233" i="7" s="1"/>
  <c r="AI233" i="7" s="1"/>
  <c r="AM233" i="7" s="1"/>
  <c r="J232" i="7"/>
  <c r="N232" i="7" s="1"/>
  <c r="R232" i="7" s="1"/>
  <c r="V232" i="7" s="1"/>
  <c r="I232" i="7"/>
  <c r="M232" i="7" s="1"/>
  <c r="Q232" i="7" s="1"/>
  <c r="U232" i="7" s="1"/>
  <c r="Y232" i="7" s="1"/>
  <c r="AC232" i="7" s="1"/>
  <c r="AG232" i="7" s="1"/>
  <c r="AK232" i="7" s="1"/>
  <c r="AO232" i="7" s="1"/>
  <c r="H232" i="7"/>
  <c r="L232" i="7" s="1"/>
  <c r="P232" i="7" s="1"/>
  <c r="T232" i="7" s="1"/>
  <c r="X232" i="7" s="1"/>
  <c r="AB232" i="7" s="1"/>
  <c r="AF232" i="7" s="1"/>
  <c r="AJ232" i="7" s="1"/>
  <c r="AN232" i="7" s="1"/>
  <c r="G232" i="7"/>
  <c r="K232" i="7" s="1"/>
  <c r="O232" i="7" s="1"/>
  <c r="S232" i="7" s="1"/>
  <c r="W232" i="7" s="1"/>
  <c r="AA232" i="7" s="1"/>
  <c r="AE232" i="7" s="1"/>
  <c r="AI232" i="7" s="1"/>
  <c r="AM232" i="7" s="1"/>
  <c r="J231" i="7"/>
  <c r="N231" i="7" s="1"/>
  <c r="R231" i="7" s="1"/>
  <c r="V231" i="7" s="1"/>
  <c r="I231" i="7"/>
  <c r="M231" i="7" s="1"/>
  <c r="Q231" i="7" s="1"/>
  <c r="U231" i="7" s="1"/>
  <c r="Y231" i="7" s="1"/>
  <c r="AC231" i="7" s="1"/>
  <c r="AG231" i="7" s="1"/>
  <c r="AK231" i="7" s="1"/>
  <c r="AO231" i="7" s="1"/>
  <c r="H231" i="7"/>
  <c r="L231" i="7" s="1"/>
  <c r="P231" i="7" s="1"/>
  <c r="T231" i="7" s="1"/>
  <c r="X231" i="7" s="1"/>
  <c r="AB231" i="7" s="1"/>
  <c r="AF231" i="7" s="1"/>
  <c r="AJ231" i="7" s="1"/>
  <c r="AN231" i="7" s="1"/>
  <c r="G231" i="7"/>
  <c r="K231" i="7" s="1"/>
  <c r="O231" i="7" s="1"/>
  <c r="S231" i="7" s="1"/>
  <c r="W231" i="7" s="1"/>
  <c r="AA231" i="7" s="1"/>
  <c r="AE231" i="7" s="1"/>
  <c r="AI231" i="7" s="1"/>
  <c r="AM231" i="7" s="1"/>
  <c r="G223" i="7"/>
  <c r="D223" i="7"/>
  <c r="C199" i="7"/>
  <c r="H199" i="7" s="1"/>
  <c r="C196" i="7"/>
  <c r="H196" i="7" s="1"/>
  <c r="C195" i="7"/>
  <c r="H195" i="7" s="1"/>
  <c r="C194" i="7"/>
  <c r="H194" i="7" s="1"/>
  <c r="AU186" i="7"/>
  <c r="AU187" i="7" s="1"/>
  <c r="AU188" i="7" s="1"/>
  <c r="AT186" i="7"/>
  <c r="AT187" i="7" s="1"/>
  <c r="AT188" i="7" s="1"/>
  <c r="AS186" i="7"/>
  <c r="AS187" i="7" s="1"/>
  <c r="AS188" i="7" s="1"/>
  <c r="AR186" i="7"/>
  <c r="AR187" i="7" s="1"/>
  <c r="AR188" i="7" s="1"/>
  <c r="AQ186" i="7"/>
  <c r="AQ187" i="7" s="1"/>
  <c r="AQ188" i="7" s="1"/>
  <c r="AP186" i="7"/>
  <c r="AP187" i="7" s="1"/>
  <c r="AP188" i="7" s="1"/>
  <c r="AO186" i="7"/>
  <c r="AO187" i="7" s="1"/>
  <c r="AO188" i="7" s="1"/>
  <c r="AN186" i="7"/>
  <c r="AN187" i="7" s="1"/>
  <c r="AN188" i="7" s="1"/>
  <c r="AM186" i="7"/>
  <c r="AM187" i="7" s="1"/>
  <c r="AM188" i="7" s="1"/>
  <c r="AL186" i="7"/>
  <c r="AL187" i="7" s="1"/>
  <c r="AL188" i="7" s="1"/>
  <c r="AK186" i="7"/>
  <c r="AK187" i="7" s="1"/>
  <c r="AK188" i="7" s="1"/>
  <c r="AJ186" i="7"/>
  <c r="AJ187" i="7" s="1"/>
  <c r="AJ188" i="7" s="1"/>
  <c r="AI186" i="7"/>
  <c r="AI187" i="7" s="1"/>
  <c r="AI188" i="7" s="1"/>
  <c r="AH186" i="7"/>
  <c r="AH187" i="7" s="1"/>
  <c r="AH188" i="7" s="1"/>
  <c r="AG186" i="7"/>
  <c r="AG187" i="7" s="1"/>
  <c r="AG188" i="7" s="1"/>
  <c r="AF186" i="7"/>
  <c r="AF187" i="7" s="1"/>
  <c r="AF188" i="7" s="1"/>
  <c r="AE186" i="7"/>
  <c r="AE187" i="7" s="1"/>
  <c r="AE188" i="7" s="1"/>
  <c r="AD186" i="7"/>
  <c r="AD187" i="7" s="1"/>
  <c r="AD188" i="7" s="1"/>
  <c r="AC186" i="7"/>
  <c r="AC187" i="7" s="1"/>
  <c r="AC188" i="7" s="1"/>
  <c r="AB186" i="7"/>
  <c r="AB187" i="7" s="1"/>
  <c r="AB188" i="7" s="1"/>
  <c r="AA186" i="7"/>
  <c r="AA187" i="7" s="1"/>
  <c r="AA188" i="7" s="1"/>
  <c r="Z186" i="7"/>
  <c r="Z187" i="7" s="1"/>
  <c r="Z188" i="7" s="1"/>
  <c r="Y186" i="7"/>
  <c r="Y187" i="7" s="1"/>
  <c r="Y188" i="7" s="1"/>
  <c r="X186" i="7"/>
  <c r="X187" i="7" s="1"/>
  <c r="X188" i="7" s="1"/>
  <c r="W186" i="7"/>
  <c r="W187" i="7" s="1"/>
  <c r="W188" i="7" s="1"/>
  <c r="V186" i="7"/>
  <c r="V187" i="7" s="1"/>
  <c r="V188" i="7" s="1"/>
  <c r="U186" i="7"/>
  <c r="U187" i="7" s="1"/>
  <c r="U188" i="7" s="1"/>
  <c r="T186" i="7"/>
  <c r="T187" i="7" s="1"/>
  <c r="T188" i="7" s="1"/>
  <c r="S186" i="7"/>
  <c r="S187" i="7" s="1"/>
  <c r="S188" i="7" s="1"/>
  <c r="R186" i="7"/>
  <c r="R187" i="7" s="1"/>
  <c r="R188" i="7" s="1"/>
  <c r="Q186" i="7"/>
  <c r="Q187" i="7" s="1"/>
  <c r="Q188" i="7" s="1"/>
  <c r="P186" i="7"/>
  <c r="P187" i="7" s="1"/>
  <c r="P188" i="7" s="1"/>
  <c r="O186" i="7"/>
  <c r="O187" i="7" s="1"/>
  <c r="O188" i="7" s="1"/>
  <c r="N186" i="7"/>
  <c r="N187" i="7" s="1"/>
  <c r="N188" i="7" s="1"/>
  <c r="M186" i="7"/>
  <c r="M187" i="7" s="1"/>
  <c r="M188" i="7" s="1"/>
  <c r="L186" i="7"/>
  <c r="L187" i="7" s="1"/>
  <c r="L188" i="7" s="1"/>
  <c r="K186" i="7"/>
  <c r="K187" i="7" s="1"/>
  <c r="K188" i="7" s="1"/>
  <c r="J186" i="7"/>
  <c r="J187" i="7" s="1"/>
  <c r="J188" i="7" s="1"/>
  <c r="I186" i="7"/>
  <c r="I187" i="7" s="1"/>
  <c r="I188" i="7" s="1"/>
  <c r="H186" i="7"/>
  <c r="H187" i="7" s="1"/>
  <c r="H188" i="7" s="1"/>
  <c r="G186" i="7"/>
  <c r="G187" i="7" s="1"/>
  <c r="G188" i="7" s="1"/>
  <c r="F186" i="7"/>
  <c r="F187" i="7" s="1"/>
  <c r="F188" i="7" s="1"/>
  <c r="E186" i="7"/>
  <c r="E187" i="7" s="1"/>
  <c r="E188" i="7" s="1"/>
  <c r="D186" i="7"/>
  <c r="D187" i="7" s="1"/>
  <c r="D188" i="7" s="1"/>
  <c r="C186" i="7"/>
  <c r="C187" i="7" s="1"/>
  <c r="C188" i="7" s="1"/>
  <c r="AU181" i="7"/>
  <c r="AU182" i="7" s="1"/>
  <c r="AU183" i="7" s="1"/>
  <c r="AT181" i="7"/>
  <c r="AT182" i="7" s="1"/>
  <c r="AT183" i="7" s="1"/>
  <c r="AS181" i="7"/>
  <c r="AS182" i="7" s="1"/>
  <c r="AS183" i="7" s="1"/>
  <c r="AR181" i="7"/>
  <c r="AR182" i="7" s="1"/>
  <c r="AR183" i="7" s="1"/>
  <c r="AQ181" i="7"/>
  <c r="AQ182" i="7" s="1"/>
  <c r="AQ183" i="7" s="1"/>
  <c r="AP181" i="7"/>
  <c r="AP182" i="7" s="1"/>
  <c r="AP183" i="7" s="1"/>
  <c r="AO181" i="7"/>
  <c r="AO182" i="7" s="1"/>
  <c r="AO183" i="7" s="1"/>
  <c r="AN181" i="7"/>
  <c r="AN182" i="7" s="1"/>
  <c r="AN183" i="7" s="1"/>
  <c r="AM181" i="7"/>
  <c r="AM182" i="7" s="1"/>
  <c r="AM183" i="7" s="1"/>
  <c r="AL181" i="7"/>
  <c r="AL182" i="7" s="1"/>
  <c r="AL183" i="7" s="1"/>
  <c r="AK181" i="7"/>
  <c r="AK182" i="7" s="1"/>
  <c r="AK183" i="7" s="1"/>
  <c r="AJ181" i="7"/>
  <c r="AJ182" i="7" s="1"/>
  <c r="AJ183" i="7" s="1"/>
  <c r="AI181" i="7"/>
  <c r="AI182" i="7" s="1"/>
  <c r="AI183" i="7" s="1"/>
  <c r="AH181" i="7"/>
  <c r="AH182" i="7" s="1"/>
  <c r="AH183" i="7" s="1"/>
  <c r="AG181" i="7"/>
  <c r="AG182" i="7" s="1"/>
  <c r="AG183" i="7" s="1"/>
  <c r="AF181" i="7"/>
  <c r="AF182" i="7" s="1"/>
  <c r="AF183" i="7" s="1"/>
  <c r="AE181" i="7"/>
  <c r="AE182" i="7" s="1"/>
  <c r="AE183" i="7" s="1"/>
  <c r="AD181" i="7"/>
  <c r="AD182" i="7" s="1"/>
  <c r="AD183" i="7" s="1"/>
  <c r="AC181" i="7"/>
  <c r="AC182" i="7" s="1"/>
  <c r="AC183" i="7" s="1"/>
  <c r="AB181" i="7"/>
  <c r="AB182" i="7" s="1"/>
  <c r="AB183" i="7" s="1"/>
  <c r="AA181" i="7"/>
  <c r="AA182" i="7" s="1"/>
  <c r="AA183" i="7" s="1"/>
  <c r="Z181" i="7"/>
  <c r="Z182" i="7" s="1"/>
  <c r="Z183" i="7" s="1"/>
  <c r="Y181" i="7"/>
  <c r="Y182" i="7" s="1"/>
  <c r="Y183" i="7" s="1"/>
  <c r="X181" i="7"/>
  <c r="X182" i="7" s="1"/>
  <c r="X183" i="7" s="1"/>
  <c r="W181" i="7"/>
  <c r="W182" i="7" s="1"/>
  <c r="W183" i="7" s="1"/>
  <c r="V181" i="7"/>
  <c r="V182" i="7" s="1"/>
  <c r="V183" i="7" s="1"/>
  <c r="U181" i="7"/>
  <c r="U182" i="7" s="1"/>
  <c r="U183" i="7" s="1"/>
  <c r="T181" i="7"/>
  <c r="T182" i="7" s="1"/>
  <c r="T183" i="7" s="1"/>
  <c r="S181" i="7"/>
  <c r="S182" i="7" s="1"/>
  <c r="S183" i="7" s="1"/>
  <c r="R181" i="7"/>
  <c r="R182" i="7" s="1"/>
  <c r="R183" i="7" s="1"/>
  <c r="Q181" i="7"/>
  <c r="Q182" i="7" s="1"/>
  <c r="Q183" i="7" s="1"/>
  <c r="P181" i="7"/>
  <c r="P182" i="7" s="1"/>
  <c r="P183" i="7" s="1"/>
  <c r="O181" i="7"/>
  <c r="O182" i="7" s="1"/>
  <c r="O183" i="7" s="1"/>
  <c r="N181" i="7"/>
  <c r="N182" i="7" s="1"/>
  <c r="N183" i="7" s="1"/>
  <c r="M181" i="7"/>
  <c r="M182" i="7" s="1"/>
  <c r="M183" i="7" s="1"/>
  <c r="L181" i="7"/>
  <c r="L182" i="7" s="1"/>
  <c r="L183" i="7" s="1"/>
  <c r="K181" i="7"/>
  <c r="K182" i="7" s="1"/>
  <c r="K183" i="7" s="1"/>
  <c r="J181" i="7"/>
  <c r="J182" i="7" s="1"/>
  <c r="J183" i="7" s="1"/>
  <c r="I181" i="7"/>
  <c r="I182" i="7" s="1"/>
  <c r="I183" i="7" s="1"/>
  <c r="H181" i="7"/>
  <c r="H182" i="7" s="1"/>
  <c r="H183" i="7" s="1"/>
  <c r="G181" i="7"/>
  <c r="G182" i="7" s="1"/>
  <c r="G183" i="7" s="1"/>
  <c r="F181" i="7"/>
  <c r="F182" i="7" s="1"/>
  <c r="F183" i="7" s="1"/>
  <c r="E181" i="7"/>
  <c r="E182" i="7" s="1"/>
  <c r="E183" i="7" s="1"/>
  <c r="D181" i="7"/>
  <c r="D182" i="7" s="1"/>
  <c r="D183" i="7" s="1"/>
  <c r="C181" i="7"/>
  <c r="C182" i="7" s="1"/>
  <c r="C183" i="7" s="1"/>
  <c r="AU176" i="7"/>
  <c r="AU177" i="7" s="1"/>
  <c r="AU178" i="7" s="1"/>
  <c r="AT176" i="7"/>
  <c r="AT177" i="7" s="1"/>
  <c r="AT178" i="7" s="1"/>
  <c r="AS176" i="7"/>
  <c r="AS177" i="7" s="1"/>
  <c r="AS178" i="7" s="1"/>
  <c r="AR176" i="7"/>
  <c r="AR177" i="7" s="1"/>
  <c r="AR178" i="7" s="1"/>
  <c r="AQ176" i="7"/>
  <c r="AQ177" i="7" s="1"/>
  <c r="AQ178" i="7" s="1"/>
  <c r="AP176" i="7"/>
  <c r="AP177" i="7" s="1"/>
  <c r="AP178" i="7" s="1"/>
  <c r="AO176" i="7"/>
  <c r="AO177" i="7" s="1"/>
  <c r="AO178" i="7" s="1"/>
  <c r="AN176" i="7"/>
  <c r="AN177" i="7" s="1"/>
  <c r="AN178" i="7" s="1"/>
  <c r="AM176" i="7"/>
  <c r="AM177" i="7" s="1"/>
  <c r="AM178" i="7" s="1"/>
  <c r="AL176" i="7"/>
  <c r="AL177" i="7" s="1"/>
  <c r="AL178" i="7" s="1"/>
  <c r="AK176" i="7"/>
  <c r="AK177" i="7" s="1"/>
  <c r="AK178" i="7" s="1"/>
  <c r="AJ176" i="7"/>
  <c r="AJ177" i="7" s="1"/>
  <c r="AJ178" i="7" s="1"/>
  <c r="AI176" i="7"/>
  <c r="AI177" i="7" s="1"/>
  <c r="AI178" i="7" s="1"/>
  <c r="AH176" i="7"/>
  <c r="AH177" i="7" s="1"/>
  <c r="AH178" i="7" s="1"/>
  <c r="AG176" i="7"/>
  <c r="AG177" i="7" s="1"/>
  <c r="AG178" i="7" s="1"/>
  <c r="AF176" i="7"/>
  <c r="AF177" i="7" s="1"/>
  <c r="AF178" i="7" s="1"/>
  <c r="AE176" i="7"/>
  <c r="AE177" i="7" s="1"/>
  <c r="AE178" i="7" s="1"/>
  <c r="AD176" i="7"/>
  <c r="AD177" i="7" s="1"/>
  <c r="AD178" i="7" s="1"/>
  <c r="AC176" i="7"/>
  <c r="AC177" i="7" s="1"/>
  <c r="AC178" i="7" s="1"/>
  <c r="AB176" i="7"/>
  <c r="AB177" i="7" s="1"/>
  <c r="AB178" i="7" s="1"/>
  <c r="AA176" i="7"/>
  <c r="AA177" i="7" s="1"/>
  <c r="AA178" i="7" s="1"/>
  <c r="Z176" i="7"/>
  <c r="Z177" i="7" s="1"/>
  <c r="Z178" i="7" s="1"/>
  <c r="Y176" i="7"/>
  <c r="Y177" i="7" s="1"/>
  <c r="Y178" i="7" s="1"/>
  <c r="X176" i="7"/>
  <c r="X177" i="7" s="1"/>
  <c r="X178" i="7" s="1"/>
  <c r="W176" i="7"/>
  <c r="W177" i="7" s="1"/>
  <c r="W178" i="7" s="1"/>
  <c r="V176" i="7"/>
  <c r="V177" i="7" s="1"/>
  <c r="V178" i="7" s="1"/>
  <c r="U176" i="7"/>
  <c r="U177" i="7" s="1"/>
  <c r="U178" i="7" s="1"/>
  <c r="T176" i="7"/>
  <c r="T177" i="7" s="1"/>
  <c r="T178" i="7" s="1"/>
  <c r="S176" i="7"/>
  <c r="S177" i="7" s="1"/>
  <c r="S178" i="7" s="1"/>
  <c r="R176" i="7"/>
  <c r="R177" i="7" s="1"/>
  <c r="R178" i="7" s="1"/>
  <c r="Q176" i="7"/>
  <c r="Q177" i="7" s="1"/>
  <c r="Q178" i="7" s="1"/>
  <c r="P176" i="7"/>
  <c r="P177" i="7" s="1"/>
  <c r="P178" i="7" s="1"/>
  <c r="O176" i="7"/>
  <c r="O177" i="7" s="1"/>
  <c r="O178" i="7" s="1"/>
  <c r="N176" i="7"/>
  <c r="N177" i="7" s="1"/>
  <c r="N178" i="7" s="1"/>
  <c r="M176" i="7"/>
  <c r="M177" i="7" s="1"/>
  <c r="M178" i="7" s="1"/>
  <c r="L176" i="7"/>
  <c r="L177" i="7" s="1"/>
  <c r="L178" i="7" s="1"/>
  <c r="K176" i="7"/>
  <c r="K177" i="7" s="1"/>
  <c r="K178" i="7" s="1"/>
  <c r="J176" i="7"/>
  <c r="J177" i="7" s="1"/>
  <c r="J178" i="7" s="1"/>
  <c r="I176" i="7"/>
  <c r="I177" i="7" s="1"/>
  <c r="I178" i="7" s="1"/>
  <c r="H176" i="7"/>
  <c r="H177" i="7" s="1"/>
  <c r="H178" i="7" s="1"/>
  <c r="G176" i="7"/>
  <c r="G177" i="7" s="1"/>
  <c r="G178" i="7" s="1"/>
  <c r="F176" i="7"/>
  <c r="F177" i="7" s="1"/>
  <c r="F178" i="7" s="1"/>
  <c r="E176" i="7"/>
  <c r="E177" i="7" s="1"/>
  <c r="E178" i="7" s="1"/>
  <c r="D176" i="7"/>
  <c r="D177" i="7" s="1"/>
  <c r="D178" i="7" s="1"/>
  <c r="C176" i="7"/>
  <c r="C177" i="7" s="1"/>
  <c r="C178" i="7" s="1"/>
  <c r="AU171" i="7"/>
  <c r="AU172" i="7" s="1"/>
  <c r="AU173" i="7" s="1"/>
  <c r="AT171" i="7"/>
  <c r="AT172" i="7" s="1"/>
  <c r="AT173" i="7" s="1"/>
  <c r="AS171" i="7"/>
  <c r="AS172" i="7" s="1"/>
  <c r="AS173" i="7" s="1"/>
  <c r="AR171" i="7"/>
  <c r="AR172" i="7" s="1"/>
  <c r="AR173" i="7" s="1"/>
  <c r="AQ171" i="7"/>
  <c r="AQ172" i="7" s="1"/>
  <c r="AQ173" i="7" s="1"/>
  <c r="AP171" i="7"/>
  <c r="AP172" i="7" s="1"/>
  <c r="AP173" i="7" s="1"/>
  <c r="AO171" i="7"/>
  <c r="AO172" i="7" s="1"/>
  <c r="AO173" i="7" s="1"/>
  <c r="AN171" i="7"/>
  <c r="AN172" i="7" s="1"/>
  <c r="AN173" i="7" s="1"/>
  <c r="AM171" i="7"/>
  <c r="AM172" i="7" s="1"/>
  <c r="AM173" i="7" s="1"/>
  <c r="AL171" i="7"/>
  <c r="AL172" i="7" s="1"/>
  <c r="AL173" i="7" s="1"/>
  <c r="AK171" i="7"/>
  <c r="AK172" i="7" s="1"/>
  <c r="AK173" i="7" s="1"/>
  <c r="AJ171" i="7"/>
  <c r="AJ172" i="7" s="1"/>
  <c r="AJ173" i="7" s="1"/>
  <c r="AI171" i="7"/>
  <c r="AI172" i="7" s="1"/>
  <c r="AI173" i="7" s="1"/>
  <c r="AH171" i="7"/>
  <c r="AH172" i="7" s="1"/>
  <c r="AH173" i="7" s="1"/>
  <c r="AG171" i="7"/>
  <c r="AG172" i="7" s="1"/>
  <c r="AG173" i="7" s="1"/>
  <c r="AF171" i="7"/>
  <c r="AF172" i="7" s="1"/>
  <c r="AF173" i="7" s="1"/>
  <c r="AE171" i="7"/>
  <c r="AE172" i="7" s="1"/>
  <c r="AE173" i="7" s="1"/>
  <c r="AD171" i="7"/>
  <c r="AD172" i="7" s="1"/>
  <c r="AD173" i="7" s="1"/>
  <c r="AC171" i="7"/>
  <c r="AC172" i="7" s="1"/>
  <c r="AC173" i="7" s="1"/>
  <c r="AB171" i="7"/>
  <c r="AB172" i="7" s="1"/>
  <c r="AB173" i="7" s="1"/>
  <c r="AA171" i="7"/>
  <c r="AA172" i="7" s="1"/>
  <c r="AA173" i="7" s="1"/>
  <c r="Z171" i="7"/>
  <c r="Z172" i="7" s="1"/>
  <c r="Z173" i="7" s="1"/>
  <c r="Y171" i="7"/>
  <c r="Y172" i="7" s="1"/>
  <c r="Y173" i="7" s="1"/>
  <c r="X171" i="7"/>
  <c r="X172" i="7" s="1"/>
  <c r="X173" i="7" s="1"/>
  <c r="W171" i="7"/>
  <c r="W172" i="7" s="1"/>
  <c r="W173" i="7" s="1"/>
  <c r="V171" i="7"/>
  <c r="V172" i="7" s="1"/>
  <c r="V173" i="7" s="1"/>
  <c r="U171" i="7"/>
  <c r="U172" i="7" s="1"/>
  <c r="U173" i="7" s="1"/>
  <c r="T171" i="7"/>
  <c r="T172" i="7" s="1"/>
  <c r="T173" i="7" s="1"/>
  <c r="S171" i="7"/>
  <c r="S172" i="7" s="1"/>
  <c r="S173" i="7" s="1"/>
  <c r="R171" i="7"/>
  <c r="R172" i="7" s="1"/>
  <c r="R173" i="7" s="1"/>
  <c r="Q171" i="7"/>
  <c r="Q172" i="7" s="1"/>
  <c r="Q173" i="7" s="1"/>
  <c r="P171" i="7"/>
  <c r="P172" i="7" s="1"/>
  <c r="P173" i="7" s="1"/>
  <c r="O171" i="7"/>
  <c r="O172" i="7" s="1"/>
  <c r="O173" i="7" s="1"/>
  <c r="N171" i="7"/>
  <c r="N172" i="7" s="1"/>
  <c r="N173" i="7" s="1"/>
  <c r="M171" i="7"/>
  <c r="M172" i="7" s="1"/>
  <c r="M173" i="7" s="1"/>
  <c r="L171" i="7"/>
  <c r="L172" i="7" s="1"/>
  <c r="L173" i="7" s="1"/>
  <c r="K171" i="7"/>
  <c r="K172" i="7" s="1"/>
  <c r="K173" i="7" s="1"/>
  <c r="J171" i="7"/>
  <c r="J172" i="7" s="1"/>
  <c r="J173" i="7" s="1"/>
  <c r="I171" i="7"/>
  <c r="I172" i="7" s="1"/>
  <c r="I173" i="7" s="1"/>
  <c r="H171" i="7"/>
  <c r="H172" i="7" s="1"/>
  <c r="H173" i="7" s="1"/>
  <c r="G171" i="7"/>
  <c r="G172" i="7" s="1"/>
  <c r="G173" i="7" s="1"/>
  <c r="F171" i="7"/>
  <c r="F172" i="7" s="1"/>
  <c r="F173" i="7" s="1"/>
  <c r="E171" i="7"/>
  <c r="E172" i="7" s="1"/>
  <c r="E173" i="7" s="1"/>
  <c r="D171" i="7"/>
  <c r="D172" i="7" s="1"/>
  <c r="D173" i="7" s="1"/>
  <c r="C171" i="7"/>
  <c r="C172" i="7" s="1"/>
  <c r="C173" i="7" s="1"/>
  <c r="AU166" i="7"/>
  <c r="AU167" i="7" s="1"/>
  <c r="AU168" i="7" s="1"/>
  <c r="AT166" i="7"/>
  <c r="AT167" i="7" s="1"/>
  <c r="AT168" i="7" s="1"/>
  <c r="AS166" i="7"/>
  <c r="AS167" i="7" s="1"/>
  <c r="AS168" i="7" s="1"/>
  <c r="AR166" i="7"/>
  <c r="AR167" i="7" s="1"/>
  <c r="AR168" i="7" s="1"/>
  <c r="AQ166" i="7"/>
  <c r="AQ167" i="7" s="1"/>
  <c r="AQ168" i="7" s="1"/>
  <c r="AP166" i="7"/>
  <c r="AP167" i="7" s="1"/>
  <c r="AP168" i="7" s="1"/>
  <c r="AO166" i="7"/>
  <c r="AO167" i="7" s="1"/>
  <c r="AO168" i="7" s="1"/>
  <c r="AN166" i="7"/>
  <c r="AN167" i="7" s="1"/>
  <c r="AN168" i="7" s="1"/>
  <c r="AM166" i="7"/>
  <c r="AM167" i="7" s="1"/>
  <c r="AM168" i="7" s="1"/>
  <c r="AL166" i="7"/>
  <c r="AL167" i="7" s="1"/>
  <c r="AL168" i="7" s="1"/>
  <c r="AK166" i="7"/>
  <c r="AK167" i="7" s="1"/>
  <c r="AK168" i="7" s="1"/>
  <c r="AJ166" i="7"/>
  <c r="AJ167" i="7" s="1"/>
  <c r="AJ168" i="7" s="1"/>
  <c r="AI166" i="7"/>
  <c r="AI167" i="7" s="1"/>
  <c r="AI168" i="7" s="1"/>
  <c r="AH166" i="7"/>
  <c r="AH167" i="7" s="1"/>
  <c r="AH168" i="7" s="1"/>
  <c r="AG166" i="7"/>
  <c r="AG167" i="7" s="1"/>
  <c r="AG168" i="7" s="1"/>
  <c r="AF166" i="7"/>
  <c r="AF167" i="7" s="1"/>
  <c r="AF168" i="7" s="1"/>
  <c r="AE166" i="7"/>
  <c r="AE167" i="7" s="1"/>
  <c r="AE168" i="7" s="1"/>
  <c r="AD166" i="7"/>
  <c r="AD167" i="7" s="1"/>
  <c r="AD168" i="7" s="1"/>
  <c r="AC166" i="7"/>
  <c r="AC167" i="7" s="1"/>
  <c r="AC168" i="7" s="1"/>
  <c r="AB166" i="7"/>
  <c r="AB167" i="7" s="1"/>
  <c r="AB168" i="7" s="1"/>
  <c r="AA166" i="7"/>
  <c r="AA167" i="7" s="1"/>
  <c r="AA168" i="7" s="1"/>
  <c r="Z166" i="7"/>
  <c r="Z167" i="7" s="1"/>
  <c r="Z168" i="7" s="1"/>
  <c r="Y166" i="7"/>
  <c r="Y167" i="7" s="1"/>
  <c r="Y168" i="7" s="1"/>
  <c r="X166" i="7"/>
  <c r="X167" i="7" s="1"/>
  <c r="X168" i="7" s="1"/>
  <c r="W166" i="7"/>
  <c r="W167" i="7" s="1"/>
  <c r="W168" i="7" s="1"/>
  <c r="V166" i="7"/>
  <c r="V167" i="7" s="1"/>
  <c r="V168" i="7" s="1"/>
  <c r="U166" i="7"/>
  <c r="U167" i="7" s="1"/>
  <c r="U168" i="7" s="1"/>
  <c r="T166" i="7"/>
  <c r="T167" i="7" s="1"/>
  <c r="T168" i="7" s="1"/>
  <c r="S166" i="7"/>
  <c r="S167" i="7" s="1"/>
  <c r="S168" i="7" s="1"/>
  <c r="R166" i="7"/>
  <c r="R167" i="7" s="1"/>
  <c r="R168" i="7" s="1"/>
  <c r="Q166" i="7"/>
  <c r="Q167" i="7" s="1"/>
  <c r="Q168" i="7" s="1"/>
  <c r="P166" i="7"/>
  <c r="P167" i="7" s="1"/>
  <c r="P168" i="7" s="1"/>
  <c r="O166" i="7"/>
  <c r="O167" i="7" s="1"/>
  <c r="O168" i="7" s="1"/>
  <c r="N166" i="7"/>
  <c r="N167" i="7" s="1"/>
  <c r="N168" i="7" s="1"/>
  <c r="M166" i="7"/>
  <c r="M167" i="7" s="1"/>
  <c r="M168" i="7" s="1"/>
  <c r="L166" i="7"/>
  <c r="L167" i="7" s="1"/>
  <c r="L168" i="7" s="1"/>
  <c r="K166" i="7"/>
  <c r="K167" i="7" s="1"/>
  <c r="K168" i="7" s="1"/>
  <c r="J166" i="7"/>
  <c r="J167" i="7" s="1"/>
  <c r="J168" i="7" s="1"/>
  <c r="I166" i="7"/>
  <c r="I167" i="7" s="1"/>
  <c r="I168" i="7" s="1"/>
  <c r="H166" i="7"/>
  <c r="H167" i="7" s="1"/>
  <c r="H168" i="7" s="1"/>
  <c r="G166" i="7"/>
  <c r="G167" i="7" s="1"/>
  <c r="G168" i="7" s="1"/>
  <c r="F166" i="7"/>
  <c r="F167" i="7" s="1"/>
  <c r="F168" i="7" s="1"/>
  <c r="E166" i="7"/>
  <c r="E167" i="7" s="1"/>
  <c r="E168" i="7" s="1"/>
  <c r="D166" i="7"/>
  <c r="D167" i="7" s="1"/>
  <c r="D168" i="7" s="1"/>
  <c r="C166" i="7"/>
  <c r="C167" i="7" s="1"/>
  <c r="C168" i="7" s="1"/>
  <c r="AU161" i="7"/>
  <c r="AU162" i="7" s="1"/>
  <c r="AU163" i="7" s="1"/>
  <c r="AT161" i="7"/>
  <c r="AT162" i="7" s="1"/>
  <c r="AT163" i="7" s="1"/>
  <c r="AS161" i="7"/>
  <c r="AS162" i="7" s="1"/>
  <c r="AS163" i="7" s="1"/>
  <c r="AR161" i="7"/>
  <c r="AR162" i="7" s="1"/>
  <c r="AR163" i="7" s="1"/>
  <c r="AQ161" i="7"/>
  <c r="AQ162" i="7" s="1"/>
  <c r="AQ163" i="7" s="1"/>
  <c r="AP161" i="7"/>
  <c r="AP162" i="7" s="1"/>
  <c r="AP163" i="7" s="1"/>
  <c r="AO161" i="7"/>
  <c r="AO162" i="7" s="1"/>
  <c r="AO163" i="7" s="1"/>
  <c r="AN161" i="7"/>
  <c r="AN162" i="7" s="1"/>
  <c r="AN163" i="7" s="1"/>
  <c r="AM161" i="7"/>
  <c r="AM162" i="7" s="1"/>
  <c r="AM163" i="7" s="1"/>
  <c r="AL161" i="7"/>
  <c r="AL162" i="7" s="1"/>
  <c r="AL163" i="7" s="1"/>
  <c r="AK161" i="7"/>
  <c r="AK162" i="7" s="1"/>
  <c r="AK163" i="7" s="1"/>
  <c r="AJ161" i="7"/>
  <c r="AJ162" i="7" s="1"/>
  <c r="AJ163" i="7" s="1"/>
  <c r="AI161" i="7"/>
  <c r="AI162" i="7" s="1"/>
  <c r="AI163" i="7" s="1"/>
  <c r="AH161" i="7"/>
  <c r="AH162" i="7" s="1"/>
  <c r="AH163" i="7" s="1"/>
  <c r="AG161" i="7"/>
  <c r="AG162" i="7" s="1"/>
  <c r="AG163" i="7" s="1"/>
  <c r="AF161" i="7"/>
  <c r="AF162" i="7" s="1"/>
  <c r="AF163" i="7" s="1"/>
  <c r="AE161" i="7"/>
  <c r="AE162" i="7" s="1"/>
  <c r="AE163" i="7" s="1"/>
  <c r="AD161" i="7"/>
  <c r="AD162" i="7" s="1"/>
  <c r="AD163" i="7" s="1"/>
  <c r="AC161" i="7"/>
  <c r="AC162" i="7" s="1"/>
  <c r="AC163" i="7" s="1"/>
  <c r="AB161" i="7"/>
  <c r="AB162" i="7" s="1"/>
  <c r="AB163" i="7" s="1"/>
  <c r="AA161" i="7"/>
  <c r="AA162" i="7" s="1"/>
  <c r="AA163" i="7" s="1"/>
  <c r="Z161" i="7"/>
  <c r="Z162" i="7" s="1"/>
  <c r="Z163" i="7" s="1"/>
  <c r="Y161" i="7"/>
  <c r="Y162" i="7" s="1"/>
  <c r="Y163" i="7" s="1"/>
  <c r="X161" i="7"/>
  <c r="X162" i="7" s="1"/>
  <c r="X163" i="7" s="1"/>
  <c r="W161" i="7"/>
  <c r="W162" i="7" s="1"/>
  <c r="W163" i="7" s="1"/>
  <c r="V161" i="7"/>
  <c r="V162" i="7" s="1"/>
  <c r="V163" i="7" s="1"/>
  <c r="U161" i="7"/>
  <c r="U162" i="7" s="1"/>
  <c r="U163" i="7" s="1"/>
  <c r="T161" i="7"/>
  <c r="T162" i="7" s="1"/>
  <c r="T163" i="7" s="1"/>
  <c r="S161" i="7"/>
  <c r="S162" i="7" s="1"/>
  <c r="S163" i="7" s="1"/>
  <c r="R161" i="7"/>
  <c r="R162" i="7" s="1"/>
  <c r="R163" i="7" s="1"/>
  <c r="Q161" i="7"/>
  <c r="Q162" i="7" s="1"/>
  <c r="Q163" i="7" s="1"/>
  <c r="P161" i="7"/>
  <c r="P162" i="7" s="1"/>
  <c r="P163" i="7" s="1"/>
  <c r="O161" i="7"/>
  <c r="O162" i="7" s="1"/>
  <c r="O163" i="7" s="1"/>
  <c r="N161" i="7"/>
  <c r="N162" i="7" s="1"/>
  <c r="N163" i="7" s="1"/>
  <c r="M161" i="7"/>
  <c r="M162" i="7" s="1"/>
  <c r="M163" i="7" s="1"/>
  <c r="L161" i="7"/>
  <c r="L162" i="7" s="1"/>
  <c r="L163" i="7" s="1"/>
  <c r="K161" i="7"/>
  <c r="K162" i="7" s="1"/>
  <c r="K163" i="7" s="1"/>
  <c r="J161" i="7"/>
  <c r="J162" i="7" s="1"/>
  <c r="J163" i="7" s="1"/>
  <c r="I161" i="7"/>
  <c r="I162" i="7" s="1"/>
  <c r="I163" i="7" s="1"/>
  <c r="H161" i="7"/>
  <c r="H162" i="7" s="1"/>
  <c r="H163" i="7" s="1"/>
  <c r="G161" i="7"/>
  <c r="G162" i="7" s="1"/>
  <c r="G163" i="7" s="1"/>
  <c r="F161" i="7"/>
  <c r="F162" i="7" s="1"/>
  <c r="F163" i="7" s="1"/>
  <c r="E161" i="7"/>
  <c r="E162" i="7" s="1"/>
  <c r="E163" i="7" s="1"/>
  <c r="D161" i="7"/>
  <c r="D162" i="7" s="1"/>
  <c r="D163" i="7" s="1"/>
  <c r="C161" i="7"/>
  <c r="C162" i="7" s="1"/>
  <c r="C163" i="7" s="1"/>
  <c r="AU156" i="7"/>
  <c r="AU157" i="7" s="1"/>
  <c r="AU158" i="7" s="1"/>
  <c r="AT156" i="7"/>
  <c r="AT157" i="7" s="1"/>
  <c r="AT158" i="7" s="1"/>
  <c r="AS156" i="7"/>
  <c r="AS157" i="7" s="1"/>
  <c r="AS158" i="7" s="1"/>
  <c r="AR156" i="7"/>
  <c r="AR157" i="7" s="1"/>
  <c r="AR158" i="7" s="1"/>
  <c r="AQ156" i="7"/>
  <c r="AQ157" i="7" s="1"/>
  <c r="AQ158" i="7" s="1"/>
  <c r="AP156" i="7"/>
  <c r="AP157" i="7" s="1"/>
  <c r="AP158" i="7" s="1"/>
  <c r="AO156" i="7"/>
  <c r="AO157" i="7" s="1"/>
  <c r="AO158" i="7" s="1"/>
  <c r="AN156" i="7"/>
  <c r="AN157" i="7" s="1"/>
  <c r="AN158" i="7" s="1"/>
  <c r="AM156" i="7"/>
  <c r="AM157" i="7" s="1"/>
  <c r="AM158" i="7" s="1"/>
  <c r="AL156" i="7"/>
  <c r="AL157" i="7" s="1"/>
  <c r="AL158" i="7" s="1"/>
  <c r="AK156" i="7"/>
  <c r="AK157" i="7" s="1"/>
  <c r="AK158" i="7" s="1"/>
  <c r="AJ156" i="7"/>
  <c r="AJ157" i="7" s="1"/>
  <c r="AJ158" i="7" s="1"/>
  <c r="AI156" i="7"/>
  <c r="AI157" i="7" s="1"/>
  <c r="AI158" i="7" s="1"/>
  <c r="AH156" i="7"/>
  <c r="AH157" i="7" s="1"/>
  <c r="AH158" i="7" s="1"/>
  <c r="AG156" i="7"/>
  <c r="AG157" i="7" s="1"/>
  <c r="AG158" i="7" s="1"/>
  <c r="AF156" i="7"/>
  <c r="AF157" i="7" s="1"/>
  <c r="AF158" i="7" s="1"/>
  <c r="AE156" i="7"/>
  <c r="AE157" i="7" s="1"/>
  <c r="AE158" i="7" s="1"/>
  <c r="AD156" i="7"/>
  <c r="AD157" i="7" s="1"/>
  <c r="AD158" i="7" s="1"/>
  <c r="AC156" i="7"/>
  <c r="AC157" i="7" s="1"/>
  <c r="AC158" i="7" s="1"/>
  <c r="AB156" i="7"/>
  <c r="AB157" i="7" s="1"/>
  <c r="AB158" i="7" s="1"/>
  <c r="AA156" i="7"/>
  <c r="AA157" i="7" s="1"/>
  <c r="AA158" i="7" s="1"/>
  <c r="Z156" i="7"/>
  <c r="Z157" i="7" s="1"/>
  <c r="Z158" i="7" s="1"/>
  <c r="Y156" i="7"/>
  <c r="Y157" i="7" s="1"/>
  <c r="Y158" i="7" s="1"/>
  <c r="X156" i="7"/>
  <c r="X157" i="7" s="1"/>
  <c r="X158" i="7" s="1"/>
  <c r="W156" i="7"/>
  <c r="W157" i="7" s="1"/>
  <c r="W158" i="7" s="1"/>
  <c r="V156" i="7"/>
  <c r="V157" i="7" s="1"/>
  <c r="V158" i="7" s="1"/>
  <c r="U156" i="7"/>
  <c r="U157" i="7" s="1"/>
  <c r="U158" i="7" s="1"/>
  <c r="T156" i="7"/>
  <c r="T157" i="7" s="1"/>
  <c r="T158" i="7" s="1"/>
  <c r="S156" i="7"/>
  <c r="S157" i="7" s="1"/>
  <c r="S158" i="7" s="1"/>
  <c r="R156" i="7"/>
  <c r="R157" i="7" s="1"/>
  <c r="R158" i="7" s="1"/>
  <c r="Q156" i="7"/>
  <c r="Q157" i="7" s="1"/>
  <c r="Q158" i="7" s="1"/>
  <c r="P156" i="7"/>
  <c r="P157" i="7" s="1"/>
  <c r="P158" i="7" s="1"/>
  <c r="O156" i="7"/>
  <c r="O157" i="7" s="1"/>
  <c r="O158" i="7" s="1"/>
  <c r="N156" i="7"/>
  <c r="N157" i="7" s="1"/>
  <c r="N158" i="7" s="1"/>
  <c r="M156" i="7"/>
  <c r="M157" i="7" s="1"/>
  <c r="M158" i="7" s="1"/>
  <c r="L156" i="7"/>
  <c r="L157" i="7" s="1"/>
  <c r="L158" i="7" s="1"/>
  <c r="K156" i="7"/>
  <c r="K157" i="7" s="1"/>
  <c r="K158" i="7" s="1"/>
  <c r="J156" i="7"/>
  <c r="J157" i="7" s="1"/>
  <c r="J158" i="7" s="1"/>
  <c r="I156" i="7"/>
  <c r="I157" i="7" s="1"/>
  <c r="I158" i="7" s="1"/>
  <c r="H156" i="7"/>
  <c r="H157" i="7" s="1"/>
  <c r="H158" i="7" s="1"/>
  <c r="G156" i="7"/>
  <c r="G157" i="7" s="1"/>
  <c r="G158" i="7" s="1"/>
  <c r="F156" i="7"/>
  <c r="F157" i="7" s="1"/>
  <c r="F158" i="7" s="1"/>
  <c r="E156" i="7"/>
  <c r="E157" i="7" s="1"/>
  <c r="E158" i="7" s="1"/>
  <c r="D156" i="7"/>
  <c r="D157" i="7" s="1"/>
  <c r="D158" i="7" s="1"/>
  <c r="C156" i="7"/>
  <c r="C157" i="7" s="1"/>
  <c r="C158" i="7" s="1"/>
  <c r="AU151" i="7"/>
  <c r="AU152" i="7" s="1"/>
  <c r="AU153" i="7" s="1"/>
  <c r="AT151" i="7"/>
  <c r="AT152" i="7" s="1"/>
  <c r="AT153" i="7" s="1"/>
  <c r="AS151" i="7"/>
  <c r="AS152" i="7" s="1"/>
  <c r="AS153" i="7" s="1"/>
  <c r="AR151" i="7"/>
  <c r="AR152" i="7" s="1"/>
  <c r="AR153" i="7" s="1"/>
  <c r="AQ151" i="7"/>
  <c r="AQ152" i="7" s="1"/>
  <c r="AQ153" i="7" s="1"/>
  <c r="AP151" i="7"/>
  <c r="AP152" i="7" s="1"/>
  <c r="AP153" i="7" s="1"/>
  <c r="AO151" i="7"/>
  <c r="AO152" i="7" s="1"/>
  <c r="AO153" i="7" s="1"/>
  <c r="AN151" i="7"/>
  <c r="AN152" i="7" s="1"/>
  <c r="AN153" i="7" s="1"/>
  <c r="AM151" i="7"/>
  <c r="AM152" i="7" s="1"/>
  <c r="AM153" i="7" s="1"/>
  <c r="AL151" i="7"/>
  <c r="AL152" i="7" s="1"/>
  <c r="AL153" i="7" s="1"/>
  <c r="AK151" i="7"/>
  <c r="AK152" i="7" s="1"/>
  <c r="AK153" i="7" s="1"/>
  <c r="AJ151" i="7"/>
  <c r="AJ152" i="7" s="1"/>
  <c r="AJ153" i="7" s="1"/>
  <c r="AI151" i="7"/>
  <c r="AI152" i="7" s="1"/>
  <c r="AI153" i="7" s="1"/>
  <c r="AH151" i="7"/>
  <c r="AH152" i="7" s="1"/>
  <c r="AH153" i="7" s="1"/>
  <c r="AG151" i="7"/>
  <c r="AG152" i="7" s="1"/>
  <c r="AG153" i="7" s="1"/>
  <c r="AF151" i="7"/>
  <c r="AF152" i="7" s="1"/>
  <c r="AF153" i="7" s="1"/>
  <c r="AE151" i="7"/>
  <c r="AE152" i="7" s="1"/>
  <c r="AE153" i="7" s="1"/>
  <c r="AD151" i="7"/>
  <c r="AD152" i="7" s="1"/>
  <c r="AD153" i="7" s="1"/>
  <c r="AC151" i="7"/>
  <c r="AC152" i="7" s="1"/>
  <c r="AC153" i="7" s="1"/>
  <c r="AB151" i="7"/>
  <c r="AB152" i="7" s="1"/>
  <c r="AB153" i="7" s="1"/>
  <c r="AA151" i="7"/>
  <c r="AA152" i="7" s="1"/>
  <c r="AA153" i="7" s="1"/>
  <c r="Z151" i="7"/>
  <c r="Z152" i="7" s="1"/>
  <c r="Z153" i="7" s="1"/>
  <c r="Y151" i="7"/>
  <c r="Y152" i="7" s="1"/>
  <c r="Y153" i="7" s="1"/>
  <c r="X151" i="7"/>
  <c r="X152" i="7" s="1"/>
  <c r="X153" i="7" s="1"/>
  <c r="W151" i="7"/>
  <c r="W152" i="7" s="1"/>
  <c r="W153" i="7" s="1"/>
  <c r="V151" i="7"/>
  <c r="V152" i="7" s="1"/>
  <c r="V153" i="7" s="1"/>
  <c r="U151" i="7"/>
  <c r="U152" i="7" s="1"/>
  <c r="U153" i="7" s="1"/>
  <c r="T151" i="7"/>
  <c r="T152" i="7" s="1"/>
  <c r="T153" i="7" s="1"/>
  <c r="S151" i="7"/>
  <c r="S152" i="7" s="1"/>
  <c r="S153" i="7" s="1"/>
  <c r="R151" i="7"/>
  <c r="R152" i="7" s="1"/>
  <c r="R153" i="7" s="1"/>
  <c r="Q151" i="7"/>
  <c r="Q152" i="7" s="1"/>
  <c r="Q153" i="7" s="1"/>
  <c r="P151" i="7"/>
  <c r="P152" i="7" s="1"/>
  <c r="P153" i="7" s="1"/>
  <c r="O151" i="7"/>
  <c r="O152" i="7" s="1"/>
  <c r="O153" i="7" s="1"/>
  <c r="N151" i="7"/>
  <c r="N152" i="7" s="1"/>
  <c r="N153" i="7" s="1"/>
  <c r="M151" i="7"/>
  <c r="M152" i="7" s="1"/>
  <c r="M153" i="7" s="1"/>
  <c r="L151" i="7"/>
  <c r="L152" i="7" s="1"/>
  <c r="L153" i="7" s="1"/>
  <c r="K151" i="7"/>
  <c r="K152" i="7" s="1"/>
  <c r="K153" i="7" s="1"/>
  <c r="J151" i="7"/>
  <c r="J152" i="7" s="1"/>
  <c r="J153" i="7" s="1"/>
  <c r="I151" i="7"/>
  <c r="I152" i="7" s="1"/>
  <c r="I153" i="7" s="1"/>
  <c r="H151" i="7"/>
  <c r="H152" i="7" s="1"/>
  <c r="H153" i="7" s="1"/>
  <c r="G151" i="7"/>
  <c r="G152" i="7" s="1"/>
  <c r="G153" i="7" s="1"/>
  <c r="F151" i="7"/>
  <c r="F152" i="7" s="1"/>
  <c r="F153" i="7" s="1"/>
  <c r="E151" i="7"/>
  <c r="E152" i="7" s="1"/>
  <c r="E153" i="7" s="1"/>
  <c r="D151" i="7"/>
  <c r="D152" i="7" s="1"/>
  <c r="D153" i="7" s="1"/>
  <c r="C151" i="7"/>
  <c r="C152" i="7" s="1"/>
  <c r="C153" i="7" s="1"/>
  <c r="DE140" i="7"/>
  <c r="DF140" i="7" s="1"/>
  <c r="CP140" i="7"/>
  <c r="CA140" i="7"/>
  <c r="CB140" i="7" s="1"/>
  <c r="BL140" i="7"/>
  <c r="AW140" i="7"/>
  <c r="AX140" i="7" s="1"/>
  <c r="AH140" i="7"/>
  <c r="S140" i="7"/>
  <c r="T140" i="7" s="1"/>
  <c r="D140" i="7"/>
  <c r="E140" i="7" s="1"/>
  <c r="A140" i="7"/>
  <c r="AT136" i="7"/>
  <c r="AU136" i="7" s="1"/>
  <c r="AV136" i="7" s="1"/>
  <c r="AW136" i="7" s="1"/>
  <c r="AX136" i="7" s="1"/>
  <c r="AY136" i="7" s="1"/>
  <c r="Y136" i="7"/>
  <c r="Z136" i="7" s="1"/>
  <c r="AA136" i="7" s="1"/>
  <c r="AB136" i="7" s="1"/>
  <c r="AC136" i="7" s="1"/>
  <c r="AD136" i="7" s="1"/>
  <c r="X135" i="7"/>
  <c r="AS134" i="7"/>
  <c r="Y134" i="7"/>
  <c r="Z134" i="7" s="1"/>
  <c r="AT133" i="7"/>
  <c r="AU133" i="7" s="1"/>
  <c r="AV133" i="7" s="1"/>
  <c r="AW133" i="7" s="1"/>
  <c r="AX133" i="7" s="1"/>
  <c r="AY133" i="7" s="1"/>
  <c r="Y133" i="7"/>
  <c r="Y135" i="7" s="1"/>
  <c r="AT135" i="7" s="1"/>
  <c r="D103" i="7"/>
  <c r="D102" i="7"/>
  <c r="D101" i="7"/>
  <c r="M83" i="7"/>
  <c r="N83" i="7" s="1"/>
  <c r="L83" i="7"/>
  <c r="J83" i="7"/>
  <c r="L81" i="7"/>
  <c r="J81" i="7"/>
  <c r="I81" i="7"/>
  <c r="I82" i="7" s="1"/>
  <c r="I83" i="7" s="1"/>
  <c r="L80" i="7"/>
  <c r="I77" i="7"/>
  <c r="I78" i="7" s="1"/>
  <c r="I79" i="7" s="1"/>
  <c r="M75" i="7"/>
  <c r="M79" i="7" s="1"/>
  <c r="L75" i="7"/>
  <c r="L79" i="7" s="1"/>
  <c r="J75" i="7"/>
  <c r="J79" i="7" s="1"/>
  <c r="H75" i="7"/>
  <c r="H79" i="7" s="1"/>
  <c r="H83" i="7" s="1"/>
  <c r="G75" i="7"/>
  <c r="G79" i="7" s="1"/>
  <c r="G83" i="7" s="1"/>
  <c r="D75" i="7"/>
  <c r="D79" i="7" s="1"/>
  <c r="D83" i="7" s="1"/>
  <c r="C75" i="7"/>
  <c r="C79" i="7" s="1"/>
  <c r="C83" i="7" s="1"/>
  <c r="H74" i="7"/>
  <c r="H78" i="7" s="1"/>
  <c r="H82" i="7" s="1"/>
  <c r="G74" i="7"/>
  <c r="G78" i="7" s="1"/>
  <c r="G82" i="7" s="1"/>
  <c r="D74" i="7"/>
  <c r="D78" i="7" s="1"/>
  <c r="D82" i="7" s="1"/>
  <c r="C74" i="7"/>
  <c r="C78" i="7" s="1"/>
  <c r="C82" i="7" s="1"/>
  <c r="L73" i="7"/>
  <c r="L77" i="7" s="1"/>
  <c r="J73" i="7"/>
  <c r="J77" i="7" s="1"/>
  <c r="I73" i="7"/>
  <c r="I74" i="7" s="1"/>
  <c r="I75" i="7" s="1"/>
  <c r="H73" i="7"/>
  <c r="H77" i="7" s="1"/>
  <c r="H81" i="7" s="1"/>
  <c r="G73" i="7"/>
  <c r="G77" i="7" s="1"/>
  <c r="G81" i="7" s="1"/>
  <c r="D73" i="7"/>
  <c r="D77" i="7" s="1"/>
  <c r="D81" i="7" s="1"/>
  <c r="C73" i="7"/>
  <c r="C77" i="7" s="1"/>
  <c r="C81" i="7" s="1"/>
  <c r="L72" i="7"/>
  <c r="L76" i="7" s="1"/>
  <c r="J72" i="7"/>
  <c r="J76" i="7" s="1"/>
  <c r="H72" i="7"/>
  <c r="H76" i="7" s="1"/>
  <c r="H80" i="7" s="1"/>
  <c r="G72" i="7"/>
  <c r="G76" i="7" s="1"/>
  <c r="G80" i="7" s="1"/>
  <c r="D72" i="7"/>
  <c r="D76" i="7" s="1"/>
  <c r="D80" i="7" s="1"/>
  <c r="C72" i="7"/>
  <c r="C76" i="7" s="1"/>
  <c r="C80" i="7" s="1"/>
  <c r="R86" i="7"/>
  <c r="Q86" i="7"/>
  <c r="P86" i="7"/>
  <c r="O86" i="7"/>
  <c r="N71" i="7"/>
  <c r="N75" i="7" s="1"/>
  <c r="N79" i="7" s="1"/>
  <c r="L70" i="7"/>
  <c r="M70" i="7" s="1"/>
  <c r="J70" i="7"/>
  <c r="J82" i="7" s="1"/>
  <c r="R69" i="7"/>
  <c r="R70" i="7" s="1"/>
  <c r="R71" i="7" s="1"/>
  <c r="Q69" i="7"/>
  <c r="Q70" i="7" s="1"/>
  <c r="Q71" i="7" s="1"/>
  <c r="P69" i="7"/>
  <c r="P70" i="7" s="1"/>
  <c r="P71" i="7" s="1"/>
  <c r="O69" i="7"/>
  <c r="O70" i="7" s="1"/>
  <c r="O71" i="7" s="1"/>
  <c r="M69" i="7"/>
  <c r="M81" i="7" s="1"/>
  <c r="N81" i="7" s="1"/>
  <c r="I69" i="7"/>
  <c r="I70" i="7" s="1"/>
  <c r="I71" i="7" s="1"/>
  <c r="M68" i="7"/>
  <c r="M80" i="7" s="1"/>
  <c r="L55" i="7"/>
  <c r="K55" i="7"/>
  <c r="J55" i="7"/>
  <c r="I55" i="7"/>
  <c r="H55" i="7"/>
  <c r="G55" i="7"/>
  <c r="F55" i="7"/>
  <c r="E55" i="7"/>
  <c r="D55" i="7"/>
  <c r="C55" i="7"/>
  <c r="L54" i="7"/>
  <c r="K54" i="7"/>
  <c r="J54" i="7"/>
  <c r="I54" i="7"/>
  <c r="H54" i="7"/>
  <c r="G54" i="7"/>
  <c r="F54" i="7"/>
  <c r="E54" i="7"/>
  <c r="D54" i="7"/>
  <c r="C54" i="7"/>
  <c r="L53" i="7"/>
  <c r="K53" i="7"/>
  <c r="J53" i="7"/>
  <c r="I53" i="7"/>
  <c r="H53" i="7"/>
  <c r="G53" i="7"/>
  <c r="F53" i="7"/>
  <c r="E53" i="7"/>
  <c r="D53" i="7"/>
  <c r="C53" i="7"/>
  <c r="L52" i="7"/>
  <c r="K52" i="7"/>
  <c r="J52" i="7"/>
  <c r="I52" i="7"/>
  <c r="H52" i="7"/>
  <c r="G52" i="7"/>
  <c r="F52" i="7"/>
  <c r="E52" i="7"/>
  <c r="D52" i="7"/>
  <c r="C52" i="7"/>
  <c r="L51" i="7"/>
  <c r="K51" i="7"/>
  <c r="J51" i="7"/>
  <c r="I51" i="7"/>
  <c r="H51" i="7"/>
  <c r="G51" i="7"/>
  <c r="F51" i="7"/>
  <c r="E51" i="7"/>
  <c r="D51" i="7"/>
  <c r="C51" i="7"/>
  <c r="L50" i="7"/>
  <c r="K50" i="7"/>
  <c r="J50" i="7"/>
  <c r="I50" i="7"/>
  <c r="H50" i="7"/>
  <c r="G50" i="7"/>
  <c r="F50" i="7"/>
  <c r="E50" i="7"/>
  <c r="D50" i="7"/>
  <c r="C50" i="7"/>
  <c r="AU15" i="7"/>
  <c r="AU17" i="7" s="1"/>
  <c r="AT15" i="7"/>
  <c r="AT16" i="7" s="1"/>
  <c r="AS15" i="7"/>
  <c r="AS16" i="7" s="1"/>
  <c r="AR15" i="7"/>
  <c r="AQ15" i="7"/>
  <c r="AP15" i="7"/>
  <c r="AO15" i="7"/>
  <c r="AN15" i="7"/>
  <c r="AM15" i="7"/>
  <c r="D6" i="7"/>
  <c r="FP130" i="7"/>
  <c r="AM15" i="1"/>
  <c r="AM14" i="1"/>
  <c r="AM13" i="1"/>
  <c r="M37" i="1" l="1"/>
  <c r="AI37" i="1" s="1"/>
  <c r="GY37" i="1" s="1"/>
  <c r="CF16" i="1"/>
  <c r="CF17" i="1"/>
  <c r="W37" i="1"/>
  <c r="JQ33" i="1"/>
  <c r="JP32" i="1" a="1"/>
  <c r="JP32" i="1" s="1"/>
  <c r="GH37" i="1"/>
  <c r="HL37" i="1"/>
  <c r="FY37" i="1"/>
  <c r="HS37" i="1"/>
  <c r="GJ37" i="1"/>
  <c r="GG37" i="1"/>
  <c r="HR37" i="1"/>
  <c r="HV37" i="1"/>
  <c r="HK37" i="1"/>
  <c r="GI37" i="1"/>
  <c r="GF37" i="1"/>
  <c r="HJ37" i="1"/>
  <c r="GK37" i="1"/>
  <c r="HU37" i="1"/>
  <c r="GE37" i="1"/>
  <c r="HT37" i="1"/>
  <c r="HI37" i="1"/>
  <c r="HQ37" i="1"/>
  <c r="GD37" i="1"/>
  <c r="HO37" i="1"/>
  <c r="HH37" i="1"/>
  <c r="GA37" i="1"/>
  <c r="GN37" i="1"/>
  <c r="GC37" i="1"/>
  <c r="GM37" i="1"/>
  <c r="HM37" i="1"/>
  <c r="HG37" i="1"/>
  <c r="HP37" i="1"/>
  <c r="GB37" i="1"/>
  <c r="FZ37" i="1"/>
  <c r="HN37" i="1"/>
  <c r="GL37" i="1"/>
  <c r="EY37" i="1"/>
  <c r="ES37" i="1"/>
  <c r="EV37" i="1"/>
  <c r="ER37" i="1"/>
  <c r="EQ37" i="1"/>
  <c r="FF37" i="1"/>
  <c r="FE37" i="1"/>
  <c r="EX37" i="1"/>
  <c r="FD37" i="1"/>
  <c r="EU37" i="1"/>
  <c r="FC37" i="1"/>
  <c r="FB37" i="1"/>
  <c r="EW37" i="1"/>
  <c r="FA37" i="1"/>
  <c r="ET37" i="1"/>
  <c r="EZ37" i="1"/>
  <c r="Z231" i="7"/>
  <c r="AD231" i="7" s="1"/>
  <c r="AH231" i="7" s="1"/>
  <c r="AL231" i="7" s="1"/>
  <c r="Z231" i="8"/>
  <c r="AD231" i="8" s="1"/>
  <c r="AH231" i="8" s="1"/>
  <c r="AL231" i="8" s="1"/>
  <c r="Z234" i="7"/>
  <c r="AD234" i="7" s="1"/>
  <c r="AH234" i="7" s="1"/>
  <c r="AL234" i="7" s="1"/>
  <c r="Z232" i="8"/>
  <c r="AD232" i="8" s="1"/>
  <c r="AH232" i="8" s="1"/>
  <c r="AL232" i="8" s="1"/>
  <c r="Z233" i="8"/>
  <c r="AD233" i="8" s="1"/>
  <c r="AH233" i="8" s="1"/>
  <c r="AL233" i="8" s="1"/>
  <c r="Z232" i="7"/>
  <c r="AD232" i="7" s="1"/>
  <c r="AH232" i="7" s="1"/>
  <c r="AL232" i="7" s="1"/>
  <c r="Z234" i="8"/>
  <c r="AD234" i="8" s="1"/>
  <c r="AH234" i="8" s="1"/>
  <c r="AL234" i="8" s="1"/>
  <c r="Z233" i="7"/>
  <c r="AD233" i="7" s="1"/>
  <c r="AH233" i="7" s="1"/>
  <c r="AL233" i="7" s="1"/>
  <c r="JF37" i="1"/>
  <c r="JE37" i="1"/>
  <c r="JD37" i="1"/>
  <c r="LL37" i="1"/>
  <c r="AK349" i="4"/>
  <c r="AM17" i="8"/>
  <c r="O15" i="8"/>
  <c r="AN17" i="8"/>
  <c r="P15" i="8"/>
  <c r="AO16" i="8"/>
  <c r="Q15" i="8"/>
  <c r="AL350" i="4"/>
  <c r="AZ350" i="4" s="1"/>
  <c r="BG350" i="4" s="1"/>
  <c r="BN350" i="4" s="1"/>
  <c r="BU350" i="4" s="1"/>
  <c r="CB350" i="4" s="1"/>
  <c r="CI350" i="4" s="1"/>
  <c r="AS350" i="4"/>
  <c r="AS351" i="4" s="1"/>
  <c r="AM16" i="7"/>
  <c r="O15" i="7"/>
  <c r="AN16" i="7"/>
  <c r="P15" i="7"/>
  <c r="AO16" i="7"/>
  <c r="Q15" i="7"/>
  <c r="T250" i="4"/>
  <c r="T249" i="4"/>
  <c r="R302" i="4"/>
  <c r="F302" i="4"/>
  <c r="AL335" i="6"/>
  <c r="AL337" i="6" s="1"/>
  <c r="AL335" i="8"/>
  <c r="AM335" i="8" s="1"/>
  <c r="AN335" i="8" s="1"/>
  <c r="AO335" i="8" s="1"/>
  <c r="AP335" i="8" s="1"/>
  <c r="AQ335" i="8" s="1"/>
  <c r="AL335" i="7"/>
  <c r="AM335" i="7" s="1"/>
  <c r="AN335" i="7" s="1"/>
  <c r="AO335" i="7" s="1"/>
  <c r="AP335" i="7" s="1"/>
  <c r="AQ335" i="7" s="1"/>
  <c r="AQ337" i="7" s="1"/>
  <c r="CC37" i="1"/>
  <c r="AL349" i="4"/>
  <c r="AM349" i="4" s="1"/>
  <c r="AN349" i="4" s="1"/>
  <c r="AO349" i="4" s="1"/>
  <c r="AP349" i="4" s="1"/>
  <c r="AQ349" i="4" s="1"/>
  <c r="AK335" i="6"/>
  <c r="AK337" i="6" s="1"/>
  <c r="AK335" i="7"/>
  <c r="AK337" i="7" s="1"/>
  <c r="AK335" i="8"/>
  <c r="R304" i="4"/>
  <c r="F304" i="4"/>
  <c r="R303" i="4"/>
  <c r="F303" i="4"/>
  <c r="IB31" i="1"/>
  <c r="I372" i="4"/>
  <c r="V372" i="4" s="1"/>
  <c r="H372" i="4"/>
  <c r="U372" i="4" s="1"/>
  <c r="G372" i="4"/>
  <c r="T372" i="4" s="1"/>
  <c r="D372" i="4"/>
  <c r="Q372" i="4" s="1"/>
  <c r="I356" i="4"/>
  <c r="V356" i="4" s="1"/>
  <c r="H356" i="4"/>
  <c r="U356" i="4" s="1"/>
  <c r="G356" i="4"/>
  <c r="T356" i="4" s="1"/>
  <c r="F356" i="4"/>
  <c r="S356" i="4" s="1"/>
  <c r="E356" i="4"/>
  <c r="R356" i="4" s="1"/>
  <c r="F436" i="4"/>
  <c r="S436" i="4" s="1"/>
  <c r="E436" i="4"/>
  <c r="R436" i="4" s="1"/>
  <c r="D436" i="4"/>
  <c r="Q436" i="4" s="1"/>
  <c r="A437" i="4"/>
  <c r="A357" i="4"/>
  <c r="Q282" i="8"/>
  <c r="R282" i="8"/>
  <c r="E281" i="8"/>
  <c r="F281" i="8"/>
  <c r="BG338" i="6"/>
  <c r="U338" i="6"/>
  <c r="T338" i="6"/>
  <c r="V338" i="7"/>
  <c r="S338" i="6"/>
  <c r="U338" i="7"/>
  <c r="R338" i="6"/>
  <c r="T338" i="7"/>
  <c r="S338" i="7"/>
  <c r="R338" i="7"/>
  <c r="V338" i="6"/>
  <c r="BT336" i="7"/>
  <c r="AY338" i="7"/>
  <c r="BF336" i="6"/>
  <c r="AQ336" i="6"/>
  <c r="BG336" i="6"/>
  <c r="AE338" i="7"/>
  <c r="AS338" i="7" s="1"/>
  <c r="AS339" i="7" s="1"/>
  <c r="AL336" i="7"/>
  <c r="BI336" i="6"/>
  <c r="BJ336" i="7"/>
  <c r="BJ336" i="6"/>
  <c r="BF338" i="6"/>
  <c r="BR336" i="6"/>
  <c r="BI336" i="7"/>
  <c r="BV336" i="6"/>
  <c r="BK336" i="7"/>
  <c r="BH336" i="7"/>
  <c r="BL336" i="7"/>
  <c r="R338" i="8"/>
  <c r="S338" i="8"/>
  <c r="T338" i="8"/>
  <c r="U338" i="8"/>
  <c r="V338" i="8"/>
  <c r="AE338" i="8"/>
  <c r="AS338" i="8" s="1"/>
  <c r="AS339" i="8" s="1"/>
  <c r="AL336" i="8"/>
  <c r="AK338" i="8"/>
  <c r="AK336" i="8"/>
  <c r="AM336" i="8"/>
  <c r="AN336" i="8"/>
  <c r="AO336" i="8"/>
  <c r="AP336" i="8"/>
  <c r="AQ336" i="8"/>
  <c r="K223" i="7"/>
  <c r="L223" i="7" s="1"/>
  <c r="AP16" i="7"/>
  <c r="L15" i="7"/>
  <c r="AQ16" i="7"/>
  <c r="M15" i="7"/>
  <c r="AR16" i="7"/>
  <c r="N15" i="7"/>
  <c r="E223" i="8"/>
  <c r="F223" i="8" s="1"/>
  <c r="K223" i="8"/>
  <c r="L223" i="8" s="1"/>
  <c r="AP16" i="8"/>
  <c r="L15" i="8"/>
  <c r="M15" i="8"/>
  <c r="N15" i="8"/>
  <c r="R352" i="4"/>
  <c r="Y352" i="4" s="1"/>
  <c r="AF352" i="4" s="1"/>
  <c r="P352" i="4"/>
  <c r="W352" i="4" s="1"/>
  <c r="AD352" i="4" s="1"/>
  <c r="V352" i="4"/>
  <c r="AC352" i="4" s="1"/>
  <c r="AJ352" i="4" s="1"/>
  <c r="S352" i="4"/>
  <c r="Z352" i="4" s="1"/>
  <c r="AG352" i="4" s="1"/>
  <c r="B31" i="1"/>
  <c r="A373" i="4"/>
  <c r="CI13" i="1"/>
  <c r="CH13" i="1"/>
  <c r="LB13" i="1"/>
  <c r="H223" i="8"/>
  <c r="AT17" i="7"/>
  <c r="AM12" i="8"/>
  <c r="AO12" i="8"/>
  <c r="AR17" i="7"/>
  <c r="AW143" i="8"/>
  <c r="AT12" i="7"/>
  <c r="AT13" i="7" s="1"/>
  <c r="AU12" i="7"/>
  <c r="AU13" i="7" s="1"/>
  <c r="AQ12" i="8"/>
  <c r="AS12" i="8"/>
  <c r="AS13" i="8" s="1"/>
  <c r="AQ16" i="8"/>
  <c r="AO17" i="8"/>
  <c r="AT134" i="8"/>
  <c r="AA133" i="8"/>
  <c r="AA135" i="8" s="1"/>
  <c r="AV135" i="8" s="1"/>
  <c r="Z135" i="8"/>
  <c r="AU135" i="8" s="1"/>
  <c r="D143" i="8"/>
  <c r="AS135" i="7"/>
  <c r="AN12" i="8"/>
  <c r="Y135" i="8"/>
  <c r="AT135" i="8" s="1"/>
  <c r="AH143" i="8"/>
  <c r="AX140" i="8"/>
  <c r="AX143" i="8" s="1"/>
  <c r="BL143" i="8"/>
  <c r="C141" i="8"/>
  <c r="C142" i="8" s="1"/>
  <c r="D141" i="8"/>
  <c r="D142" i="8" s="1"/>
  <c r="AG141" i="8"/>
  <c r="AG142" i="8" s="1"/>
  <c r="AH141" i="8"/>
  <c r="AH142" i="8" s="1"/>
  <c r="AU16" i="7"/>
  <c r="BK141" i="8"/>
  <c r="BK142" i="8" s="1"/>
  <c r="BL141" i="8"/>
  <c r="BL142" i="8" s="1"/>
  <c r="AN17" i="7"/>
  <c r="X130" i="8"/>
  <c r="CO141" i="8"/>
  <c r="CO142" i="8" s="1"/>
  <c r="AO17" i="7"/>
  <c r="AM16" i="8"/>
  <c r="AS130" i="8"/>
  <c r="R143" i="8"/>
  <c r="AP17" i="7"/>
  <c r="AN16" i="8"/>
  <c r="BO130" i="8"/>
  <c r="AV143" i="8"/>
  <c r="CJ130" i="8"/>
  <c r="AS17" i="7"/>
  <c r="N68" i="7"/>
  <c r="N72" i="7" s="1"/>
  <c r="N76" i="7" s="1"/>
  <c r="DE130" i="8"/>
  <c r="DZ130" i="8"/>
  <c r="BZ143" i="8"/>
  <c r="EU130" i="8"/>
  <c r="DD143" i="8"/>
  <c r="DE143" i="8"/>
  <c r="DF143" i="8"/>
  <c r="M73" i="8"/>
  <c r="M77" i="8" s="1"/>
  <c r="M81" i="8"/>
  <c r="N81" i="8" s="1"/>
  <c r="M82" i="7"/>
  <c r="N82" i="7" s="1"/>
  <c r="M74" i="7"/>
  <c r="M78" i="7" s="1"/>
  <c r="N70" i="7"/>
  <c r="N74" i="7" s="1"/>
  <c r="N78" i="7" s="1"/>
  <c r="J74" i="7"/>
  <c r="J78" i="7" s="1"/>
  <c r="L74" i="7"/>
  <c r="L78" i="7" s="1"/>
  <c r="L82" i="7"/>
  <c r="N68" i="8"/>
  <c r="N72" i="8" s="1"/>
  <c r="N76" i="8" s="1"/>
  <c r="J74" i="8"/>
  <c r="J78" i="8" s="1"/>
  <c r="L82" i="8"/>
  <c r="L74" i="8"/>
  <c r="L78" i="8" s="1"/>
  <c r="M74" i="8"/>
  <c r="M78" i="8" s="1"/>
  <c r="N70" i="8"/>
  <c r="N74" i="8" s="1"/>
  <c r="N78" i="8" s="1"/>
  <c r="M80" i="8"/>
  <c r="R143" i="7"/>
  <c r="AG141" i="7"/>
  <c r="AG142" i="7" s="1"/>
  <c r="AV143" i="7"/>
  <c r="DD141" i="7"/>
  <c r="DD142" i="7" s="1"/>
  <c r="BK141" i="7"/>
  <c r="BK142" i="7" s="1"/>
  <c r="BZ143" i="7"/>
  <c r="C143" i="7"/>
  <c r="CO141" i="7"/>
  <c r="CO142" i="7" s="1"/>
  <c r="DD143" i="7"/>
  <c r="AH143" i="7"/>
  <c r="AG143" i="7"/>
  <c r="AV141" i="7"/>
  <c r="AV142" i="7" s="1"/>
  <c r="BK143" i="7"/>
  <c r="CA141" i="7"/>
  <c r="CA142" i="7" s="1"/>
  <c r="D141" i="7"/>
  <c r="D142" i="7" s="1"/>
  <c r="BZ141" i="7"/>
  <c r="BZ142" i="7" s="1"/>
  <c r="C141" i="7"/>
  <c r="C142" i="7" s="1"/>
  <c r="CO143" i="7"/>
  <c r="DF141" i="7"/>
  <c r="DF142" i="7" s="1"/>
  <c r="R141" i="7"/>
  <c r="R142" i="7" s="1"/>
  <c r="AM17" i="7"/>
  <c r="AQ17" i="7"/>
  <c r="M72" i="7"/>
  <c r="M76" i="7" s="1"/>
  <c r="N69" i="7"/>
  <c r="N73" i="7" s="1"/>
  <c r="N77" i="7" s="1"/>
  <c r="AA134" i="7"/>
  <c r="AM12" i="7"/>
  <c r="M73" i="7"/>
  <c r="M77" i="7" s="1"/>
  <c r="AN12" i="7"/>
  <c r="X130" i="7"/>
  <c r="AO12" i="7"/>
  <c r="AS130" i="7"/>
  <c r="AP12" i="7"/>
  <c r="BO130" i="7"/>
  <c r="AQ12" i="7"/>
  <c r="CJ130" i="7"/>
  <c r="AT134" i="7"/>
  <c r="AR12" i="7"/>
  <c r="DE130" i="7"/>
  <c r="AU134" i="7"/>
  <c r="AS12" i="7"/>
  <c r="AS13" i="7" s="1"/>
  <c r="DZ130" i="7"/>
  <c r="EU130" i="7"/>
  <c r="Z133" i="7"/>
  <c r="D143" i="7"/>
  <c r="T141" i="7"/>
  <c r="T142" i="7" s="1"/>
  <c r="T143" i="7"/>
  <c r="U140" i="7"/>
  <c r="CA143" i="7"/>
  <c r="CB143" i="7"/>
  <c r="CB141" i="7"/>
  <c r="CB142" i="7" s="1"/>
  <c r="CC140" i="7"/>
  <c r="CP143" i="7"/>
  <c r="DE141" i="7"/>
  <c r="DE142" i="7" s="1"/>
  <c r="DF143" i="7"/>
  <c r="F140" i="7"/>
  <c r="S143" i="7"/>
  <c r="AP17" i="8"/>
  <c r="E141" i="7"/>
  <c r="E142" i="7" s="1"/>
  <c r="AR17" i="8"/>
  <c r="AX143" i="7"/>
  <c r="AT17" i="8"/>
  <c r="AT12" i="8"/>
  <c r="AT13" i="8" s="1"/>
  <c r="AY140" i="7"/>
  <c r="AU17" i="8"/>
  <c r="AU12" i="8"/>
  <c r="AU13" i="8" s="1"/>
  <c r="Z136" i="8"/>
  <c r="AA136" i="8" s="1"/>
  <c r="AB136" i="8" s="1"/>
  <c r="AC136" i="8" s="1"/>
  <c r="AD136" i="8" s="1"/>
  <c r="BL143" i="7"/>
  <c r="AW141" i="7"/>
  <c r="AW142" i="7" s="1"/>
  <c r="CQ140" i="7"/>
  <c r="AX141" i="7"/>
  <c r="AX142" i="7" s="1"/>
  <c r="S141" i="7"/>
  <c r="S142" i="7" s="1"/>
  <c r="BM140" i="7"/>
  <c r="E223" i="7"/>
  <c r="AR16" i="8"/>
  <c r="DE143" i="7"/>
  <c r="AS16" i="8"/>
  <c r="CP141" i="7"/>
  <c r="CP142" i="7" s="1"/>
  <c r="AT16" i="8"/>
  <c r="H223" i="7"/>
  <c r="AU16" i="8"/>
  <c r="E143" i="7"/>
  <c r="AA134" i="8"/>
  <c r="AH141" i="7"/>
  <c r="AH142" i="7" s="1"/>
  <c r="DG140" i="7"/>
  <c r="AI140" i="7"/>
  <c r="BL141" i="7"/>
  <c r="BL142" i="7" s="1"/>
  <c r="AU134" i="8"/>
  <c r="AP12" i="8"/>
  <c r="AS135" i="8"/>
  <c r="AW143" i="7"/>
  <c r="AR12" i="8"/>
  <c r="AQ17" i="8"/>
  <c r="S141" i="8"/>
  <c r="S142" i="8" s="1"/>
  <c r="CA141" i="8"/>
  <c r="CA142" i="8" s="1"/>
  <c r="T140" i="8"/>
  <c r="CB140" i="8"/>
  <c r="CP143" i="8"/>
  <c r="CQ140" i="8"/>
  <c r="AW141" i="8"/>
  <c r="AW142" i="8" s="1"/>
  <c r="DG140" i="8"/>
  <c r="DF141" i="8"/>
  <c r="DF142" i="8" s="1"/>
  <c r="CP141" i="8"/>
  <c r="CP142" i="8" s="1"/>
  <c r="S143" i="8"/>
  <c r="CA143" i="8"/>
  <c r="BM140" i="8"/>
  <c r="DD141" i="8"/>
  <c r="DD142" i="8" s="1"/>
  <c r="DE141" i="8"/>
  <c r="DE142" i="8" s="1"/>
  <c r="CO143" i="8"/>
  <c r="BZ141" i="8"/>
  <c r="BZ142" i="8" s="1"/>
  <c r="BK143" i="8"/>
  <c r="AI140" i="8"/>
  <c r="AV141" i="8"/>
  <c r="AV142" i="8" s="1"/>
  <c r="AG143" i="8"/>
  <c r="R141" i="8"/>
  <c r="R142" i="8" s="1"/>
  <c r="C143" i="8"/>
  <c r="E140" i="8"/>
  <c r="F115" i="4"/>
  <c r="F117" i="4"/>
  <c r="F116" i="4"/>
  <c r="LB16" i="1" l="1"/>
  <c r="LB17" i="1"/>
  <c r="CI16" i="1"/>
  <c r="CI17" i="1"/>
  <c r="LC37" i="1"/>
  <c r="JQ34" i="1"/>
  <c r="JP33" i="1" a="1"/>
  <c r="JP33" i="1" s="1"/>
  <c r="FK37" i="1"/>
  <c r="FH37" i="1"/>
  <c r="GU37" i="1"/>
  <c r="GS37" i="1"/>
  <c r="FO37" i="1"/>
  <c r="HB37" i="1"/>
  <c r="GZ37" i="1"/>
  <c r="FQ37" i="1"/>
  <c r="HC37" i="1"/>
  <c r="GP37" i="1"/>
  <c r="FL37" i="1"/>
  <c r="FI37" i="1"/>
  <c r="GV37" i="1"/>
  <c r="GX37" i="1"/>
  <c r="FU37" i="1"/>
  <c r="GT37" i="1"/>
  <c r="FR37" i="1"/>
  <c r="FN37" i="1"/>
  <c r="FP37" i="1"/>
  <c r="FG37" i="1"/>
  <c r="HA37" i="1"/>
  <c r="FV37" i="1"/>
  <c r="HE37" i="1"/>
  <c r="FJ37" i="1"/>
  <c r="GW37" i="1"/>
  <c r="HF37" i="1"/>
  <c r="GO37" i="1"/>
  <c r="FW37" i="1"/>
  <c r="GQ37" i="1"/>
  <c r="GR37" i="1"/>
  <c r="FX37" i="1"/>
  <c r="FM37" i="1"/>
  <c r="HD37" i="1"/>
  <c r="FS37" i="1"/>
  <c r="FT37" i="1"/>
  <c r="EB37" i="1"/>
  <c r="EC37" i="1"/>
  <c r="ED37" i="1"/>
  <c r="EE37" i="1"/>
  <c r="DY37" i="1"/>
  <c r="EF37" i="1"/>
  <c r="EG37" i="1"/>
  <c r="EA37" i="1"/>
  <c r="EH37" i="1"/>
  <c r="EI37" i="1"/>
  <c r="EJ37" i="1"/>
  <c r="EK37" i="1"/>
  <c r="DZ37" i="1"/>
  <c r="EL37" i="1"/>
  <c r="EM37" i="1"/>
  <c r="EN37" i="1"/>
  <c r="EO37" i="1"/>
  <c r="EP37" i="1"/>
  <c r="AR37" i="1"/>
  <c r="AQ37" i="1"/>
  <c r="AO37" i="1"/>
  <c r="JO31" i="1"/>
  <c r="JN31" i="1"/>
  <c r="JM31" i="1"/>
  <c r="JL31" i="1"/>
  <c r="JK31" i="1"/>
  <c r="JJ31" i="1"/>
  <c r="JI31" i="1"/>
  <c r="KK31" i="1"/>
  <c r="KU31" i="1"/>
  <c r="KT31" i="1"/>
  <c r="KF31" i="1"/>
  <c r="KE31" i="1"/>
  <c r="KD31" i="1"/>
  <c r="KC31" i="1"/>
  <c r="KB31" i="1"/>
  <c r="KA31" i="1"/>
  <c r="CM37" i="1"/>
  <c r="CN37" i="1"/>
  <c r="CO37" i="1"/>
  <c r="KI31" i="1"/>
  <c r="KH31" i="1" s="1"/>
  <c r="X249" i="4"/>
  <c r="X250" i="4"/>
  <c r="KS31" i="1"/>
  <c r="R17" i="7"/>
  <c r="O17" i="7"/>
  <c r="O16" i="8"/>
  <c r="T17" i="7"/>
  <c r="Q17" i="7"/>
  <c r="S17" i="7"/>
  <c r="P17" i="7"/>
  <c r="AO13" i="8"/>
  <c r="Q12" i="8"/>
  <c r="AI12" i="8" s="1"/>
  <c r="Q16" i="7"/>
  <c r="P16" i="7"/>
  <c r="AN13" i="7"/>
  <c r="P12" i="7"/>
  <c r="AH12" i="7" s="1"/>
  <c r="T17" i="8"/>
  <c r="Q17" i="8"/>
  <c r="AN352" i="4"/>
  <c r="BB352" i="4" s="1"/>
  <c r="BI352" i="4" s="1"/>
  <c r="BP352" i="4" s="1"/>
  <c r="BW352" i="4" s="1"/>
  <c r="CD352" i="4" s="1"/>
  <c r="CK352" i="4" s="1"/>
  <c r="AU352" i="4"/>
  <c r="AU353" i="4" s="1"/>
  <c r="AO13" i="7"/>
  <c r="Q12" i="7"/>
  <c r="AI12" i="7" s="1"/>
  <c r="AQ352" i="4"/>
  <c r="BE352" i="4" s="1"/>
  <c r="BL352" i="4" s="1"/>
  <c r="BS352" i="4" s="1"/>
  <c r="BZ352" i="4" s="1"/>
  <c r="CG352" i="4" s="1"/>
  <c r="CN352" i="4" s="1"/>
  <c r="AX352" i="4"/>
  <c r="AX353" i="4" s="1"/>
  <c r="AM13" i="7"/>
  <c r="O12" i="7"/>
  <c r="AG12" i="7" s="1"/>
  <c r="O16" i="7"/>
  <c r="AM13" i="8"/>
  <c r="O12" i="8"/>
  <c r="AG12" i="8" s="1"/>
  <c r="AN13" i="8"/>
  <c r="P12" i="8"/>
  <c r="AH12" i="8" s="1"/>
  <c r="AK352" i="4"/>
  <c r="AY352" i="4" s="1"/>
  <c r="BF352" i="4" s="1"/>
  <c r="BM352" i="4" s="1"/>
  <c r="BT352" i="4" s="1"/>
  <c r="CA352" i="4" s="1"/>
  <c r="CH352" i="4" s="1"/>
  <c r="AR352" i="4"/>
  <c r="AR353" i="4" s="1"/>
  <c r="Q16" i="8"/>
  <c r="AM352" i="4"/>
  <c r="BA352" i="4" s="1"/>
  <c r="BH352" i="4" s="1"/>
  <c r="BO352" i="4" s="1"/>
  <c r="BV352" i="4" s="1"/>
  <c r="CC352" i="4" s="1"/>
  <c r="CJ352" i="4" s="1"/>
  <c r="AT352" i="4"/>
  <c r="AT353" i="4" s="1"/>
  <c r="P16" i="8"/>
  <c r="S17" i="8"/>
  <c r="P17" i="8"/>
  <c r="R17" i="8"/>
  <c r="O17" i="8"/>
  <c r="AL339" i="6"/>
  <c r="AM335" i="6"/>
  <c r="AN335" i="6" s="1"/>
  <c r="AO335" i="6" s="1"/>
  <c r="AO337" i="7"/>
  <c r="AM337" i="7"/>
  <c r="AP337" i="7"/>
  <c r="AN337" i="7"/>
  <c r="AK339" i="6"/>
  <c r="KR31" i="1"/>
  <c r="D356" i="4"/>
  <c r="C356" i="4" s="1"/>
  <c r="KP31" i="1"/>
  <c r="O223" i="7"/>
  <c r="S223" i="7" s="1"/>
  <c r="IB32" i="1"/>
  <c r="AB133" i="8"/>
  <c r="AC133" i="8" s="1"/>
  <c r="O223" i="8"/>
  <c r="AK339" i="7"/>
  <c r="A438" i="4"/>
  <c r="F438" i="4" s="1"/>
  <c r="S438" i="4" s="1"/>
  <c r="F437" i="4"/>
  <c r="S437" i="4" s="1"/>
  <c r="E437" i="4"/>
  <c r="R437" i="4" s="1"/>
  <c r="D437" i="4"/>
  <c r="Q437" i="4" s="1"/>
  <c r="I357" i="4"/>
  <c r="V357" i="4" s="1"/>
  <c r="H357" i="4"/>
  <c r="U357" i="4" s="1"/>
  <c r="G357" i="4"/>
  <c r="T357" i="4" s="1"/>
  <c r="F357" i="4"/>
  <c r="S357" i="4" s="1"/>
  <c r="E357" i="4"/>
  <c r="R357" i="4" s="1"/>
  <c r="I373" i="4"/>
  <c r="V373" i="4" s="1"/>
  <c r="H373" i="4"/>
  <c r="U373" i="4" s="1"/>
  <c r="G373" i="4"/>
  <c r="T373" i="4" s="1"/>
  <c r="D373" i="4"/>
  <c r="Q373" i="4" s="1"/>
  <c r="A374" i="4"/>
  <c r="A358" i="4"/>
  <c r="F282" i="8"/>
  <c r="E282" i="8"/>
  <c r="R283" i="8"/>
  <c r="Q283" i="8"/>
  <c r="BQ336" i="7"/>
  <c r="BP336" i="6"/>
  <c r="AZ336" i="7"/>
  <c r="AL337" i="7"/>
  <c r="AL338" i="7"/>
  <c r="BN336" i="6"/>
  <c r="BS336" i="7"/>
  <c r="BO336" i="7"/>
  <c r="BE336" i="6"/>
  <c r="BR336" i="7"/>
  <c r="BM336" i="6"/>
  <c r="BF338" i="7"/>
  <c r="CC336" i="6"/>
  <c r="CA336" i="7"/>
  <c r="AC338" i="6"/>
  <c r="Y338" i="7"/>
  <c r="Z338" i="7"/>
  <c r="BP336" i="7"/>
  <c r="AA338" i="7"/>
  <c r="Y338" i="6"/>
  <c r="BY336" i="6"/>
  <c r="AB338" i="7"/>
  <c r="Z338" i="6"/>
  <c r="AC338" i="7"/>
  <c r="BM338" i="6"/>
  <c r="AA338" i="6"/>
  <c r="AB338" i="6"/>
  <c r="BQ336" i="6"/>
  <c r="BN338" i="6"/>
  <c r="BE336" i="8"/>
  <c r="AQ337" i="8"/>
  <c r="BD336" i="8"/>
  <c r="AP337" i="8"/>
  <c r="BC336" i="8"/>
  <c r="AO337" i="8"/>
  <c r="BB336" i="8"/>
  <c r="AN337" i="8"/>
  <c r="BA336" i="8"/>
  <c r="AM337" i="8"/>
  <c r="AY336" i="8"/>
  <c r="AK337" i="8"/>
  <c r="AY338" i="8"/>
  <c r="AK339" i="8"/>
  <c r="AZ336" i="8"/>
  <c r="AL337" i="8"/>
  <c r="AL338" i="8"/>
  <c r="AC338" i="8"/>
  <c r="AB338" i="8"/>
  <c r="AA338" i="8"/>
  <c r="Z338" i="8"/>
  <c r="Y338" i="8"/>
  <c r="N17" i="8"/>
  <c r="K17" i="8"/>
  <c r="H17" i="8"/>
  <c r="E17" i="8"/>
  <c r="N12" i="8"/>
  <c r="L16" i="8"/>
  <c r="N12" i="7"/>
  <c r="M16" i="8"/>
  <c r="L12" i="8"/>
  <c r="N16" i="7"/>
  <c r="C17" i="8"/>
  <c r="L17" i="8"/>
  <c r="I17" i="8"/>
  <c r="F17" i="8"/>
  <c r="M12" i="7"/>
  <c r="N17" i="7"/>
  <c r="K17" i="7"/>
  <c r="H17" i="7"/>
  <c r="E17" i="7"/>
  <c r="M16" i="7"/>
  <c r="M17" i="7"/>
  <c r="J17" i="7"/>
  <c r="G17" i="7"/>
  <c r="D17" i="7"/>
  <c r="AQ13" i="8"/>
  <c r="M12" i="8"/>
  <c r="I223" i="8"/>
  <c r="L16" i="7"/>
  <c r="C17" i="7"/>
  <c r="L17" i="7"/>
  <c r="I17" i="7"/>
  <c r="F17" i="7"/>
  <c r="D17" i="8"/>
  <c r="M17" i="8"/>
  <c r="J17" i="8"/>
  <c r="G17" i="8"/>
  <c r="N16" i="8"/>
  <c r="L12" i="7"/>
  <c r="AK351" i="4"/>
  <c r="AM351" i="4"/>
  <c r="AN351" i="4"/>
  <c r="AO351" i="4"/>
  <c r="AP351" i="4"/>
  <c r="AQ351" i="4"/>
  <c r="T352" i="4"/>
  <c r="AA352" i="4" s="1"/>
  <c r="U352" i="4"/>
  <c r="AB352" i="4" s="1"/>
  <c r="AI352" i="4" s="1"/>
  <c r="Q352" i="4"/>
  <c r="AY140" i="8"/>
  <c r="AY141" i="8" s="1"/>
  <c r="AY142" i="8" s="1"/>
  <c r="AX141" i="8"/>
  <c r="AX142" i="8" s="1"/>
  <c r="KZ31" i="1"/>
  <c r="KY31" i="1"/>
  <c r="KX31" i="1"/>
  <c r="KW31" i="1"/>
  <c r="KV31" i="1"/>
  <c r="D231" i="4"/>
  <c r="BM143" i="8"/>
  <c r="BN140" i="8"/>
  <c r="BM141" i="8"/>
  <c r="BM142" i="8" s="1"/>
  <c r="AY141" i="7"/>
  <c r="AY142" i="7" s="1"/>
  <c r="AZ140" i="7"/>
  <c r="AY143" i="7"/>
  <c r="AQ13" i="7"/>
  <c r="AJ140" i="7"/>
  <c r="AI143" i="7"/>
  <c r="AI141" i="7"/>
  <c r="AI142" i="7" s="1"/>
  <c r="M223" i="7"/>
  <c r="DH140" i="7"/>
  <c r="DG143" i="7"/>
  <c r="DG141" i="7"/>
  <c r="DG142" i="7" s="1"/>
  <c r="CC143" i="7"/>
  <c r="CC141" i="7"/>
  <c r="CC142" i="7" s="1"/>
  <c r="CD140" i="7"/>
  <c r="F223" i="7"/>
  <c r="BM141" i="7"/>
  <c r="BM142" i="7" s="1"/>
  <c r="BN140" i="7"/>
  <c r="BM143" i="7"/>
  <c r="AR13" i="7"/>
  <c r="Z135" i="7"/>
  <c r="AA133" i="7"/>
  <c r="AV134" i="7"/>
  <c r="AB134" i="7"/>
  <c r="F141" i="7"/>
  <c r="F142" i="7" s="1"/>
  <c r="F143" i="7"/>
  <c r="G140" i="7"/>
  <c r="M223" i="8"/>
  <c r="AI143" i="8"/>
  <c r="AJ140" i="8"/>
  <c r="AI141" i="8"/>
  <c r="AI142" i="8" s="1"/>
  <c r="DG141" i="8"/>
  <c r="DG142" i="8" s="1"/>
  <c r="DH140" i="8"/>
  <c r="DG143" i="8"/>
  <c r="AR13" i="8"/>
  <c r="CB141" i="8"/>
  <c r="CB142" i="8" s="1"/>
  <c r="CB143" i="8"/>
  <c r="CC140" i="8"/>
  <c r="CR140" i="7"/>
  <c r="CQ141" i="7"/>
  <c r="CQ142" i="7" s="1"/>
  <c r="CQ143" i="7"/>
  <c r="U141" i="7"/>
  <c r="U142" i="7" s="1"/>
  <c r="U143" i="7"/>
  <c r="V140" i="7"/>
  <c r="CQ143" i="8"/>
  <c r="CQ141" i="8"/>
  <c r="CQ142" i="8" s="1"/>
  <c r="CR140" i="8"/>
  <c r="AP13" i="7"/>
  <c r="T141" i="8"/>
  <c r="T142" i="8" s="1"/>
  <c r="T143" i="8"/>
  <c r="U140" i="8"/>
  <c r="I223" i="7"/>
  <c r="E143" i="8"/>
  <c r="F140" i="8"/>
  <c r="E141" i="8"/>
  <c r="E142" i="8" s="1"/>
  <c r="AV134" i="8"/>
  <c r="AB134" i="8"/>
  <c r="AP13" i="8"/>
  <c r="A23" i="1"/>
  <c r="A26" i="1"/>
  <c r="JP34" i="1" l="1" a="1"/>
  <c r="JP34" i="1" s="1"/>
  <c r="JQ35" i="1"/>
  <c r="AM353" i="4"/>
  <c r="AK353" i="4"/>
  <c r="AN353" i="4"/>
  <c r="AN337" i="6"/>
  <c r="AM337" i="6"/>
  <c r="AQ353" i="4"/>
  <c r="O13" i="7"/>
  <c r="Q13" i="7"/>
  <c r="P13" i="7"/>
  <c r="AP352" i="4"/>
  <c r="BD352" i="4" s="1"/>
  <c r="BK352" i="4" s="1"/>
  <c r="BR352" i="4" s="1"/>
  <c r="BY352" i="4" s="1"/>
  <c r="CF352" i="4" s="1"/>
  <c r="CM352" i="4" s="1"/>
  <c r="AW352" i="4"/>
  <c r="AW353" i="4" s="1"/>
  <c r="Q13" i="8"/>
  <c r="P13" i="8"/>
  <c r="O13" i="8"/>
  <c r="T223" i="7"/>
  <c r="S227" i="7"/>
  <c r="S226" i="7"/>
  <c r="W223" i="7"/>
  <c r="O226" i="8"/>
  <c r="S223" i="8"/>
  <c r="AB135" i="8"/>
  <c r="AW135" i="8" s="1"/>
  <c r="P223" i="7"/>
  <c r="Q223" i="7" s="1"/>
  <c r="Q227" i="7" s="1"/>
  <c r="D357" i="4"/>
  <c r="C357" i="4" s="1"/>
  <c r="O227" i="8"/>
  <c r="P223" i="8"/>
  <c r="P227" i="8" s="1"/>
  <c r="O227" i="7"/>
  <c r="O226" i="7"/>
  <c r="IB33" i="1"/>
  <c r="AG36" i="1"/>
  <c r="A439" i="4"/>
  <c r="F439" i="4" s="1"/>
  <c r="D438" i="4"/>
  <c r="Q438" i="4" s="1"/>
  <c r="E438" i="4"/>
  <c r="R438" i="4" s="1"/>
  <c r="Q356" i="4"/>
  <c r="B356" i="4"/>
  <c r="I374" i="4"/>
  <c r="V374" i="4" s="1"/>
  <c r="H374" i="4"/>
  <c r="U374" i="4" s="1"/>
  <c r="G374" i="4"/>
  <c r="T374" i="4" s="1"/>
  <c r="D374" i="4"/>
  <c r="Q374" i="4" s="1"/>
  <c r="A375" i="4"/>
  <c r="A376" i="4" s="1"/>
  <c r="I358" i="4"/>
  <c r="V358" i="4" s="1"/>
  <c r="H358" i="4"/>
  <c r="U358" i="4" s="1"/>
  <c r="G358" i="4"/>
  <c r="T358" i="4" s="1"/>
  <c r="F358" i="4"/>
  <c r="S358" i="4" s="1"/>
  <c r="E358" i="4"/>
  <c r="R358" i="4" s="1"/>
  <c r="A359" i="4"/>
  <c r="R284" i="8"/>
  <c r="Q284" i="8"/>
  <c r="F283" i="8"/>
  <c r="E283" i="8"/>
  <c r="AF338" i="7"/>
  <c r="AT338" i="7" s="1"/>
  <c r="AT339" i="7" s="1"/>
  <c r="AP335" i="6"/>
  <c r="AO337" i="6"/>
  <c r="AJ338" i="6"/>
  <c r="AX338" i="6" s="1"/>
  <c r="AX339" i="6" s="1"/>
  <c r="BU338" i="6"/>
  <c r="CH336" i="7"/>
  <c r="BX336" i="6"/>
  <c r="CJ336" i="6"/>
  <c r="AI338" i="6"/>
  <c r="AW338" i="6" s="1"/>
  <c r="AW339" i="6" s="1"/>
  <c r="BM338" i="7"/>
  <c r="AH338" i="6"/>
  <c r="AV338" i="6" s="1"/>
  <c r="AV339" i="6" s="1"/>
  <c r="BT336" i="6"/>
  <c r="BT338" i="6"/>
  <c r="BY336" i="7"/>
  <c r="AJ338" i="7"/>
  <c r="AX338" i="7" s="1"/>
  <c r="AX339" i="7" s="1"/>
  <c r="BL336" i="6"/>
  <c r="AG338" i="6"/>
  <c r="AU338" i="6" s="1"/>
  <c r="AU339" i="6" s="1"/>
  <c r="BV336" i="7"/>
  <c r="AI338" i="7"/>
  <c r="AW338" i="7" s="1"/>
  <c r="AW339" i="7" s="1"/>
  <c r="BZ336" i="7"/>
  <c r="CF336" i="6"/>
  <c r="BU336" i="6"/>
  <c r="AF338" i="6"/>
  <c r="AT338" i="6" s="1"/>
  <c r="AT339" i="6" s="1"/>
  <c r="AZ338" i="7"/>
  <c r="AL339" i="7"/>
  <c r="AH338" i="7"/>
  <c r="AV338" i="7" s="1"/>
  <c r="AV339" i="7" s="1"/>
  <c r="BG336" i="7"/>
  <c r="BW336" i="7"/>
  <c r="BW336" i="6"/>
  <c r="AG338" i="7"/>
  <c r="AU338" i="7" s="1"/>
  <c r="AU339" i="7" s="1"/>
  <c r="BX336" i="7"/>
  <c r="AF338" i="8"/>
  <c r="AT338" i="8" s="1"/>
  <c r="AT339" i="8" s="1"/>
  <c r="AG338" i="8"/>
  <c r="AU338" i="8" s="1"/>
  <c r="AU339" i="8" s="1"/>
  <c r="AH338" i="8"/>
  <c r="AV338" i="8" s="1"/>
  <c r="AV339" i="8" s="1"/>
  <c r="AI338" i="8"/>
  <c r="AW338" i="8" s="1"/>
  <c r="AW339" i="8" s="1"/>
  <c r="AJ338" i="8"/>
  <c r="AX338" i="8" s="1"/>
  <c r="AX339" i="8" s="1"/>
  <c r="AZ338" i="8"/>
  <c r="AL339" i="8"/>
  <c r="BG336" i="8"/>
  <c r="BF338" i="8"/>
  <c r="BF336" i="8"/>
  <c r="BH336" i="8"/>
  <c r="BI336" i="8"/>
  <c r="BJ336" i="8"/>
  <c r="BK336" i="8"/>
  <c r="BL336" i="8"/>
  <c r="X352" i="4"/>
  <c r="AE352" i="4" s="1"/>
  <c r="AH352" i="4"/>
  <c r="AV352" i="4" s="1"/>
  <c r="AV353" i="4" s="1"/>
  <c r="J223" i="8"/>
  <c r="M13" i="8"/>
  <c r="M13" i="7"/>
  <c r="N13" i="7"/>
  <c r="L13" i="7"/>
  <c r="L13" i="8"/>
  <c r="N13" i="8"/>
  <c r="F227" i="7"/>
  <c r="AY143" i="8"/>
  <c r="AZ140" i="8"/>
  <c r="AZ141" i="8" s="1"/>
  <c r="AZ142" i="8" s="1"/>
  <c r="AL351" i="4"/>
  <c r="B32" i="1"/>
  <c r="KN33" i="1"/>
  <c r="KM33" i="1"/>
  <c r="KO33" i="1"/>
  <c r="KL33" i="1"/>
  <c r="AH33" i="1"/>
  <c r="AG33" i="1"/>
  <c r="HW31" i="1"/>
  <c r="KM31" i="1"/>
  <c r="KL31" i="1"/>
  <c r="KO31" i="1"/>
  <c r="AH31" i="1"/>
  <c r="KN31" i="1"/>
  <c r="AG31" i="1"/>
  <c r="HW32" i="1"/>
  <c r="KM32" i="1"/>
  <c r="AH32" i="1"/>
  <c r="AG32" i="1"/>
  <c r="KO32" i="1"/>
  <c r="KN32" i="1"/>
  <c r="KL32" i="1"/>
  <c r="CC141" i="8"/>
  <c r="CC142" i="8" s="1"/>
  <c r="CD140" i="8"/>
  <c r="CC143" i="8"/>
  <c r="F143" i="8"/>
  <c r="G140" i="8"/>
  <c r="F141" i="8"/>
  <c r="F142" i="8" s="1"/>
  <c r="CD143" i="7"/>
  <c r="CD141" i="7"/>
  <c r="CD142" i="7" s="1"/>
  <c r="CE140" i="7"/>
  <c r="U141" i="8"/>
  <c r="U142" i="8" s="1"/>
  <c r="U143" i="8"/>
  <c r="V140" i="8"/>
  <c r="N223" i="7"/>
  <c r="N227" i="7" s="1"/>
  <c r="G143" i="7"/>
  <c r="G141" i="7"/>
  <c r="G142" i="7" s="1"/>
  <c r="H140" i="7"/>
  <c r="BN141" i="7"/>
  <c r="BN142" i="7" s="1"/>
  <c r="BO140" i="7"/>
  <c r="BN143" i="7"/>
  <c r="AZ141" i="7"/>
  <c r="AZ142" i="7" s="1"/>
  <c r="BA140" i="7"/>
  <c r="AZ143" i="7"/>
  <c r="CS140" i="7"/>
  <c r="CR141" i="7"/>
  <c r="CR142" i="7" s="1"/>
  <c r="CR143" i="7"/>
  <c r="AJ143" i="8"/>
  <c r="AK140" i="8"/>
  <c r="AJ141" i="8"/>
  <c r="AJ142" i="8" s="1"/>
  <c r="AW134" i="7"/>
  <c r="AC134" i="7"/>
  <c r="J223" i="7"/>
  <c r="AA135" i="7"/>
  <c r="AB133" i="7"/>
  <c r="AU135" i="7"/>
  <c r="CR143" i="8"/>
  <c r="CR141" i="8"/>
  <c r="CR142" i="8" s="1"/>
  <c r="CS140" i="8"/>
  <c r="DH141" i="8"/>
  <c r="DH142" i="8" s="1"/>
  <c r="DI140" i="8"/>
  <c r="DH143" i="8"/>
  <c r="N223" i="8"/>
  <c r="N227" i="8" s="1"/>
  <c r="DI140" i="7"/>
  <c r="DH143" i="7"/>
  <c r="DH141" i="7"/>
  <c r="DH142" i="7" s="1"/>
  <c r="AK140" i="7"/>
  <c r="AJ143" i="7"/>
  <c r="AJ141" i="7"/>
  <c r="AJ142" i="7" s="1"/>
  <c r="AC135" i="8"/>
  <c r="AX135" i="8" s="1"/>
  <c r="AD133" i="8"/>
  <c r="AD135" i="8" s="1"/>
  <c r="AY135" i="8" s="1"/>
  <c r="AW134" i="8"/>
  <c r="AC134" i="8"/>
  <c r="BN143" i="8"/>
  <c r="BO140" i="8"/>
  <c r="BN141" i="8"/>
  <c r="BN142" i="8" s="1"/>
  <c r="V143" i="7"/>
  <c r="V141" i="7"/>
  <c r="V142" i="7" s="1"/>
  <c r="W140" i="7"/>
  <c r="JQ36" i="1" l="1"/>
  <c r="JP35" i="1" a="1"/>
  <c r="JP35" i="1" s="1"/>
  <c r="JO32" i="1"/>
  <c r="JN32" i="1"/>
  <c r="JM32" i="1"/>
  <c r="JL32" i="1"/>
  <c r="JK32" i="1"/>
  <c r="JJ32" i="1"/>
  <c r="JI32" i="1"/>
  <c r="KK32" i="1"/>
  <c r="KU32" i="1"/>
  <c r="KT32" i="1"/>
  <c r="KB32" i="1"/>
  <c r="KA32" i="1"/>
  <c r="KF32" i="1"/>
  <c r="KE32" i="1"/>
  <c r="KD32" i="1"/>
  <c r="KC32" i="1"/>
  <c r="AP353" i="4"/>
  <c r="KI32" i="1"/>
  <c r="KH32" i="1" s="1"/>
  <c r="KS32" i="1"/>
  <c r="O229" i="8"/>
  <c r="S229" i="7"/>
  <c r="O229" i="7"/>
  <c r="AL352" i="4"/>
  <c r="AZ352" i="4" s="1"/>
  <c r="BG352" i="4" s="1"/>
  <c r="BN352" i="4" s="1"/>
  <c r="BU352" i="4" s="1"/>
  <c r="CB352" i="4" s="1"/>
  <c r="CI352" i="4" s="1"/>
  <c r="AS352" i="4"/>
  <c r="AS353" i="4" s="1"/>
  <c r="S227" i="8"/>
  <c r="T223" i="8"/>
  <c r="S226" i="8"/>
  <c r="W223" i="8"/>
  <c r="W226" i="7"/>
  <c r="X223" i="7"/>
  <c r="U223" i="7"/>
  <c r="T227" i="7"/>
  <c r="T226" i="7"/>
  <c r="P227" i="7"/>
  <c r="P226" i="7"/>
  <c r="AJ31" i="1"/>
  <c r="Q223" i="8"/>
  <c r="Q227" i="8" s="1"/>
  <c r="P226" i="8"/>
  <c r="Q357" i="4"/>
  <c r="KR32" i="1"/>
  <c r="D358" i="4"/>
  <c r="C358" i="4" s="1"/>
  <c r="KP32" i="1"/>
  <c r="KO36" i="1"/>
  <c r="KM36" i="1"/>
  <c r="KN36" i="1"/>
  <c r="AH36" i="1"/>
  <c r="KL36" i="1"/>
  <c r="IB36" i="1"/>
  <c r="AZ143" i="8"/>
  <c r="BA140" i="8"/>
  <c r="BA143" i="8" s="1"/>
  <c r="A440" i="4"/>
  <c r="E440" i="4" s="1"/>
  <c r="D439" i="4"/>
  <c r="Q439" i="4" s="1"/>
  <c r="E439" i="4"/>
  <c r="P356" i="4"/>
  <c r="I359" i="4"/>
  <c r="V359" i="4" s="1"/>
  <c r="H359" i="4"/>
  <c r="U359" i="4" s="1"/>
  <c r="G359" i="4"/>
  <c r="T359" i="4" s="1"/>
  <c r="F359" i="4"/>
  <c r="S359" i="4" s="1"/>
  <c r="E359" i="4"/>
  <c r="R359" i="4" s="1"/>
  <c r="D376" i="4"/>
  <c r="Q376" i="4" s="1"/>
  <c r="I376" i="4"/>
  <c r="V376" i="4" s="1"/>
  <c r="H376" i="4"/>
  <c r="U376" i="4" s="1"/>
  <c r="G376" i="4"/>
  <c r="T376" i="4" s="1"/>
  <c r="I375" i="4"/>
  <c r="V375" i="4" s="1"/>
  <c r="H375" i="4"/>
  <c r="U375" i="4" s="1"/>
  <c r="G375" i="4"/>
  <c r="T375" i="4" s="1"/>
  <c r="D375" i="4"/>
  <c r="Q375" i="4" s="1"/>
  <c r="A360" i="4"/>
  <c r="E284" i="8"/>
  <c r="F284" i="8"/>
  <c r="R288" i="8"/>
  <c r="Q288" i="8"/>
  <c r="AN338" i="6"/>
  <c r="BS336" i="6"/>
  <c r="AQ338" i="7"/>
  <c r="CE336" i="7"/>
  <c r="CF336" i="7"/>
  <c r="AN338" i="7"/>
  <c r="CA338" i="6"/>
  <c r="CD336" i="6"/>
  <c r="CA336" i="6"/>
  <c r="CD336" i="7"/>
  <c r="AO338" i="6"/>
  <c r="BN336" i="7"/>
  <c r="BT338" i="7"/>
  <c r="AO338" i="7"/>
  <c r="AP338" i="6"/>
  <c r="BG338" i="7"/>
  <c r="AM338" i="6"/>
  <c r="CE336" i="6"/>
  <c r="CB336" i="6"/>
  <c r="CM336" i="6"/>
  <c r="CB338" i="6"/>
  <c r="CG336" i="7"/>
  <c r="AQ338" i="6"/>
  <c r="AP338" i="7"/>
  <c r="AQ335" i="6"/>
  <c r="AQ337" i="6" s="1"/>
  <c r="AP337" i="6"/>
  <c r="CC336" i="7"/>
  <c r="AM338" i="7"/>
  <c r="BS336" i="8"/>
  <c r="BR336" i="8"/>
  <c r="BQ336" i="8"/>
  <c r="BP336" i="8"/>
  <c r="BO336" i="8"/>
  <c r="BM336" i="8"/>
  <c r="BM338" i="8"/>
  <c r="BN336" i="8"/>
  <c r="BG338" i="8"/>
  <c r="AQ338" i="8"/>
  <c r="AP338" i="8"/>
  <c r="AO338" i="8"/>
  <c r="AN338" i="8"/>
  <c r="AM338" i="8"/>
  <c r="AO352" i="4"/>
  <c r="Q226" i="7"/>
  <c r="J227" i="8"/>
  <c r="J227" i="7"/>
  <c r="KZ32" i="1"/>
  <c r="KY32" i="1"/>
  <c r="KX32" i="1"/>
  <c r="KW32" i="1"/>
  <c r="KV32" i="1"/>
  <c r="HW33" i="1"/>
  <c r="B33" i="1"/>
  <c r="A377" i="4"/>
  <c r="DJ140" i="7"/>
  <c r="DI143" i="7"/>
  <c r="DI141" i="7"/>
  <c r="DI142" i="7" s="1"/>
  <c r="H143" i="7"/>
  <c r="H141" i="7"/>
  <c r="H142" i="7" s="1"/>
  <c r="I140" i="7"/>
  <c r="V141" i="8"/>
  <c r="V142" i="8" s="1"/>
  <c r="V143" i="8"/>
  <c r="W140" i="8"/>
  <c r="AX134" i="7"/>
  <c r="AD134" i="7"/>
  <c r="AK143" i="8"/>
  <c r="AL140" i="8"/>
  <c r="AK141" i="8"/>
  <c r="AK142" i="8" s="1"/>
  <c r="BO143" i="8"/>
  <c r="BP140" i="8"/>
  <c r="BO141" i="8"/>
  <c r="BO142" i="8" s="1"/>
  <c r="BB140" i="7"/>
  <c r="BA141" i="7"/>
  <c r="BA142" i="7" s="1"/>
  <c r="BA143" i="7"/>
  <c r="AX134" i="8"/>
  <c r="AD134" i="8"/>
  <c r="AB135" i="7"/>
  <c r="AC133" i="7"/>
  <c r="X140" i="7"/>
  <c r="W141" i="7"/>
  <c r="W142" i="7" s="1"/>
  <c r="W143" i="7"/>
  <c r="AV135" i="7"/>
  <c r="CS141" i="7"/>
  <c r="CS142" i="7" s="1"/>
  <c r="CT140" i="7"/>
  <c r="CS143" i="7"/>
  <c r="CE143" i="7"/>
  <c r="CE141" i="7"/>
  <c r="CE142" i="7" s="1"/>
  <c r="CF140" i="7"/>
  <c r="G143" i="8"/>
  <c r="H140" i="8"/>
  <c r="G141" i="8"/>
  <c r="G142" i="8" s="1"/>
  <c r="AL140" i="7"/>
  <c r="AK143" i="7"/>
  <c r="AK141" i="7"/>
  <c r="AK142" i="7" s="1"/>
  <c r="DI141" i="8"/>
  <c r="DI142" i="8" s="1"/>
  <c r="DJ140" i="8"/>
  <c r="DI143" i="8"/>
  <c r="BO141" i="7"/>
  <c r="BO142" i="7" s="1"/>
  <c r="BP140" i="7"/>
  <c r="BO143" i="7"/>
  <c r="CD141" i="8"/>
  <c r="CD142" i="8" s="1"/>
  <c r="CE140" i="8"/>
  <c r="CD143" i="8"/>
  <c r="CS143" i="8"/>
  <c r="CT140" i="8"/>
  <c r="CS141" i="8"/>
  <c r="CS142" i="8" s="1"/>
  <c r="R223" i="7"/>
  <c r="KO24" i="1"/>
  <c r="KN24" i="1"/>
  <c r="KM24" i="1"/>
  <c r="KL24" i="1"/>
  <c r="JP36" i="1" l="1" a="1"/>
  <c r="JP36" i="1" s="1"/>
  <c r="JO33" i="1"/>
  <c r="JN33" i="1"/>
  <c r="JM33" i="1"/>
  <c r="JL33" i="1"/>
  <c r="JK33" i="1"/>
  <c r="JJ33" i="1"/>
  <c r="JI33" i="1"/>
  <c r="KK33" i="1"/>
  <c r="KU33" i="1"/>
  <c r="KT33" i="1"/>
  <c r="KF33" i="1"/>
  <c r="KE33" i="1"/>
  <c r="KD33" i="1"/>
  <c r="KC33" i="1"/>
  <c r="KB33" i="1"/>
  <c r="KA33" i="1"/>
  <c r="AL353" i="4"/>
  <c r="KI33" i="1"/>
  <c r="KH33" i="1" s="1"/>
  <c r="KS33" i="1"/>
  <c r="P229" i="8"/>
  <c r="Q229" i="7"/>
  <c r="P229" i="7"/>
  <c r="T229" i="7"/>
  <c r="S229" i="8"/>
  <c r="V223" i="7"/>
  <c r="U227" i="7"/>
  <c r="U226" i="7"/>
  <c r="Y223" i="7"/>
  <c r="W226" i="8"/>
  <c r="X223" i="8"/>
  <c r="U223" i="8"/>
  <c r="T227" i="8"/>
  <c r="T226" i="8"/>
  <c r="Q226" i="8"/>
  <c r="R223" i="8"/>
  <c r="R227" i="8" s="1"/>
  <c r="CD32" i="1"/>
  <c r="AJ32" i="1" s="1"/>
  <c r="B34" i="1"/>
  <c r="CH32" i="1"/>
  <c r="BB140" i="8"/>
  <c r="BB141" i="8" s="1"/>
  <c r="BB142" i="8" s="1"/>
  <c r="BA141" i="8"/>
  <c r="BA142" i="8" s="1"/>
  <c r="Q358" i="4"/>
  <c r="D359" i="4"/>
  <c r="C359" i="4" s="1"/>
  <c r="KP33" i="1"/>
  <c r="F440" i="4"/>
  <c r="A441" i="4"/>
  <c r="D441" i="4" s="1"/>
  <c r="Q441" i="4" s="1"/>
  <c r="D440" i="4"/>
  <c r="Q440" i="4" s="1"/>
  <c r="P357" i="4"/>
  <c r="B357" i="4"/>
  <c r="E360" i="4"/>
  <c r="R360" i="4" s="1"/>
  <c r="F360" i="4"/>
  <c r="S360" i="4" s="1"/>
  <c r="I360" i="4"/>
  <c r="V360" i="4" s="1"/>
  <c r="H360" i="4"/>
  <c r="U360" i="4" s="1"/>
  <c r="G360" i="4"/>
  <c r="T360" i="4" s="1"/>
  <c r="I377" i="4"/>
  <c r="V377" i="4" s="1"/>
  <c r="H377" i="4"/>
  <c r="U377" i="4" s="1"/>
  <c r="G377" i="4"/>
  <c r="T377" i="4" s="1"/>
  <c r="D377" i="4"/>
  <c r="Q377" i="4" s="1"/>
  <c r="A361" i="4"/>
  <c r="Q289" i="8"/>
  <c r="R289" i="8"/>
  <c r="F288" i="8"/>
  <c r="E288" i="8"/>
  <c r="BN338" i="7"/>
  <c r="BD338" i="6"/>
  <c r="AP339" i="6"/>
  <c r="BC338" i="7"/>
  <c r="AO339" i="7"/>
  <c r="CA338" i="7"/>
  <c r="BA338" i="7"/>
  <c r="AM339" i="7"/>
  <c r="BU336" i="7"/>
  <c r="CJ336" i="7"/>
  <c r="BC338" i="6"/>
  <c r="AO339" i="6"/>
  <c r="CK336" i="7"/>
  <c r="CH336" i="6"/>
  <c r="BD338" i="7"/>
  <c r="AP339" i="7"/>
  <c r="BE338" i="6"/>
  <c r="AQ339" i="6"/>
  <c r="CK336" i="6"/>
  <c r="CN336" i="7"/>
  <c r="CH338" i="6"/>
  <c r="CI338" i="6"/>
  <c r="BB338" i="7"/>
  <c r="AN339" i="7"/>
  <c r="CM336" i="7"/>
  <c r="CL336" i="7"/>
  <c r="CI336" i="6"/>
  <c r="BE338" i="7"/>
  <c r="AQ339" i="7"/>
  <c r="CL336" i="6"/>
  <c r="BZ336" i="6"/>
  <c r="BA338" i="6"/>
  <c r="AM339" i="6"/>
  <c r="BB338" i="6"/>
  <c r="AN339" i="6"/>
  <c r="BA338" i="8"/>
  <c r="AM339" i="8"/>
  <c r="BB338" i="8"/>
  <c r="AN339" i="8"/>
  <c r="BC338" i="8"/>
  <c r="AO339" i="8"/>
  <c r="BD338" i="8"/>
  <c r="AP339" i="8"/>
  <c r="BE338" i="8"/>
  <c r="AQ339" i="8"/>
  <c r="BN338" i="8"/>
  <c r="BU336" i="8"/>
  <c r="BT338" i="8"/>
  <c r="BT336" i="8"/>
  <c r="BV336" i="8"/>
  <c r="BW336" i="8"/>
  <c r="BX336" i="8"/>
  <c r="BY336" i="8"/>
  <c r="BZ336" i="8"/>
  <c r="BC352" i="4"/>
  <c r="AO353" i="4"/>
  <c r="R226" i="7"/>
  <c r="R227" i="7"/>
  <c r="KZ33" i="1"/>
  <c r="KY33" i="1"/>
  <c r="KX33" i="1"/>
  <c r="KW33" i="1"/>
  <c r="KV33" i="1"/>
  <c r="HW36" i="1"/>
  <c r="A378" i="4"/>
  <c r="AY134" i="8"/>
  <c r="BB143" i="7"/>
  <c r="BC140" i="7"/>
  <c r="BB141" i="7"/>
  <c r="BB142" i="7" s="1"/>
  <c r="I140" i="8"/>
  <c r="H143" i="8"/>
  <c r="H141" i="8"/>
  <c r="H142" i="8" s="1"/>
  <c r="X141" i="7"/>
  <c r="X142" i="7" s="1"/>
  <c r="Y140" i="7"/>
  <c r="X143" i="7"/>
  <c r="CT141" i="7"/>
  <c r="CT142" i="7" s="1"/>
  <c r="CU140" i="7"/>
  <c r="CT143" i="7"/>
  <c r="CF143" i="7"/>
  <c r="CF141" i="7"/>
  <c r="CF142" i="7" s="1"/>
  <c r="CG140" i="7"/>
  <c r="I141" i="7"/>
  <c r="I142" i="7" s="1"/>
  <c r="I143" i="7"/>
  <c r="J140" i="7"/>
  <c r="CT143" i="8"/>
  <c r="CU140" i="8"/>
  <c r="CT141" i="8"/>
  <c r="CT142" i="8" s="1"/>
  <c r="AY134" i="7"/>
  <c r="BP143" i="8"/>
  <c r="BQ140" i="8"/>
  <c r="BP141" i="8"/>
  <c r="BP142" i="8" s="1"/>
  <c r="CE141" i="8"/>
  <c r="CE142" i="8" s="1"/>
  <c r="CF140" i="8"/>
  <c r="CE143" i="8"/>
  <c r="DJ141" i="8"/>
  <c r="DJ142" i="8" s="1"/>
  <c r="DK140" i="8"/>
  <c r="DJ143" i="8"/>
  <c r="W141" i="8"/>
  <c r="W142" i="8" s="1"/>
  <c r="X140" i="8"/>
  <c r="W143" i="8"/>
  <c r="AL141" i="7"/>
  <c r="AL142" i="7" s="1"/>
  <c r="AM140" i="7"/>
  <c r="AL143" i="7"/>
  <c r="AC135" i="7"/>
  <c r="AD133" i="7"/>
  <c r="AD135" i="7" s="1"/>
  <c r="AY135" i="7" s="1"/>
  <c r="BP141" i="7"/>
  <c r="BP142" i="7" s="1"/>
  <c r="BQ140" i="7"/>
  <c r="BP143" i="7"/>
  <c r="AW135" i="7"/>
  <c r="DJ143" i="7"/>
  <c r="DK140" i="7"/>
  <c r="DJ141" i="7"/>
  <c r="DJ142" i="7" s="1"/>
  <c r="AL143" i="8"/>
  <c r="AM140" i="8"/>
  <c r="AL141" i="8"/>
  <c r="AL142" i="8" s="1"/>
  <c r="KO5" i="1"/>
  <c r="KN5" i="1"/>
  <c r="KM5" i="1"/>
  <c r="J231" i="6"/>
  <c r="N231" i="6" s="1"/>
  <c r="R231" i="6" s="1"/>
  <c r="V231" i="6" s="1"/>
  <c r="I231" i="6"/>
  <c r="M231" i="6" s="1"/>
  <c r="Q231" i="6" s="1"/>
  <c r="U231" i="6" s="1"/>
  <c r="Y231" i="6" s="1"/>
  <c r="AC231" i="6" s="1"/>
  <c r="AG231" i="6" s="1"/>
  <c r="AK231" i="6" s="1"/>
  <c r="AO231" i="6" s="1"/>
  <c r="H231" i="6"/>
  <c r="L231" i="6" s="1"/>
  <c r="P231" i="6" s="1"/>
  <c r="T231" i="6" s="1"/>
  <c r="X231" i="6" s="1"/>
  <c r="AB231" i="6" s="1"/>
  <c r="AF231" i="6" s="1"/>
  <c r="AJ231" i="6" s="1"/>
  <c r="AN231" i="6" s="1"/>
  <c r="G231" i="6"/>
  <c r="K231" i="6" s="1"/>
  <c r="O231" i="6" s="1"/>
  <c r="S231" i="6" s="1"/>
  <c r="W231" i="6" s="1"/>
  <c r="AA231" i="6" s="1"/>
  <c r="AE231" i="6" s="1"/>
  <c r="AI231" i="6" s="1"/>
  <c r="AM231" i="6" s="1"/>
  <c r="J245" i="4"/>
  <c r="I245" i="4"/>
  <c r="H245" i="4"/>
  <c r="G245" i="4"/>
  <c r="G236" i="6"/>
  <c r="K236" i="6" s="1"/>
  <c r="O236" i="6" s="1"/>
  <c r="S236" i="6" s="1"/>
  <c r="W236" i="6" s="1"/>
  <c r="G235" i="6"/>
  <c r="K235" i="6" s="1"/>
  <c r="O235" i="6" s="1"/>
  <c r="S235" i="6" s="1"/>
  <c r="W235" i="6" s="1"/>
  <c r="J234" i="6"/>
  <c r="N234" i="6" s="1"/>
  <c r="R234" i="6" s="1"/>
  <c r="V234" i="6" s="1"/>
  <c r="I234" i="6"/>
  <c r="M234" i="6" s="1"/>
  <c r="Q234" i="6" s="1"/>
  <c r="U234" i="6" s="1"/>
  <c r="Y234" i="6" s="1"/>
  <c r="AC234" i="6" s="1"/>
  <c r="AG234" i="6" s="1"/>
  <c r="AK234" i="6" s="1"/>
  <c r="AO234" i="6" s="1"/>
  <c r="H234" i="6"/>
  <c r="L234" i="6" s="1"/>
  <c r="P234" i="6" s="1"/>
  <c r="T234" i="6" s="1"/>
  <c r="X234" i="6" s="1"/>
  <c r="AB234" i="6" s="1"/>
  <c r="AF234" i="6" s="1"/>
  <c r="AJ234" i="6" s="1"/>
  <c r="AN234" i="6" s="1"/>
  <c r="G234" i="6"/>
  <c r="K234" i="6" s="1"/>
  <c r="O234" i="6" s="1"/>
  <c r="S234" i="6" s="1"/>
  <c r="W234" i="6" s="1"/>
  <c r="AA234" i="6" s="1"/>
  <c r="AE234" i="6" s="1"/>
  <c r="AI234" i="6" s="1"/>
  <c r="AM234" i="6" s="1"/>
  <c r="J233" i="6"/>
  <c r="N233" i="6" s="1"/>
  <c r="R233" i="6" s="1"/>
  <c r="V233" i="6" s="1"/>
  <c r="I233" i="6"/>
  <c r="M233" i="6" s="1"/>
  <c r="Q233" i="6" s="1"/>
  <c r="U233" i="6" s="1"/>
  <c r="Y233" i="6" s="1"/>
  <c r="AC233" i="6" s="1"/>
  <c r="AG233" i="6" s="1"/>
  <c r="AK233" i="6" s="1"/>
  <c r="AO233" i="6" s="1"/>
  <c r="H233" i="6"/>
  <c r="L233" i="6" s="1"/>
  <c r="P233" i="6" s="1"/>
  <c r="T233" i="6" s="1"/>
  <c r="X233" i="6" s="1"/>
  <c r="AB233" i="6" s="1"/>
  <c r="AF233" i="6" s="1"/>
  <c r="AJ233" i="6" s="1"/>
  <c r="AN233" i="6" s="1"/>
  <c r="G233" i="6"/>
  <c r="K233" i="6" s="1"/>
  <c r="O233" i="6" s="1"/>
  <c r="S233" i="6" s="1"/>
  <c r="W233" i="6" s="1"/>
  <c r="AA233" i="6" s="1"/>
  <c r="AE233" i="6" s="1"/>
  <c r="AI233" i="6" s="1"/>
  <c r="AM233" i="6" s="1"/>
  <c r="J232" i="6"/>
  <c r="N232" i="6" s="1"/>
  <c r="R232" i="6" s="1"/>
  <c r="V232" i="6" s="1"/>
  <c r="I232" i="6"/>
  <c r="M232" i="6" s="1"/>
  <c r="Q232" i="6" s="1"/>
  <c r="U232" i="6" s="1"/>
  <c r="Y232" i="6" s="1"/>
  <c r="AC232" i="6" s="1"/>
  <c r="AG232" i="6" s="1"/>
  <c r="AK232" i="6" s="1"/>
  <c r="AO232" i="6" s="1"/>
  <c r="H232" i="6"/>
  <c r="L232" i="6" s="1"/>
  <c r="P232" i="6" s="1"/>
  <c r="T232" i="6" s="1"/>
  <c r="X232" i="6" s="1"/>
  <c r="AB232" i="6" s="1"/>
  <c r="AF232" i="6" s="1"/>
  <c r="AJ232" i="6" s="1"/>
  <c r="AN232" i="6" s="1"/>
  <c r="G232" i="6"/>
  <c r="K232" i="6" s="1"/>
  <c r="O232" i="6" s="1"/>
  <c r="S232" i="6" s="1"/>
  <c r="W232" i="6" s="1"/>
  <c r="AA232" i="6" s="1"/>
  <c r="AE232" i="6" s="1"/>
  <c r="AI232" i="6" s="1"/>
  <c r="AM232" i="6" s="1"/>
  <c r="R86" i="6"/>
  <c r="Q86" i="6"/>
  <c r="P86" i="6"/>
  <c r="O86" i="6"/>
  <c r="AF35" i="1" l="1"/>
  <c r="AF36" i="1"/>
  <c r="AF32" i="1"/>
  <c r="AF33" i="1"/>
  <c r="AF30" i="1"/>
  <c r="AF34" i="1"/>
  <c r="AF37" i="1"/>
  <c r="AF31" i="1"/>
  <c r="Z233" i="6"/>
  <c r="AD233" i="6" s="1"/>
  <c r="AH233" i="6" s="1"/>
  <c r="AL233" i="6" s="1"/>
  <c r="Z234" i="6"/>
  <c r="AD234" i="6" s="1"/>
  <c r="AH234" i="6" s="1"/>
  <c r="AL234" i="6" s="1"/>
  <c r="Z232" i="6"/>
  <c r="AD232" i="6" s="1"/>
  <c r="AH232" i="6" s="1"/>
  <c r="AL232" i="6" s="1"/>
  <c r="Z231" i="6"/>
  <c r="AD231" i="6" s="1"/>
  <c r="AH231" i="6" s="1"/>
  <c r="AL231" i="6" s="1"/>
  <c r="JL34" i="1"/>
  <c r="JK34" i="1"/>
  <c r="JJ34" i="1"/>
  <c r="JI34" i="1"/>
  <c r="JO34" i="1"/>
  <c r="JN34" i="1"/>
  <c r="JM34" i="1"/>
  <c r="KK34" i="1"/>
  <c r="KU34" i="1"/>
  <c r="KT34" i="1"/>
  <c r="KF34" i="1"/>
  <c r="KE34" i="1"/>
  <c r="KD34" i="1"/>
  <c r="KC34" i="1"/>
  <c r="KB34" i="1"/>
  <c r="KA34" i="1"/>
  <c r="AF24" i="1"/>
  <c r="KI34" i="1"/>
  <c r="KH34" i="1" s="1"/>
  <c r="Q229" i="8"/>
  <c r="R229" i="7"/>
  <c r="T229" i="8"/>
  <c r="U229" i="7"/>
  <c r="KS34" i="1"/>
  <c r="V223" i="8"/>
  <c r="U227" i="8"/>
  <c r="U226" i="8"/>
  <c r="Y223" i="8"/>
  <c r="Z223" i="7"/>
  <c r="V227" i="7"/>
  <c r="V226" i="7"/>
  <c r="R226" i="8"/>
  <c r="C240" i="6"/>
  <c r="C240" i="7"/>
  <c r="C254" i="4"/>
  <c r="BB143" i="8"/>
  <c r="BC140" i="8"/>
  <c r="BC141" i="8" s="1"/>
  <c r="BC142" i="8" s="1"/>
  <c r="CD33" i="1"/>
  <c r="AJ33" i="1" s="1"/>
  <c r="CH33" i="1"/>
  <c r="KV34" i="1"/>
  <c r="KR34" i="1"/>
  <c r="JZ34" i="1"/>
  <c r="KP34" i="1"/>
  <c r="KG34" i="1"/>
  <c r="KJ34" i="1"/>
  <c r="B35" i="1"/>
  <c r="CG34" i="1"/>
  <c r="KZ34" i="1"/>
  <c r="KY34" i="1"/>
  <c r="KX34" i="1"/>
  <c r="KW34" i="1"/>
  <c r="D360" i="4"/>
  <c r="C360" i="4" s="1"/>
  <c r="KM62" i="1"/>
  <c r="KM13" i="1"/>
  <c r="KN62" i="1"/>
  <c r="KN13" i="1"/>
  <c r="KO62" i="1"/>
  <c r="KO13" i="1"/>
  <c r="A442" i="4"/>
  <c r="E442" i="4" s="1"/>
  <c r="E441" i="4"/>
  <c r="F441" i="4"/>
  <c r="Q359" i="4"/>
  <c r="P358" i="4"/>
  <c r="B358" i="4"/>
  <c r="I378" i="4"/>
  <c r="V378" i="4" s="1"/>
  <c r="H378" i="4"/>
  <c r="U378" i="4" s="1"/>
  <c r="G378" i="4"/>
  <c r="T378" i="4" s="1"/>
  <c r="D378" i="4"/>
  <c r="Q378" i="4" s="1"/>
  <c r="I361" i="4"/>
  <c r="V361" i="4" s="1"/>
  <c r="H361" i="4"/>
  <c r="U361" i="4" s="1"/>
  <c r="G361" i="4"/>
  <c r="T361" i="4" s="1"/>
  <c r="F361" i="4"/>
  <c r="S361" i="4" s="1"/>
  <c r="E361" i="4"/>
  <c r="R361" i="4" s="1"/>
  <c r="A362" i="4"/>
  <c r="E289" i="8"/>
  <c r="F289" i="8"/>
  <c r="Q290" i="8"/>
  <c r="R290" i="8"/>
  <c r="BL338" i="6"/>
  <c r="BK338" i="7"/>
  <c r="BI338" i="6"/>
  <c r="BH338" i="6"/>
  <c r="BJ338" i="6"/>
  <c r="CG336" i="6"/>
  <c r="CB336" i="7"/>
  <c r="BL338" i="7"/>
  <c r="BH338" i="7"/>
  <c r="CH338" i="7"/>
  <c r="BJ338" i="7"/>
  <c r="BK338" i="6"/>
  <c r="BI338" i="7"/>
  <c r="BU338" i="7"/>
  <c r="CG336" i="8"/>
  <c r="CF336" i="8"/>
  <c r="CE336" i="8"/>
  <c r="CD336" i="8"/>
  <c r="CC336" i="8"/>
  <c r="CA336" i="8"/>
  <c r="CA338" i="8"/>
  <c r="CB336" i="8"/>
  <c r="BU338" i="8"/>
  <c r="BL338" i="8"/>
  <c r="BK338" i="8"/>
  <c r="BJ338" i="8"/>
  <c r="BI338" i="8"/>
  <c r="BH338" i="8"/>
  <c r="BJ352" i="4"/>
  <c r="C270" i="6"/>
  <c r="C270" i="7"/>
  <c r="C270" i="8"/>
  <c r="C284" i="4"/>
  <c r="A379" i="4"/>
  <c r="CU141" i="7"/>
  <c r="CU142" i="7" s="1"/>
  <c r="CV140" i="7"/>
  <c r="CU143" i="7"/>
  <c r="BQ141" i="7"/>
  <c r="BQ142" i="7" s="1"/>
  <c r="BR140" i="7"/>
  <c r="BQ143" i="7"/>
  <c r="AX135" i="7"/>
  <c r="BQ143" i="8"/>
  <c r="BR140" i="8"/>
  <c r="BQ141" i="8"/>
  <c r="BQ142" i="8" s="1"/>
  <c r="Y143" i="7"/>
  <c r="Y141" i="7"/>
  <c r="Y142" i="7" s="1"/>
  <c r="Z140" i="7"/>
  <c r="AN140" i="7"/>
  <c r="AM143" i="7"/>
  <c r="AM141" i="7"/>
  <c r="AM142" i="7" s="1"/>
  <c r="X141" i="8"/>
  <c r="X142" i="8" s="1"/>
  <c r="Y140" i="8"/>
  <c r="X143" i="8"/>
  <c r="CU143" i="8"/>
  <c r="CV140" i="8"/>
  <c r="CU141" i="8"/>
  <c r="CU142" i="8" s="1"/>
  <c r="J140" i="8"/>
  <c r="I143" i="8"/>
  <c r="I141" i="8"/>
  <c r="I142" i="8" s="1"/>
  <c r="J141" i="7"/>
  <c r="J142" i="7" s="1"/>
  <c r="J143" i="7"/>
  <c r="K140" i="7"/>
  <c r="AM143" i="8"/>
  <c r="AN140" i="8"/>
  <c r="AM141" i="8"/>
  <c r="AM142" i="8" s="1"/>
  <c r="CG143" i="7"/>
  <c r="CG141" i="7"/>
  <c r="CG142" i="7" s="1"/>
  <c r="CH140" i="7"/>
  <c r="DK141" i="8"/>
  <c r="DK142" i="8" s="1"/>
  <c r="DL140" i="8"/>
  <c r="DK143" i="8"/>
  <c r="BC141" i="7"/>
  <c r="BC142" i="7" s="1"/>
  <c r="BD140" i="7"/>
  <c r="BC143" i="7"/>
  <c r="DL140" i="7"/>
  <c r="DK143" i="7"/>
  <c r="DK141" i="7"/>
  <c r="DK142" i="7" s="1"/>
  <c r="CF141" i="8"/>
  <c r="CF142" i="8" s="1"/>
  <c r="CG140" i="8"/>
  <c r="CF143" i="8"/>
  <c r="K245" i="4"/>
  <c r="L245" i="4"/>
  <c r="M245" i="4"/>
  <c r="N245" i="4"/>
  <c r="R86" i="4"/>
  <c r="Q86" i="4"/>
  <c r="P86" i="4"/>
  <c r="O86" i="4"/>
  <c r="JL5" i="1"/>
  <c r="JL62" i="1" s="1"/>
  <c r="JK5" i="1"/>
  <c r="JK62" i="1" s="1"/>
  <c r="G250" i="4"/>
  <c r="G249" i="4"/>
  <c r="J248" i="4"/>
  <c r="I248" i="4"/>
  <c r="H248" i="4"/>
  <c r="G248" i="4"/>
  <c r="J247" i="4"/>
  <c r="I247" i="4"/>
  <c r="H247" i="4"/>
  <c r="G247" i="4"/>
  <c r="D117" i="4"/>
  <c r="D116" i="4"/>
  <c r="D115" i="4"/>
  <c r="D103" i="6"/>
  <c r="D102" i="6"/>
  <c r="D101" i="6"/>
  <c r="G223" i="6"/>
  <c r="D223" i="6"/>
  <c r="C199" i="6"/>
  <c r="H199" i="6" s="1"/>
  <c r="C196" i="6"/>
  <c r="H196" i="6" s="1"/>
  <c r="C195" i="6"/>
  <c r="H195" i="6" s="1"/>
  <c r="C194" i="6"/>
  <c r="H194" i="6" s="1"/>
  <c r="AU186" i="6"/>
  <c r="AU187" i="6" s="1"/>
  <c r="AU188" i="6" s="1"/>
  <c r="AT186" i="6"/>
  <c r="AT187" i="6" s="1"/>
  <c r="AT188" i="6" s="1"/>
  <c r="AS186" i="6"/>
  <c r="AS187" i="6" s="1"/>
  <c r="AS188" i="6" s="1"/>
  <c r="AR186" i="6"/>
  <c r="AR187" i="6" s="1"/>
  <c r="AR188" i="6" s="1"/>
  <c r="AQ186" i="6"/>
  <c r="AQ187" i="6" s="1"/>
  <c r="AQ188" i="6" s="1"/>
  <c r="AP186" i="6"/>
  <c r="AP187" i="6" s="1"/>
  <c r="AP188" i="6" s="1"/>
  <c r="AO186" i="6"/>
  <c r="AO187" i="6" s="1"/>
  <c r="AO188" i="6" s="1"/>
  <c r="AN186" i="6"/>
  <c r="AN187" i="6" s="1"/>
  <c r="AN188" i="6" s="1"/>
  <c r="AM186" i="6"/>
  <c r="AM187" i="6" s="1"/>
  <c r="AM188" i="6" s="1"/>
  <c r="AL186" i="6"/>
  <c r="AL187" i="6" s="1"/>
  <c r="AL188" i="6" s="1"/>
  <c r="AK186" i="6"/>
  <c r="AK187" i="6" s="1"/>
  <c r="AK188" i="6" s="1"/>
  <c r="AJ186" i="6"/>
  <c r="AJ187" i="6" s="1"/>
  <c r="AJ188" i="6" s="1"/>
  <c r="AI186" i="6"/>
  <c r="AI187" i="6" s="1"/>
  <c r="AI188" i="6" s="1"/>
  <c r="AH186" i="6"/>
  <c r="AH187" i="6" s="1"/>
  <c r="AH188" i="6" s="1"/>
  <c r="AG186" i="6"/>
  <c r="AG187" i="6" s="1"/>
  <c r="AG188" i="6" s="1"/>
  <c r="AF186" i="6"/>
  <c r="AF187" i="6" s="1"/>
  <c r="AF188" i="6" s="1"/>
  <c r="AE186" i="6"/>
  <c r="AE187" i="6" s="1"/>
  <c r="AE188" i="6" s="1"/>
  <c r="AD186" i="6"/>
  <c r="AD187" i="6" s="1"/>
  <c r="AD188" i="6" s="1"/>
  <c r="AC186" i="6"/>
  <c r="AC187" i="6" s="1"/>
  <c r="AC188" i="6" s="1"/>
  <c r="AB186" i="6"/>
  <c r="AB187" i="6" s="1"/>
  <c r="AB188" i="6" s="1"/>
  <c r="AA186" i="6"/>
  <c r="AA187" i="6" s="1"/>
  <c r="AA188" i="6" s="1"/>
  <c r="Z186" i="6"/>
  <c r="Z187" i="6" s="1"/>
  <c r="Z188" i="6" s="1"/>
  <c r="Y186" i="6"/>
  <c r="Y187" i="6" s="1"/>
  <c r="Y188" i="6" s="1"/>
  <c r="X186" i="6"/>
  <c r="X187" i="6" s="1"/>
  <c r="X188" i="6" s="1"/>
  <c r="W186" i="6"/>
  <c r="W187" i="6" s="1"/>
  <c r="W188" i="6" s="1"/>
  <c r="V186" i="6"/>
  <c r="V187" i="6" s="1"/>
  <c r="V188" i="6" s="1"/>
  <c r="U186" i="6"/>
  <c r="U187" i="6" s="1"/>
  <c r="U188" i="6" s="1"/>
  <c r="T186" i="6"/>
  <c r="T187" i="6" s="1"/>
  <c r="T188" i="6" s="1"/>
  <c r="S186" i="6"/>
  <c r="S187" i="6" s="1"/>
  <c r="S188" i="6" s="1"/>
  <c r="R186" i="6"/>
  <c r="R187" i="6" s="1"/>
  <c r="R188" i="6" s="1"/>
  <c r="Q186" i="6"/>
  <c r="Q187" i="6" s="1"/>
  <c r="Q188" i="6" s="1"/>
  <c r="P186" i="6"/>
  <c r="P187" i="6" s="1"/>
  <c r="P188" i="6" s="1"/>
  <c r="O186" i="6"/>
  <c r="O187" i="6" s="1"/>
  <c r="O188" i="6" s="1"/>
  <c r="N186" i="6"/>
  <c r="N187" i="6" s="1"/>
  <c r="N188" i="6" s="1"/>
  <c r="M186" i="6"/>
  <c r="M187" i="6" s="1"/>
  <c r="M188" i="6" s="1"/>
  <c r="L186" i="6"/>
  <c r="L187" i="6" s="1"/>
  <c r="L188" i="6" s="1"/>
  <c r="K186" i="6"/>
  <c r="K187" i="6" s="1"/>
  <c r="K188" i="6" s="1"/>
  <c r="J186" i="6"/>
  <c r="J187" i="6" s="1"/>
  <c r="J188" i="6" s="1"/>
  <c r="I186" i="6"/>
  <c r="I187" i="6" s="1"/>
  <c r="I188" i="6" s="1"/>
  <c r="H186" i="6"/>
  <c r="H187" i="6" s="1"/>
  <c r="H188" i="6" s="1"/>
  <c r="G186" i="6"/>
  <c r="G187" i="6" s="1"/>
  <c r="G188" i="6" s="1"/>
  <c r="F186" i="6"/>
  <c r="F187" i="6" s="1"/>
  <c r="F188" i="6" s="1"/>
  <c r="E186" i="6"/>
  <c r="E187" i="6" s="1"/>
  <c r="E188" i="6" s="1"/>
  <c r="D186" i="6"/>
  <c r="D187" i="6" s="1"/>
  <c r="D188" i="6" s="1"/>
  <c r="C186" i="6"/>
  <c r="C187" i="6" s="1"/>
  <c r="C188" i="6" s="1"/>
  <c r="AU181" i="6"/>
  <c r="AU182" i="6" s="1"/>
  <c r="AU183" i="6" s="1"/>
  <c r="AT181" i="6"/>
  <c r="AT182" i="6" s="1"/>
  <c r="AT183" i="6" s="1"/>
  <c r="AS181" i="6"/>
  <c r="AS182" i="6" s="1"/>
  <c r="AS183" i="6" s="1"/>
  <c r="AR181" i="6"/>
  <c r="AR182" i="6" s="1"/>
  <c r="AR183" i="6" s="1"/>
  <c r="AQ181" i="6"/>
  <c r="AQ182" i="6" s="1"/>
  <c r="AQ183" i="6" s="1"/>
  <c r="AP181" i="6"/>
  <c r="AP182" i="6" s="1"/>
  <c r="AP183" i="6" s="1"/>
  <c r="AO181" i="6"/>
  <c r="AO182" i="6" s="1"/>
  <c r="AO183" i="6" s="1"/>
  <c r="AN181" i="6"/>
  <c r="AN182" i="6" s="1"/>
  <c r="AN183" i="6" s="1"/>
  <c r="AM181" i="6"/>
  <c r="AM182" i="6" s="1"/>
  <c r="AM183" i="6" s="1"/>
  <c r="AL181" i="6"/>
  <c r="AL182" i="6" s="1"/>
  <c r="AL183" i="6" s="1"/>
  <c r="AK181" i="6"/>
  <c r="AK182" i="6" s="1"/>
  <c r="AK183" i="6" s="1"/>
  <c r="AJ181" i="6"/>
  <c r="AJ182" i="6" s="1"/>
  <c r="AJ183" i="6" s="1"/>
  <c r="AI181" i="6"/>
  <c r="AI182" i="6" s="1"/>
  <c r="AI183" i="6" s="1"/>
  <c r="AH181" i="6"/>
  <c r="AH182" i="6" s="1"/>
  <c r="AH183" i="6" s="1"/>
  <c r="AG181" i="6"/>
  <c r="AG182" i="6" s="1"/>
  <c r="AG183" i="6" s="1"/>
  <c r="AF181" i="6"/>
  <c r="AF182" i="6" s="1"/>
  <c r="AF183" i="6" s="1"/>
  <c r="AE181" i="6"/>
  <c r="AE182" i="6" s="1"/>
  <c r="AE183" i="6" s="1"/>
  <c r="AD181" i="6"/>
  <c r="AD182" i="6" s="1"/>
  <c r="AD183" i="6" s="1"/>
  <c r="AC181" i="6"/>
  <c r="AC182" i="6" s="1"/>
  <c r="AC183" i="6" s="1"/>
  <c r="AB181" i="6"/>
  <c r="AB182" i="6" s="1"/>
  <c r="AB183" i="6" s="1"/>
  <c r="AA181" i="6"/>
  <c r="AA182" i="6" s="1"/>
  <c r="AA183" i="6" s="1"/>
  <c r="Z181" i="6"/>
  <c r="Z182" i="6" s="1"/>
  <c r="Z183" i="6" s="1"/>
  <c r="Y181" i="6"/>
  <c r="Y182" i="6" s="1"/>
  <c r="Y183" i="6" s="1"/>
  <c r="X181" i="6"/>
  <c r="X182" i="6" s="1"/>
  <c r="X183" i="6" s="1"/>
  <c r="W181" i="6"/>
  <c r="W182" i="6" s="1"/>
  <c r="W183" i="6" s="1"/>
  <c r="V181" i="6"/>
  <c r="V182" i="6" s="1"/>
  <c r="V183" i="6" s="1"/>
  <c r="U181" i="6"/>
  <c r="U182" i="6" s="1"/>
  <c r="U183" i="6" s="1"/>
  <c r="T181" i="6"/>
  <c r="T182" i="6" s="1"/>
  <c r="T183" i="6" s="1"/>
  <c r="S181" i="6"/>
  <c r="S182" i="6" s="1"/>
  <c r="S183" i="6" s="1"/>
  <c r="R181" i="6"/>
  <c r="R182" i="6" s="1"/>
  <c r="R183" i="6" s="1"/>
  <c r="Q181" i="6"/>
  <c r="Q182" i="6" s="1"/>
  <c r="Q183" i="6" s="1"/>
  <c r="P181" i="6"/>
  <c r="P182" i="6" s="1"/>
  <c r="P183" i="6" s="1"/>
  <c r="O181" i="6"/>
  <c r="O182" i="6" s="1"/>
  <c r="O183" i="6" s="1"/>
  <c r="N181" i="6"/>
  <c r="N182" i="6" s="1"/>
  <c r="N183" i="6" s="1"/>
  <c r="M181" i="6"/>
  <c r="M182" i="6" s="1"/>
  <c r="M183" i="6" s="1"/>
  <c r="L181" i="6"/>
  <c r="L182" i="6" s="1"/>
  <c r="L183" i="6" s="1"/>
  <c r="K181" i="6"/>
  <c r="K182" i="6" s="1"/>
  <c r="K183" i="6" s="1"/>
  <c r="J181" i="6"/>
  <c r="J182" i="6" s="1"/>
  <c r="J183" i="6" s="1"/>
  <c r="I181" i="6"/>
  <c r="I182" i="6" s="1"/>
  <c r="I183" i="6" s="1"/>
  <c r="H181" i="6"/>
  <c r="H182" i="6" s="1"/>
  <c r="H183" i="6" s="1"/>
  <c r="G181" i="6"/>
  <c r="G182" i="6" s="1"/>
  <c r="G183" i="6" s="1"/>
  <c r="F181" i="6"/>
  <c r="F182" i="6" s="1"/>
  <c r="F183" i="6" s="1"/>
  <c r="E181" i="6"/>
  <c r="E182" i="6" s="1"/>
  <c r="E183" i="6" s="1"/>
  <c r="D181" i="6"/>
  <c r="D182" i="6" s="1"/>
  <c r="D183" i="6" s="1"/>
  <c r="C181" i="6"/>
  <c r="C182" i="6" s="1"/>
  <c r="C183" i="6" s="1"/>
  <c r="AU176" i="6"/>
  <c r="AU177" i="6" s="1"/>
  <c r="AU178" i="6" s="1"/>
  <c r="AT176" i="6"/>
  <c r="AT177" i="6" s="1"/>
  <c r="AT178" i="6" s="1"/>
  <c r="AS176" i="6"/>
  <c r="AS177" i="6" s="1"/>
  <c r="AS178" i="6" s="1"/>
  <c r="AR176" i="6"/>
  <c r="AR177" i="6" s="1"/>
  <c r="AR178" i="6" s="1"/>
  <c r="AQ176" i="6"/>
  <c r="AQ177" i="6" s="1"/>
  <c r="AQ178" i="6" s="1"/>
  <c r="AP176" i="6"/>
  <c r="AP177" i="6" s="1"/>
  <c r="AP178" i="6" s="1"/>
  <c r="AO176" i="6"/>
  <c r="AO177" i="6" s="1"/>
  <c r="AO178" i="6" s="1"/>
  <c r="AN176" i="6"/>
  <c r="AN177" i="6" s="1"/>
  <c r="AN178" i="6" s="1"/>
  <c r="AM176" i="6"/>
  <c r="AM177" i="6" s="1"/>
  <c r="AM178" i="6" s="1"/>
  <c r="AL176" i="6"/>
  <c r="AL177" i="6" s="1"/>
  <c r="AL178" i="6" s="1"/>
  <c r="AK176" i="6"/>
  <c r="AK177" i="6" s="1"/>
  <c r="AK178" i="6" s="1"/>
  <c r="AJ176" i="6"/>
  <c r="AJ177" i="6" s="1"/>
  <c r="AJ178" i="6" s="1"/>
  <c r="AI176" i="6"/>
  <c r="AI177" i="6" s="1"/>
  <c r="AI178" i="6" s="1"/>
  <c r="AH176" i="6"/>
  <c r="AH177" i="6" s="1"/>
  <c r="AH178" i="6" s="1"/>
  <c r="AG176" i="6"/>
  <c r="AG177" i="6" s="1"/>
  <c r="AG178" i="6" s="1"/>
  <c r="AF176" i="6"/>
  <c r="AF177" i="6" s="1"/>
  <c r="AF178" i="6" s="1"/>
  <c r="AE176" i="6"/>
  <c r="AE177" i="6" s="1"/>
  <c r="AE178" i="6" s="1"/>
  <c r="AD176" i="6"/>
  <c r="AD177" i="6" s="1"/>
  <c r="AD178" i="6" s="1"/>
  <c r="AC176" i="6"/>
  <c r="AC177" i="6" s="1"/>
  <c r="AC178" i="6" s="1"/>
  <c r="AB176" i="6"/>
  <c r="AB177" i="6" s="1"/>
  <c r="AB178" i="6" s="1"/>
  <c r="AA176" i="6"/>
  <c r="AA177" i="6" s="1"/>
  <c r="AA178" i="6" s="1"/>
  <c r="Z176" i="6"/>
  <c r="Z177" i="6" s="1"/>
  <c r="Z178" i="6" s="1"/>
  <c r="Y176" i="6"/>
  <c r="Y177" i="6" s="1"/>
  <c r="Y178" i="6" s="1"/>
  <c r="X176" i="6"/>
  <c r="X177" i="6" s="1"/>
  <c r="X178" i="6" s="1"/>
  <c r="W176" i="6"/>
  <c r="W177" i="6" s="1"/>
  <c r="W178" i="6" s="1"/>
  <c r="V176" i="6"/>
  <c r="V177" i="6" s="1"/>
  <c r="V178" i="6" s="1"/>
  <c r="U176" i="6"/>
  <c r="U177" i="6" s="1"/>
  <c r="U178" i="6" s="1"/>
  <c r="T176" i="6"/>
  <c r="T177" i="6" s="1"/>
  <c r="T178" i="6" s="1"/>
  <c r="S176" i="6"/>
  <c r="S177" i="6" s="1"/>
  <c r="S178" i="6" s="1"/>
  <c r="R176" i="6"/>
  <c r="R177" i="6" s="1"/>
  <c r="R178" i="6" s="1"/>
  <c r="Q176" i="6"/>
  <c r="Q177" i="6" s="1"/>
  <c r="Q178" i="6" s="1"/>
  <c r="P176" i="6"/>
  <c r="P177" i="6" s="1"/>
  <c r="P178" i="6" s="1"/>
  <c r="O176" i="6"/>
  <c r="O177" i="6" s="1"/>
  <c r="O178" i="6" s="1"/>
  <c r="N176" i="6"/>
  <c r="N177" i="6" s="1"/>
  <c r="N178" i="6" s="1"/>
  <c r="M176" i="6"/>
  <c r="M177" i="6" s="1"/>
  <c r="M178" i="6" s="1"/>
  <c r="L176" i="6"/>
  <c r="L177" i="6" s="1"/>
  <c r="L178" i="6" s="1"/>
  <c r="K176" i="6"/>
  <c r="K177" i="6" s="1"/>
  <c r="K178" i="6" s="1"/>
  <c r="J176" i="6"/>
  <c r="J177" i="6" s="1"/>
  <c r="J178" i="6" s="1"/>
  <c r="I176" i="6"/>
  <c r="I177" i="6" s="1"/>
  <c r="I178" i="6" s="1"/>
  <c r="H176" i="6"/>
  <c r="H177" i="6" s="1"/>
  <c r="H178" i="6" s="1"/>
  <c r="G176" i="6"/>
  <c r="G177" i="6" s="1"/>
  <c r="G178" i="6" s="1"/>
  <c r="F176" i="6"/>
  <c r="F177" i="6" s="1"/>
  <c r="F178" i="6" s="1"/>
  <c r="E176" i="6"/>
  <c r="E177" i="6" s="1"/>
  <c r="E178" i="6" s="1"/>
  <c r="D176" i="6"/>
  <c r="D177" i="6" s="1"/>
  <c r="D178" i="6" s="1"/>
  <c r="C176" i="6"/>
  <c r="C177" i="6" s="1"/>
  <c r="C178" i="6" s="1"/>
  <c r="AU171" i="6"/>
  <c r="AU172" i="6" s="1"/>
  <c r="AU173" i="6" s="1"/>
  <c r="AT171" i="6"/>
  <c r="AT172" i="6" s="1"/>
  <c r="AT173" i="6" s="1"/>
  <c r="AS171" i="6"/>
  <c r="AS172" i="6" s="1"/>
  <c r="AS173" i="6" s="1"/>
  <c r="AR171" i="6"/>
  <c r="AR172" i="6" s="1"/>
  <c r="AR173" i="6" s="1"/>
  <c r="AQ171" i="6"/>
  <c r="AQ172" i="6" s="1"/>
  <c r="AQ173" i="6" s="1"/>
  <c r="AP171" i="6"/>
  <c r="AP172" i="6" s="1"/>
  <c r="AP173" i="6" s="1"/>
  <c r="AO171" i="6"/>
  <c r="AO172" i="6" s="1"/>
  <c r="AO173" i="6" s="1"/>
  <c r="AN171" i="6"/>
  <c r="AN172" i="6" s="1"/>
  <c r="AN173" i="6" s="1"/>
  <c r="AM171" i="6"/>
  <c r="AM172" i="6" s="1"/>
  <c r="AM173" i="6" s="1"/>
  <c r="AL171" i="6"/>
  <c r="AL172" i="6" s="1"/>
  <c r="AL173" i="6" s="1"/>
  <c r="AK171" i="6"/>
  <c r="AK172" i="6" s="1"/>
  <c r="AK173" i="6" s="1"/>
  <c r="AJ171" i="6"/>
  <c r="AJ172" i="6" s="1"/>
  <c r="AJ173" i="6" s="1"/>
  <c r="AI171" i="6"/>
  <c r="AI172" i="6" s="1"/>
  <c r="AI173" i="6" s="1"/>
  <c r="AH171" i="6"/>
  <c r="AH172" i="6" s="1"/>
  <c r="AH173" i="6" s="1"/>
  <c r="AG171" i="6"/>
  <c r="AG172" i="6" s="1"/>
  <c r="AG173" i="6" s="1"/>
  <c r="AF171" i="6"/>
  <c r="AF172" i="6" s="1"/>
  <c r="AF173" i="6" s="1"/>
  <c r="AE171" i="6"/>
  <c r="AE172" i="6" s="1"/>
  <c r="AE173" i="6" s="1"/>
  <c r="AD171" i="6"/>
  <c r="AD172" i="6" s="1"/>
  <c r="AD173" i="6" s="1"/>
  <c r="AC171" i="6"/>
  <c r="AC172" i="6" s="1"/>
  <c r="AC173" i="6" s="1"/>
  <c r="AB171" i="6"/>
  <c r="AB172" i="6" s="1"/>
  <c r="AB173" i="6" s="1"/>
  <c r="AA171" i="6"/>
  <c r="AA172" i="6" s="1"/>
  <c r="AA173" i="6" s="1"/>
  <c r="Z171" i="6"/>
  <c r="Z172" i="6" s="1"/>
  <c r="Z173" i="6" s="1"/>
  <c r="Y171" i="6"/>
  <c r="Y172" i="6" s="1"/>
  <c r="Y173" i="6" s="1"/>
  <c r="X171" i="6"/>
  <c r="X172" i="6" s="1"/>
  <c r="X173" i="6" s="1"/>
  <c r="W171" i="6"/>
  <c r="W172" i="6" s="1"/>
  <c r="W173" i="6" s="1"/>
  <c r="V171" i="6"/>
  <c r="V172" i="6" s="1"/>
  <c r="V173" i="6" s="1"/>
  <c r="U171" i="6"/>
  <c r="U172" i="6" s="1"/>
  <c r="U173" i="6" s="1"/>
  <c r="T171" i="6"/>
  <c r="T172" i="6" s="1"/>
  <c r="T173" i="6" s="1"/>
  <c r="S171" i="6"/>
  <c r="S172" i="6" s="1"/>
  <c r="S173" i="6" s="1"/>
  <c r="R171" i="6"/>
  <c r="R172" i="6" s="1"/>
  <c r="R173" i="6" s="1"/>
  <c r="Q171" i="6"/>
  <c r="Q172" i="6" s="1"/>
  <c r="Q173" i="6" s="1"/>
  <c r="P171" i="6"/>
  <c r="P172" i="6" s="1"/>
  <c r="P173" i="6" s="1"/>
  <c r="O171" i="6"/>
  <c r="O172" i="6" s="1"/>
  <c r="O173" i="6" s="1"/>
  <c r="N171" i="6"/>
  <c r="N172" i="6" s="1"/>
  <c r="N173" i="6" s="1"/>
  <c r="M171" i="6"/>
  <c r="M172" i="6" s="1"/>
  <c r="M173" i="6" s="1"/>
  <c r="L171" i="6"/>
  <c r="L172" i="6" s="1"/>
  <c r="L173" i="6" s="1"/>
  <c r="K171" i="6"/>
  <c r="K172" i="6" s="1"/>
  <c r="K173" i="6" s="1"/>
  <c r="J171" i="6"/>
  <c r="J172" i="6" s="1"/>
  <c r="J173" i="6" s="1"/>
  <c r="I171" i="6"/>
  <c r="I172" i="6" s="1"/>
  <c r="I173" i="6" s="1"/>
  <c r="H171" i="6"/>
  <c r="H172" i="6" s="1"/>
  <c r="H173" i="6" s="1"/>
  <c r="G171" i="6"/>
  <c r="G172" i="6" s="1"/>
  <c r="G173" i="6" s="1"/>
  <c r="F171" i="6"/>
  <c r="F172" i="6" s="1"/>
  <c r="F173" i="6" s="1"/>
  <c r="E171" i="6"/>
  <c r="E172" i="6" s="1"/>
  <c r="E173" i="6" s="1"/>
  <c r="D171" i="6"/>
  <c r="D172" i="6" s="1"/>
  <c r="D173" i="6" s="1"/>
  <c r="C171" i="6"/>
  <c r="C172" i="6" s="1"/>
  <c r="C173" i="6" s="1"/>
  <c r="AU166" i="6"/>
  <c r="AU167" i="6" s="1"/>
  <c r="AU168" i="6" s="1"/>
  <c r="AT166" i="6"/>
  <c r="AT167" i="6" s="1"/>
  <c r="AT168" i="6" s="1"/>
  <c r="AS166" i="6"/>
  <c r="AS167" i="6" s="1"/>
  <c r="AS168" i="6" s="1"/>
  <c r="AR166" i="6"/>
  <c r="AR167" i="6" s="1"/>
  <c r="AR168" i="6" s="1"/>
  <c r="AQ166" i="6"/>
  <c r="AQ167" i="6" s="1"/>
  <c r="AQ168" i="6" s="1"/>
  <c r="AP166" i="6"/>
  <c r="AP167" i="6" s="1"/>
  <c r="AP168" i="6" s="1"/>
  <c r="AO166" i="6"/>
  <c r="AO167" i="6" s="1"/>
  <c r="AO168" i="6" s="1"/>
  <c r="AN166" i="6"/>
  <c r="AN167" i="6" s="1"/>
  <c r="AN168" i="6" s="1"/>
  <c r="AM166" i="6"/>
  <c r="AM167" i="6" s="1"/>
  <c r="AM168" i="6" s="1"/>
  <c r="AL166" i="6"/>
  <c r="AL167" i="6" s="1"/>
  <c r="AL168" i="6" s="1"/>
  <c r="AK166" i="6"/>
  <c r="AK167" i="6" s="1"/>
  <c r="AK168" i="6" s="1"/>
  <c r="AJ166" i="6"/>
  <c r="AJ167" i="6" s="1"/>
  <c r="AJ168" i="6" s="1"/>
  <c r="AI166" i="6"/>
  <c r="AI167" i="6" s="1"/>
  <c r="AI168" i="6" s="1"/>
  <c r="AH166" i="6"/>
  <c r="AH167" i="6" s="1"/>
  <c r="AH168" i="6" s="1"/>
  <c r="AG166" i="6"/>
  <c r="AG167" i="6" s="1"/>
  <c r="AG168" i="6" s="1"/>
  <c r="AF166" i="6"/>
  <c r="AF167" i="6" s="1"/>
  <c r="AF168" i="6" s="1"/>
  <c r="AE166" i="6"/>
  <c r="AE167" i="6" s="1"/>
  <c r="AE168" i="6" s="1"/>
  <c r="AD166" i="6"/>
  <c r="AD167" i="6" s="1"/>
  <c r="AD168" i="6" s="1"/>
  <c r="AC166" i="6"/>
  <c r="AC167" i="6" s="1"/>
  <c r="AC168" i="6" s="1"/>
  <c r="AB166" i="6"/>
  <c r="AB167" i="6" s="1"/>
  <c r="AB168" i="6" s="1"/>
  <c r="AA166" i="6"/>
  <c r="AA167" i="6" s="1"/>
  <c r="AA168" i="6" s="1"/>
  <c r="Z166" i="6"/>
  <c r="Z167" i="6" s="1"/>
  <c r="Z168" i="6" s="1"/>
  <c r="Y166" i="6"/>
  <c r="Y167" i="6" s="1"/>
  <c r="Y168" i="6" s="1"/>
  <c r="X166" i="6"/>
  <c r="X167" i="6" s="1"/>
  <c r="X168" i="6" s="1"/>
  <c r="W166" i="6"/>
  <c r="W167" i="6" s="1"/>
  <c r="W168" i="6" s="1"/>
  <c r="V166" i="6"/>
  <c r="V167" i="6" s="1"/>
  <c r="V168" i="6" s="1"/>
  <c r="U166" i="6"/>
  <c r="U167" i="6" s="1"/>
  <c r="U168" i="6" s="1"/>
  <c r="T166" i="6"/>
  <c r="T167" i="6" s="1"/>
  <c r="T168" i="6" s="1"/>
  <c r="S166" i="6"/>
  <c r="S167" i="6" s="1"/>
  <c r="S168" i="6" s="1"/>
  <c r="R166" i="6"/>
  <c r="R167" i="6" s="1"/>
  <c r="R168" i="6" s="1"/>
  <c r="Q166" i="6"/>
  <c r="Q167" i="6" s="1"/>
  <c r="Q168" i="6" s="1"/>
  <c r="P166" i="6"/>
  <c r="P167" i="6" s="1"/>
  <c r="P168" i="6" s="1"/>
  <c r="O166" i="6"/>
  <c r="O167" i="6" s="1"/>
  <c r="O168" i="6" s="1"/>
  <c r="N166" i="6"/>
  <c r="N167" i="6" s="1"/>
  <c r="N168" i="6" s="1"/>
  <c r="M166" i="6"/>
  <c r="M167" i="6" s="1"/>
  <c r="M168" i="6" s="1"/>
  <c r="L166" i="6"/>
  <c r="L167" i="6" s="1"/>
  <c r="L168" i="6" s="1"/>
  <c r="K166" i="6"/>
  <c r="K167" i="6" s="1"/>
  <c r="K168" i="6" s="1"/>
  <c r="J166" i="6"/>
  <c r="J167" i="6" s="1"/>
  <c r="J168" i="6" s="1"/>
  <c r="I166" i="6"/>
  <c r="I167" i="6" s="1"/>
  <c r="I168" i="6" s="1"/>
  <c r="H166" i="6"/>
  <c r="H167" i="6" s="1"/>
  <c r="H168" i="6" s="1"/>
  <c r="G166" i="6"/>
  <c r="G167" i="6" s="1"/>
  <c r="G168" i="6" s="1"/>
  <c r="F166" i="6"/>
  <c r="F167" i="6" s="1"/>
  <c r="F168" i="6" s="1"/>
  <c r="E166" i="6"/>
  <c r="E167" i="6" s="1"/>
  <c r="E168" i="6" s="1"/>
  <c r="D166" i="6"/>
  <c r="D167" i="6" s="1"/>
  <c r="D168" i="6" s="1"/>
  <c r="C166" i="6"/>
  <c r="C167" i="6" s="1"/>
  <c r="C168" i="6" s="1"/>
  <c r="AU161" i="6"/>
  <c r="AU162" i="6" s="1"/>
  <c r="AU163" i="6" s="1"/>
  <c r="AT161" i="6"/>
  <c r="AT162" i="6" s="1"/>
  <c r="AT163" i="6" s="1"/>
  <c r="AS161" i="6"/>
  <c r="AS162" i="6" s="1"/>
  <c r="AS163" i="6" s="1"/>
  <c r="AR161" i="6"/>
  <c r="AR162" i="6" s="1"/>
  <c r="AR163" i="6" s="1"/>
  <c r="AQ161" i="6"/>
  <c r="AQ162" i="6" s="1"/>
  <c r="AQ163" i="6" s="1"/>
  <c r="AP161" i="6"/>
  <c r="AP162" i="6" s="1"/>
  <c r="AP163" i="6" s="1"/>
  <c r="AO161" i="6"/>
  <c r="AO162" i="6" s="1"/>
  <c r="AO163" i="6" s="1"/>
  <c r="AN161" i="6"/>
  <c r="AN162" i="6" s="1"/>
  <c r="AN163" i="6" s="1"/>
  <c r="AM161" i="6"/>
  <c r="AM162" i="6" s="1"/>
  <c r="AM163" i="6" s="1"/>
  <c r="AL161" i="6"/>
  <c r="AL162" i="6" s="1"/>
  <c r="AL163" i="6" s="1"/>
  <c r="AK161" i="6"/>
  <c r="AK162" i="6" s="1"/>
  <c r="AK163" i="6" s="1"/>
  <c r="AJ161" i="6"/>
  <c r="AJ162" i="6" s="1"/>
  <c r="AJ163" i="6" s="1"/>
  <c r="AI161" i="6"/>
  <c r="AI162" i="6" s="1"/>
  <c r="AI163" i="6" s="1"/>
  <c r="AH161" i="6"/>
  <c r="AH162" i="6" s="1"/>
  <c r="AH163" i="6" s="1"/>
  <c r="AG161" i="6"/>
  <c r="AG162" i="6" s="1"/>
  <c r="AG163" i="6" s="1"/>
  <c r="AF161" i="6"/>
  <c r="AF162" i="6" s="1"/>
  <c r="AF163" i="6" s="1"/>
  <c r="AE161" i="6"/>
  <c r="AE162" i="6" s="1"/>
  <c r="AE163" i="6" s="1"/>
  <c r="AD161" i="6"/>
  <c r="AD162" i="6" s="1"/>
  <c r="AD163" i="6" s="1"/>
  <c r="AC161" i="6"/>
  <c r="AC162" i="6" s="1"/>
  <c r="AC163" i="6" s="1"/>
  <c r="AB161" i="6"/>
  <c r="AB162" i="6" s="1"/>
  <c r="AB163" i="6" s="1"/>
  <c r="AA161" i="6"/>
  <c r="AA162" i="6" s="1"/>
  <c r="AA163" i="6" s="1"/>
  <c r="Z161" i="6"/>
  <c r="Z162" i="6" s="1"/>
  <c r="Z163" i="6" s="1"/>
  <c r="Y161" i="6"/>
  <c r="Y162" i="6" s="1"/>
  <c r="Y163" i="6" s="1"/>
  <c r="X161" i="6"/>
  <c r="X162" i="6" s="1"/>
  <c r="X163" i="6" s="1"/>
  <c r="W161" i="6"/>
  <c r="W162" i="6" s="1"/>
  <c r="W163" i="6" s="1"/>
  <c r="V161" i="6"/>
  <c r="V162" i="6" s="1"/>
  <c r="V163" i="6" s="1"/>
  <c r="U161" i="6"/>
  <c r="U162" i="6" s="1"/>
  <c r="U163" i="6" s="1"/>
  <c r="T161" i="6"/>
  <c r="T162" i="6" s="1"/>
  <c r="T163" i="6" s="1"/>
  <c r="S161" i="6"/>
  <c r="S162" i="6" s="1"/>
  <c r="S163" i="6" s="1"/>
  <c r="R161" i="6"/>
  <c r="R162" i="6" s="1"/>
  <c r="R163" i="6" s="1"/>
  <c r="Q161" i="6"/>
  <c r="Q162" i="6" s="1"/>
  <c r="Q163" i="6" s="1"/>
  <c r="P161" i="6"/>
  <c r="P162" i="6" s="1"/>
  <c r="P163" i="6" s="1"/>
  <c r="O161" i="6"/>
  <c r="O162" i="6" s="1"/>
  <c r="O163" i="6" s="1"/>
  <c r="N161" i="6"/>
  <c r="N162" i="6" s="1"/>
  <c r="N163" i="6" s="1"/>
  <c r="M161" i="6"/>
  <c r="M162" i="6" s="1"/>
  <c r="M163" i="6" s="1"/>
  <c r="L161" i="6"/>
  <c r="L162" i="6" s="1"/>
  <c r="L163" i="6" s="1"/>
  <c r="K161" i="6"/>
  <c r="K162" i="6" s="1"/>
  <c r="K163" i="6" s="1"/>
  <c r="J161" i="6"/>
  <c r="J162" i="6" s="1"/>
  <c r="J163" i="6" s="1"/>
  <c r="I161" i="6"/>
  <c r="I162" i="6" s="1"/>
  <c r="I163" i="6" s="1"/>
  <c r="H161" i="6"/>
  <c r="H162" i="6" s="1"/>
  <c r="H163" i="6" s="1"/>
  <c r="G161" i="6"/>
  <c r="G162" i="6" s="1"/>
  <c r="G163" i="6" s="1"/>
  <c r="F161" i="6"/>
  <c r="F162" i="6" s="1"/>
  <c r="F163" i="6" s="1"/>
  <c r="E161" i="6"/>
  <c r="E162" i="6" s="1"/>
  <c r="E163" i="6" s="1"/>
  <c r="D161" i="6"/>
  <c r="D162" i="6" s="1"/>
  <c r="D163" i="6" s="1"/>
  <c r="C161" i="6"/>
  <c r="C162" i="6" s="1"/>
  <c r="C163" i="6" s="1"/>
  <c r="AU156" i="6"/>
  <c r="AU157" i="6" s="1"/>
  <c r="AU158" i="6" s="1"/>
  <c r="AT156" i="6"/>
  <c r="AT157" i="6" s="1"/>
  <c r="AT158" i="6" s="1"/>
  <c r="AS156" i="6"/>
  <c r="AS157" i="6" s="1"/>
  <c r="AS158" i="6" s="1"/>
  <c r="AR156" i="6"/>
  <c r="AR157" i="6" s="1"/>
  <c r="AR158" i="6" s="1"/>
  <c r="AQ156" i="6"/>
  <c r="AQ157" i="6" s="1"/>
  <c r="AQ158" i="6" s="1"/>
  <c r="AP156" i="6"/>
  <c r="AP157" i="6" s="1"/>
  <c r="AP158" i="6" s="1"/>
  <c r="AO156" i="6"/>
  <c r="AO157" i="6" s="1"/>
  <c r="AO158" i="6" s="1"/>
  <c r="AN156" i="6"/>
  <c r="AN157" i="6" s="1"/>
  <c r="AN158" i="6" s="1"/>
  <c r="AM156" i="6"/>
  <c r="AM157" i="6" s="1"/>
  <c r="AM158" i="6" s="1"/>
  <c r="AL156" i="6"/>
  <c r="AL157" i="6" s="1"/>
  <c r="AL158" i="6" s="1"/>
  <c r="AK156" i="6"/>
  <c r="AK157" i="6" s="1"/>
  <c r="AK158" i="6" s="1"/>
  <c r="AJ156" i="6"/>
  <c r="AJ157" i="6" s="1"/>
  <c r="AJ158" i="6" s="1"/>
  <c r="AI156" i="6"/>
  <c r="AI157" i="6" s="1"/>
  <c r="AI158" i="6" s="1"/>
  <c r="AH156" i="6"/>
  <c r="AH157" i="6" s="1"/>
  <c r="AH158" i="6" s="1"/>
  <c r="AG156" i="6"/>
  <c r="AG157" i="6" s="1"/>
  <c r="AG158" i="6" s="1"/>
  <c r="AF156" i="6"/>
  <c r="AF157" i="6" s="1"/>
  <c r="AF158" i="6" s="1"/>
  <c r="AE156" i="6"/>
  <c r="AE157" i="6" s="1"/>
  <c r="AE158" i="6" s="1"/>
  <c r="AD156" i="6"/>
  <c r="AD157" i="6" s="1"/>
  <c r="AD158" i="6" s="1"/>
  <c r="AC156" i="6"/>
  <c r="AC157" i="6" s="1"/>
  <c r="AC158" i="6" s="1"/>
  <c r="AB156" i="6"/>
  <c r="AB157" i="6" s="1"/>
  <c r="AB158" i="6" s="1"/>
  <c r="AA156" i="6"/>
  <c r="AA157" i="6" s="1"/>
  <c r="AA158" i="6" s="1"/>
  <c r="Z156" i="6"/>
  <c r="Z157" i="6" s="1"/>
  <c r="Z158" i="6" s="1"/>
  <c r="Y156" i="6"/>
  <c r="Y157" i="6" s="1"/>
  <c r="Y158" i="6" s="1"/>
  <c r="X156" i="6"/>
  <c r="X157" i="6" s="1"/>
  <c r="X158" i="6" s="1"/>
  <c r="W156" i="6"/>
  <c r="W157" i="6" s="1"/>
  <c r="W158" i="6" s="1"/>
  <c r="V156" i="6"/>
  <c r="V157" i="6" s="1"/>
  <c r="V158" i="6" s="1"/>
  <c r="U156" i="6"/>
  <c r="U157" i="6" s="1"/>
  <c r="U158" i="6" s="1"/>
  <c r="T156" i="6"/>
  <c r="T157" i="6" s="1"/>
  <c r="T158" i="6" s="1"/>
  <c r="S156" i="6"/>
  <c r="S157" i="6" s="1"/>
  <c r="S158" i="6" s="1"/>
  <c r="R156" i="6"/>
  <c r="R157" i="6" s="1"/>
  <c r="R158" i="6" s="1"/>
  <c r="Q156" i="6"/>
  <c r="Q157" i="6" s="1"/>
  <c r="Q158" i="6" s="1"/>
  <c r="P156" i="6"/>
  <c r="P157" i="6" s="1"/>
  <c r="P158" i="6" s="1"/>
  <c r="O156" i="6"/>
  <c r="O157" i="6" s="1"/>
  <c r="O158" i="6" s="1"/>
  <c r="N156" i="6"/>
  <c r="N157" i="6" s="1"/>
  <c r="N158" i="6" s="1"/>
  <c r="M156" i="6"/>
  <c r="M157" i="6" s="1"/>
  <c r="M158" i="6" s="1"/>
  <c r="L156" i="6"/>
  <c r="L157" i="6" s="1"/>
  <c r="L158" i="6" s="1"/>
  <c r="K156" i="6"/>
  <c r="K157" i="6" s="1"/>
  <c r="K158" i="6" s="1"/>
  <c r="J156" i="6"/>
  <c r="J157" i="6" s="1"/>
  <c r="J158" i="6" s="1"/>
  <c r="I156" i="6"/>
  <c r="I157" i="6" s="1"/>
  <c r="I158" i="6" s="1"/>
  <c r="H156" i="6"/>
  <c r="H157" i="6" s="1"/>
  <c r="H158" i="6" s="1"/>
  <c r="G156" i="6"/>
  <c r="G157" i="6" s="1"/>
  <c r="G158" i="6" s="1"/>
  <c r="F156" i="6"/>
  <c r="F157" i="6" s="1"/>
  <c r="F158" i="6" s="1"/>
  <c r="E156" i="6"/>
  <c r="E157" i="6" s="1"/>
  <c r="E158" i="6" s="1"/>
  <c r="D156" i="6"/>
  <c r="D157" i="6" s="1"/>
  <c r="D158" i="6" s="1"/>
  <c r="C156" i="6"/>
  <c r="C157" i="6" s="1"/>
  <c r="C158" i="6" s="1"/>
  <c r="AU151" i="6"/>
  <c r="AU152" i="6" s="1"/>
  <c r="AU153" i="6" s="1"/>
  <c r="AT151" i="6"/>
  <c r="AT152" i="6" s="1"/>
  <c r="AT153" i="6" s="1"/>
  <c r="AS151" i="6"/>
  <c r="AS152" i="6" s="1"/>
  <c r="AS153" i="6" s="1"/>
  <c r="AR151" i="6"/>
  <c r="AR152" i="6" s="1"/>
  <c r="AR153" i="6" s="1"/>
  <c r="AQ151" i="6"/>
  <c r="AQ152" i="6" s="1"/>
  <c r="AQ153" i="6" s="1"/>
  <c r="AP151" i="6"/>
  <c r="AP152" i="6" s="1"/>
  <c r="AP153" i="6" s="1"/>
  <c r="AO151" i="6"/>
  <c r="AO152" i="6" s="1"/>
  <c r="AO153" i="6" s="1"/>
  <c r="AN151" i="6"/>
  <c r="AN152" i="6" s="1"/>
  <c r="AN153" i="6" s="1"/>
  <c r="AM151" i="6"/>
  <c r="AM152" i="6" s="1"/>
  <c r="AM153" i="6" s="1"/>
  <c r="AL151" i="6"/>
  <c r="AL152" i="6" s="1"/>
  <c r="AL153" i="6" s="1"/>
  <c r="AK151" i="6"/>
  <c r="AK152" i="6" s="1"/>
  <c r="AK153" i="6" s="1"/>
  <c r="AJ151" i="6"/>
  <c r="AJ152" i="6" s="1"/>
  <c r="AJ153" i="6" s="1"/>
  <c r="AI151" i="6"/>
  <c r="AI152" i="6" s="1"/>
  <c r="AI153" i="6" s="1"/>
  <c r="AH151" i="6"/>
  <c r="AH152" i="6" s="1"/>
  <c r="AH153" i="6" s="1"/>
  <c r="AG151" i="6"/>
  <c r="AG152" i="6" s="1"/>
  <c r="AG153" i="6" s="1"/>
  <c r="AF151" i="6"/>
  <c r="AF152" i="6" s="1"/>
  <c r="AF153" i="6" s="1"/>
  <c r="AE151" i="6"/>
  <c r="AE152" i="6" s="1"/>
  <c r="AE153" i="6" s="1"/>
  <c r="AD151" i="6"/>
  <c r="AD152" i="6" s="1"/>
  <c r="AD153" i="6" s="1"/>
  <c r="AC151" i="6"/>
  <c r="AC152" i="6" s="1"/>
  <c r="AC153" i="6" s="1"/>
  <c r="AB151" i="6"/>
  <c r="AB152" i="6" s="1"/>
  <c r="AB153" i="6" s="1"/>
  <c r="AA151" i="6"/>
  <c r="AA152" i="6" s="1"/>
  <c r="AA153" i="6" s="1"/>
  <c r="Z151" i="6"/>
  <c r="Z152" i="6" s="1"/>
  <c r="Z153" i="6" s="1"/>
  <c r="Y151" i="6"/>
  <c r="Y152" i="6" s="1"/>
  <c r="Y153" i="6" s="1"/>
  <c r="X151" i="6"/>
  <c r="X152" i="6" s="1"/>
  <c r="X153" i="6" s="1"/>
  <c r="W151" i="6"/>
  <c r="W152" i="6" s="1"/>
  <c r="W153" i="6" s="1"/>
  <c r="V151" i="6"/>
  <c r="V152" i="6" s="1"/>
  <c r="V153" i="6" s="1"/>
  <c r="U151" i="6"/>
  <c r="U152" i="6" s="1"/>
  <c r="U153" i="6" s="1"/>
  <c r="T151" i="6"/>
  <c r="T152" i="6" s="1"/>
  <c r="T153" i="6" s="1"/>
  <c r="S151" i="6"/>
  <c r="S152" i="6" s="1"/>
  <c r="S153" i="6" s="1"/>
  <c r="R151" i="6"/>
  <c r="R152" i="6" s="1"/>
  <c r="Q151" i="6"/>
  <c r="Q152" i="6" s="1"/>
  <c r="Q153" i="6" s="1"/>
  <c r="P151" i="6"/>
  <c r="P152" i="6" s="1"/>
  <c r="P153" i="6" s="1"/>
  <c r="O151" i="6"/>
  <c r="O152" i="6" s="1"/>
  <c r="O153" i="6" s="1"/>
  <c r="N151" i="6"/>
  <c r="N152" i="6" s="1"/>
  <c r="N153" i="6" s="1"/>
  <c r="M151" i="6"/>
  <c r="M152" i="6" s="1"/>
  <c r="M153" i="6" s="1"/>
  <c r="L151" i="6"/>
  <c r="L152" i="6" s="1"/>
  <c r="L153" i="6" s="1"/>
  <c r="K151" i="6"/>
  <c r="K152" i="6" s="1"/>
  <c r="K153" i="6" s="1"/>
  <c r="J151" i="6"/>
  <c r="J152" i="6" s="1"/>
  <c r="J153" i="6" s="1"/>
  <c r="I151" i="6"/>
  <c r="I152" i="6" s="1"/>
  <c r="I153" i="6" s="1"/>
  <c r="H151" i="6"/>
  <c r="H152" i="6" s="1"/>
  <c r="H153" i="6" s="1"/>
  <c r="G151" i="6"/>
  <c r="G152" i="6" s="1"/>
  <c r="G153" i="6" s="1"/>
  <c r="F151" i="6"/>
  <c r="F152" i="6" s="1"/>
  <c r="F153" i="6" s="1"/>
  <c r="E151" i="6"/>
  <c r="E152" i="6" s="1"/>
  <c r="E153" i="6" s="1"/>
  <c r="D151" i="6"/>
  <c r="D152" i="6" s="1"/>
  <c r="D153" i="6" s="1"/>
  <c r="C151" i="6"/>
  <c r="C152" i="6" s="1"/>
  <c r="C153" i="6" s="1"/>
  <c r="DE140" i="6"/>
  <c r="CP140" i="6"/>
  <c r="CQ140" i="6" s="1"/>
  <c r="CA140" i="6"/>
  <c r="BL140" i="6"/>
  <c r="BM140" i="6" s="1"/>
  <c r="AW140" i="6"/>
  <c r="AH140" i="6"/>
  <c r="AI140" i="6" s="1"/>
  <c r="S140" i="6"/>
  <c r="T140" i="6" s="1"/>
  <c r="D140" i="6"/>
  <c r="A140" i="6"/>
  <c r="CO143" i="6" s="1"/>
  <c r="AT136" i="6"/>
  <c r="AU136" i="6" s="1"/>
  <c r="AV136" i="6" s="1"/>
  <c r="AW136" i="6" s="1"/>
  <c r="AX136" i="6" s="1"/>
  <c r="AY136" i="6" s="1"/>
  <c r="Y136" i="6"/>
  <c r="Z136" i="6" s="1"/>
  <c r="AA136" i="6" s="1"/>
  <c r="AB136" i="6" s="1"/>
  <c r="AC136" i="6" s="1"/>
  <c r="AD136" i="6" s="1"/>
  <c r="X135" i="6"/>
  <c r="AS135" i="6" s="1"/>
  <c r="AS134" i="6"/>
  <c r="Y134" i="6"/>
  <c r="AT134" i="6" s="1"/>
  <c r="AT133" i="6"/>
  <c r="Y133" i="6"/>
  <c r="Z133" i="6" s="1"/>
  <c r="M83" i="6"/>
  <c r="N83" i="6" s="1"/>
  <c r="L83" i="6"/>
  <c r="J83" i="6"/>
  <c r="L81" i="6"/>
  <c r="J81" i="6"/>
  <c r="I81" i="6"/>
  <c r="I82" i="6" s="1"/>
  <c r="I83" i="6" s="1"/>
  <c r="L80" i="6"/>
  <c r="I77" i="6"/>
  <c r="I78" i="6" s="1"/>
  <c r="I79" i="6" s="1"/>
  <c r="M75" i="6"/>
  <c r="M79" i="6" s="1"/>
  <c r="L75" i="6"/>
  <c r="L79" i="6" s="1"/>
  <c r="J75" i="6"/>
  <c r="J79" i="6" s="1"/>
  <c r="H75" i="6"/>
  <c r="H79" i="6" s="1"/>
  <c r="H83" i="6" s="1"/>
  <c r="G75" i="6"/>
  <c r="G79" i="6" s="1"/>
  <c r="G83" i="6" s="1"/>
  <c r="D75" i="6"/>
  <c r="D79" i="6" s="1"/>
  <c r="D83" i="6" s="1"/>
  <c r="C75" i="6"/>
  <c r="C79" i="6" s="1"/>
  <c r="C83" i="6" s="1"/>
  <c r="H74" i="6"/>
  <c r="H78" i="6" s="1"/>
  <c r="H82" i="6" s="1"/>
  <c r="G74" i="6"/>
  <c r="G78" i="6" s="1"/>
  <c r="G82" i="6" s="1"/>
  <c r="D74" i="6"/>
  <c r="D78" i="6" s="1"/>
  <c r="D82" i="6" s="1"/>
  <c r="C74" i="6"/>
  <c r="C78" i="6" s="1"/>
  <c r="C82" i="6" s="1"/>
  <c r="L73" i="6"/>
  <c r="L77" i="6" s="1"/>
  <c r="J73" i="6"/>
  <c r="J77" i="6" s="1"/>
  <c r="I73" i="6"/>
  <c r="I74" i="6" s="1"/>
  <c r="I75" i="6" s="1"/>
  <c r="H73" i="6"/>
  <c r="H77" i="6" s="1"/>
  <c r="H81" i="6" s="1"/>
  <c r="G73" i="6"/>
  <c r="G77" i="6" s="1"/>
  <c r="G81" i="6" s="1"/>
  <c r="D73" i="6"/>
  <c r="D77" i="6" s="1"/>
  <c r="D81" i="6" s="1"/>
  <c r="C73" i="6"/>
  <c r="C77" i="6" s="1"/>
  <c r="C81" i="6" s="1"/>
  <c r="L72" i="6"/>
  <c r="L76" i="6" s="1"/>
  <c r="J72" i="6"/>
  <c r="J76" i="6" s="1"/>
  <c r="H72" i="6"/>
  <c r="H76" i="6" s="1"/>
  <c r="H80" i="6" s="1"/>
  <c r="G72" i="6"/>
  <c r="G76" i="6" s="1"/>
  <c r="G80" i="6" s="1"/>
  <c r="D72" i="6"/>
  <c r="D76" i="6" s="1"/>
  <c r="D80" i="6" s="1"/>
  <c r="C72" i="6"/>
  <c r="C76" i="6" s="1"/>
  <c r="C80" i="6" s="1"/>
  <c r="N71" i="6"/>
  <c r="N75" i="6" s="1"/>
  <c r="N79" i="6" s="1"/>
  <c r="L70" i="6"/>
  <c r="L82" i="6" s="1"/>
  <c r="J70" i="6"/>
  <c r="J74" i="6" s="1"/>
  <c r="J78" i="6" s="1"/>
  <c r="R69" i="6"/>
  <c r="R70" i="6" s="1"/>
  <c r="R71" i="6" s="1"/>
  <c r="Q69" i="6"/>
  <c r="Q70" i="6" s="1"/>
  <c r="Q71" i="6" s="1"/>
  <c r="P69" i="6"/>
  <c r="P70" i="6" s="1"/>
  <c r="P71" i="6" s="1"/>
  <c r="O69" i="6"/>
  <c r="O70" i="6" s="1"/>
  <c r="O71" i="6" s="1"/>
  <c r="M69" i="6"/>
  <c r="M81" i="6" s="1"/>
  <c r="N81" i="6" s="1"/>
  <c r="I69" i="6"/>
  <c r="I70" i="6" s="1"/>
  <c r="I71" i="6" s="1"/>
  <c r="M68" i="6"/>
  <c r="M80" i="6" s="1"/>
  <c r="L55" i="6"/>
  <c r="K55" i="6"/>
  <c r="J55" i="6"/>
  <c r="I55" i="6"/>
  <c r="H55" i="6"/>
  <c r="G55" i="6"/>
  <c r="F55" i="6"/>
  <c r="E55" i="6"/>
  <c r="D55" i="6"/>
  <c r="C55" i="6"/>
  <c r="L54" i="6"/>
  <c r="K54" i="6"/>
  <c r="J54" i="6"/>
  <c r="I54" i="6"/>
  <c r="H54" i="6"/>
  <c r="G54" i="6"/>
  <c r="F54" i="6"/>
  <c r="E54" i="6"/>
  <c r="D54" i="6"/>
  <c r="C54" i="6"/>
  <c r="L53" i="6"/>
  <c r="K53" i="6"/>
  <c r="J53" i="6"/>
  <c r="I53" i="6"/>
  <c r="H53" i="6"/>
  <c r="G53" i="6"/>
  <c r="F53" i="6"/>
  <c r="E53" i="6"/>
  <c r="D53" i="6"/>
  <c r="C53" i="6"/>
  <c r="L52" i="6"/>
  <c r="K52" i="6"/>
  <c r="J52" i="6"/>
  <c r="I52" i="6"/>
  <c r="H52" i="6"/>
  <c r="G52" i="6"/>
  <c r="F52" i="6"/>
  <c r="E52" i="6"/>
  <c r="D52" i="6"/>
  <c r="C52" i="6"/>
  <c r="L51" i="6"/>
  <c r="K51" i="6"/>
  <c r="J51" i="6"/>
  <c r="I51" i="6"/>
  <c r="H51" i="6"/>
  <c r="G51" i="6"/>
  <c r="F51" i="6"/>
  <c r="E51" i="6"/>
  <c r="D51" i="6"/>
  <c r="C51" i="6"/>
  <c r="L50" i="6"/>
  <c r="K50" i="6"/>
  <c r="J50" i="6"/>
  <c r="I50" i="6"/>
  <c r="H50" i="6"/>
  <c r="G50" i="6"/>
  <c r="F50" i="6"/>
  <c r="E50" i="6"/>
  <c r="D50" i="6"/>
  <c r="C50" i="6"/>
  <c r="AU15" i="6"/>
  <c r="AU12" i="6" s="1"/>
  <c r="AU13" i="6" s="1"/>
  <c r="AT15" i="6"/>
  <c r="AT16" i="6" s="1"/>
  <c r="AS15" i="6"/>
  <c r="AS12" i="6" s="1"/>
  <c r="AS13" i="6" s="1"/>
  <c r="AR15" i="6"/>
  <c r="AQ15" i="6"/>
  <c r="AP15" i="6"/>
  <c r="AO15" i="6"/>
  <c r="AN15" i="6"/>
  <c r="AM15" i="6"/>
  <c r="D6" i="6"/>
  <c r="C210" i="4"/>
  <c r="J246" i="4"/>
  <c r="I246" i="4"/>
  <c r="H246" i="4"/>
  <c r="G246" i="4"/>
  <c r="G237" i="4"/>
  <c r="D237" i="4"/>
  <c r="CD34" i="1" l="1"/>
  <c r="AJ34" i="1" s="1"/>
  <c r="KO16" i="1"/>
  <c r="KO17" i="1"/>
  <c r="KN16" i="1"/>
  <c r="KN17" i="1"/>
  <c r="KM16" i="1"/>
  <c r="KM17" i="1"/>
  <c r="U228" i="7"/>
  <c r="JO35" i="1"/>
  <c r="JN35" i="1"/>
  <c r="JM35" i="1"/>
  <c r="JL35" i="1"/>
  <c r="JK35" i="1"/>
  <c r="JJ35" i="1"/>
  <c r="JI35" i="1"/>
  <c r="JY34" i="1" a="1"/>
  <c r="JY34" i="1" s="1"/>
  <c r="KK35" i="1"/>
  <c r="KU35" i="1"/>
  <c r="KT35" i="1"/>
  <c r="KF35" i="1"/>
  <c r="KE35" i="1"/>
  <c r="KD35" i="1"/>
  <c r="KC35" i="1"/>
  <c r="KB35" i="1"/>
  <c r="KA35" i="1"/>
  <c r="JN24" i="1"/>
  <c r="JM24" i="1"/>
  <c r="JL24" i="1"/>
  <c r="JK24" i="1"/>
  <c r="KI35" i="1"/>
  <c r="KH35" i="1" s="1"/>
  <c r="O228" i="8"/>
  <c r="P228" i="8"/>
  <c r="S228" i="8"/>
  <c r="S228" i="7"/>
  <c r="O228" i="7"/>
  <c r="Q228" i="7"/>
  <c r="FU4" i="1" s="1"/>
  <c r="P228" i="7"/>
  <c r="T228" i="7"/>
  <c r="R229" i="8"/>
  <c r="R228" i="8"/>
  <c r="T228" i="8"/>
  <c r="V229" i="7"/>
  <c r="V228" i="7"/>
  <c r="R228" i="7"/>
  <c r="U228" i="8"/>
  <c r="U229" i="8"/>
  <c r="Q228" i="8"/>
  <c r="AN16" i="6"/>
  <c r="P15" i="6"/>
  <c r="AM16" i="6"/>
  <c r="O15" i="6"/>
  <c r="AO16" i="6"/>
  <c r="Q15" i="6"/>
  <c r="KS35" i="1"/>
  <c r="Z227" i="7"/>
  <c r="Z223" i="8"/>
  <c r="BC143" i="8"/>
  <c r="BD140" i="8"/>
  <c r="BD141" i="8" s="1"/>
  <c r="BD142" i="8" s="1"/>
  <c r="V227" i="8"/>
  <c r="V226" i="8"/>
  <c r="CH34" i="1"/>
  <c r="D13" i="1"/>
  <c r="D62" i="1"/>
  <c r="KY35" i="1"/>
  <c r="KZ35" i="1"/>
  <c r="KX35" i="1"/>
  <c r="KW35" i="1"/>
  <c r="KV35" i="1"/>
  <c r="KR35" i="1"/>
  <c r="JZ35" i="1"/>
  <c r="KP35" i="1"/>
  <c r="KJ35" i="1"/>
  <c r="KG35" i="1"/>
  <c r="CG35" i="1"/>
  <c r="B36" i="1"/>
  <c r="Q360" i="4"/>
  <c r="D361" i="4"/>
  <c r="C361" i="4" s="1"/>
  <c r="R245" i="4"/>
  <c r="Q245" i="4"/>
  <c r="P245" i="4"/>
  <c r="BM343" i="8"/>
  <c r="BF343" i="8"/>
  <c r="CH343" i="8"/>
  <c r="CA343" i="8"/>
  <c r="BT343" i="8"/>
  <c r="BF343" i="7"/>
  <c r="CH343" i="7"/>
  <c r="CA343" i="7"/>
  <c r="BT343" i="7"/>
  <c r="BM343" i="7"/>
  <c r="BF343" i="6"/>
  <c r="BM343" i="6"/>
  <c r="CH343" i="6"/>
  <c r="CA343" i="6"/>
  <c r="BT343" i="6"/>
  <c r="K248" i="4"/>
  <c r="N248" i="4"/>
  <c r="M248" i="4"/>
  <c r="AA11" i="4"/>
  <c r="AB11" i="4"/>
  <c r="AC11" i="4"/>
  <c r="K12" i="4"/>
  <c r="AC12" i="4" s="1"/>
  <c r="I16" i="4"/>
  <c r="AA16" i="4" s="1"/>
  <c r="J16" i="4"/>
  <c r="AB16" i="4" s="1"/>
  <c r="I15" i="4"/>
  <c r="K16" i="4"/>
  <c r="AC16" i="4" s="1"/>
  <c r="I13" i="4"/>
  <c r="J15" i="4"/>
  <c r="I12" i="4"/>
  <c r="AA12" i="4" s="1"/>
  <c r="K13" i="4"/>
  <c r="J14" i="4"/>
  <c r="AB14" i="4" s="1"/>
  <c r="J12" i="4"/>
  <c r="AB12" i="4" s="1"/>
  <c r="J13" i="4"/>
  <c r="I14" i="4"/>
  <c r="AA14" i="4" s="1"/>
  <c r="K14" i="4"/>
  <c r="AC14" i="4" s="1"/>
  <c r="K15" i="4"/>
  <c r="D442" i="4"/>
  <c r="Q442" i="4" s="1"/>
  <c r="A443" i="4"/>
  <c r="D443" i="4" s="1"/>
  <c r="Q443" i="4" s="1"/>
  <c r="F442" i="4"/>
  <c r="AS144" i="4"/>
  <c r="X144" i="4"/>
  <c r="P359" i="4"/>
  <c r="B359" i="4"/>
  <c r="I362" i="4"/>
  <c r="V362" i="4" s="1"/>
  <c r="H362" i="4"/>
  <c r="U362" i="4" s="1"/>
  <c r="G362" i="4"/>
  <c r="T362" i="4" s="1"/>
  <c r="F362" i="4"/>
  <c r="S362" i="4" s="1"/>
  <c r="E362" i="4"/>
  <c r="R362" i="4" s="1"/>
  <c r="I379" i="4"/>
  <c r="V379" i="4" s="1"/>
  <c r="H379" i="4"/>
  <c r="U379" i="4" s="1"/>
  <c r="G379" i="4"/>
  <c r="T379" i="4" s="1"/>
  <c r="D379" i="4"/>
  <c r="Q379" i="4" s="1"/>
  <c r="A363" i="4"/>
  <c r="R291" i="8"/>
  <c r="Q291" i="8"/>
  <c r="E290" i="8"/>
  <c r="F290" i="8"/>
  <c r="BQ338" i="7"/>
  <c r="BO338" i="7"/>
  <c r="BS338" i="7"/>
  <c r="CI336" i="7"/>
  <c r="CN336" i="6"/>
  <c r="BQ338" i="6"/>
  <c r="BO338" i="6"/>
  <c r="BP338" i="6"/>
  <c r="BR338" i="7"/>
  <c r="CB338" i="7"/>
  <c r="BS338" i="6"/>
  <c r="BP338" i="7"/>
  <c r="BR338" i="6"/>
  <c r="BO338" i="8"/>
  <c r="BP338" i="8"/>
  <c r="BQ338" i="8"/>
  <c r="BR338" i="8"/>
  <c r="BS338" i="8"/>
  <c r="CB338" i="8"/>
  <c r="CI336" i="8"/>
  <c r="CH338" i="8"/>
  <c r="CH336" i="8"/>
  <c r="CJ336" i="8"/>
  <c r="CK336" i="8"/>
  <c r="CL336" i="8"/>
  <c r="CM336" i="8"/>
  <c r="CN336" i="8"/>
  <c r="BQ352" i="4"/>
  <c r="AP16" i="6"/>
  <c r="L15" i="6"/>
  <c r="I15" i="6"/>
  <c r="AQ16" i="6"/>
  <c r="M15" i="6"/>
  <c r="J15" i="6"/>
  <c r="AR16" i="6"/>
  <c r="N15" i="6"/>
  <c r="K15" i="6"/>
  <c r="E223" i="6"/>
  <c r="F223" i="6" s="1"/>
  <c r="E237" i="4"/>
  <c r="K237" i="4"/>
  <c r="L237" i="4" s="1"/>
  <c r="H210" i="4"/>
  <c r="K14" i="6"/>
  <c r="J14" i="6"/>
  <c r="I14" i="6"/>
  <c r="K14" i="7"/>
  <c r="J14" i="7"/>
  <c r="I14" i="7"/>
  <c r="K11" i="6"/>
  <c r="K14" i="8"/>
  <c r="J11" i="6"/>
  <c r="J14" i="8"/>
  <c r="I11" i="6"/>
  <c r="I14" i="8"/>
  <c r="K11" i="7"/>
  <c r="J11" i="7"/>
  <c r="I11" i="7"/>
  <c r="K11" i="8"/>
  <c r="J11" i="8"/>
  <c r="I11" i="8"/>
  <c r="J15" i="8"/>
  <c r="I15" i="7"/>
  <c r="K15" i="8"/>
  <c r="J15" i="7"/>
  <c r="K15" i="7"/>
  <c r="I15" i="8"/>
  <c r="J16" i="8"/>
  <c r="I16" i="7"/>
  <c r="I12" i="8"/>
  <c r="J16" i="7"/>
  <c r="K16" i="7"/>
  <c r="K12" i="8"/>
  <c r="K16" i="8"/>
  <c r="I16" i="8"/>
  <c r="I12" i="7"/>
  <c r="J12" i="8"/>
  <c r="K12" i="7"/>
  <c r="J12" i="7"/>
  <c r="I13" i="7"/>
  <c r="I13" i="8"/>
  <c r="J13" i="8"/>
  <c r="K13" i="8"/>
  <c r="J13" i="7"/>
  <c r="K13" i="7"/>
  <c r="O245" i="4"/>
  <c r="K246" i="4"/>
  <c r="I210" i="4"/>
  <c r="A380" i="4"/>
  <c r="FP144" i="4"/>
  <c r="EU144" i="4"/>
  <c r="DZ144" i="4"/>
  <c r="DE144" i="4"/>
  <c r="CJ144" i="4"/>
  <c r="BO144" i="4"/>
  <c r="AN143" i="7"/>
  <c r="AN141" i="7"/>
  <c r="AN142" i="7" s="1"/>
  <c r="AO140" i="7"/>
  <c r="DM140" i="7"/>
  <c r="DL143" i="7"/>
  <c r="DL141" i="7"/>
  <c r="DL142" i="7" s="1"/>
  <c r="K143" i="7"/>
  <c r="K141" i="7"/>
  <c r="K142" i="7" s="1"/>
  <c r="L140" i="7"/>
  <c r="Z143" i="7"/>
  <c r="AA140" i="7"/>
  <c r="Z141" i="7"/>
  <c r="Z142" i="7" s="1"/>
  <c r="BD141" i="7"/>
  <c r="BD142" i="7" s="1"/>
  <c r="BE140" i="7"/>
  <c r="BD143" i="7"/>
  <c r="DL141" i="8"/>
  <c r="DL142" i="8" s="1"/>
  <c r="DM140" i="8"/>
  <c r="DL143" i="8"/>
  <c r="BR143" i="8"/>
  <c r="BS140" i="8"/>
  <c r="BR141" i="8"/>
  <c r="BR142" i="8" s="1"/>
  <c r="K140" i="8"/>
  <c r="J143" i="8"/>
  <c r="J141" i="8"/>
  <c r="J142" i="8" s="1"/>
  <c r="X130" i="6"/>
  <c r="EU130" i="6"/>
  <c r="DE130" i="6"/>
  <c r="BO130" i="6"/>
  <c r="CH143" i="7"/>
  <c r="CH141" i="7"/>
  <c r="CH142" i="7" s="1"/>
  <c r="CI140" i="7"/>
  <c r="CV143" i="8"/>
  <c r="CW140" i="8"/>
  <c r="CV141" i="8"/>
  <c r="CV142" i="8" s="1"/>
  <c r="BR141" i="7"/>
  <c r="BR142" i="7" s="1"/>
  <c r="BS140" i="7"/>
  <c r="BR143" i="7"/>
  <c r="Y141" i="8"/>
  <c r="Y142" i="8" s="1"/>
  <c r="Z140" i="8"/>
  <c r="Y143" i="8"/>
  <c r="CV141" i="7"/>
  <c r="CV142" i="7" s="1"/>
  <c r="CV143" i="7"/>
  <c r="CW140" i="7"/>
  <c r="CG141" i="8"/>
  <c r="CG142" i="8" s="1"/>
  <c r="CH140" i="8"/>
  <c r="CG143" i="8"/>
  <c r="AO140" i="8"/>
  <c r="AN141" i="8"/>
  <c r="AN142" i="8" s="1"/>
  <c r="AN143" i="8"/>
  <c r="AG143" i="6"/>
  <c r="AT12" i="6"/>
  <c r="AT13" i="6" s="1"/>
  <c r="Y135" i="6"/>
  <c r="AT135" i="6" s="1"/>
  <c r="AS17" i="6"/>
  <c r="AV143" i="6"/>
  <c r="FP130" i="6"/>
  <c r="CJ130" i="6"/>
  <c r="DZ130" i="6"/>
  <c r="CQ143" i="6"/>
  <c r="L74" i="6"/>
  <c r="L78" i="6" s="1"/>
  <c r="AU16" i="6"/>
  <c r="C141" i="6"/>
  <c r="C142" i="6" s="1"/>
  <c r="AN17" i="6"/>
  <c r="AG141" i="6"/>
  <c r="AG142" i="6" s="1"/>
  <c r="AP17" i="6"/>
  <c r="AV141" i="6"/>
  <c r="AV142" i="6" s="1"/>
  <c r="BK141" i="6"/>
  <c r="BK142" i="6" s="1"/>
  <c r="AR17" i="6"/>
  <c r="BL141" i="6"/>
  <c r="BL142" i="6" s="1"/>
  <c r="BM141" i="6"/>
  <c r="BM142" i="6" s="1"/>
  <c r="AQ17" i="6"/>
  <c r="AT17" i="6"/>
  <c r="BZ141" i="6"/>
  <c r="BZ142" i="6" s="1"/>
  <c r="AU17" i="6"/>
  <c r="CO141" i="6"/>
  <c r="CO142" i="6" s="1"/>
  <c r="CP141" i="6"/>
  <c r="CP142" i="6" s="1"/>
  <c r="R143" i="6"/>
  <c r="L246" i="4"/>
  <c r="M247" i="4"/>
  <c r="N247" i="4"/>
  <c r="M246" i="4"/>
  <c r="N246" i="4"/>
  <c r="L248" i="4"/>
  <c r="K247" i="4"/>
  <c r="K249" i="4"/>
  <c r="K250" i="4"/>
  <c r="JL13" i="1"/>
  <c r="JK13" i="1"/>
  <c r="L247" i="4"/>
  <c r="AO17" i="6"/>
  <c r="DF140" i="6"/>
  <c r="Z134" i="6"/>
  <c r="AU133" i="6"/>
  <c r="AV133" i="6" s="1"/>
  <c r="BK143" i="6"/>
  <c r="BL143" i="6"/>
  <c r="BZ143" i="6"/>
  <c r="CP143" i="6"/>
  <c r="M72" i="6"/>
  <c r="M76" i="6" s="1"/>
  <c r="AS16" i="6"/>
  <c r="S143" i="6"/>
  <c r="M70" i="6"/>
  <c r="AX140" i="6"/>
  <c r="AM17" i="6"/>
  <c r="J82" i="6"/>
  <c r="AA133" i="6"/>
  <c r="Z135" i="6"/>
  <c r="R153" i="6"/>
  <c r="M73" i="6"/>
  <c r="M77" i="6" s="1"/>
  <c r="N69" i="6"/>
  <c r="N73" i="6" s="1"/>
  <c r="N77" i="6" s="1"/>
  <c r="AS130" i="6"/>
  <c r="AM12" i="6"/>
  <c r="AN12" i="6"/>
  <c r="AP12" i="6"/>
  <c r="N68" i="6"/>
  <c r="N72" i="6" s="1"/>
  <c r="N76" i="6" s="1"/>
  <c r="AO12" i="6"/>
  <c r="DE141" i="6"/>
  <c r="DE142" i="6" s="1"/>
  <c r="DE143" i="6"/>
  <c r="AQ12" i="6"/>
  <c r="AR12" i="6"/>
  <c r="AW141" i="6"/>
  <c r="AW142" i="6" s="1"/>
  <c r="AW143" i="6"/>
  <c r="K223" i="6"/>
  <c r="H223" i="6"/>
  <c r="BN140" i="6"/>
  <c r="BM143" i="6"/>
  <c r="CA141" i="6"/>
  <c r="CA142" i="6" s="1"/>
  <c r="CB140" i="6"/>
  <c r="CA143" i="6"/>
  <c r="S141" i="6"/>
  <c r="S142" i="6" s="1"/>
  <c r="T143" i="6"/>
  <c r="T141" i="6"/>
  <c r="T142" i="6" s="1"/>
  <c r="U140" i="6"/>
  <c r="AH143" i="6"/>
  <c r="AI143" i="6"/>
  <c r="AJ140" i="6"/>
  <c r="CR140" i="6"/>
  <c r="CQ141" i="6"/>
  <c r="CQ142" i="6" s="1"/>
  <c r="AH141" i="6"/>
  <c r="AH142" i="6" s="1"/>
  <c r="AI141" i="6"/>
  <c r="AI142" i="6" s="1"/>
  <c r="R141" i="6"/>
  <c r="R142" i="6" s="1"/>
  <c r="C143" i="6"/>
  <c r="E140" i="6"/>
  <c r="D143" i="6"/>
  <c r="DD143" i="6"/>
  <c r="D141" i="6"/>
  <c r="D142" i="6" s="1"/>
  <c r="DD141" i="6"/>
  <c r="DD142" i="6" s="1"/>
  <c r="H237" i="4"/>
  <c r="C213" i="4"/>
  <c r="C209" i="4"/>
  <c r="C208" i="4"/>
  <c r="JM5" i="1"/>
  <c r="CD35" i="1" l="1"/>
  <c r="AJ35" i="1" s="1"/>
  <c r="JL16" i="1"/>
  <c r="JL17" i="1"/>
  <c r="JK16" i="1"/>
  <c r="JK17" i="1"/>
  <c r="FT4" i="1"/>
  <c r="JQ37" i="1"/>
  <c r="EL4" i="1"/>
  <c r="EM4" i="1"/>
  <c r="FS4" i="1"/>
  <c r="EK4" i="1"/>
  <c r="W25" i="1" a="1"/>
  <c r="W25" i="1" s="1"/>
  <c r="E20" i="8"/>
  <c r="W20" i="8" s="1"/>
  <c r="C20" i="8"/>
  <c r="U20" i="8" s="1"/>
  <c r="C20" i="7"/>
  <c r="U20" i="7" s="1"/>
  <c r="D19" i="6"/>
  <c r="V19" i="6" s="1"/>
  <c r="D19" i="8"/>
  <c r="V19" i="8" s="1"/>
  <c r="D20" i="7"/>
  <c r="V20" i="7" s="1"/>
  <c r="D27" i="8"/>
  <c r="V27" i="8" s="1"/>
  <c r="E19" i="8"/>
  <c r="W19" i="8" s="1"/>
  <c r="E20" i="7"/>
  <c r="W20" i="7" s="1"/>
  <c r="C18" i="8"/>
  <c r="U18" i="8" s="1"/>
  <c r="C23" i="8"/>
  <c r="U23" i="8" s="1"/>
  <c r="D18" i="8"/>
  <c r="V18" i="8" s="1"/>
  <c r="C18" i="7"/>
  <c r="U18" i="7" s="1"/>
  <c r="E18" i="8"/>
  <c r="W18" i="8" s="1"/>
  <c r="E19" i="6"/>
  <c r="W19" i="6" s="1"/>
  <c r="E27" i="8"/>
  <c r="W27" i="8" s="1"/>
  <c r="D18" i="7"/>
  <c r="V18" i="7" s="1"/>
  <c r="D23" i="8"/>
  <c r="V23" i="8" s="1"/>
  <c r="E23" i="8"/>
  <c r="W23" i="8" s="1"/>
  <c r="D20" i="8"/>
  <c r="V20" i="8" s="1"/>
  <c r="D31" i="8"/>
  <c r="V31" i="8" s="1"/>
  <c r="C24" i="8"/>
  <c r="U24" i="8" s="1"/>
  <c r="D23" i="6"/>
  <c r="V23" i="6" s="1"/>
  <c r="D24" i="8"/>
  <c r="V24" i="8" s="1"/>
  <c r="E24" i="8"/>
  <c r="W24" i="8" s="1"/>
  <c r="E18" i="7"/>
  <c r="W18" i="7" s="1"/>
  <c r="C19" i="6"/>
  <c r="U19" i="6" s="1"/>
  <c r="C19" i="8"/>
  <c r="U19" i="8" s="1"/>
  <c r="C27" i="8"/>
  <c r="U27" i="8" s="1"/>
  <c r="D19" i="7"/>
  <c r="V19" i="7" s="1"/>
  <c r="E22" i="6"/>
  <c r="W22" i="6" s="1"/>
  <c r="E20" i="6"/>
  <c r="W20" i="6" s="1"/>
  <c r="D28" i="8"/>
  <c r="V28" i="8" s="1"/>
  <c r="E32" i="8"/>
  <c r="W32" i="8" s="1"/>
  <c r="C22" i="6"/>
  <c r="U22" i="6" s="1"/>
  <c r="C28" i="8"/>
  <c r="U28" i="8" s="1"/>
  <c r="C23" i="6"/>
  <c r="U23" i="6" s="1"/>
  <c r="E18" i="6"/>
  <c r="W18" i="6" s="1"/>
  <c r="C32" i="8"/>
  <c r="U32" i="8" s="1"/>
  <c r="D32" i="8"/>
  <c r="V32" i="8" s="1"/>
  <c r="E31" i="8"/>
  <c r="W31" i="8" s="1"/>
  <c r="E19" i="7"/>
  <c r="W19" i="7" s="1"/>
  <c r="E23" i="6"/>
  <c r="W23" i="6" s="1"/>
  <c r="D18" i="6"/>
  <c r="V18" i="6" s="1"/>
  <c r="C24" i="6"/>
  <c r="U24" i="6" s="1"/>
  <c r="D20" i="6"/>
  <c r="V20" i="6" s="1"/>
  <c r="E24" i="6"/>
  <c r="W24" i="6" s="1"/>
  <c r="E28" i="8"/>
  <c r="W28" i="8" s="1"/>
  <c r="C31" i="8"/>
  <c r="U31" i="8" s="1"/>
  <c r="D24" i="6"/>
  <c r="V24" i="6" s="1"/>
  <c r="C20" i="6"/>
  <c r="U20" i="6" s="1"/>
  <c r="C19" i="7"/>
  <c r="U19" i="7" s="1"/>
  <c r="D22" i="6"/>
  <c r="V22" i="6" s="1"/>
  <c r="C18" i="6"/>
  <c r="U18" i="6" s="1"/>
  <c r="E27" i="6"/>
  <c r="W27" i="6" s="1"/>
  <c r="C30" i="6"/>
  <c r="U30" i="6" s="1"/>
  <c r="C23" i="7"/>
  <c r="U23" i="7" s="1"/>
  <c r="D27" i="6"/>
  <c r="V27" i="6" s="1"/>
  <c r="E35" i="8"/>
  <c r="W35" i="8" s="1"/>
  <c r="D28" i="6"/>
  <c r="V28" i="6" s="1"/>
  <c r="E26" i="6"/>
  <c r="W26" i="6" s="1"/>
  <c r="C26" i="7"/>
  <c r="U26" i="7" s="1"/>
  <c r="E30" i="6"/>
  <c r="W30" i="6" s="1"/>
  <c r="D30" i="6"/>
  <c r="V30" i="6" s="1"/>
  <c r="D26" i="6"/>
  <c r="V26" i="6" s="1"/>
  <c r="D35" i="8"/>
  <c r="V35" i="8" s="1"/>
  <c r="E24" i="7"/>
  <c r="W24" i="7" s="1"/>
  <c r="E22" i="8"/>
  <c r="W22" i="8" s="1"/>
  <c r="D22" i="8"/>
  <c r="V22" i="8" s="1"/>
  <c r="C27" i="6"/>
  <c r="U27" i="6" s="1"/>
  <c r="C26" i="6"/>
  <c r="U26" i="6" s="1"/>
  <c r="E22" i="7"/>
  <c r="W22" i="7" s="1"/>
  <c r="D23" i="7"/>
  <c r="V23" i="7" s="1"/>
  <c r="C36" i="8"/>
  <c r="U36" i="8" s="1"/>
  <c r="C24" i="7"/>
  <c r="U24" i="7" s="1"/>
  <c r="D24" i="7"/>
  <c r="V24" i="7" s="1"/>
  <c r="C22" i="8"/>
  <c r="U22" i="8" s="1"/>
  <c r="E23" i="7"/>
  <c r="W23" i="7" s="1"/>
  <c r="C28" i="6"/>
  <c r="U28" i="6" s="1"/>
  <c r="C22" i="7"/>
  <c r="U22" i="7" s="1"/>
  <c r="C35" i="8"/>
  <c r="U35" i="8" s="1"/>
  <c r="D36" i="8"/>
  <c r="V36" i="8" s="1"/>
  <c r="E36" i="8"/>
  <c r="W36" i="8" s="1"/>
  <c r="D26" i="7"/>
  <c r="V26" i="7" s="1"/>
  <c r="E26" i="7"/>
  <c r="W26" i="7" s="1"/>
  <c r="D22" i="7"/>
  <c r="V22" i="7" s="1"/>
  <c r="E28" i="6"/>
  <c r="W28" i="6" s="1"/>
  <c r="C27" i="7"/>
  <c r="U27" i="7" s="1"/>
  <c r="E32" i="6"/>
  <c r="W32" i="6" s="1"/>
  <c r="E34" i="6"/>
  <c r="W34" i="6" s="1"/>
  <c r="C31" i="6"/>
  <c r="U31" i="6" s="1"/>
  <c r="E26" i="8"/>
  <c r="W26" i="8" s="1"/>
  <c r="E28" i="7"/>
  <c r="W28" i="7" s="1"/>
  <c r="C30" i="7"/>
  <c r="U30" i="7" s="1"/>
  <c r="C34" i="6"/>
  <c r="U34" i="6" s="1"/>
  <c r="D26" i="8"/>
  <c r="V26" i="8" s="1"/>
  <c r="C28" i="7"/>
  <c r="U28" i="7" s="1"/>
  <c r="D30" i="7"/>
  <c r="V30" i="7" s="1"/>
  <c r="D32" i="6"/>
  <c r="V32" i="6" s="1"/>
  <c r="E30" i="7"/>
  <c r="W30" i="7" s="1"/>
  <c r="D27" i="7"/>
  <c r="V27" i="7" s="1"/>
  <c r="D34" i="6"/>
  <c r="V34" i="6" s="1"/>
  <c r="D28" i="7"/>
  <c r="V28" i="7" s="1"/>
  <c r="C32" i="6"/>
  <c r="U32" i="6" s="1"/>
  <c r="E31" i="6"/>
  <c r="W31" i="6" s="1"/>
  <c r="C26" i="8"/>
  <c r="U26" i="8" s="1"/>
  <c r="D31" i="6"/>
  <c r="V31" i="6" s="1"/>
  <c r="E27" i="7"/>
  <c r="W27" i="7" s="1"/>
  <c r="E36" i="6"/>
  <c r="W36" i="6" s="1"/>
  <c r="D35" i="6"/>
  <c r="V35" i="6" s="1"/>
  <c r="E30" i="8"/>
  <c r="W30" i="8" s="1"/>
  <c r="D32" i="7"/>
  <c r="V32" i="7" s="1"/>
  <c r="C31" i="7"/>
  <c r="U31" i="7" s="1"/>
  <c r="E32" i="7"/>
  <c r="W32" i="7" s="1"/>
  <c r="C34" i="7"/>
  <c r="U34" i="7" s="1"/>
  <c r="C32" i="7"/>
  <c r="U32" i="7" s="1"/>
  <c r="C35" i="6"/>
  <c r="U35" i="6" s="1"/>
  <c r="E35" i="6"/>
  <c r="W35" i="6" s="1"/>
  <c r="D34" i="7"/>
  <c r="V34" i="7" s="1"/>
  <c r="D31" i="7"/>
  <c r="V31" i="7" s="1"/>
  <c r="C36" i="6"/>
  <c r="U36" i="6" s="1"/>
  <c r="D36" i="6"/>
  <c r="V36" i="6" s="1"/>
  <c r="E31" i="7"/>
  <c r="W31" i="7" s="1"/>
  <c r="D30" i="8"/>
  <c r="V30" i="8" s="1"/>
  <c r="E34" i="7"/>
  <c r="W34" i="7" s="1"/>
  <c r="C30" i="8"/>
  <c r="U30" i="8" s="1"/>
  <c r="D36" i="7"/>
  <c r="V36" i="7" s="1"/>
  <c r="C35" i="7"/>
  <c r="U35" i="7" s="1"/>
  <c r="C36" i="7"/>
  <c r="U36" i="7" s="1"/>
  <c r="D34" i="8"/>
  <c r="V34" i="8" s="1"/>
  <c r="E35" i="7"/>
  <c r="W35" i="7" s="1"/>
  <c r="E36" i="7"/>
  <c r="W36" i="7" s="1"/>
  <c r="D35" i="7"/>
  <c r="V35" i="7" s="1"/>
  <c r="E34" i="8"/>
  <c r="W34" i="8" s="1"/>
  <c r="C34" i="8"/>
  <c r="U34" i="8" s="1"/>
  <c r="JY35" i="1" a="1"/>
  <c r="JY35" i="1" s="1"/>
  <c r="C31" i="4"/>
  <c r="C26" i="4"/>
  <c r="E26" i="4"/>
  <c r="E35" i="4"/>
  <c r="AN227" i="6" s="1"/>
  <c r="E30" i="4"/>
  <c r="D23" i="4"/>
  <c r="D34" i="4"/>
  <c r="E28" i="4"/>
  <c r="W28" i="4" s="1"/>
  <c r="C34" i="4"/>
  <c r="D20" i="4"/>
  <c r="V20" i="4" s="1"/>
  <c r="C18" i="4"/>
  <c r="U18" i="4" s="1"/>
  <c r="D31" i="4"/>
  <c r="C30" i="4"/>
  <c r="E32" i="4"/>
  <c r="W32" i="4" s="1"/>
  <c r="C20" i="4"/>
  <c r="U20" i="4" s="1"/>
  <c r="C27" i="4"/>
  <c r="D36" i="4"/>
  <c r="V36" i="4" s="1"/>
  <c r="E18" i="4"/>
  <c r="W18" i="4" s="1"/>
  <c r="C32" i="4"/>
  <c r="U32" i="4" s="1"/>
  <c r="C24" i="4"/>
  <c r="U24" i="4" s="1"/>
  <c r="C22" i="4"/>
  <c r="E22" i="4"/>
  <c r="C36" i="4"/>
  <c r="U36" i="4" s="1"/>
  <c r="D24" i="4"/>
  <c r="V24" i="4" s="1"/>
  <c r="D28" i="4"/>
  <c r="V28" i="4" s="1"/>
  <c r="D35" i="4"/>
  <c r="E20" i="4"/>
  <c r="W20" i="4" s="1"/>
  <c r="E36" i="4"/>
  <c r="W36" i="4" s="1"/>
  <c r="D22" i="4"/>
  <c r="C35" i="4"/>
  <c r="E34" i="4"/>
  <c r="D19" i="4"/>
  <c r="E19" i="4"/>
  <c r="AB227" i="6" s="1"/>
  <c r="C19" i="4"/>
  <c r="C23" i="4"/>
  <c r="D18" i="4"/>
  <c r="V18" i="4" s="1"/>
  <c r="E27" i="4"/>
  <c r="AH227" i="6" s="1"/>
  <c r="E31" i="4"/>
  <c r="AK227" i="6" s="1"/>
  <c r="D26" i="4"/>
  <c r="D27" i="4"/>
  <c r="E24" i="4"/>
  <c r="W24" i="4" s="1"/>
  <c r="E23" i="4"/>
  <c r="AE227" i="6" s="1"/>
  <c r="D32" i="4"/>
  <c r="V32" i="4" s="1"/>
  <c r="D30" i="4"/>
  <c r="C28" i="4"/>
  <c r="U28" i="4" s="1"/>
  <c r="JO36" i="1"/>
  <c r="JN36" i="1"/>
  <c r="JM36" i="1"/>
  <c r="JL36" i="1"/>
  <c r="JK36" i="1"/>
  <c r="JJ36" i="1"/>
  <c r="JI36" i="1"/>
  <c r="KK36" i="1"/>
  <c r="KU36" i="1"/>
  <c r="KT36" i="1"/>
  <c r="KF36" i="1"/>
  <c r="KE36" i="1"/>
  <c r="KD36" i="1"/>
  <c r="KC36" i="1"/>
  <c r="KB36" i="1"/>
  <c r="KA36" i="1"/>
  <c r="BD143" i="8"/>
  <c r="BE140" i="8"/>
  <c r="BE143" i="8" s="1"/>
  <c r="KI36" i="1"/>
  <c r="KH36" i="1" s="1"/>
  <c r="U245" i="4"/>
  <c r="V228" i="8"/>
  <c r="V229" i="8"/>
  <c r="V245" i="4"/>
  <c r="S245" i="4"/>
  <c r="W245" i="4" s="1"/>
  <c r="AA245" i="4" s="1"/>
  <c r="AE245" i="4" s="1"/>
  <c r="AI245" i="4" s="1"/>
  <c r="AM245" i="4" s="1"/>
  <c r="T245" i="4"/>
  <c r="R17" i="6"/>
  <c r="O17" i="6"/>
  <c r="S17" i="6"/>
  <c r="P17" i="6"/>
  <c r="R16" i="4"/>
  <c r="AJ16" i="4" s="1"/>
  <c r="T13" i="4"/>
  <c r="R12" i="4"/>
  <c r="S13" i="4"/>
  <c r="Y226" i="7" s="1"/>
  <c r="T14" i="8"/>
  <c r="T14" i="7"/>
  <c r="T14" i="6"/>
  <c r="T14" i="4"/>
  <c r="AL14" i="4" s="1"/>
  <c r="R13" i="4"/>
  <c r="S14" i="8"/>
  <c r="S14" i="7"/>
  <c r="S14" i="6"/>
  <c r="S14" i="4"/>
  <c r="AK14" i="4" s="1"/>
  <c r="R14" i="8"/>
  <c r="R14" i="7"/>
  <c r="R14" i="6"/>
  <c r="T15" i="4"/>
  <c r="R14" i="4"/>
  <c r="AJ14" i="4" s="1"/>
  <c r="S15" i="4"/>
  <c r="T16" i="4"/>
  <c r="AL16" i="4" s="1"/>
  <c r="R15" i="4"/>
  <c r="T12" i="4"/>
  <c r="AL12" i="4" s="1"/>
  <c r="S16" i="4"/>
  <c r="S12" i="4"/>
  <c r="R15" i="8"/>
  <c r="S15" i="8"/>
  <c r="T15" i="8"/>
  <c r="R15" i="7"/>
  <c r="S15" i="7"/>
  <c r="T15" i="7"/>
  <c r="R12" i="8"/>
  <c r="R16" i="8"/>
  <c r="S12" i="8"/>
  <c r="T16" i="8"/>
  <c r="T12" i="8"/>
  <c r="T16" i="7"/>
  <c r="S16" i="8"/>
  <c r="S16" i="7"/>
  <c r="S12" i="7"/>
  <c r="T12" i="7"/>
  <c r="R12" i="7"/>
  <c r="R16" i="7"/>
  <c r="R13" i="7"/>
  <c r="T13" i="7"/>
  <c r="S13" i="7"/>
  <c r="T13" i="8"/>
  <c r="S13" i="8"/>
  <c r="R13" i="8"/>
  <c r="T15" i="6"/>
  <c r="AM13" i="6"/>
  <c r="R12" i="6"/>
  <c r="O12" i="6"/>
  <c r="AG12" i="6" s="1"/>
  <c r="Q16" i="6"/>
  <c r="T16" i="6"/>
  <c r="R15" i="6"/>
  <c r="AO13" i="6"/>
  <c r="Q12" i="6"/>
  <c r="AI12" i="6" s="1"/>
  <c r="T12" i="6"/>
  <c r="T17" i="6"/>
  <c r="Q17" i="6"/>
  <c r="R16" i="6"/>
  <c r="O16" i="6"/>
  <c r="S15" i="6"/>
  <c r="AN13" i="6"/>
  <c r="P12" i="6"/>
  <c r="AH12" i="6" s="1"/>
  <c r="S12" i="6"/>
  <c r="P16" i="6"/>
  <c r="S16" i="6"/>
  <c r="KS36" i="1"/>
  <c r="Z227" i="8"/>
  <c r="Q248" i="4"/>
  <c r="U248" i="4" s="1"/>
  <c r="R248" i="4"/>
  <c r="V248" i="4" s="1"/>
  <c r="O248" i="4"/>
  <c r="CH35" i="1"/>
  <c r="CD36" i="1" s="1"/>
  <c r="AJ36" i="1" s="1"/>
  <c r="AB13" i="4"/>
  <c r="AC13" i="4"/>
  <c r="AA13" i="4"/>
  <c r="KV36" i="1"/>
  <c r="KX36" i="1"/>
  <c r="KW36" i="1"/>
  <c r="KP36" i="1"/>
  <c r="KZ36" i="1"/>
  <c r="KY36" i="1"/>
  <c r="AE334" i="8"/>
  <c r="AE334" i="7"/>
  <c r="AE334" i="6"/>
  <c r="Q361" i="4"/>
  <c r="D362" i="4"/>
  <c r="C362" i="4" s="1"/>
  <c r="AA15" i="4"/>
  <c r="AG334" i="8"/>
  <c r="AC15" i="4"/>
  <c r="AG334" i="6"/>
  <c r="AG348" i="4"/>
  <c r="AB15" i="4"/>
  <c r="AG334" i="7"/>
  <c r="O247" i="4"/>
  <c r="A444" i="4"/>
  <c r="E444" i="4" s="1"/>
  <c r="O250" i="4"/>
  <c r="R246" i="4"/>
  <c r="V246" i="4" s="1"/>
  <c r="R247" i="4"/>
  <c r="V247" i="4" s="1"/>
  <c r="P248" i="4"/>
  <c r="Q247" i="4"/>
  <c r="U247" i="4" s="1"/>
  <c r="AF334" i="8"/>
  <c r="AF334" i="7"/>
  <c r="X11" i="4"/>
  <c r="Y11" i="4"/>
  <c r="Z11" i="4"/>
  <c r="AJ11" i="4"/>
  <c r="AK11" i="4"/>
  <c r="AL11" i="4"/>
  <c r="C226" i="8"/>
  <c r="V11" i="4"/>
  <c r="W11" i="4"/>
  <c r="C16" i="4"/>
  <c r="D16" i="4"/>
  <c r="C15" i="4"/>
  <c r="E16" i="4"/>
  <c r="C13" i="4"/>
  <c r="D15" i="4"/>
  <c r="D13" i="4"/>
  <c r="C14" i="4"/>
  <c r="U14" i="4" s="1"/>
  <c r="E15" i="4"/>
  <c r="C12" i="4"/>
  <c r="E13" i="4"/>
  <c r="D14" i="4"/>
  <c r="V14" i="4" s="1"/>
  <c r="D12" i="4"/>
  <c r="E14" i="4"/>
  <c r="W14" i="4" s="1"/>
  <c r="E12" i="4"/>
  <c r="F15" i="6"/>
  <c r="F16" i="4"/>
  <c r="X16" i="4" s="1"/>
  <c r="G16" i="4"/>
  <c r="Y16" i="4" s="1"/>
  <c r="F15" i="4"/>
  <c r="H16" i="4"/>
  <c r="Z16" i="4" s="1"/>
  <c r="F13" i="4"/>
  <c r="G15" i="4"/>
  <c r="G13" i="4"/>
  <c r="F14" i="4"/>
  <c r="X14" i="4" s="1"/>
  <c r="H15" i="4"/>
  <c r="F12" i="4"/>
  <c r="X12" i="4" s="1"/>
  <c r="H13" i="4"/>
  <c r="G14" i="4"/>
  <c r="Y14" i="4" s="1"/>
  <c r="G12" i="4"/>
  <c r="Y12" i="4" s="1"/>
  <c r="H14" i="4"/>
  <c r="Z14" i="4" s="1"/>
  <c r="H12" i="4"/>
  <c r="Z12" i="4" s="1"/>
  <c r="JM13" i="1"/>
  <c r="JM62" i="1"/>
  <c r="E443" i="4"/>
  <c r="F443" i="4"/>
  <c r="P360" i="4"/>
  <c r="B360" i="4"/>
  <c r="I363" i="4"/>
  <c r="V363" i="4" s="1"/>
  <c r="H363" i="4"/>
  <c r="U363" i="4" s="1"/>
  <c r="G363" i="4"/>
  <c r="T363" i="4" s="1"/>
  <c r="F363" i="4"/>
  <c r="S363" i="4" s="1"/>
  <c r="E363" i="4"/>
  <c r="R363" i="4" s="1"/>
  <c r="I380" i="4"/>
  <c r="V380" i="4" s="1"/>
  <c r="H380" i="4"/>
  <c r="U380" i="4" s="1"/>
  <c r="G380" i="4"/>
  <c r="T380" i="4" s="1"/>
  <c r="D380" i="4"/>
  <c r="Q380" i="4" s="1"/>
  <c r="A364" i="4"/>
  <c r="F291" i="8"/>
  <c r="E291" i="8"/>
  <c r="R292" i="8"/>
  <c r="Q292" i="8"/>
  <c r="BY338" i="6"/>
  <c r="BW338" i="7"/>
  <c r="K227" i="7"/>
  <c r="AD334" i="7"/>
  <c r="BZ338" i="6"/>
  <c r="AD348" i="4"/>
  <c r="AD334" i="6"/>
  <c r="CI338" i="7"/>
  <c r="BY338" i="7"/>
  <c r="BW338" i="6"/>
  <c r="BV338" i="6"/>
  <c r="BX338" i="6"/>
  <c r="AF348" i="4"/>
  <c r="AF334" i="6"/>
  <c r="BZ338" i="7"/>
  <c r="BV338" i="7"/>
  <c r="BX338" i="7"/>
  <c r="K227" i="8"/>
  <c r="AD334" i="8"/>
  <c r="CI338" i="8"/>
  <c r="BZ338" i="8"/>
  <c r="BY338" i="8"/>
  <c r="BX338" i="8"/>
  <c r="BW338" i="8"/>
  <c r="BV338" i="8"/>
  <c r="AE348" i="4"/>
  <c r="BX352" i="4"/>
  <c r="K241" i="4"/>
  <c r="K227" i="6"/>
  <c r="M227" i="8"/>
  <c r="M227" i="7"/>
  <c r="M237" i="4"/>
  <c r="M241" i="4" s="1"/>
  <c r="L241" i="4"/>
  <c r="L240" i="4"/>
  <c r="N226" i="7"/>
  <c r="O237" i="4"/>
  <c r="S237" i="4" s="1"/>
  <c r="K240" i="4"/>
  <c r="M17" i="6"/>
  <c r="J17" i="6"/>
  <c r="G17" i="6"/>
  <c r="D17" i="6"/>
  <c r="L226" i="8"/>
  <c r="H208" i="4"/>
  <c r="E11" i="8"/>
  <c r="D11" i="8"/>
  <c r="E14" i="6"/>
  <c r="D14" i="6"/>
  <c r="C14" i="6"/>
  <c r="E14" i="7"/>
  <c r="D14" i="7"/>
  <c r="C11" i="8"/>
  <c r="C14" i="7"/>
  <c r="C11" i="7"/>
  <c r="C11" i="6"/>
  <c r="E11" i="6"/>
  <c r="E14" i="8"/>
  <c r="D11" i="6"/>
  <c r="D14" i="8"/>
  <c r="C14" i="8"/>
  <c r="E11" i="7"/>
  <c r="D11" i="7"/>
  <c r="C15" i="7"/>
  <c r="D15" i="8"/>
  <c r="E15" i="8"/>
  <c r="D15" i="7"/>
  <c r="E15" i="7"/>
  <c r="C15" i="8"/>
  <c r="D12" i="7"/>
  <c r="D16" i="8"/>
  <c r="C16" i="7"/>
  <c r="C12" i="8"/>
  <c r="D16" i="7"/>
  <c r="E16" i="7"/>
  <c r="E12" i="8"/>
  <c r="E16" i="8"/>
  <c r="C16" i="8"/>
  <c r="C12" i="7"/>
  <c r="D12" i="8"/>
  <c r="E12" i="7"/>
  <c r="C13" i="7"/>
  <c r="C13" i="8"/>
  <c r="E13" i="8"/>
  <c r="D13" i="8"/>
  <c r="D13" i="7"/>
  <c r="E13" i="7"/>
  <c r="L226" i="7"/>
  <c r="F237" i="4"/>
  <c r="E15" i="6"/>
  <c r="H15" i="6"/>
  <c r="I237" i="4"/>
  <c r="J12" i="6"/>
  <c r="G12" i="6"/>
  <c r="D12" i="6"/>
  <c r="M12" i="6"/>
  <c r="T11" i="6"/>
  <c r="S11" i="6"/>
  <c r="R11" i="6"/>
  <c r="T11" i="7"/>
  <c r="S11" i="7"/>
  <c r="R11" i="7"/>
  <c r="T11" i="8"/>
  <c r="S11" i="8"/>
  <c r="R11" i="8"/>
  <c r="C17" i="6"/>
  <c r="L17" i="6"/>
  <c r="I17" i="6"/>
  <c r="F17" i="6"/>
  <c r="N16" i="6"/>
  <c r="K16" i="6"/>
  <c r="H16" i="6"/>
  <c r="E16" i="6"/>
  <c r="D15" i="6"/>
  <c r="N17" i="6"/>
  <c r="K17" i="6"/>
  <c r="H17" i="6"/>
  <c r="E17" i="6"/>
  <c r="L227" i="8"/>
  <c r="M226" i="8"/>
  <c r="G15" i="6"/>
  <c r="L227" i="7"/>
  <c r="M226" i="7"/>
  <c r="H12" i="6"/>
  <c r="E12" i="6"/>
  <c r="K12" i="6"/>
  <c r="N12" i="6"/>
  <c r="K226" i="6"/>
  <c r="K226" i="8"/>
  <c r="M16" i="6"/>
  <c r="J16" i="6"/>
  <c r="G16" i="6"/>
  <c r="D16" i="6"/>
  <c r="F227" i="6"/>
  <c r="C15" i="6"/>
  <c r="K226" i="7"/>
  <c r="H209" i="4"/>
  <c r="G11" i="8"/>
  <c r="F11" i="8"/>
  <c r="H14" i="6"/>
  <c r="G14" i="6"/>
  <c r="F14" i="6"/>
  <c r="H14" i="7"/>
  <c r="G14" i="7"/>
  <c r="F14" i="7"/>
  <c r="H11" i="6"/>
  <c r="H11" i="8"/>
  <c r="H14" i="8"/>
  <c r="G11" i="6"/>
  <c r="G14" i="8"/>
  <c r="F11" i="6"/>
  <c r="F14" i="8"/>
  <c r="H11" i="7"/>
  <c r="G11" i="7"/>
  <c r="F11" i="7"/>
  <c r="G15" i="8"/>
  <c r="F15" i="7"/>
  <c r="H15" i="8"/>
  <c r="G15" i="7"/>
  <c r="H15" i="7"/>
  <c r="F15" i="8"/>
  <c r="G12" i="7"/>
  <c r="G16" i="8"/>
  <c r="F16" i="7"/>
  <c r="F12" i="8"/>
  <c r="G16" i="7"/>
  <c r="H16" i="7"/>
  <c r="H12" i="8"/>
  <c r="H16" i="8"/>
  <c r="F16" i="8"/>
  <c r="F12" i="7"/>
  <c r="G12" i="8"/>
  <c r="H12" i="7"/>
  <c r="F13" i="7"/>
  <c r="F13" i="8"/>
  <c r="H13" i="8"/>
  <c r="G13" i="8"/>
  <c r="G13" i="7"/>
  <c r="H13" i="7"/>
  <c r="I12" i="6"/>
  <c r="F12" i="6"/>
  <c r="C12" i="6"/>
  <c r="L12" i="6"/>
  <c r="N226" i="8"/>
  <c r="L16" i="6"/>
  <c r="I16" i="6"/>
  <c r="F16" i="6"/>
  <c r="C16" i="6"/>
  <c r="H213" i="4"/>
  <c r="O249" i="4"/>
  <c r="O246" i="4"/>
  <c r="P246" i="4"/>
  <c r="I213" i="4"/>
  <c r="I208" i="4"/>
  <c r="I209" i="4"/>
  <c r="A381" i="4"/>
  <c r="AB140" i="7"/>
  <c r="AA141" i="7"/>
  <c r="AA142" i="7" s="1"/>
  <c r="AA143" i="7"/>
  <c r="L143" i="7"/>
  <c r="L141" i="7"/>
  <c r="L142" i="7" s="1"/>
  <c r="M140" i="7"/>
  <c r="AP140" i="8"/>
  <c r="AO141" i="8"/>
  <c r="AO142" i="8" s="1"/>
  <c r="AO143" i="8"/>
  <c r="BS141" i="7"/>
  <c r="BS142" i="7" s="1"/>
  <c r="BT140" i="7"/>
  <c r="BS143" i="7"/>
  <c r="K141" i="8"/>
  <c r="K142" i="8" s="1"/>
  <c r="K143" i="8"/>
  <c r="L140" i="8"/>
  <c r="CH141" i="8"/>
  <c r="CH142" i="8" s="1"/>
  <c r="CI140" i="8"/>
  <c r="CH143" i="8"/>
  <c r="DM143" i="7"/>
  <c r="DM141" i="7"/>
  <c r="DM142" i="7" s="1"/>
  <c r="DN140" i="7"/>
  <c r="CW141" i="7"/>
  <c r="CW142" i="7" s="1"/>
  <c r="CX140" i="7"/>
  <c r="CW143" i="7"/>
  <c r="BS143" i="8"/>
  <c r="BT140" i="8"/>
  <c r="BS141" i="8"/>
  <c r="BS142" i="8" s="1"/>
  <c r="AO141" i="7"/>
  <c r="AO142" i="7" s="1"/>
  <c r="AO143" i="7"/>
  <c r="AP140" i="7"/>
  <c r="CW143" i="8"/>
  <c r="CX140" i="8"/>
  <c r="CW141" i="8"/>
  <c r="CW142" i="8" s="1"/>
  <c r="DM141" i="8"/>
  <c r="DM142" i="8" s="1"/>
  <c r="DN140" i="8"/>
  <c r="DM143" i="8"/>
  <c r="CJ140" i="7"/>
  <c r="CI143" i="7"/>
  <c r="CI141" i="7"/>
  <c r="CI142" i="7" s="1"/>
  <c r="Z141" i="8"/>
  <c r="Z142" i="8" s="1"/>
  <c r="AA140" i="8"/>
  <c r="Z143" i="8"/>
  <c r="BE143" i="7"/>
  <c r="BF140" i="7"/>
  <c r="BE141" i="7"/>
  <c r="BE142" i="7" s="1"/>
  <c r="AX141" i="6"/>
  <c r="AX142" i="6" s="1"/>
  <c r="DG140" i="6"/>
  <c r="DF143" i="6"/>
  <c r="AY140" i="6"/>
  <c r="AY143" i="6" s="1"/>
  <c r="AX143" i="6"/>
  <c r="Q246" i="4"/>
  <c r="U246" i="4" s="1"/>
  <c r="P247" i="4"/>
  <c r="AA134" i="6"/>
  <c r="AU134" i="6"/>
  <c r="DF141" i="6"/>
  <c r="DF142" i="6" s="1"/>
  <c r="M82" i="6"/>
  <c r="N82" i="6" s="1"/>
  <c r="N70" i="6"/>
  <c r="N74" i="6" s="1"/>
  <c r="N78" i="6" s="1"/>
  <c r="M74" i="6"/>
  <c r="M78" i="6" s="1"/>
  <c r="CS140" i="6"/>
  <c r="CR141" i="6"/>
  <c r="CR142" i="6" s="1"/>
  <c r="CR143" i="6"/>
  <c r="I223" i="6"/>
  <c r="AJ141" i="6"/>
  <c r="AJ142" i="6" s="1"/>
  <c r="AJ143" i="6"/>
  <c r="AK140" i="6"/>
  <c r="O223" i="6"/>
  <c r="S223" i="6" s="1"/>
  <c r="L223" i="6"/>
  <c r="AR13" i="6"/>
  <c r="AQ13" i="6"/>
  <c r="AP13" i="6"/>
  <c r="BN143" i="6"/>
  <c r="BN141" i="6"/>
  <c r="BN142" i="6" s="1"/>
  <c r="BO140" i="6"/>
  <c r="E141" i="6"/>
  <c r="E142" i="6" s="1"/>
  <c r="F140" i="6"/>
  <c r="E143" i="6"/>
  <c r="CB143" i="6"/>
  <c r="CC140" i="6"/>
  <c r="CB141" i="6"/>
  <c r="CB142" i="6" s="1"/>
  <c r="AW133" i="6"/>
  <c r="U143" i="6"/>
  <c r="V140" i="6"/>
  <c r="U141" i="6"/>
  <c r="U142" i="6" s="1"/>
  <c r="AU135" i="6"/>
  <c r="AA135" i="6"/>
  <c r="AB133" i="6"/>
  <c r="JP37" i="1" l="1" a="1"/>
  <c r="JP37" i="1" s="1"/>
  <c r="CR30" i="1"/>
  <c r="CR31" i="1"/>
  <c r="CR32" i="1"/>
  <c r="CR33" i="1"/>
  <c r="CR34" i="1"/>
  <c r="CR35" i="1"/>
  <c r="CR36" i="1"/>
  <c r="CR37" i="1"/>
  <c r="CQ31" i="1"/>
  <c r="CQ30" i="1"/>
  <c r="CQ32" i="1"/>
  <c r="CQ33" i="1"/>
  <c r="CQ34" i="1"/>
  <c r="CQ35" i="1"/>
  <c r="CQ36" i="1"/>
  <c r="CQ37" i="1"/>
  <c r="CP30" i="1"/>
  <c r="CP31" i="1"/>
  <c r="CP32" i="1"/>
  <c r="CP33" i="1"/>
  <c r="CP34" i="1"/>
  <c r="CP35" i="1"/>
  <c r="CP36" i="1"/>
  <c r="CP37" i="1"/>
  <c r="W26" i="1" a="1"/>
  <c r="W26" i="1" s="1"/>
  <c r="P25" i="1" a="1"/>
  <c r="P25" i="1" s="1"/>
  <c r="N25" i="1" s="1" a="1"/>
  <c r="N25" i="1" s="1"/>
  <c r="V22" i="4"/>
  <c r="AD227" i="7"/>
  <c r="V35" i="4"/>
  <c r="AN227" i="7"/>
  <c r="W22" i="4"/>
  <c r="AD227" i="6"/>
  <c r="U22" i="4"/>
  <c r="AD227" i="8"/>
  <c r="U27" i="4"/>
  <c r="AH227" i="8"/>
  <c r="U30" i="4"/>
  <c r="AJ227" i="8"/>
  <c r="V30" i="4"/>
  <c r="AJ227" i="7"/>
  <c r="V31" i="4"/>
  <c r="AK227" i="7"/>
  <c r="U34" i="4"/>
  <c r="AM227" i="8"/>
  <c r="V27" i="4"/>
  <c r="AH227" i="7"/>
  <c r="V26" i="4"/>
  <c r="AG227" i="7"/>
  <c r="V34" i="4"/>
  <c r="AM227" i="7"/>
  <c r="V23" i="4"/>
  <c r="AE227" i="7"/>
  <c r="W30" i="4"/>
  <c r="AJ227" i="6"/>
  <c r="U23" i="4"/>
  <c r="AE227" i="8"/>
  <c r="W26" i="4"/>
  <c r="AG227" i="6"/>
  <c r="U19" i="4"/>
  <c r="AB227" i="8"/>
  <c r="U26" i="4"/>
  <c r="AG227" i="8"/>
  <c r="U31" i="4"/>
  <c r="AK227" i="8"/>
  <c r="V19" i="4"/>
  <c r="AB227" i="7"/>
  <c r="W34" i="4"/>
  <c r="AM227" i="6"/>
  <c r="U35" i="4"/>
  <c r="AN227" i="8"/>
  <c r="W23" i="4"/>
  <c r="AE241" i="4"/>
  <c r="W31" i="4"/>
  <c r="AK241" i="4"/>
  <c r="W27" i="4"/>
  <c r="AH241" i="4"/>
  <c r="W35" i="4"/>
  <c r="AN241" i="4"/>
  <c r="W19" i="4"/>
  <c r="AB241" i="4"/>
  <c r="W12" i="4"/>
  <c r="AA226" i="6"/>
  <c r="AM226" i="6"/>
  <c r="AM240" i="4"/>
  <c r="AJ226" i="6"/>
  <c r="AJ240" i="4"/>
  <c r="AA240" i="4"/>
  <c r="AG226" i="6"/>
  <c r="AG240" i="4"/>
  <c r="AD226" i="6"/>
  <c r="AD240" i="4"/>
  <c r="V12" i="4"/>
  <c r="AD226" i="7"/>
  <c r="AA226" i="7"/>
  <c r="AM226" i="7"/>
  <c r="AJ226" i="7"/>
  <c r="AG226" i="7"/>
  <c r="AM241" i="4"/>
  <c r="AJ241" i="4"/>
  <c r="AG241" i="4"/>
  <c r="AA227" i="6"/>
  <c r="AD241" i="4"/>
  <c r="AB226" i="6"/>
  <c r="AN226" i="6"/>
  <c r="AN240" i="4"/>
  <c r="AK226" i="6"/>
  <c r="AK240" i="4"/>
  <c r="AA241" i="4"/>
  <c r="AB240" i="4"/>
  <c r="AH226" i="6"/>
  <c r="AH240" i="4"/>
  <c r="AE226" i="6"/>
  <c r="AE240" i="4"/>
  <c r="U12" i="4"/>
  <c r="AD226" i="8"/>
  <c r="AA226" i="8"/>
  <c r="AM226" i="8"/>
  <c r="AJ226" i="8"/>
  <c r="AG226" i="8"/>
  <c r="W15" i="4"/>
  <c r="AE226" i="7"/>
  <c r="AA227" i="7"/>
  <c r="AB226" i="7"/>
  <c r="AN226" i="7"/>
  <c r="AK226" i="7"/>
  <c r="AH226" i="7"/>
  <c r="V15" i="4"/>
  <c r="AA227" i="8"/>
  <c r="AB226" i="8"/>
  <c r="AN226" i="8"/>
  <c r="AK226" i="8"/>
  <c r="AH226" i="8"/>
  <c r="AE226" i="8"/>
  <c r="W16" i="4"/>
  <c r="AC226" i="6"/>
  <c r="AO226" i="6"/>
  <c r="AO240" i="4"/>
  <c r="AL226" i="6"/>
  <c r="AL240" i="4"/>
  <c r="AC240" i="4"/>
  <c r="AI226" i="6"/>
  <c r="AI240" i="4"/>
  <c r="AF226" i="6"/>
  <c r="AF240" i="4"/>
  <c r="V16" i="4"/>
  <c r="AC226" i="7"/>
  <c r="AO226" i="7"/>
  <c r="AL226" i="7"/>
  <c r="AI226" i="7"/>
  <c r="AF226" i="7"/>
  <c r="U16" i="4"/>
  <c r="AC226" i="8"/>
  <c r="AO226" i="8"/>
  <c r="AL226" i="8"/>
  <c r="AI226" i="8"/>
  <c r="AF226" i="8"/>
  <c r="U15" i="4"/>
  <c r="BE141" i="8"/>
  <c r="BE142" i="8" s="1"/>
  <c r="BF140" i="8"/>
  <c r="CR24" i="1"/>
  <c r="CQ24" i="1"/>
  <c r="CP24" i="1"/>
  <c r="AE335" i="6"/>
  <c r="AF335" i="6" s="1"/>
  <c r="Y226" i="8"/>
  <c r="X245" i="4"/>
  <c r="AB245" i="4" s="1"/>
  <c r="AF245" i="4" s="1"/>
  <c r="AJ245" i="4" s="1"/>
  <c r="AN245" i="4" s="1"/>
  <c r="Y245" i="4"/>
  <c r="AC245" i="4" s="1"/>
  <c r="AG245" i="4" s="1"/>
  <c r="AK245" i="4" s="1"/>
  <c r="AO245" i="4" s="1"/>
  <c r="Z245" i="4"/>
  <c r="AD245" i="4" s="1"/>
  <c r="AH245" i="4" s="1"/>
  <c r="AL245" i="4" s="1"/>
  <c r="Y247" i="4"/>
  <c r="AC247" i="4" s="1"/>
  <c r="AG247" i="4" s="1"/>
  <c r="AK247" i="4" s="1"/>
  <c r="AO247" i="4" s="1"/>
  <c r="Y248" i="4"/>
  <c r="AC248" i="4" s="1"/>
  <c r="AG248" i="4" s="1"/>
  <c r="AK248" i="4" s="1"/>
  <c r="AO248" i="4" s="1"/>
  <c r="Z247" i="4"/>
  <c r="AD247" i="4" s="1"/>
  <c r="AH247" i="4" s="1"/>
  <c r="AL247" i="4" s="1"/>
  <c r="Z246" i="4"/>
  <c r="AD246" i="4" s="1"/>
  <c r="AH246" i="4" s="1"/>
  <c r="AL246" i="4" s="1"/>
  <c r="Z248" i="4"/>
  <c r="AD248" i="4" s="1"/>
  <c r="AH248" i="4" s="1"/>
  <c r="AL248" i="4" s="1"/>
  <c r="K243" i="4"/>
  <c r="K242" i="4"/>
  <c r="M228" i="8"/>
  <c r="EI4" i="1" s="1"/>
  <c r="M229" i="8"/>
  <c r="N228" i="7"/>
  <c r="FR4" i="1" s="1"/>
  <c r="N229" i="7"/>
  <c r="Y246" i="4"/>
  <c r="AC246" i="4" s="1"/>
  <c r="AG246" i="4" s="1"/>
  <c r="AK246" i="4" s="1"/>
  <c r="AO246" i="4" s="1"/>
  <c r="K228" i="8"/>
  <c r="EG4" i="1" s="1"/>
  <c r="K229" i="8"/>
  <c r="K228" i="6"/>
  <c r="K229" i="6"/>
  <c r="L229" i="7"/>
  <c r="L228" i="7"/>
  <c r="FP4" i="1" s="1"/>
  <c r="L229" i="8"/>
  <c r="L228" i="8"/>
  <c r="EH4" i="1" s="1"/>
  <c r="K229" i="7"/>
  <c r="K228" i="7"/>
  <c r="M228" i="7"/>
  <c r="FQ4" i="1" s="1"/>
  <c r="M229" i="7"/>
  <c r="N229" i="8"/>
  <c r="N228" i="8"/>
  <c r="EJ4" i="1" s="1"/>
  <c r="L242" i="4"/>
  <c r="L243" i="4"/>
  <c r="T13" i="6"/>
  <c r="Q13" i="6"/>
  <c r="R13" i="6"/>
  <c r="O13" i="6"/>
  <c r="S13" i="6"/>
  <c r="P13" i="6"/>
  <c r="S248" i="4"/>
  <c r="T248" i="4"/>
  <c r="AK12" i="4"/>
  <c r="X226" i="7"/>
  <c r="S250" i="4"/>
  <c r="T246" i="4"/>
  <c r="T223" i="6"/>
  <c r="S226" i="6"/>
  <c r="S227" i="6"/>
  <c r="W223" i="6"/>
  <c r="T247" i="4"/>
  <c r="AJ12" i="4"/>
  <c r="X226" i="8"/>
  <c r="AK16" i="4"/>
  <c r="Z226" i="7"/>
  <c r="T237" i="4"/>
  <c r="S240" i="4"/>
  <c r="S241" i="4"/>
  <c r="W237" i="4"/>
  <c r="S249" i="4"/>
  <c r="S246" i="4"/>
  <c r="S247" i="4"/>
  <c r="Z226" i="8"/>
  <c r="CH36" i="1"/>
  <c r="AE349" i="4"/>
  <c r="AE353" i="4" s="1"/>
  <c r="AE335" i="7"/>
  <c r="AF335" i="7" s="1"/>
  <c r="AF337" i="7" s="1"/>
  <c r="AY334" i="7"/>
  <c r="AE335" i="8"/>
  <c r="AF335" i="8" s="1"/>
  <c r="Z13" i="4"/>
  <c r="E226" i="6"/>
  <c r="AK13" i="4"/>
  <c r="AJ13" i="4"/>
  <c r="AL13" i="4"/>
  <c r="Y13" i="4"/>
  <c r="X13" i="4"/>
  <c r="Y334" i="8"/>
  <c r="U11" i="4"/>
  <c r="H227" i="7"/>
  <c r="Q362" i="4"/>
  <c r="S334" i="6"/>
  <c r="BH334" i="6" s="1"/>
  <c r="BO334" i="6" s="1"/>
  <c r="BV334" i="6" s="1"/>
  <c r="CC334" i="6" s="1"/>
  <c r="CJ334" i="6" s="1"/>
  <c r="X334" i="7"/>
  <c r="X334" i="8"/>
  <c r="F444" i="4"/>
  <c r="D363" i="4"/>
  <c r="C363" i="4" s="1"/>
  <c r="W334" i="8"/>
  <c r="P334" i="7"/>
  <c r="BF334" i="7" s="1"/>
  <c r="BF341" i="7" s="1"/>
  <c r="BE341" i="7" s="1"/>
  <c r="BF342" i="7" s="1"/>
  <c r="BF344" i="7" s="1"/>
  <c r="AZ334" i="6"/>
  <c r="A445" i="4"/>
  <c r="A446" i="4" s="1"/>
  <c r="D444" i="4"/>
  <c r="Q444" i="4" s="1"/>
  <c r="AL15" i="4"/>
  <c r="BB334" i="6"/>
  <c r="BB348" i="4"/>
  <c r="AK15" i="4"/>
  <c r="BB334" i="7"/>
  <c r="AJ15" i="4"/>
  <c r="BB334" i="8"/>
  <c r="AD335" i="8"/>
  <c r="AD339" i="8" s="1"/>
  <c r="W334" i="6"/>
  <c r="Z15" i="4"/>
  <c r="Z334" i="6"/>
  <c r="Z348" i="4"/>
  <c r="Y15" i="4"/>
  <c r="Z334" i="7"/>
  <c r="V13" i="4"/>
  <c r="Q334" i="7"/>
  <c r="AD349" i="4"/>
  <c r="U13" i="4"/>
  <c r="Q334" i="8"/>
  <c r="X15" i="4"/>
  <c r="Z334" i="8"/>
  <c r="X334" i="6"/>
  <c r="AZ334" i="8"/>
  <c r="AD335" i="6"/>
  <c r="AD337" i="6" s="1"/>
  <c r="W13" i="4"/>
  <c r="Q334" i="6"/>
  <c r="Q348" i="4"/>
  <c r="AY334" i="8"/>
  <c r="Y334" i="7"/>
  <c r="AD335" i="7"/>
  <c r="AD337" i="7" s="1"/>
  <c r="W334" i="7"/>
  <c r="AZ334" i="7"/>
  <c r="R334" i="7"/>
  <c r="BG334" i="7" s="1"/>
  <c r="AY334" i="6"/>
  <c r="R334" i="6"/>
  <c r="BG334" i="6" s="1"/>
  <c r="H227" i="8"/>
  <c r="R334" i="8"/>
  <c r="BG334" i="8" s="1"/>
  <c r="C226" i="7"/>
  <c r="F226" i="8"/>
  <c r="F226" i="7"/>
  <c r="BA334" i="7"/>
  <c r="F226" i="6"/>
  <c r="BA334" i="8"/>
  <c r="P361" i="4"/>
  <c r="B361" i="4"/>
  <c r="G381" i="4"/>
  <c r="T381" i="4" s="1"/>
  <c r="D381" i="4"/>
  <c r="Q381" i="4" s="1"/>
  <c r="H381" i="4"/>
  <c r="U381" i="4" s="1"/>
  <c r="I381" i="4"/>
  <c r="V381" i="4" s="1"/>
  <c r="I364" i="4"/>
  <c r="V364" i="4" s="1"/>
  <c r="H364" i="4"/>
  <c r="U364" i="4" s="1"/>
  <c r="G364" i="4"/>
  <c r="T364" i="4" s="1"/>
  <c r="F364" i="4"/>
  <c r="S364" i="4" s="1"/>
  <c r="E364" i="4"/>
  <c r="R364" i="4" s="1"/>
  <c r="A365" i="4"/>
  <c r="R293" i="8"/>
  <c r="Q293" i="8"/>
  <c r="E292" i="8"/>
  <c r="F292" i="8"/>
  <c r="CC338" i="7"/>
  <c r="BA348" i="4"/>
  <c r="BA334" i="6"/>
  <c r="CG338" i="7"/>
  <c r="CE338" i="6"/>
  <c r="CC338" i="6"/>
  <c r="CD338" i="6"/>
  <c r="P348" i="4"/>
  <c r="BF348" i="4" s="1"/>
  <c r="P334" i="6"/>
  <c r="CF338" i="7"/>
  <c r="Y348" i="4"/>
  <c r="Y334" i="6"/>
  <c r="CG338" i="6"/>
  <c r="E227" i="7"/>
  <c r="S334" i="7"/>
  <c r="BH334" i="7" s="1"/>
  <c r="BO334" i="7" s="1"/>
  <c r="BV334" i="7" s="1"/>
  <c r="CC334" i="7" s="1"/>
  <c r="CJ334" i="7" s="1"/>
  <c r="CD338" i="7"/>
  <c r="CE338" i="7"/>
  <c r="CF338" i="6"/>
  <c r="P334" i="8"/>
  <c r="CC338" i="8"/>
  <c r="E227" i="8"/>
  <c r="S334" i="8"/>
  <c r="BH334" i="8" s="1"/>
  <c r="BO334" i="8" s="1"/>
  <c r="BV334" i="8" s="1"/>
  <c r="CC334" i="8" s="1"/>
  <c r="CJ334" i="8" s="1"/>
  <c r="CD338" i="8"/>
  <c r="CE338" i="8"/>
  <c r="CF338" i="8"/>
  <c r="CG338" i="8"/>
  <c r="E227" i="6"/>
  <c r="S348" i="4"/>
  <c r="BH348" i="4" s="1"/>
  <c r="BO348" i="4" s="1"/>
  <c r="BV348" i="4" s="1"/>
  <c r="CC348" i="4" s="1"/>
  <c r="CJ348" i="4" s="1"/>
  <c r="X348" i="4"/>
  <c r="H240" i="4"/>
  <c r="W348" i="4"/>
  <c r="R348" i="4"/>
  <c r="CE352" i="4"/>
  <c r="AZ348" i="4"/>
  <c r="AY348" i="4"/>
  <c r="E240" i="4"/>
  <c r="H227" i="6"/>
  <c r="Y227" i="8"/>
  <c r="Y227" i="7"/>
  <c r="Y228" i="7" s="1"/>
  <c r="H241" i="4"/>
  <c r="C240" i="4"/>
  <c r="C226" i="6"/>
  <c r="I227" i="8"/>
  <c r="I227" i="7"/>
  <c r="I241" i="4"/>
  <c r="E241" i="4"/>
  <c r="H226" i="6"/>
  <c r="I227" i="6"/>
  <c r="I226" i="8"/>
  <c r="I226" i="7"/>
  <c r="W227" i="8"/>
  <c r="J237" i="4"/>
  <c r="I240" i="4"/>
  <c r="G226" i="8"/>
  <c r="W227" i="7"/>
  <c r="C227" i="6"/>
  <c r="C241" i="4"/>
  <c r="D226" i="6"/>
  <c r="D240" i="4"/>
  <c r="G226" i="7"/>
  <c r="C227" i="7"/>
  <c r="D226" i="7"/>
  <c r="C227" i="8"/>
  <c r="D226" i="8"/>
  <c r="G226" i="6"/>
  <c r="G240" i="4"/>
  <c r="F241" i="4"/>
  <c r="F240" i="4"/>
  <c r="M13" i="6"/>
  <c r="J13" i="6"/>
  <c r="G13" i="6"/>
  <c r="D13" i="6"/>
  <c r="J226" i="8"/>
  <c r="G227" i="8"/>
  <c r="H226" i="8"/>
  <c r="J226" i="7"/>
  <c r="O227" i="6"/>
  <c r="O226" i="6"/>
  <c r="G227" i="7"/>
  <c r="H226" i="7"/>
  <c r="G227" i="6"/>
  <c r="G241" i="4"/>
  <c r="L227" i="6"/>
  <c r="L226" i="6"/>
  <c r="X227" i="8"/>
  <c r="D227" i="8"/>
  <c r="E226" i="8"/>
  <c r="N13" i="6"/>
  <c r="K13" i="6"/>
  <c r="H13" i="6"/>
  <c r="E13" i="6"/>
  <c r="X227" i="7"/>
  <c r="O240" i="4"/>
  <c r="O241" i="4"/>
  <c r="P237" i="4"/>
  <c r="L13" i="6"/>
  <c r="I13" i="6"/>
  <c r="F13" i="6"/>
  <c r="C13" i="6"/>
  <c r="I226" i="6"/>
  <c r="D227" i="7"/>
  <c r="E226" i="7"/>
  <c r="D227" i="6"/>
  <c r="D241" i="4"/>
  <c r="F227" i="8"/>
  <c r="N237" i="4"/>
  <c r="N241" i="4" s="1"/>
  <c r="M240" i="4"/>
  <c r="A382" i="4"/>
  <c r="M143" i="7"/>
  <c r="M141" i="7"/>
  <c r="M142" i="7" s="1"/>
  <c r="N140" i="7"/>
  <c r="CX143" i="8"/>
  <c r="CY140" i="8"/>
  <c r="CX141" i="8"/>
  <c r="CX142" i="8" s="1"/>
  <c r="CI141" i="8"/>
  <c r="CI142" i="8" s="1"/>
  <c r="CJ140" i="8"/>
  <c r="CI143" i="8"/>
  <c r="AP141" i="7"/>
  <c r="AP142" i="7" s="1"/>
  <c r="AP143" i="7"/>
  <c r="AQ140" i="7"/>
  <c r="AP141" i="8"/>
  <c r="AP142" i="8" s="1"/>
  <c r="AQ140" i="8"/>
  <c r="AP143" i="8"/>
  <c r="AA143" i="8"/>
  <c r="AA141" i="8"/>
  <c r="AA142" i="8" s="1"/>
  <c r="AB140" i="8"/>
  <c r="L141" i="8"/>
  <c r="L142" i="8" s="1"/>
  <c r="L143" i="8"/>
  <c r="M140" i="8"/>
  <c r="CJ141" i="7"/>
  <c r="CJ142" i="7" s="1"/>
  <c r="CK140" i="7"/>
  <c r="CJ143" i="7"/>
  <c r="BU140" i="8"/>
  <c r="BT143" i="8"/>
  <c r="BT141" i="8"/>
  <c r="BT142" i="8" s="1"/>
  <c r="AB141" i="7"/>
  <c r="AB142" i="7" s="1"/>
  <c r="AC140" i="7"/>
  <c r="AB143" i="7"/>
  <c r="CX141" i="7"/>
  <c r="CX142" i="7" s="1"/>
  <c r="CY140" i="7"/>
  <c r="CX143" i="7"/>
  <c r="BU140" i="7"/>
  <c r="BT143" i="7"/>
  <c r="BT141" i="7"/>
  <c r="BT142" i="7" s="1"/>
  <c r="BF143" i="8"/>
  <c r="BF141" i="8"/>
  <c r="BF142" i="8" s="1"/>
  <c r="BG140" i="8"/>
  <c r="DN143" i="7"/>
  <c r="DN141" i="7"/>
  <c r="DN142" i="7" s="1"/>
  <c r="DO140" i="7"/>
  <c r="DN141" i="8"/>
  <c r="DN142" i="8" s="1"/>
  <c r="DN143" i="8"/>
  <c r="DO140" i="8"/>
  <c r="BF143" i="7"/>
  <c r="BF141" i="7"/>
  <c r="BF142" i="7" s="1"/>
  <c r="BG140" i="7"/>
  <c r="AY141" i="6"/>
  <c r="AY142" i="6" s="1"/>
  <c r="DG141" i="6"/>
  <c r="DG142" i="6" s="1"/>
  <c r="DH140" i="6"/>
  <c r="DG143" i="6"/>
  <c r="AZ140" i="6"/>
  <c r="AZ143" i="6" s="1"/>
  <c r="AB134" i="6"/>
  <c r="AV134" i="6"/>
  <c r="J223" i="6"/>
  <c r="BO143" i="6"/>
  <c r="BO141" i="6"/>
  <c r="BO142" i="6" s="1"/>
  <c r="BP140" i="6"/>
  <c r="CD140" i="6"/>
  <c r="CC141" i="6"/>
  <c r="CC142" i="6" s="1"/>
  <c r="CC143" i="6"/>
  <c r="M223" i="6"/>
  <c r="M227" i="6" s="1"/>
  <c r="CT140" i="6"/>
  <c r="CS143" i="6"/>
  <c r="CS141" i="6"/>
  <c r="CS142" i="6" s="1"/>
  <c r="P223" i="6"/>
  <c r="F141" i="6"/>
  <c r="F142" i="6" s="1"/>
  <c r="G140" i="6"/>
  <c r="F143" i="6"/>
  <c r="AK141" i="6"/>
  <c r="AK142" i="6" s="1"/>
  <c r="AL140" i="6"/>
  <c r="AK143" i="6"/>
  <c r="V143" i="6"/>
  <c r="W140" i="6"/>
  <c r="V141" i="6"/>
  <c r="V142" i="6" s="1"/>
  <c r="AB135" i="6"/>
  <c r="AC133" i="6"/>
  <c r="AV135" i="6"/>
  <c r="AX133" i="6"/>
  <c r="A154" i="4"/>
  <c r="AU200" i="4"/>
  <c r="AU201" i="4" s="1"/>
  <c r="AU202" i="4" s="1"/>
  <c r="AT200" i="4"/>
  <c r="AT201" i="4" s="1"/>
  <c r="AT202" i="4" s="1"/>
  <c r="AS200" i="4"/>
  <c r="AS201" i="4" s="1"/>
  <c r="AS202" i="4" s="1"/>
  <c r="AR200" i="4"/>
  <c r="AR201" i="4" s="1"/>
  <c r="AR202" i="4" s="1"/>
  <c r="AQ200" i="4"/>
  <c r="AQ201" i="4" s="1"/>
  <c r="AQ202" i="4" s="1"/>
  <c r="AP200" i="4"/>
  <c r="AP201" i="4" s="1"/>
  <c r="AP202" i="4" s="1"/>
  <c r="AO200" i="4"/>
  <c r="AO201" i="4" s="1"/>
  <c r="AO202" i="4" s="1"/>
  <c r="AN200" i="4"/>
  <c r="AN201" i="4" s="1"/>
  <c r="AN202" i="4" s="1"/>
  <c r="AM200" i="4"/>
  <c r="AM201" i="4" s="1"/>
  <c r="AM202" i="4" s="1"/>
  <c r="AL200" i="4"/>
  <c r="AL201" i="4" s="1"/>
  <c r="AL202" i="4" s="1"/>
  <c r="AK200" i="4"/>
  <c r="AK201" i="4" s="1"/>
  <c r="AK202" i="4" s="1"/>
  <c r="AJ200" i="4"/>
  <c r="AJ201" i="4" s="1"/>
  <c r="AJ202" i="4" s="1"/>
  <c r="AI200" i="4"/>
  <c r="AI201" i="4" s="1"/>
  <c r="AI202" i="4" s="1"/>
  <c r="AH200" i="4"/>
  <c r="AH201" i="4" s="1"/>
  <c r="AH202" i="4" s="1"/>
  <c r="AG200" i="4"/>
  <c r="AG201" i="4" s="1"/>
  <c r="AG202" i="4" s="1"/>
  <c r="AF200" i="4"/>
  <c r="AE200" i="4"/>
  <c r="AD200" i="4"/>
  <c r="AC200" i="4"/>
  <c r="AB200" i="4"/>
  <c r="Y200" i="4"/>
  <c r="X200" i="4"/>
  <c r="W200" i="4"/>
  <c r="V200" i="4"/>
  <c r="U200" i="4"/>
  <c r="T200" i="4"/>
  <c r="S200" i="4"/>
  <c r="R200" i="4"/>
  <c r="Q200" i="4"/>
  <c r="Q201" i="4" s="1"/>
  <c r="Q202" i="4" s="1"/>
  <c r="P200" i="4"/>
  <c r="P201" i="4" s="1"/>
  <c r="P202" i="4" s="1"/>
  <c r="O200" i="4"/>
  <c r="O201" i="4" s="1"/>
  <c r="O202" i="4" s="1"/>
  <c r="N200" i="4"/>
  <c r="N201" i="4" s="1"/>
  <c r="N202" i="4" s="1"/>
  <c r="M200" i="4"/>
  <c r="M201" i="4" s="1"/>
  <c r="M202" i="4" s="1"/>
  <c r="L200" i="4"/>
  <c r="L201" i="4" s="1"/>
  <c r="L202" i="4" s="1"/>
  <c r="K200" i="4"/>
  <c r="K201" i="4" s="1"/>
  <c r="K202" i="4" s="1"/>
  <c r="J200" i="4"/>
  <c r="J201" i="4" s="1"/>
  <c r="J202" i="4" s="1"/>
  <c r="I200" i="4"/>
  <c r="I201" i="4" s="1"/>
  <c r="I202" i="4" s="1"/>
  <c r="H200" i="4"/>
  <c r="H201" i="4" s="1"/>
  <c r="H202" i="4" s="1"/>
  <c r="G200" i="4"/>
  <c r="G201" i="4" s="1"/>
  <c r="G202" i="4" s="1"/>
  <c r="F200" i="4"/>
  <c r="F201" i="4" s="1"/>
  <c r="F202" i="4" s="1"/>
  <c r="E200" i="4"/>
  <c r="E201" i="4" s="1"/>
  <c r="E202" i="4" s="1"/>
  <c r="D200" i="4"/>
  <c r="D201" i="4" s="1"/>
  <c r="D202" i="4" s="1"/>
  <c r="C200" i="4"/>
  <c r="C201" i="4" s="1"/>
  <c r="C202" i="4" s="1"/>
  <c r="AU195" i="4"/>
  <c r="AU196" i="4" s="1"/>
  <c r="AU197" i="4" s="1"/>
  <c r="AT195" i="4"/>
  <c r="AT196" i="4" s="1"/>
  <c r="AT197" i="4" s="1"/>
  <c r="AS195" i="4"/>
  <c r="AS196" i="4" s="1"/>
  <c r="AS197" i="4" s="1"/>
  <c r="AR195" i="4"/>
  <c r="AR196" i="4" s="1"/>
  <c r="AR197" i="4" s="1"/>
  <c r="AQ195" i="4"/>
  <c r="AQ196" i="4" s="1"/>
  <c r="AQ197" i="4" s="1"/>
  <c r="AP195" i="4"/>
  <c r="AP196" i="4" s="1"/>
  <c r="AP197" i="4" s="1"/>
  <c r="AO195" i="4"/>
  <c r="AO196" i="4" s="1"/>
  <c r="AO197" i="4" s="1"/>
  <c r="AN195" i="4"/>
  <c r="AN196" i="4" s="1"/>
  <c r="AN197" i="4" s="1"/>
  <c r="AM195" i="4"/>
  <c r="AM196" i="4" s="1"/>
  <c r="AM197" i="4" s="1"/>
  <c r="AL195" i="4"/>
  <c r="AL196" i="4" s="1"/>
  <c r="AL197" i="4" s="1"/>
  <c r="AK195" i="4"/>
  <c r="AK196" i="4" s="1"/>
  <c r="AK197" i="4" s="1"/>
  <c r="AJ195" i="4"/>
  <c r="AJ196" i="4" s="1"/>
  <c r="AJ197" i="4" s="1"/>
  <c r="AI195" i="4"/>
  <c r="AI196" i="4" s="1"/>
  <c r="AI197" i="4" s="1"/>
  <c r="AH195" i="4"/>
  <c r="AH196" i="4" s="1"/>
  <c r="AH197" i="4" s="1"/>
  <c r="AG195" i="4"/>
  <c r="AG196" i="4" s="1"/>
  <c r="AG197" i="4" s="1"/>
  <c r="AF195" i="4"/>
  <c r="AE195" i="4"/>
  <c r="AD195" i="4"/>
  <c r="AC195" i="4"/>
  <c r="AB195" i="4"/>
  <c r="Y195" i="4"/>
  <c r="X195" i="4"/>
  <c r="W195" i="4"/>
  <c r="V195" i="4"/>
  <c r="U195" i="4"/>
  <c r="T195" i="4"/>
  <c r="S195" i="4"/>
  <c r="R195" i="4"/>
  <c r="Q195" i="4"/>
  <c r="Q196" i="4" s="1"/>
  <c r="Q197" i="4" s="1"/>
  <c r="P195" i="4"/>
  <c r="P196" i="4" s="1"/>
  <c r="P197" i="4" s="1"/>
  <c r="O195" i="4"/>
  <c r="O196" i="4" s="1"/>
  <c r="O197" i="4" s="1"/>
  <c r="N195" i="4"/>
  <c r="N196" i="4" s="1"/>
  <c r="N197" i="4" s="1"/>
  <c r="M195" i="4"/>
  <c r="M196" i="4" s="1"/>
  <c r="M197" i="4" s="1"/>
  <c r="L195" i="4"/>
  <c r="L196" i="4" s="1"/>
  <c r="L197" i="4" s="1"/>
  <c r="K195" i="4"/>
  <c r="K196" i="4" s="1"/>
  <c r="K197" i="4" s="1"/>
  <c r="J195" i="4"/>
  <c r="J196" i="4" s="1"/>
  <c r="J197" i="4" s="1"/>
  <c r="I195" i="4"/>
  <c r="I196" i="4" s="1"/>
  <c r="I197" i="4" s="1"/>
  <c r="H195" i="4"/>
  <c r="H196" i="4" s="1"/>
  <c r="H197" i="4" s="1"/>
  <c r="G195" i="4"/>
  <c r="G196" i="4" s="1"/>
  <c r="G197" i="4" s="1"/>
  <c r="F195" i="4"/>
  <c r="F196" i="4" s="1"/>
  <c r="F197" i="4" s="1"/>
  <c r="E195" i="4"/>
  <c r="E196" i="4" s="1"/>
  <c r="E197" i="4" s="1"/>
  <c r="D195" i="4"/>
  <c r="D196" i="4" s="1"/>
  <c r="D197" i="4" s="1"/>
  <c r="C195" i="4"/>
  <c r="C196" i="4" s="1"/>
  <c r="C197" i="4" s="1"/>
  <c r="AU190" i="4"/>
  <c r="AU191" i="4" s="1"/>
  <c r="AU192" i="4" s="1"/>
  <c r="AT190" i="4"/>
  <c r="AT191" i="4" s="1"/>
  <c r="AT192" i="4" s="1"/>
  <c r="AS190" i="4"/>
  <c r="AS191" i="4" s="1"/>
  <c r="AS192" i="4" s="1"/>
  <c r="AR190" i="4"/>
  <c r="AR191" i="4" s="1"/>
  <c r="AR192" i="4" s="1"/>
  <c r="AQ190" i="4"/>
  <c r="AQ191" i="4" s="1"/>
  <c r="AQ192" i="4" s="1"/>
  <c r="AP190" i="4"/>
  <c r="AP191" i="4" s="1"/>
  <c r="AP192" i="4" s="1"/>
  <c r="AO190" i="4"/>
  <c r="AO191" i="4" s="1"/>
  <c r="AO192" i="4" s="1"/>
  <c r="AN190" i="4"/>
  <c r="AN191" i="4" s="1"/>
  <c r="AN192" i="4" s="1"/>
  <c r="AM190" i="4"/>
  <c r="AM191" i="4" s="1"/>
  <c r="AM192" i="4" s="1"/>
  <c r="AL190" i="4"/>
  <c r="AL191" i="4" s="1"/>
  <c r="AL192" i="4" s="1"/>
  <c r="AK190" i="4"/>
  <c r="AK191" i="4" s="1"/>
  <c r="AK192" i="4" s="1"/>
  <c r="AJ190" i="4"/>
  <c r="AJ191" i="4" s="1"/>
  <c r="AJ192" i="4" s="1"/>
  <c r="AI190" i="4"/>
  <c r="AI191" i="4" s="1"/>
  <c r="AI192" i="4" s="1"/>
  <c r="AH190" i="4"/>
  <c r="AH191" i="4" s="1"/>
  <c r="AH192" i="4" s="1"/>
  <c r="AG190" i="4"/>
  <c r="AG191" i="4" s="1"/>
  <c r="AG192" i="4" s="1"/>
  <c r="AF190" i="4"/>
  <c r="AE190" i="4"/>
  <c r="AD190" i="4"/>
  <c r="AC190" i="4"/>
  <c r="AB190" i="4"/>
  <c r="Y190" i="4"/>
  <c r="X190" i="4"/>
  <c r="W190" i="4"/>
  <c r="V190" i="4"/>
  <c r="U190" i="4"/>
  <c r="T190" i="4"/>
  <c r="S190" i="4"/>
  <c r="R190" i="4"/>
  <c r="Q190" i="4"/>
  <c r="Q191" i="4" s="1"/>
  <c r="Q192" i="4" s="1"/>
  <c r="P190" i="4"/>
  <c r="P191" i="4" s="1"/>
  <c r="P192" i="4" s="1"/>
  <c r="O190" i="4"/>
  <c r="O191" i="4" s="1"/>
  <c r="O192" i="4" s="1"/>
  <c r="N190" i="4"/>
  <c r="N191" i="4" s="1"/>
  <c r="N192" i="4" s="1"/>
  <c r="M190" i="4"/>
  <c r="M191" i="4" s="1"/>
  <c r="M192" i="4" s="1"/>
  <c r="L190" i="4"/>
  <c r="L191" i="4" s="1"/>
  <c r="L192" i="4" s="1"/>
  <c r="K190" i="4"/>
  <c r="K191" i="4" s="1"/>
  <c r="K192" i="4" s="1"/>
  <c r="J190" i="4"/>
  <c r="J191" i="4" s="1"/>
  <c r="J192" i="4" s="1"/>
  <c r="I190" i="4"/>
  <c r="I191" i="4" s="1"/>
  <c r="I192" i="4" s="1"/>
  <c r="H190" i="4"/>
  <c r="H191" i="4" s="1"/>
  <c r="H192" i="4" s="1"/>
  <c r="G190" i="4"/>
  <c r="G191" i="4" s="1"/>
  <c r="G192" i="4" s="1"/>
  <c r="F190" i="4"/>
  <c r="F191" i="4" s="1"/>
  <c r="F192" i="4" s="1"/>
  <c r="E190" i="4"/>
  <c r="E191" i="4" s="1"/>
  <c r="E192" i="4" s="1"/>
  <c r="D190" i="4"/>
  <c r="D191" i="4" s="1"/>
  <c r="D192" i="4" s="1"/>
  <c r="C190" i="4"/>
  <c r="C191" i="4" s="1"/>
  <c r="C192" i="4" s="1"/>
  <c r="AU185" i="4"/>
  <c r="AU186" i="4" s="1"/>
  <c r="AU187" i="4" s="1"/>
  <c r="AT185" i="4"/>
  <c r="AT186" i="4" s="1"/>
  <c r="AT187" i="4" s="1"/>
  <c r="AS185" i="4"/>
  <c r="AS186" i="4" s="1"/>
  <c r="AS187" i="4" s="1"/>
  <c r="AR185" i="4"/>
  <c r="AR186" i="4" s="1"/>
  <c r="AR187" i="4" s="1"/>
  <c r="AQ185" i="4"/>
  <c r="AQ186" i="4" s="1"/>
  <c r="AQ187" i="4" s="1"/>
  <c r="AP185" i="4"/>
  <c r="AP186" i="4" s="1"/>
  <c r="AP187" i="4" s="1"/>
  <c r="AO185" i="4"/>
  <c r="AO186" i="4" s="1"/>
  <c r="AO187" i="4" s="1"/>
  <c r="AN185" i="4"/>
  <c r="AN186" i="4" s="1"/>
  <c r="AN187" i="4" s="1"/>
  <c r="AM185" i="4"/>
  <c r="AM186" i="4" s="1"/>
  <c r="AM187" i="4" s="1"/>
  <c r="AL185" i="4"/>
  <c r="AL186" i="4" s="1"/>
  <c r="AL187" i="4" s="1"/>
  <c r="AK185" i="4"/>
  <c r="AK186" i="4" s="1"/>
  <c r="AK187" i="4" s="1"/>
  <c r="AJ185" i="4"/>
  <c r="AJ186" i="4" s="1"/>
  <c r="AJ187" i="4" s="1"/>
  <c r="AI185" i="4"/>
  <c r="AI186" i="4" s="1"/>
  <c r="AI187" i="4" s="1"/>
  <c r="AH185" i="4"/>
  <c r="AH186" i="4" s="1"/>
  <c r="AH187" i="4" s="1"/>
  <c r="AG185" i="4"/>
  <c r="AG186" i="4" s="1"/>
  <c r="AG187" i="4" s="1"/>
  <c r="Q185" i="4"/>
  <c r="Q186" i="4" s="1"/>
  <c r="Q187" i="4" s="1"/>
  <c r="P185" i="4"/>
  <c r="P186" i="4" s="1"/>
  <c r="P187" i="4" s="1"/>
  <c r="O185" i="4"/>
  <c r="O186" i="4" s="1"/>
  <c r="O187" i="4" s="1"/>
  <c r="N185" i="4"/>
  <c r="N186" i="4" s="1"/>
  <c r="N187" i="4" s="1"/>
  <c r="M185" i="4"/>
  <c r="M186" i="4" s="1"/>
  <c r="M187" i="4" s="1"/>
  <c r="L185" i="4"/>
  <c r="L186" i="4" s="1"/>
  <c r="L187" i="4" s="1"/>
  <c r="K185" i="4"/>
  <c r="J185" i="4"/>
  <c r="I185" i="4"/>
  <c r="H185" i="4"/>
  <c r="G185" i="4"/>
  <c r="F185" i="4"/>
  <c r="E185" i="4"/>
  <c r="D185" i="4"/>
  <c r="C185" i="4"/>
  <c r="AU180" i="4"/>
  <c r="AU181" i="4" s="1"/>
  <c r="AU182" i="4" s="1"/>
  <c r="AT180" i="4"/>
  <c r="AT181" i="4" s="1"/>
  <c r="AT182" i="4" s="1"/>
  <c r="AS180" i="4"/>
  <c r="AS181" i="4" s="1"/>
  <c r="AS182" i="4" s="1"/>
  <c r="AR180" i="4"/>
  <c r="AR181" i="4" s="1"/>
  <c r="AR182" i="4" s="1"/>
  <c r="AQ180" i="4"/>
  <c r="AQ181" i="4" s="1"/>
  <c r="AQ182" i="4" s="1"/>
  <c r="AP180" i="4"/>
  <c r="AP181" i="4" s="1"/>
  <c r="AP182" i="4" s="1"/>
  <c r="AO180" i="4"/>
  <c r="AO181" i="4" s="1"/>
  <c r="AO182" i="4" s="1"/>
  <c r="AN180" i="4"/>
  <c r="AN181" i="4" s="1"/>
  <c r="AN182" i="4" s="1"/>
  <c r="AM180" i="4"/>
  <c r="AM181" i="4" s="1"/>
  <c r="AM182" i="4" s="1"/>
  <c r="AL180" i="4"/>
  <c r="AL181" i="4" s="1"/>
  <c r="AL182" i="4" s="1"/>
  <c r="AK180" i="4"/>
  <c r="AK181" i="4" s="1"/>
  <c r="AK182" i="4" s="1"/>
  <c r="AJ180" i="4"/>
  <c r="AJ181" i="4" s="1"/>
  <c r="AJ182" i="4" s="1"/>
  <c r="AI180" i="4"/>
  <c r="AI181" i="4" s="1"/>
  <c r="AI182" i="4" s="1"/>
  <c r="AH180" i="4"/>
  <c r="AH181" i="4" s="1"/>
  <c r="AH182" i="4" s="1"/>
  <c r="AG180" i="4"/>
  <c r="AG181" i="4" s="1"/>
  <c r="AG182" i="4" s="1"/>
  <c r="Q180" i="4"/>
  <c r="Q181" i="4" s="1"/>
  <c r="Q182" i="4" s="1"/>
  <c r="P180" i="4"/>
  <c r="P181" i="4" s="1"/>
  <c r="P182" i="4" s="1"/>
  <c r="O180" i="4"/>
  <c r="O181" i="4" s="1"/>
  <c r="O182" i="4" s="1"/>
  <c r="N180" i="4"/>
  <c r="N181" i="4" s="1"/>
  <c r="N182" i="4" s="1"/>
  <c r="M180" i="4"/>
  <c r="M181" i="4" s="1"/>
  <c r="M182" i="4" s="1"/>
  <c r="L180" i="4"/>
  <c r="K180" i="4"/>
  <c r="J180" i="4"/>
  <c r="I180" i="4"/>
  <c r="H180" i="4"/>
  <c r="G180" i="4"/>
  <c r="F180" i="4"/>
  <c r="E180" i="4"/>
  <c r="D180" i="4"/>
  <c r="C180" i="4"/>
  <c r="AU175" i="4"/>
  <c r="AU176" i="4" s="1"/>
  <c r="AU177" i="4" s="1"/>
  <c r="AT175" i="4"/>
  <c r="AT176" i="4" s="1"/>
  <c r="AT177" i="4" s="1"/>
  <c r="AS175" i="4"/>
  <c r="AS176" i="4" s="1"/>
  <c r="AS177" i="4" s="1"/>
  <c r="AR175" i="4"/>
  <c r="AR176" i="4" s="1"/>
  <c r="AR177" i="4" s="1"/>
  <c r="AQ175" i="4"/>
  <c r="AQ176" i="4" s="1"/>
  <c r="AQ177" i="4" s="1"/>
  <c r="AP175" i="4"/>
  <c r="AP176" i="4" s="1"/>
  <c r="AP177" i="4" s="1"/>
  <c r="AO175" i="4"/>
  <c r="AO176" i="4" s="1"/>
  <c r="AO177" i="4" s="1"/>
  <c r="AN175" i="4"/>
  <c r="AN176" i="4" s="1"/>
  <c r="AN177" i="4" s="1"/>
  <c r="AM175" i="4"/>
  <c r="AM176" i="4" s="1"/>
  <c r="AM177" i="4" s="1"/>
  <c r="AL175" i="4"/>
  <c r="AL176" i="4" s="1"/>
  <c r="AL177" i="4" s="1"/>
  <c r="AK175" i="4"/>
  <c r="AK176" i="4" s="1"/>
  <c r="AK177" i="4" s="1"/>
  <c r="AJ175" i="4"/>
  <c r="AJ176" i="4" s="1"/>
  <c r="AJ177" i="4" s="1"/>
  <c r="AI175" i="4"/>
  <c r="AI176" i="4" s="1"/>
  <c r="AI177" i="4" s="1"/>
  <c r="AH175" i="4"/>
  <c r="AH176" i="4" s="1"/>
  <c r="AH177" i="4" s="1"/>
  <c r="AG175" i="4"/>
  <c r="AG176" i="4" s="1"/>
  <c r="AG177" i="4" s="1"/>
  <c r="Q175" i="4"/>
  <c r="Q176" i="4" s="1"/>
  <c r="Q177" i="4" s="1"/>
  <c r="P175" i="4"/>
  <c r="P176" i="4" s="1"/>
  <c r="P177" i="4" s="1"/>
  <c r="O175" i="4"/>
  <c r="O176" i="4" s="1"/>
  <c r="O177" i="4" s="1"/>
  <c r="N175" i="4"/>
  <c r="N176" i="4" s="1"/>
  <c r="N177" i="4" s="1"/>
  <c r="M175" i="4"/>
  <c r="M176" i="4" s="1"/>
  <c r="M177" i="4" s="1"/>
  <c r="L175" i="4"/>
  <c r="L176" i="4" s="1"/>
  <c r="L177" i="4" s="1"/>
  <c r="K175" i="4"/>
  <c r="J175" i="4"/>
  <c r="I175" i="4"/>
  <c r="H175" i="4"/>
  <c r="G175" i="4"/>
  <c r="F175" i="4"/>
  <c r="E175" i="4"/>
  <c r="D175" i="4"/>
  <c r="C175" i="4"/>
  <c r="AU170" i="4"/>
  <c r="AU171" i="4" s="1"/>
  <c r="AU172" i="4" s="1"/>
  <c r="AT170" i="4"/>
  <c r="AT171" i="4" s="1"/>
  <c r="AT172" i="4" s="1"/>
  <c r="AS170" i="4"/>
  <c r="AS171" i="4" s="1"/>
  <c r="AS172" i="4" s="1"/>
  <c r="AR170" i="4"/>
  <c r="AR171" i="4" s="1"/>
  <c r="AR172" i="4" s="1"/>
  <c r="AQ170" i="4"/>
  <c r="AQ171" i="4" s="1"/>
  <c r="AQ172" i="4" s="1"/>
  <c r="AP170" i="4"/>
  <c r="AP171" i="4" s="1"/>
  <c r="AP172" i="4" s="1"/>
  <c r="AO170" i="4"/>
  <c r="AO171" i="4" s="1"/>
  <c r="AO172" i="4" s="1"/>
  <c r="AN170" i="4"/>
  <c r="AN171" i="4" s="1"/>
  <c r="AN172" i="4" s="1"/>
  <c r="AM170" i="4"/>
  <c r="AM171" i="4" s="1"/>
  <c r="AM172" i="4" s="1"/>
  <c r="AL170" i="4"/>
  <c r="AL171" i="4" s="1"/>
  <c r="AL172" i="4" s="1"/>
  <c r="AK170" i="4"/>
  <c r="AK171" i="4" s="1"/>
  <c r="AK172" i="4" s="1"/>
  <c r="AJ170" i="4"/>
  <c r="AJ171" i="4" s="1"/>
  <c r="AJ172" i="4" s="1"/>
  <c r="AI170" i="4"/>
  <c r="AI171" i="4" s="1"/>
  <c r="AI172" i="4" s="1"/>
  <c r="AH170" i="4"/>
  <c r="AH171" i="4" s="1"/>
  <c r="AH172" i="4" s="1"/>
  <c r="AG170" i="4"/>
  <c r="AG171" i="4" s="1"/>
  <c r="AG172" i="4" s="1"/>
  <c r="Q170" i="4"/>
  <c r="Q171" i="4" s="1"/>
  <c r="Q172" i="4" s="1"/>
  <c r="P170" i="4"/>
  <c r="P171" i="4" s="1"/>
  <c r="P172" i="4" s="1"/>
  <c r="O170" i="4"/>
  <c r="O171" i="4" s="1"/>
  <c r="O172" i="4" s="1"/>
  <c r="N170" i="4"/>
  <c r="N171" i="4" s="1"/>
  <c r="N172" i="4" s="1"/>
  <c r="M170" i="4"/>
  <c r="M171" i="4" s="1"/>
  <c r="M172" i="4" s="1"/>
  <c r="L170" i="4"/>
  <c r="K170" i="4"/>
  <c r="J170" i="4"/>
  <c r="I170" i="4"/>
  <c r="H170" i="4"/>
  <c r="G170" i="4"/>
  <c r="F170" i="4"/>
  <c r="E170" i="4"/>
  <c r="D170" i="4"/>
  <c r="C170" i="4"/>
  <c r="AU165" i="4"/>
  <c r="AU166" i="4" s="1"/>
  <c r="AU167" i="4" s="1"/>
  <c r="AT165" i="4"/>
  <c r="AT166" i="4" s="1"/>
  <c r="AT167" i="4" s="1"/>
  <c r="AS165" i="4"/>
  <c r="AS166" i="4" s="1"/>
  <c r="AS167" i="4" s="1"/>
  <c r="AR165" i="4"/>
  <c r="AR166" i="4" s="1"/>
  <c r="AR167" i="4" s="1"/>
  <c r="AQ165" i="4"/>
  <c r="AQ166" i="4" s="1"/>
  <c r="AQ167" i="4" s="1"/>
  <c r="AP165" i="4"/>
  <c r="AP166" i="4" s="1"/>
  <c r="AP167" i="4" s="1"/>
  <c r="AO165" i="4"/>
  <c r="AO166" i="4" s="1"/>
  <c r="AO167" i="4" s="1"/>
  <c r="AN165" i="4"/>
  <c r="AN166" i="4" s="1"/>
  <c r="AN167" i="4" s="1"/>
  <c r="AM165" i="4"/>
  <c r="AM166" i="4" s="1"/>
  <c r="AM167" i="4" s="1"/>
  <c r="AL165" i="4"/>
  <c r="AL166" i="4" s="1"/>
  <c r="AL167" i="4" s="1"/>
  <c r="AK165" i="4"/>
  <c r="AK166" i="4" s="1"/>
  <c r="AK167" i="4" s="1"/>
  <c r="AJ165" i="4"/>
  <c r="AJ166" i="4" s="1"/>
  <c r="AJ167" i="4" s="1"/>
  <c r="AI165" i="4"/>
  <c r="AI166" i="4" s="1"/>
  <c r="AI167" i="4" s="1"/>
  <c r="AH165" i="4"/>
  <c r="AH166" i="4" s="1"/>
  <c r="AH167" i="4" s="1"/>
  <c r="AG165" i="4"/>
  <c r="AG166" i="4" s="1"/>
  <c r="AG167" i="4" s="1"/>
  <c r="Q165" i="4"/>
  <c r="Q166" i="4" s="1"/>
  <c r="Q167" i="4" s="1"/>
  <c r="P165" i="4"/>
  <c r="P166" i="4" s="1"/>
  <c r="P167" i="4" s="1"/>
  <c r="O165" i="4"/>
  <c r="O166" i="4" s="1"/>
  <c r="O167" i="4" s="1"/>
  <c r="N165" i="4"/>
  <c r="N166" i="4" s="1"/>
  <c r="N167" i="4" s="1"/>
  <c r="M165" i="4"/>
  <c r="M166" i="4" s="1"/>
  <c r="M167" i="4" s="1"/>
  <c r="L165" i="4"/>
  <c r="K165" i="4"/>
  <c r="J165" i="4"/>
  <c r="I165" i="4"/>
  <c r="H165" i="4"/>
  <c r="G165" i="4"/>
  <c r="F165" i="4"/>
  <c r="E165" i="4"/>
  <c r="D165" i="4"/>
  <c r="C165" i="4"/>
  <c r="DE154" i="4"/>
  <c r="CP154" i="4"/>
  <c r="CA154" i="4"/>
  <c r="BL154" i="4"/>
  <c r="AW154" i="4"/>
  <c r="AH154" i="4"/>
  <c r="S154" i="4"/>
  <c r="D154" i="4"/>
  <c r="LC25" i="1" l="1"/>
  <c r="HN25" i="1"/>
  <c r="GH25" i="1"/>
  <c r="HM25" i="1"/>
  <c r="GG25" i="1"/>
  <c r="HL25" i="1"/>
  <c r="GF25" i="1"/>
  <c r="HK25" i="1"/>
  <c r="GE25" i="1"/>
  <c r="HJ25" i="1"/>
  <c r="GD25" i="1"/>
  <c r="HI25" i="1"/>
  <c r="GC25" i="1"/>
  <c r="HV25" i="1"/>
  <c r="HH25" i="1"/>
  <c r="GB25" i="1"/>
  <c r="HG25" i="1"/>
  <c r="HU25" i="1"/>
  <c r="GA25" i="1"/>
  <c r="FZ25" i="1"/>
  <c r="HT25" i="1"/>
  <c r="GN25" i="1"/>
  <c r="FY25" i="1"/>
  <c r="HS25" i="1"/>
  <c r="GM25" i="1"/>
  <c r="HR25" i="1"/>
  <c r="GL25" i="1"/>
  <c r="HQ25" i="1"/>
  <c r="GK25" i="1"/>
  <c r="HP25" i="1"/>
  <c r="GJ25" i="1"/>
  <c r="HO25" i="1"/>
  <c r="GI25" i="1"/>
  <c r="FO4" i="1"/>
  <c r="JF25" i="1"/>
  <c r="JE25" i="1"/>
  <c r="JD25" i="1"/>
  <c r="HW25" i="1"/>
  <c r="M25" i="1" a="1"/>
  <c r="M25" i="1" s="1"/>
  <c r="CD25" i="1" s="1"/>
  <c r="FX4" i="1"/>
  <c r="P26" i="1" a="1"/>
  <c r="P26" i="1" s="1"/>
  <c r="N26" i="1" s="1" a="1"/>
  <c r="N26" i="1" s="1"/>
  <c r="AC229" i="7"/>
  <c r="AC228" i="7"/>
  <c r="AK229" i="7"/>
  <c r="AK228" i="7"/>
  <c r="AK243" i="4"/>
  <c r="AK242" i="4"/>
  <c r="AN229" i="7"/>
  <c r="AN228" i="7"/>
  <c r="AK229" i="6"/>
  <c r="AK228" i="6"/>
  <c r="AN243" i="4"/>
  <c r="AN242" i="4"/>
  <c r="AF243" i="4"/>
  <c r="AF242" i="4"/>
  <c r="AN229" i="6"/>
  <c r="AN228" i="6"/>
  <c r="AF229" i="6"/>
  <c r="AF228" i="6"/>
  <c r="AB229" i="6"/>
  <c r="AB228" i="6"/>
  <c r="AI243" i="4"/>
  <c r="AI242" i="4"/>
  <c r="AI229" i="6"/>
  <c r="AI228" i="6"/>
  <c r="AB229" i="7"/>
  <c r="AB228" i="7"/>
  <c r="AC243" i="4"/>
  <c r="AC242" i="4"/>
  <c r="AL243" i="4"/>
  <c r="AL242" i="4"/>
  <c r="AE229" i="7"/>
  <c r="AE228" i="7"/>
  <c r="AL229" i="6"/>
  <c r="AL228" i="6"/>
  <c r="AO243" i="4"/>
  <c r="AO242" i="4"/>
  <c r="AO229" i="6"/>
  <c r="AO228" i="6"/>
  <c r="AC229" i="6"/>
  <c r="AC228" i="6"/>
  <c r="AG229" i="7"/>
  <c r="AG228" i="7"/>
  <c r="AE229" i="8"/>
  <c r="AE228" i="8"/>
  <c r="AJ229" i="7"/>
  <c r="AJ228" i="7"/>
  <c r="AH229" i="8"/>
  <c r="AH228" i="8"/>
  <c r="AM229" i="7"/>
  <c r="AM228" i="7"/>
  <c r="AK229" i="8"/>
  <c r="AK228" i="8"/>
  <c r="AA229" i="7"/>
  <c r="AA228" i="7"/>
  <c r="AN229" i="8"/>
  <c r="AN228" i="8"/>
  <c r="AD229" i="7"/>
  <c r="AD228" i="7"/>
  <c r="AH229" i="7"/>
  <c r="AH228" i="7"/>
  <c r="AF229" i="8"/>
  <c r="AF228" i="8"/>
  <c r="AG229" i="8"/>
  <c r="AG228" i="8"/>
  <c r="AD243" i="4"/>
  <c r="AD242" i="4"/>
  <c r="AI229" i="8"/>
  <c r="AI228" i="8"/>
  <c r="FE4" i="1" s="1"/>
  <c r="AB229" i="8"/>
  <c r="AB228" i="8"/>
  <c r="AJ229" i="8"/>
  <c r="AJ228" i="8"/>
  <c r="AD229" i="6"/>
  <c r="AD228" i="6"/>
  <c r="AL229" i="8"/>
  <c r="AL228" i="8"/>
  <c r="AM229" i="8"/>
  <c r="AM228" i="8"/>
  <c r="AG243" i="4"/>
  <c r="AG242" i="4"/>
  <c r="AO229" i="8"/>
  <c r="AO228" i="8"/>
  <c r="AA229" i="8"/>
  <c r="AA228" i="8"/>
  <c r="AG229" i="6"/>
  <c r="AG228" i="6"/>
  <c r="AC229" i="8"/>
  <c r="AC228" i="8"/>
  <c r="AD229" i="8"/>
  <c r="AD228" i="8"/>
  <c r="AA243" i="4"/>
  <c r="AA242" i="4"/>
  <c r="AJ243" i="4"/>
  <c r="AJ242" i="4"/>
  <c r="AE243" i="4"/>
  <c r="AE242" i="4"/>
  <c r="AJ229" i="6"/>
  <c r="AJ228" i="6"/>
  <c r="HV4" i="1" s="1"/>
  <c r="AF229" i="7"/>
  <c r="AF228" i="7"/>
  <c r="GJ4" i="1" s="1"/>
  <c r="AE229" i="6"/>
  <c r="AE228" i="6"/>
  <c r="AM243" i="4"/>
  <c r="AM242" i="4"/>
  <c r="AI229" i="7"/>
  <c r="AI228" i="7"/>
  <c r="GM4" i="1" s="1"/>
  <c r="AH243" i="4"/>
  <c r="AH242" i="4"/>
  <c r="AM229" i="6"/>
  <c r="AM228" i="6"/>
  <c r="AL229" i="7"/>
  <c r="AL228" i="7"/>
  <c r="AH229" i="6"/>
  <c r="AH228" i="6"/>
  <c r="AA229" i="6"/>
  <c r="AA228" i="6"/>
  <c r="HM4" i="1" s="1"/>
  <c r="AO229" i="7"/>
  <c r="AO228" i="7"/>
  <c r="AB243" i="4"/>
  <c r="AB242" i="4"/>
  <c r="Y229" i="8"/>
  <c r="AE337" i="6"/>
  <c r="AE339" i="6"/>
  <c r="X246" i="4"/>
  <c r="AB246" i="4" s="1"/>
  <c r="AF246" i="4" s="1"/>
  <c r="AJ246" i="4" s="1"/>
  <c r="AN246" i="4" s="1"/>
  <c r="W250" i="4"/>
  <c r="AA250" i="4" s="1"/>
  <c r="X248" i="4"/>
  <c r="AB248" i="4" s="1"/>
  <c r="AF248" i="4" s="1"/>
  <c r="AJ248" i="4" s="1"/>
  <c r="AN248" i="4" s="1"/>
  <c r="W248" i="4"/>
  <c r="AA248" i="4" s="1"/>
  <c r="AE248" i="4" s="1"/>
  <c r="AI248" i="4" s="1"/>
  <c r="AM248" i="4" s="1"/>
  <c r="W247" i="4"/>
  <c r="AA247" i="4" s="1"/>
  <c r="AE247" i="4" s="1"/>
  <c r="AI247" i="4" s="1"/>
  <c r="AM247" i="4" s="1"/>
  <c r="W246" i="4"/>
  <c r="AA246" i="4" s="1"/>
  <c r="AE246" i="4" s="1"/>
  <c r="AI246" i="4" s="1"/>
  <c r="AM246" i="4" s="1"/>
  <c r="W249" i="4"/>
  <c r="AA249" i="4" s="1"/>
  <c r="O243" i="4"/>
  <c r="O242" i="4"/>
  <c r="G228" i="6"/>
  <c r="G229" i="6"/>
  <c r="F228" i="6"/>
  <c r="F229" i="6"/>
  <c r="D228" i="8"/>
  <c r="DZ4" i="1" s="1"/>
  <c r="D229" i="8"/>
  <c r="E243" i="4"/>
  <c r="E242" i="4"/>
  <c r="X228" i="8"/>
  <c r="EO4" i="1" s="1"/>
  <c r="X229" i="8"/>
  <c r="F229" i="7"/>
  <c r="F228" i="7"/>
  <c r="D229" i="7"/>
  <c r="D228" i="7"/>
  <c r="FH4" i="1" s="1"/>
  <c r="F229" i="8"/>
  <c r="F228" i="8"/>
  <c r="X247" i="4"/>
  <c r="AB247" i="4" s="1"/>
  <c r="AF247" i="4" s="1"/>
  <c r="AJ247" i="4" s="1"/>
  <c r="AN247" i="4" s="1"/>
  <c r="C229" i="7"/>
  <c r="C228" i="7"/>
  <c r="FG4" i="1" s="1"/>
  <c r="G228" i="7"/>
  <c r="G229" i="7"/>
  <c r="E228" i="8"/>
  <c r="EA4" i="1" s="1"/>
  <c r="E229" i="8"/>
  <c r="D243" i="4"/>
  <c r="D242" i="4"/>
  <c r="D228" i="6"/>
  <c r="GP4" i="1" s="1"/>
  <c r="D229" i="6"/>
  <c r="S228" i="6"/>
  <c r="S229" i="6"/>
  <c r="H243" i="4"/>
  <c r="H242" i="4"/>
  <c r="L228" i="6"/>
  <c r="L229" i="6"/>
  <c r="W228" i="7"/>
  <c r="W229" i="7"/>
  <c r="G229" i="8"/>
  <c r="G228" i="8"/>
  <c r="I243" i="4"/>
  <c r="I242" i="4"/>
  <c r="X228" i="7"/>
  <c r="X229" i="7"/>
  <c r="H229" i="7"/>
  <c r="H228" i="7"/>
  <c r="W228" i="8"/>
  <c r="EN4" i="1" s="1"/>
  <c r="W229" i="8"/>
  <c r="Y228" i="8"/>
  <c r="Y229" i="7"/>
  <c r="J228" i="7"/>
  <c r="FN4" i="1" s="1"/>
  <c r="J229" i="7"/>
  <c r="H228" i="6"/>
  <c r="H229" i="6"/>
  <c r="Z228" i="8"/>
  <c r="Z229" i="8"/>
  <c r="H228" i="8"/>
  <c r="H229" i="8"/>
  <c r="E229" i="7"/>
  <c r="E228" i="7"/>
  <c r="FI4" i="1" s="1"/>
  <c r="J229" i="8"/>
  <c r="J228" i="8"/>
  <c r="EF4" i="1" s="1"/>
  <c r="O229" i="6"/>
  <c r="O228" i="6"/>
  <c r="I229" i="6"/>
  <c r="I228" i="6"/>
  <c r="GU4" i="1" s="1"/>
  <c r="E229" i="6"/>
  <c r="E228" i="6"/>
  <c r="GQ4" i="1" s="1"/>
  <c r="C229" i="6"/>
  <c r="C228" i="6"/>
  <c r="GO4" i="1" s="1"/>
  <c r="C242" i="4"/>
  <c r="C243" i="4"/>
  <c r="C228" i="8"/>
  <c r="DY4" i="1" s="1"/>
  <c r="C229" i="8"/>
  <c r="M243" i="4"/>
  <c r="M242" i="4"/>
  <c r="F243" i="4"/>
  <c r="F242" i="4"/>
  <c r="S243" i="4"/>
  <c r="S242" i="4"/>
  <c r="I228" i="7"/>
  <c r="FM4" i="1" s="1"/>
  <c r="I229" i="7"/>
  <c r="I228" i="8"/>
  <c r="EE4" i="1" s="1"/>
  <c r="I229" i="8"/>
  <c r="G243" i="4"/>
  <c r="G242" i="4"/>
  <c r="Z229" i="7"/>
  <c r="Z228" i="7"/>
  <c r="W240" i="4"/>
  <c r="X237" i="4"/>
  <c r="U237" i="4"/>
  <c r="T241" i="4"/>
  <c r="T240" i="4"/>
  <c r="W226" i="6"/>
  <c r="X223" i="6"/>
  <c r="U223" i="6"/>
  <c r="T227" i="6"/>
  <c r="T226" i="6"/>
  <c r="AG335" i="7"/>
  <c r="AH335" i="7" s="1"/>
  <c r="AF339" i="7"/>
  <c r="W335" i="8"/>
  <c r="W337" i="8" s="1"/>
  <c r="X335" i="8"/>
  <c r="Y335" i="8" s="1"/>
  <c r="AE337" i="7"/>
  <c r="AE339" i="8"/>
  <c r="AE339" i="7"/>
  <c r="AE337" i="8"/>
  <c r="BF146" i="7"/>
  <c r="AA144" i="8"/>
  <c r="AB146" i="7"/>
  <c r="L144" i="8"/>
  <c r="M146" i="7"/>
  <c r="AP146" i="7"/>
  <c r="BT146" i="8"/>
  <c r="CA157" i="4"/>
  <c r="CO158" i="4"/>
  <c r="CP157" i="4"/>
  <c r="DD158" i="4"/>
  <c r="DE157" i="4"/>
  <c r="AD339" i="6"/>
  <c r="Q335" i="6"/>
  <c r="Q339" i="6" s="1"/>
  <c r="AZ335" i="6"/>
  <c r="BA335" i="6" s="1"/>
  <c r="AZ349" i="4"/>
  <c r="BA349" i="4" s="1"/>
  <c r="X349" i="4"/>
  <c r="Y349" i="4" s="1"/>
  <c r="AD339" i="7"/>
  <c r="AZ335" i="8"/>
  <c r="AZ339" i="8" s="1"/>
  <c r="X335" i="6"/>
  <c r="Y335" i="6" s="1"/>
  <c r="AZ335" i="7"/>
  <c r="AZ337" i="7" s="1"/>
  <c r="AD337" i="8"/>
  <c r="AH158" i="4"/>
  <c r="AH157" i="4"/>
  <c r="MJ13" i="1" s="1"/>
  <c r="MJ17" i="1" s="1"/>
  <c r="AW158" i="4"/>
  <c r="AW157" i="4"/>
  <c r="MY13" i="1" s="1"/>
  <c r="MY17" i="1" s="1"/>
  <c r="BL158" i="4"/>
  <c r="BL157" i="4"/>
  <c r="NN13" i="1" s="1"/>
  <c r="NN17" i="1" s="1"/>
  <c r="D158" i="4"/>
  <c r="D157" i="4"/>
  <c r="CP158" i="4"/>
  <c r="S157" i="4"/>
  <c r="S158" i="4"/>
  <c r="CO157" i="4"/>
  <c r="AV158" i="4"/>
  <c r="C158" i="4"/>
  <c r="R157" i="4"/>
  <c r="AV157" i="4"/>
  <c r="MX13" i="1" s="1"/>
  <c r="MX17" i="1" s="1"/>
  <c r="BZ157" i="4"/>
  <c r="AG158" i="4"/>
  <c r="DD157" i="4"/>
  <c r="BK158" i="4"/>
  <c r="C157" i="4"/>
  <c r="AG157" i="4"/>
  <c r="MI13" i="1" s="1"/>
  <c r="MI17" i="1" s="1"/>
  <c r="BK157" i="4"/>
  <c r="NM13" i="1" s="1"/>
  <c r="NM17" i="1" s="1"/>
  <c r="R158" i="4"/>
  <c r="DE158" i="4"/>
  <c r="BZ158" i="4"/>
  <c r="CA158" i="4"/>
  <c r="Q363" i="4"/>
  <c r="CX145" i="7"/>
  <c r="AB196" i="4"/>
  <c r="CY145" i="8" s="1"/>
  <c r="AC196" i="4"/>
  <c r="AD196" i="4"/>
  <c r="AE196" i="4"/>
  <c r="AF196" i="4"/>
  <c r="AB201" i="4"/>
  <c r="DN145" i="7" s="1"/>
  <c r="AC201" i="4"/>
  <c r="DO145" i="7" s="1"/>
  <c r="AD201" i="4"/>
  <c r="AE201" i="4"/>
  <c r="AF201" i="4"/>
  <c r="AB191" i="4"/>
  <c r="CJ145" i="7" s="1"/>
  <c r="AC191" i="4"/>
  <c r="CK145" i="7" s="1"/>
  <c r="AD191" i="4"/>
  <c r="AF191" i="4"/>
  <c r="AE191" i="4"/>
  <c r="D364" i="4"/>
  <c r="C364" i="4" s="1"/>
  <c r="X335" i="7"/>
  <c r="Y335" i="7" s="1"/>
  <c r="Z335" i="7" s="1"/>
  <c r="AY335" i="7"/>
  <c r="AY337" i="7" s="1"/>
  <c r="D445" i="4"/>
  <c r="Q445" i="4" s="1"/>
  <c r="E445" i="4"/>
  <c r="F445" i="4"/>
  <c r="AY335" i="6"/>
  <c r="AY339" i="6" s="1"/>
  <c r="AY335" i="8"/>
  <c r="AY339" i="8" s="1"/>
  <c r="W335" i="6"/>
  <c r="W337" i="6" s="1"/>
  <c r="P349" i="4"/>
  <c r="P353" i="4" s="1"/>
  <c r="P335" i="6"/>
  <c r="P335" i="8"/>
  <c r="W349" i="4"/>
  <c r="W353" i="4" s="1"/>
  <c r="W335" i="7"/>
  <c r="W337" i="7" s="1"/>
  <c r="AY349" i="4"/>
  <c r="AY351" i="4" s="1"/>
  <c r="P335" i="7"/>
  <c r="P337" i="7" s="1"/>
  <c r="BF145" i="8"/>
  <c r="BF146" i="8"/>
  <c r="BT145" i="7"/>
  <c r="BT146" i="7"/>
  <c r="IB37" i="1"/>
  <c r="KO37" i="1"/>
  <c r="KN37" i="1"/>
  <c r="AG37" i="1"/>
  <c r="KM37" i="1"/>
  <c r="KL37" i="1"/>
  <c r="AH37" i="1"/>
  <c r="Q335" i="7"/>
  <c r="R335" i="7" s="1"/>
  <c r="P362" i="4"/>
  <c r="B362" i="4"/>
  <c r="G365" i="4"/>
  <c r="T365" i="4" s="1"/>
  <c r="F365" i="4"/>
  <c r="S365" i="4" s="1"/>
  <c r="E365" i="4"/>
  <c r="R365" i="4" s="1"/>
  <c r="H365" i="4"/>
  <c r="U365" i="4" s="1"/>
  <c r="I365" i="4"/>
  <c r="V365" i="4" s="1"/>
  <c r="I382" i="4"/>
  <c r="V382" i="4" s="1"/>
  <c r="H382" i="4"/>
  <c r="U382" i="4" s="1"/>
  <c r="G382" i="4"/>
  <c r="T382" i="4" s="1"/>
  <c r="D382" i="4"/>
  <c r="Q382" i="4" s="1"/>
  <c r="F446" i="4"/>
  <c r="E446" i="4"/>
  <c r="D446" i="4"/>
  <c r="Q446" i="4" s="1"/>
  <c r="Q335" i="8"/>
  <c r="Q337" i="8" s="1"/>
  <c r="DX4" i="1" s="1"/>
  <c r="A366" i="4"/>
  <c r="AE351" i="4"/>
  <c r="AF349" i="4"/>
  <c r="AF353" i="4" s="1"/>
  <c r="F293" i="8"/>
  <c r="E293" i="8"/>
  <c r="R294" i="8"/>
  <c r="Q294" i="8"/>
  <c r="BM334" i="7"/>
  <c r="BF335" i="7"/>
  <c r="BN334" i="7"/>
  <c r="BN335" i="7" s="1"/>
  <c r="BG335" i="7"/>
  <c r="CM338" i="6"/>
  <c r="CM338" i="7"/>
  <c r="CL338" i="7"/>
  <c r="BF334" i="6"/>
  <c r="BF341" i="6" s="1"/>
  <c r="BE341" i="6" s="1"/>
  <c r="BF342" i="6" s="1"/>
  <c r="BF344" i="6" s="1"/>
  <c r="CK338" i="6"/>
  <c r="CK338" i="7"/>
  <c r="CJ338" i="6"/>
  <c r="CL338" i="6"/>
  <c r="CN338" i="7"/>
  <c r="CN338" i="6"/>
  <c r="CJ338" i="7"/>
  <c r="BN334" i="6"/>
  <c r="BN335" i="6" s="1"/>
  <c r="BG335" i="6"/>
  <c r="AF337" i="6"/>
  <c r="AG335" i="6"/>
  <c r="AF339" i="6"/>
  <c r="AG335" i="8"/>
  <c r="AF337" i="8"/>
  <c r="AF339" i="8"/>
  <c r="CN338" i="8"/>
  <c r="CM338" i="8"/>
  <c r="CL338" i="8"/>
  <c r="CK338" i="8"/>
  <c r="CJ338" i="8"/>
  <c r="BF334" i="8"/>
  <c r="BF341" i="8" s="1"/>
  <c r="BE341" i="8" s="1"/>
  <c r="BF342" i="8" s="1"/>
  <c r="BF344" i="8" s="1"/>
  <c r="BN334" i="8"/>
  <c r="BN335" i="8" s="1"/>
  <c r="BG335" i="8"/>
  <c r="AD351" i="4"/>
  <c r="AD353" i="4"/>
  <c r="CL352" i="4"/>
  <c r="BG348" i="4"/>
  <c r="BF349" i="4" s="1"/>
  <c r="Q349" i="4"/>
  <c r="BM348" i="4"/>
  <c r="J226" i="6"/>
  <c r="J227" i="6"/>
  <c r="W227" i="6"/>
  <c r="W241" i="4"/>
  <c r="Q237" i="4"/>
  <c r="Q241" i="4" s="1"/>
  <c r="P240" i="4"/>
  <c r="P241" i="4"/>
  <c r="N240" i="4"/>
  <c r="J241" i="4"/>
  <c r="J240" i="4"/>
  <c r="P227" i="6"/>
  <c r="P226" i="6"/>
  <c r="M226" i="6"/>
  <c r="A447" i="4"/>
  <c r="A383" i="4"/>
  <c r="BF144" i="8"/>
  <c r="M145" i="7"/>
  <c r="E186" i="4"/>
  <c r="BM144" i="8"/>
  <c r="BM144" i="7"/>
  <c r="E181" i="4"/>
  <c r="AX144" i="8"/>
  <c r="AX144" i="7"/>
  <c r="D181" i="4"/>
  <c r="AW159" i="4" s="1"/>
  <c r="AW144" i="8"/>
  <c r="AW144" i="7"/>
  <c r="BT144" i="7"/>
  <c r="C181" i="4"/>
  <c r="AV159" i="4" s="1"/>
  <c r="AV144" i="8"/>
  <c r="AV144" i="7"/>
  <c r="F186" i="4"/>
  <c r="BN144" i="7"/>
  <c r="BN144" i="8"/>
  <c r="AP145" i="8"/>
  <c r="AP146" i="8"/>
  <c r="D186" i="4"/>
  <c r="BL159" i="4" s="1"/>
  <c r="BL144" i="8"/>
  <c r="BL144" i="7"/>
  <c r="D176" i="4"/>
  <c r="AH159" i="4" s="1"/>
  <c r="AH144" i="7"/>
  <c r="AH144" i="8"/>
  <c r="D166" i="4"/>
  <c r="D159" i="4" s="1"/>
  <c r="D144" i="8"/>
  <c r="D144" i="7"/>
  <c r="F171" i="4"/>
  <c r="U144" i="7"/>
  <c r="U144" i="8"/>
  <c r="G176" i="4"/>
  <c r="AK145" i="6" s="1"/>
  <c r="AK144" i="8"/>
  <c r="AK144" i="7"/>
  <c r="AB144" i="7"/>
  <c r="AP144" i="7"/>
  <c r="J186" i="4"/>
  <c r="BR144" i="7"/>
  <c r="BR144" i="8"/>
  <c r="I181" i="4"/>
  <c r="BB144" i="7"/>
  <c r="BB144" i="8"/>
  <c r="AP144" i="8"/>
  <c r="C176" i="4"/>
  <c r="AG159" i="4" s="1"/>
  <c r="AG144" i="8"/>
  <c r="AG144" i="7"/>
  <c r="D171" i="4"/>
  <c r="S159" i="4" s="1"/>
  <c r="S144" i="8"/>
  <c r="S144" i="7"/>
  <c r="E166" i="4"/>
  <c r="E144" i="7"/>
  <c r="E144" i="8"/>
  <c r="G171" i="4"/>
  <c r="V145" i="6" s="1"/>
  <c r="V144" i="7"/>
  <c r="V144" i="8"/>
  <c r="H166" i="4"/>
  <c r="H144" i="7"/>
  <c r="H144" i="8"/>
  <c r="AB145" i="7"/>
  <c r="E171" i="4"/>
  <c r="T144" i="7"/>
  <c r="T144" i="8"/>
  <c r="J181" i="4"/>
  <c r="BC144" i="8"/>
  <c r="BC144" i="7"/>
  <c r="L166" i="4"/>
  <c r="L144" i="7"/>
  <c r="BT145" i="8"/>
  <c r="H181" i="4"/>
  <c r="BA144" i="7"/>
  <c r="BA144" i="8"/>
  <c r="L171" i="4"/>
  <c r="AA144" i="7"/>
  <c r="J171" i="4"/>
  <c r="Y144" i="7"/>
  <c r="Y144" i="8"/>
  <c r="K171" i="4"/>
  <c r="Z144" i="7"/>
  <c r="Z144" i="8"/>
  <c r="AP145" i="7"/>
  <c r="H186" i="4"/>
  <c r="BP145" i="6" s="1"/>
  <c r="BP144" i="7"/>
  <c r="BP144" i="8"/>
  <c r="G166" i="4"/>
  <c r="G145" i="6" s="1"/>
  <c r="G144" i="7"/>
  <c r="G144" i="8"/>
  <c r="S144" i="6"/>
  <c r="C166" i="4"/>
  <c r="C159" i="4" s="1"/>
  <c r="C144" i="7"/>
  <c r="C144" i="8"/>
  <c r="BT144" i="8"/>
  <c r="F176" i="4"/>
  <c r="AJ144" i="8"/>
  <c r="AJ144" i="7"/>
  <c r="F166" i="4"/>
  <c r="F145" i="6" s="1"/>
  <c r="F144" i="7"/>
  <c r="F144" i="8"/>
  <c r="H171" i="4"/>
  <c r="W145" i="6" s="1"/>
  <c r="W144" i="7"/>
  <c r="W144" i="8"/>
  <c r="CI144" i="8"/>
  <c r="C171" i="4"/>
  <c r="R159" i="4" s="1"/>
  <c r="R144" i="8"/>
  <c r="R144" i="7"/>
  <c r="G181" i="4"/>
  <c r="AZ145" i="6" s="1"/>
  <c r="AZ144" i="8"/>
  <c r="AZ144" i="7"/>
  <c r="K186" i="4"/>
  <c r="BS144" i="8"/>
  <c r="BS144" i="7"/>
  <c r="I176" i="4"/>
  <c r="AM144" i="7"/>
  <c r="AM144" i="8"/>
  <c r="J176" i="4"/>
  <c r="AN144" i="7"/>
  <c r="AN144" i="8"/>
  <c r="I186" i="4"/>
  <c r="BQ144" i="7"/>
  <c r="BQ144" i="8"/>
  <c r="H176" i="4"/>
  <c r="AL145" i="6" s="1"/>
  <c r="AL144" i="8"/>
  <c r="AL144" i="7"/>
  <c r="I171" i="4"/>
  <c r="X144" i="7"/>
  <c r="X144" i="8"/>
  <c r="I166" i="4"/>
  <c r="I144" i="7"/>
  <c r="I144" i="8"/>
  <c r="L181" i="4"/>
  <c r="BE144" i="8"/>
  <c r="BE144" i="7"/>
  <c r="BF145" i="7"/>
  <c r="F181" i="4"/>
  <c r="AY145" i="6" s="1"/>
  <c r="AY144" i="7"/>
  <c r="AY144" i="8"/>
  <c r="K176" i="4"/>
  <c r="AO144" i="7"/>
  <c r="AO144" i="8"/>
  <c r="K166" i="4"/>
  <c r="K144" i="7"/>
  <c r="K144" i="8"/>
  <c r="BF144" i="7"/>
  <c r="M144" i="7"/>
  <c r="G186" i="4"/>
  <c r="BO145" i="6" s="1"/>
  <c r="BO144" i="7"/>
  <c r="BO144" i="8"/>
  <c r="K181" i="4"/>
  <c r="BD144" i="7"/>
  <c r="BD144" i="8"/>
  <c r="C186" i="4"/>
  <c r="BK159" i="4" s="1"/>
  <c r="BK144" i="8"/>
  <c r="BK144" i="7"/>
  <c r="E176" i="4"/>
  <c r="AI144" i="8"/>
  <c r="AI144" i="7"/>
  <c r="J166" i="4"/>
  <c r="J144" i="7"/>
  <c r="J144" i="8"/>
  <c r="DN144" i="7"/>
  <c r="DN144" i="8"/>
  <c r="CO144" i="8"/>
  <c r="CO144" i="7"/>
  <c r="CP144" i="8"/>
  <c r="CP144" i="7"/>
  <c r="CQ144" i="7"/>
  <c r="CQ144" i="8"/>
  <c r="CR144" i="7"/>
  <c r="CR144" i="8"/>
  <c r="V196" i="4"/>
  <c r="CS144" i="7"/>
  <c r="CS144" i="8"/>
  <c r="W196" i="4"/>
  <c r="CT144" i="7"/>
  <c r="CT144" i="8"/>
  <c r="X196" i="4"/>
  <c r="CU144" i="7"/>
  <c r="CU144" i="8"/>
  <c r="Y196" i="4"/>
  <c r="CV144" i="8"/>
  <c r="CV144" i="7"/>
  <c r="CJ144" i="7"/>
  <c r="DD144" i="7"/>
  <c r="DD144" i="8"/>
  <c r="DE144" i="7"/>
  <c r="DE144" i="8"/>
  <c r="DF144" i="8"/>
  <c r="DF144" i="7"/>
  <c r="U201" i="4"/>
  <c r="DG144" i="7"/>
  <c r="DG144" i="8"/>
  <c r="CX144" i="8"/>
  <c r="V201" i="4"/>
  <c r="DH144" i="8"/>
  <c r="DH144" i="7"/>
  <c r="W201" i="4"/>
  <c r="DI144" i="8"/>
  <c r="DI144" i="7"/>
  <c r="CA144" i="7"/>
  <c r="CA144" i="8"/>
  <c r="Y201" i="4"/>
  <c r="DK144" i="8"/>
  <c r="DK144" i="7"/>
  <c r="BZ144" i="7"/>
  <c r="BZ144" i="8"/>
  <c r="X201" i="4"/>
  <c r="DJ144" i="8"/>
  <c r="DJ144" i="7"/>
  <c r="CB144" i="7"/>
  <c r="CB144" i="8"/>
  <c r="DL144" i="8"/>
  <c r="DL144" i="7"/>
  <c r="U191" i="4"/>
  <c r="CC144" i="7"/>
  <c r="CC144" i="8"/>
  <c r="V191" i="4"/>
  <c r="CD144" i="7"/>
  <c r="CD144" i="8"/>
  <c r="W191" i="4"/>
  <c r="CE144" i="7"/>
  <c r="CE144" i="8"/>
  <c r="CX144" i="7"/>
  <c r="X191" i="4"/>
  <c r="CF144" i="7"/>
  <c r="CF144" i="8"/>
  <c r="Y191" i="4"/>
  <c r="CG144" i="7"/>
  <c r="CG144" i="8"/>
  <c r="CW144" i="8"/>
  <c r="CW144" i="7"/>
  <c r="CI144" i="7"/>
  <c r="DM144" i="8"/>
  <c r="DM144" i="7"/>
  <c r="CH144" i="7"/>
  <c r="CH144" i="8"/>
  <c r="DO143" i="7"/>
  <c r="DO141" i="7"/>
  <c r="DO142" i="7" s="1"/>
  <c r="DO144" i="7"/>
  <c r="DP140" i="7"/>
  <c r="BG145" i="7"/>
  <c r="BG141" i="7"/>
  <c r="BG142" i="7" s="1"/>
  <c r="BG144" i="7"/>
  <c r="BG143" i="7"/>
  <c r="BG146" i="7"/>
  <c r="BH140" i="7"/>
  <c r="AC145" i="7"/>
  <c r="AC141" i="7"/>
  <c r="AC142" i="7" s="1"/>
  <c r="AC144" i="7"/>
  <c r="AD140" i="7"/>
  <c r="AC143" i="7"/>
  <c r="AC146" i="7"/>
  <c r="AQ144" i="8"/>
  <c r="AQ145" i="8"/>
  <c r="AQ141" i="8"/>
  <c r="AQ142" i="8" s="1"/>
  <c r="AR140" i="8"/>
  <c r="AQ143" i="8"/>
  <c r="AQ146" i="8"/>
  <c r="AQ143" i="7"/>
  <c r="AQ146" i="7"/>
  <c r="AQ145" i="7"/>
  <c r="AQ141" i="7"/>
  <c r="AQ142" i="7" s="1"/>
  <c r="AR140" i="7"/>
  <c r="AQ144" i="7"/>
  <c r="BG146" i="8"/>
  <c r="BG143" i="8"/>
  <c r="BG145" i="8"/>
  <c r="BG144" i="8"/>
  <c r="BG141" i="8"/>
  <c r="BG142" i="8" s="1"/>
  <c r="BH140" i="8"/>
  <c r="BV140" i="8"/>
  <c r="BU144" i="8"/>
  <c r="BU143" i="8"/>
  <c r="BU146" i="8"/>
  <c r="BU141" i="8"/>
  <c r="BU142" i="8" s="1"/>
  <c r="BU145" i="8"/>
  <c r="CJ141" i="8"/>
  <c r="CJ142" i="8" s="1"/>
  <c r="CK140" i="8"/>
  <c r="CJ144" i="8"/>
  <c r="CJ143" i="8"/>
  <c r="DO141" i="8"/>
  <c r="DO142" i="8" s="1"/>
  <c r="DO144" i="8"/>
  <c r="DO143" i="8"/>
  <c r="DP140" i="8"/>
  <c r="CK143" i="7"/>
  <c r="CK141" i="7"/>
  <c r="CK142" i="7" s="1"/>
  <c r="CK144" i="7"/>
  <c r="CL140" i="7"/>
  <c r="M144" i="8"/>
  <c r="M145" i="8"/>
  <c r="M141" i="8"/>
  <c r="M142" i="8" s="1"/>
  <c r="M143" i="8"/>
  <c r="M146" i="8"/>
  <c r="N140" i="8"/>
  <c r="BU145" i="7"/>
  <c r="BU141" i="7"/>
  <c r="BU142" i="7" s="1"/>
  <c r="BU144" i="7"/>
  <c r="BV140" i="7"/>
  <c r="BU143" i="7"/>
  <c r="BU146" i="7"/>
  <c r="CY143" i="8"/>
  <c r="CZ140" i="8"/>
  <c r="CY144" i="8"/>
  <c r="CY141" i="8"/>
  <c r="CY142" i="8" s="1"/>
  <c r="N146" i="7"/>
  <c r="N145" i="7"/>
  <c r="N141" i="7"/>
  <c r="N142" i="7" s="1"/>
  <c r="O140" i="7"/>
  <c r="N144" i="7"/>
  <c r="N143" i="7"/>
  <c r="CY141" i="7"/>
  <c r="CY142" i="7" s="1"/>
  <c r="CY144" i="7"/>
  <c r="CZ140" i="7"/>
  <c r="CY143" i="7"/>
  <c r="AB146" i="8"/>
  <c r="AB143" i="8"/>
  <c r="AC140" i="8"/>
  <c r="AB141" i="8"/>
  <c r="AB142" i="8" s="1"/>
  <c r="AB145" i="8"/>
  <c r="AB144" i="8"/>
  <c r="D155" i="4"/>
  <c r="D156" i="4" s="1"/>
  <c r="CO155" i="4"/>
  <c r="CO156" i="4" s="1"/>
  <c r="C155" i="4"/>
  <c r="C156" i="4" s="1"/>
  <c r="AG156" i="4"/>
  <c r="BK155" i="4"/>
  <c r="BK156" i="4" s="1"/>
  <c r="DD155" i="4"/>
  <c r="DD156" i="4" s="1"/>
  <c r="BZ155" i="4"/>
  <c r="BZ156" i="4" s="1"/>
  <c r="R155" i="4"/>
  <c r="R156" i="4" s="1"/>
  <c r="AV155" i="4"/>
  <c r="AV156" i="4" s="1"/>
  <c r="BL155" i="4"/>
  <c r="BL156" i="4" s="1"/>
  <c r="CP155" i="4"/>
  <c r="CP156" i="4" s="1"/>
  <c r="DE155" i="4"/>
  <c r="DE156" i="4" s="1"/>
  <c r="AW155" i="4"/>
  <c r="AW156" i="4" s="1"/>
  <c r="S155" i="4"/>
  <c r="S156" i="4" s="1"/>
  <c r="AH155" i="4"/>
  <c r="AH156" i="4" s="1"/>
  <c r="CA155" i="4"/>
  <c r="CA156" i="4" s="1"/>
  <c r="E154" i="4"/>
  <c r="T154" i="4"/>
  <c r="AX154" i="4"/>
  <c r="BM154" i="4"/>
  <c r="AI154" i="4"/>
  <c r="CQ154" i="4"/>
  <c r="CQ157" i="4" s="1"/>
  <c r="DF154" i="4"/>
  <c r="DF157" i="4" s="1"/>
  <c r="CB154" i="4"/>
  <c r="CB158" i="4" s="1"/>
  <c r="DG144" i="6"/>
  <c r="CC144" i="6"/>
  <c r="R196" i="4"/>
  <c r="CO159" i="4" s="1"/>
  <c r="CO144" i="6"/>
  <c r="T144" i="6"/>
  <c r="S196" i="4"/>
  <c r="CP159" i="4" s="1"/>
  <c r="CP144" i="6"/>
  <c r="U196" i="4"/>
  <c r="CR144" i="6"/>
  <c r="BL144" i="6"/>
  <c r="V144" i="6"/>
  <c r="AY144" i="6"/>
  <c r="BN144" i="6"/>
  <c r="R144" i="6"/>
  <c r="BO144" i="6"/>
  <c r="S201" i="4"/>
  <c r="DE159" i="4" s="1"/>
  <c r="DE144" i="6"/>
  <c r="T201" i="4"/>
  <c r="DF144" i="6"/>
  <c r="CS144" i="6"/>
  <c r="DH144" i="6"/>
  <c r="T196" i="4"/>
  <c r="CQ144" i="6"/>
  <c r="R201" i="4"/>
  <c r="DD159" i="4" s="1"/>
  <c r="DD144" i="6"/>
  <c r="C144" i="6"/>
  <c r="BK144" i="6"/>
  <c r="AI144" i="6"/>
  <c r="AJ144" i="6"/>
  <c r="D144" i="6"/>
  <c r="R191" i="4"/>
  <c r="BZ159" i="4" s="1"/>
  <c r="BZ144" i="6"/>
  <c r="AK144" i="6"/>
  <c r="E144" i="6"/>
  <c r="S191" i="4"/>
  <c r="CA159" i="4" s="1"/>
  <c r="CA144" i="6"/>
  <c r="AG144" i="6"/>
  <c r="AH144" i="6"/>
  <c r="T191" i="4"/>
  <c r="CB144" i="6"/>
  <c r="F144" i="6"/>
  <c r="AX144" i="6"/>
  <c r="U144" i="6"/>
  <c r="BM144" i="6"/>
  <c r="AV144" i="6"/>
  <c r="AW144" i="6"/>
  <c r="DH141" i="6"/>
  <c r="DH142" i="6" s="1"/>
  <c r="DI140" i="6"/>
  <c r="DH143" i="6"/>
  <c r="AZ141" i="6"/>
  <c r="AZ142" i="6" s="1"/>
  <c r="BA140" i="6"/>
  <c r="AZ144" i="6"/>
  <c r="AC134" i="6"/>
  <c r="AW134" i="6"/>
  <c r="N223" i="6"/>
  <c r="N227" i="6" s="1"/>
  <c r="W143" i="6"/>
  <c r="X140" i="6"/>
  <c r="W144" i="6"/>
  <c r="W141" i="6"/>
  <c r="W142" i="6" s="1"/>
  <c r="AY133" i="6"/>
  <c r="CU140" i="6"/>
  <c r="CT144" i="6"/>
  <c r="CT143" i="6"/>
  <c r="CT141" i="6"/>
  <c r="CT142" i="6" s="1"/>
  <c r="CD141" i="6"/>
  <c r="CD142" i="6" s="1"/>
  <c r="CD143" i="6"/>
  <c r="CE140" i="6"/>
  <c r="CD144" i="6"/>
  <c r="AW135" i="6"/>
  <c r="Q223" i="6"/>
  <c r="Q227" i="6" s="1"/>
  <c r="AL141" i="6"/>
  <c r="AL142" i="6" s="1"/>
  <c r="AM140" i="6"/>
  <c r="AL144" i="6"/>
  <c r="AL143" i="6"/>
  <c r="G141" i="6"/>
  <c r="G142" i="6" s="1"/>
  <c r="G144" i="6"/>
  <c r="G143" i="6"/>
  <c r="H140" i="6"/>
  <c r="BP144" i="6"/>
  <c r="BP141" i="6"/>
  <c r="BP142" i="6" s="1"/>
  <c r="BP143" i="6"/>
  <c r="BQ140" i="6"/>
  <c r="AD133" i="6"/>
  <c r="AC135" i="6"/>
  <c r="KM25" i="1" l="1"/>
  <c r="LC26" i="1"/>
  <c r="AG25" i="1"/>
  <c r="IB25" i="1"/>
  <c r="AH25" i="1"/>
  <c r="LB25" i="1"/>
  <c r="MY14" i="1"/>
  <c r="MY16" i="1"/>
  <c r="MJ14" i="1"/>
  <c r="MJ16" i="1"/>
  <c r="MX14" i="1"/>
  <c r="MX16" i="1"/>
  <c r="NM14" i="1"/>
  <c r="NM16" i="1"/>
  <c r="MI16" i="1"/>
  <c r="MI14" i="1"/>
  <c r="NN14" i="1"/>
  <c r="NN16" i="1"/>
  <c r="KO25" i="1"/>
  <c r="KL25" i="1"/>
  <c r="HQ4" i="1"/>
  <c r="FD4" i="1"/>
  <c r="HA4" i="1"/>
  <c r="KN25" i="1"/>
  <c r="HJ26" i="1"/>
  <c r="GD26" i="1"/>
  <c r="HI26" i="1"/>
  <c r="GC26" i="1"/>
  <c r="HV26" i="1"/>
  <c r="HH26" i="1"/>
  <c r="GB26" i="1"/>
  <c r="HG26" i="1"/>
  <c r="HU26" i="1"/>
  <c r="GA26" i="1"/>
  <c r="FZ26" i="1"/>
  <c r="HT26" i="1"/>
  <c r="GN26" i="1"/>
  <c r="FY26" i="1"/>
  <c r="HS26" i="1"/>
  <c r="GM26" i="1"/>
  <c r="HR26" i="1"/>
  <c r="GL26" i="1"/>
  <c r="HQ26" i="1"/>
  <c r="GK26" i="1"/>
  <c r="HP26" i="1"/>
  <c r="GJ26" i="1"/>
  <c r="HO26" i="1"/>
  <c r="GI26" i="1"/>
  <c r="HN26" i="1"/>
  <c r="GH26" i="1"/>
  <c r="HK26" i="1"/>
  <c r="HM26" i="1"/>
  <c r="GG26" i="1"/>
  <c r="HL26" i="1"/>
  <c r="GF26" i="1"/>
  <c r="GE26" i="1"/>
  <c r="GN4" i="1"/>
  <c r="HP4" i="1"/>
  <c r="GK4" i="1"/>
  <c r="FF4" i="1"/>
  <c r="FL4" i="1"/>
  <c r="HO4" i="1"/>
  <c r="EC4" i="1"/>
  <c r="GG4" i="1"/>
  <c r="FB4" i="1"/>
  <c r="GS4" i="1"/>
  <c r="GF4" i="1"/>
  <c r="FA4" i="1"/>
  <c r="GR4" i="1"/>
  <c r="GA4" i="1"/>
  <c r="FV4" i="1"/>
  <c r="GX4" i="1"/>
  <c r="EX4" i="1"/>
  <c r="ES4" i="1"/>
  <c r="FC4" i="1"/>
  <c r="GI4" i="1"/>
  <c r="GB4" i="1"/>
  <c r="FW4" i="1"/>
  <c r="GD4" i="1"/>
  <c r="FY4" i="1"/>
  <c r="ED4" i="1"/>
  <c r="GL4" i="1"/>
  <c r="EV4" i="1"/>
  <c r="EQ4" i="1"/>
  <c r="FK4" i="1"/>
  <c r="EZ4" i="1"/>
  <c r="GH4" i="1"/>
  <c r="GT4" i="1"/>
  <c r="EY4" i="1"/>
  <c r="ET4" i="1"/>
  <c r="HW26" i="1"/>
  <c r="JF26" i="1"/>
  <c r="JE26" i="1"/>
  <c r="JD26" i="1"/>
  <c r="HU4" i="1"/>
  <c r="EB4" i="1"/>
  <c r="HS4" i="1"/>
  <c r="GE4" i="1"/>
  <c r="FZ4" i="1"/>
  <c r="GC4" i="1"/>
  <c r="EU4" i="1"/>
  <c r="EP4" i="1"/>
  <c r="EW4" i="1"/>
  <c r="ER4" i="1"/>
  <c r="M26" i="1" a="1"/>
  <c r="M26" i="1" s="1"/>
  <c r="CD26" i="1" s="1"/>
  <c r="AI25" i="1"/>
  <c r="HN4" i="1"/>
  <c r="FJ4" i="1"/>
  <c r="HT4" i="1"/>
  <c r="HR4" i="1"/>
  <c r="CD37" i="1"/>
  <c r="AJ37" i="1" s="1"/>
  <c r="CX145" i="8"/>
  <c r="CY145" i="7"/>
  <c r="AG339" i="7"/>
  <c r="AG337" i="7"/>
  <c r="DN145" i="8"/>
  <c r="J228" i="6"/>
  <c r="GV4" i="1" s="1"/>
  <c r="J229" i="6"/>
  <c r="W228" i="6"/>
  <c r="HI4" i="1" s="1"/>
  <c r="W229" i="6"/>
  <c r="W243" i="4"/>
  <c r="W242" i="4"/>
  <c r="T243" i="4"/>
  <c r="T242" i="4"/>
  <c r="M229" i="6"/>
  <c r="M228" i="6"/>
  <c r="P229" i="6"/>
  <c r="P228" i="6"/>
  <c r="J243" i="4"/>
  <c r="J242" i="4"/>
  <c r="N242" i="4"/>
  <c r="N243" i="4"/>
  <c r="P242" i="4"/>
  <c r="P243" i="4"/>
  <c r="T229" i="6"/>
  <c r="T228" i="6"/>
  <c r="X339" i="8"/>
  <c r="X337" i="8"/>
  <c r="V237" i="4"/>
  <c r="U241" i="4"/>
  <c r="U240" i="4"/>
  <c r="V223" i="6"/>
  <c r="U227" i="6"/>
  <c r="U226" i="6"/>
  <c r="Y223" i="6"/>
  <c r="Y227" i="6" s="1"/>
  <c r="X226" i="6"/>
  <c r="Y237" i="4"/>
  <c r="Y241" i="4" s="1"/>
  <c r="X240" i="4"/>
  <c r="R335" i="6"/>
  <c r="R339" i="6" s="1"/>
  <c r="Q337" i="6"/>
  <c r="W339" i="8"/>
  <c r="AZ337" i="6"/>
  <c r="AZ339" i="6"/>
  <c r="DO145" i="8"/>
  <c r="CJ145" i="8"/>
  <c r="CB159" i="4"/>
  <c r="W339" i="6"/>
  <c r="P339" i="7"/>
  <c r="BA335" i="7"/>
  <c r="BB335" i="7" s="1"/>
  <c r="AZ337" i="8"/>
  <c r="X337" i="6"/>
  <c r="X339" i="6"/>
  <c r="AZ339" i="7"/>
  <c r="BA335" i="8"/>
  <c r="BB335" i="8" s="1"/>
  <c r="BB337" i="8" s="1"/>
  <c r="X339" i="7"/>
  <c r="AY337" i="6"/>
  <c r="Y339" i="7"/>
  <c r="Y337" i="7"/>
  <c r="DF159" i="4"/>
  <c r="AY337" i="8"/>
  <c r="AY339" i="7"/>
  <c r="X337" i="7"/>
  <c r="CQ159" i="4"/>
  <c r="DF158" i="4"/>
  <c r="W339" i="7"/>
  <c r="CQ158" i="4"/>
  <c r="AI155" i="4"/>
  <c r="AI156" i="4" s="1"/>
  <c r="AI158" i="4"/>
  <c r="AI159" i="4"/>
  <c r="AI157" i="4"/>
  <c r="MK13" i="1" s="1"/>
  <c r="MK17" i="1" s="1"/>
  <c r="AX158" i="4"/>
  <c r="AX159" i="4"/>
  <c r="AX157" i="4"/>
  <c r="MZ13" i="1" s="1"/>
  <c r="MZ17" i="1" s="1"/>
  <c r="T155" i="4"/>
  <c r="T156" i="4" s="1"/>
  <c r="T157" i="4"/>
  <c r="T158" i="4"/>
  <c r="T159" i="4"/>
  <c r="E155" i="4"/>
  <c r="E156" i="4" s="1"/>
  <c r="E158" i="4"/>
  <c r="E159" i="4"/>
  <c r="E157" i="4"/>
  <c r="BM155" i="4"/>
  <c r="BM156" i="4" s="1"/>
  <c r="BM158" i="4"/>
  <c r="BM159" i="4"/>
  <c r="BM157" i="4"/>
  <c r="NO13" i="1" s="1"/>
  <c r="NO17" i="1" s="1"/>
  <c r="CB155" i="4"/>
  <c r="CB156" i="4" s="1"/>
  <c r="CB157" i="4"/>
  <c r="Q364" i="4"/>
  <c r="AD192" i="4"/>
  <c r="CL146" i="7" s="1"/>
  <c r="AF192" i="4"/>
  <c r="AC192" i="4"/>
  <c r="CK146" i="8" s="1"/>
  <c r="CD145" i="6"/>
  <c r="AB192" i="4"/>
  <c r="CC145" i="6"/>
  <c r="AF202" i="4"/>
  <c r="AE192" i="4"/>
  <c r="AE202" i="4"/>
  <c r="AD202" i="4"/>
  <c r="DP146" i="8" s="1"/>
  <c r="AC202" i="4"/>
  <c r="AB202" i="4"/>
  <c r="AF197" i="4"/>
  <c r="DH145" i="6"/>
  <c r="AE197" i="4"/>
  <c r="CT145" i="6"/>
  <c r="AD197" i="4"/>
  <c r="CS145" i="6"/>
  <c r="AC197" i="4"/>
  <c r="CZ146" i="8" s="1"/>
  <c r="AB197" i="4"/>
  <c r="D365" i="4"/>
  <c r="C365" i="4" s="1"/>
  <c r="Q339" i="7"/>
  <c r="Q337" i="7"/>
  <c r="BM341" i="7"/>
  <c r="BL341" i="7" s="1"/>
  <c r="BM342" i="7" s="1"/>
  <c r="BM344" i="7" s="1"/>
  <c r="BM335" i="7"/>
  <c r="P351" i="4"/>
  <c r="R335" i="8"/>
  <c r="S335" i="8" s="1"/>
  <c r="Q339" i="8"/>
  <c r="X351" i="4"/>
  <c r="X353" i="4"/>
  <c r="P363" i="4"/>
  <c r="B363" i="4"/>
  <c r="I383" i="4"/>
  <c r="V383" i="4" s="1"/>
  <c r="H383" i="4"/>
  <c r="U383" i="4" s="1"/>
  <c r="G383" i="4"/>
  <c r="T383" i="4" s="1"/>
  <c r="D383" i="4"/>
  <c r="Q383" i="4" s="1"/>
  <c r="F447" i="4"/>
  <c r="E447" i="4"/>
  <c r="D447" i="4"/>
  <c r="Q447" i="4" s="1"/>
  <c r="I366" i="4"/>
  <c r="V366" i="4" s="1"/>
  <c r="H366" i="4"/>
  <c r="U366" i="4" s="1"/>
  <c r="G366" i="4"/>
  <c r="T366" i="4" s="1"/>
  <c r="F366" i="4"/>
  <c r="S366" i="4" s="1"/>
  <c r="E366" i="4"/>
  <c r="R366" i="4" s="1"/>
  <c r="AZ353" i="4"/>
  <c r="AZ351" i="4"/>
  <c r="AG349" i="4"/>
  <c r="AH349" i="4" s="1"/>
  <c r="A367" i="4"/>
  <c r="AY353" i="4"/>
  <c r="AF351" i="4"/>
  <c r="R295" i="8"/>
  <c r="Q295" i="8"/>
  <c r="F294" i="8"/>
  <c r="E294" i="8"/>
  <c r="AH335" i="6"/>
  <c r="AG337" i="6"/>
  <c r="AG339" i="6"/>
  <c r="BH335" i="6"/>
  <c r="BG337" i="6"/>
  <c r="BG339" i="6"/>
  <c r="AI335" i="7"/>
  <c r="AH337" i="7"/>
  <c r="AH339" i="7"/>
  <c r="BU334" i="6"/>
  <c r="BU335" i="6" s="1"/>
  <c r="P337" i="6"/>
  <c r="P339" i="6"/>
  <c r="BM334" i="6"/>
  <c r="BF335" i="6"/>
  <c r="AA335" i="7"/>
  <c r="Z337" i="7"/>
  <c r="Z339" i="7"/>
  <c r="BH335" i="7"/>
  <c r="BG337" i="7"/>
  <c r="BG339" i="7"/>
  <c r="BU334" i="7"/>
  <c r="BU335" i="7" s="1"/>
  <c r="W351" i="4"/>
  <c r="BB335" i="6"/>
  <c r="BA337" i="6"/>
  <c r="BA339" i="6"/>
  <c r="R337" i="7"/>
  <c r="S335" i="7"/>
  <c r="R339" i="7"/>
  <c r="BF337" i="7"/>
  <c r="BF339" i="7"/>
  <c r="BT334" i="7"/>
  <c r="Z335" i="6"/>
  <c r="Y337" i="6"/>
  <c r="Y339" i="6"/>
  <c r="BH335" i="8"/>
  <c r="BG337" i="8"/>
  <c r="BG339" i="8"/>
  <c r="BU334" i="8"/>
  <c r="BU335" i="8" s="1"/>
  <c r="P339" i="8"/>
  <c r="P337" i="8"/>
  <c r="BM334" i="8"/>
  <c r="BF335" i="8"/>
  <c r="AH335" i="8"/>
  <c r="AG337" i="8"/>
  <c r="AG339" i="8"/>
  <c r="Z335" i="8"/>
  <c r="Y337" i="8"/>
  <c r="Y339" i="8"/>
  <c r="Z349" i="4"/>
  <c r="Y351" i="4"/>
  <c r="Y353" i="4"/>
  <c r="BF353" i="4"/>
  <c r="BF351" i="4"/>
  <c r="BT348" i="4"/>
  <c r="R349" i="4"/>
  <c r="Q353" i="4"/>
  <c r="Q351" i="4"/>
  <c r="BN348" i="4"/>
  <c r="BN349" i="4" s="1"/>
  <c r="BG349" i="4"/>
  <c r="BB349" i="4"/>
  <c r="BA353" i="4"/>
  <c r="BA351" i="4"/>
  <c r="X227" i="6"/>
  <c r="Q226" i="6"/>
  <c r="R237" i="4"/>
  <c r="Q240" i="4"/>
  <c r="X241" i="4"/>
  <c r="N226" i="6"/>
  <c r="HW37" i="1"/>
  <c r="A448" i="4"/>
  <c r="A384" i="4"/>
  <c r="J182" i="4"/>
  <c r="BC145" i="8"/>
  <c r="BC145" i="7"/>
  <c r="J167" i="4"/>
  <c r="J145" i="7"/>
  <c r="J145" i="8"/>
  <c r="I172" i="4"/>
  <c r="X146" i="6" s="1"/>
  <c r="X145" i="7"/>
  <c r="X145" i="8"/>
  <c r="F177" i="4"/>
  <c r="AJ145" i="8"/>
  <c r="AJ145" i="7"/>
  <c r="F172" i="4"/>
  <c r="U145" i="7"/>
  <c r="U145" i="8"/>
  <c r="E172" i="4"/>
  <c r="T160" i="4" s="1"/>
  <c r="T145" i="7"/>
  <c r="T145" i="8"/>
  <c r="E177" i="4"/>
  <c r="AI160" i="4" s="1"/>
  <c r="AI145" i="8"/>
  <c r="AI145" i="7"/>
  <c r="H177" i="4"/>
  <c r="AL145" i="8"/>
  <c r="AL145" i="7"/>
  <c r="D167" i="4"/>
  <c r="D160" i="4" s="1"/>
  <c r="D145" i="8"/>
  <c r="D145" i="7"/>
  <c r="C187" i="4"/>
  <c r="BK160" i="4" s="1"/>
  <c r="BK145" i="8"/>
  <c r="BK145" i="7"/>
  <c r="C167" i="4"/>
  <c r="C160" i="4" s="1"/>
  <c r="C145" i="7"/>
  <c r="C145" i="8"/>
  <c r="H167" i="4"/>
  <c r="H146" i="6" s="1"/>
  <c r="H145" i="7"/>
  <c r="H145" i="8"/>
  <c r="I187" i="4"/>
  <c r="BQ146" i="6" s="1"/>
  <c r="BQ145" i="7"/>
  <c r="BQ145" i="8"/>
  <c r="D177" i="4"/>
  <c r="AH160" i="4" s="1"/>
  <c r="AH145" i="7"/>
  <c r="AH145" i="8"/>
  <c r="K182" i="4"/>
  <c r="BD145" i="8"/>
  <c r="BD145" i="7"/>
  <c r="G172" i="4"/>
  <c r="V145" i="7"/>
  <c r="V145" i="8"/>
  <c r="J177" i="4"/>
  <c r="AN145" i="8"/>
  <c r="AN145" i="7"/>
  <c r="G167" i="4"/>
  <c r="G145" i="7"/>
  <c r="G145" i="8"/>
  <c r="D187" i="4"/>
  <c r="BL145" i="8"/>
  <c r="BL145" i="7"/>
  <c r="G187" i="4"/>
  <c r="BO145" i="8"/>
  <c r="BO145" i="7"/>
  <c r="E167" i="4"/>
  <c r="E160" i="4" s="1"/>
  <c r="E145" i="7"/>
  <c r="E145" i="8"/>
  <c r="I177" i="4"/>
  <c r="AM145" i="7"/>
  <c r="AM145" i="8"/>
  <c r="H187" i="4"/>
  <c r="BP145" i="8"/>
  <c r="BP145" i="7"/>
  <c r="D172" i="4"/>
  <c r="S160" i="4" s="1"/>
  <c r="S145" i="8"/>
  <c r="S145" i="7"/>
  <c r="F187" i="4"/>
  <c r="BN145" i="7"/>
  <c r="BN145" i="8"/>
  <c r="K187" i="4"/>
  <c r="BS145" i="8"/>
  <c r="BS145" i="7"/>
  <c r="K167" i="4"/>
  <c r="K145" i="7"/>
  <c r="K145" i="8"/>
  <c r="K172" i="4"/>
  <c r="Z145" i="7"/>
  <c r="Z145" i="8"/>
  <c r="C177" i="4"/>
  <c r="AG145" i="7"/>
  <c r="AG145" i="8"/>
  <c r="C182" i="4"/>
  <c r="AV145" i="8"/>
  <c r="AV145" i="7"/>
  <c r="G182" i="4"/>
  <c r="AZ145" i="8"/>
  <c r="AZ145" i="7"/>
  <c r="K177" i="4"/>
  <c r="AO145" i="8"/>
  <c r="AO145" i="7"/>
  <c r="J172" i="4"/>
  <c r="Y145" i="7"/>
  <c r="Y145" i="8"/>
  <c r="L172" i="4"/>
  <c r="AA145" i="7"/>
  <c r="AA145" i="8"/>
  <c r="I182" i="4"/>
  <c r="BB145" i="7"/>
  <c r="BB145" i="8"/>
  <c r="D182" i="4"/>
  <c r="AW160" i="4" s="1"/>
  <c r="AW145" i="8"/>
  <c r="AW145" i="7"/>
  <c r="F182" i="4"/>
  <c r="AY145" i="8"/>
  <c r="AY145" i="7"/>
  <c r="C172" i="4"/>
  <c r="R145" i="8"/>
  <c r="R145" i="7"/>
  <c r="H182" i="4"/>
  <c r="BA145" i="7"/>
  <c r="BA145" i="8"/>
  <c r="J187" i="4"/>
  <c r="BR145" i="7"/>
  <c r="BR145" i="8"/>
  <c r="E182" i="4"/>
  <c r="AX160" i="4" s="1"/>
  <c r="AX145" i="8"/>
  <c r="AX145" i="7"/>
  <c r="L182" i="4"/>
  <c r="BE145" i="7"/>
  <c r="BE145" i="8"/>
  <c r="H172" i="4"/>
  <c r="W145" i="7"/>
  <c r="W145" i="8"/>
  <c r="L167" i="4"/>
  <c r="L145" i="7"/>
  <c r="L145" i="8"/>
  <c r="E187" i="4"/>
  <c r="BM160" i="4" s="1"/>
  <c r="BM145" i="7"/>
  <c r="BM145" i="8"/>
  <c r="I167" i="4"/>
  <c r="I145" i="7"/>
  <c r="I145" i="8"/>
  <c r="F167" i="4"/>
  <c r="F145" i="7"/>
  <c r="F145" i="8"/>
  <c r="G177" i="4"/>
  <c r="AK145" i="8"/>
  <c r="AK145" i="7"/>
  <c r="V192" i="4"/>
  <c r="CD145" i="7"/>
  <c r="CD145" i="8"/>
  <c r="DF145" i="8"/>
  <c r="DF145" i="7"/>
  <c r="CB145" i="7"/>
  <c r="CB145" i="8"/>
  <c r="U192" i="4"/>
  <c r="CC145" i="7"/>
  <c r="CC145" i="8"/>
  <c r="U202" i="4"/>
  <c r="DG145" i="7"/>
  <c r="DG145" i="8"/>
  <c r="DL145" i="8"/>
  <c r="DL145" i="7"/>
  <c r="CA145" i="7"/>
  <c r="CA145" i="8"/>
  <c r="CH145" i="7"/>
  <c r="CH145" i="8"/>
  <c r="Y197" i="4"/>
  <c r="CV145" i="8"/>
  <c r="CV145" i="7"/>
  <c r="CR145" i="7"/>
  <c r="CR145" i="8"/>
  <c r="X202" i="4"/>
  <c r="DJ145" i="8"/>
  <c r="DJ145" i="7"/>
  <c r="BZ145" i="8"/>
  <c r="BZ145" i="7"/>
  <c r="CP145" i="8"/>
  <c r="CP145" i="7"/>
  <c r="DM145" i="7"/>
  <c r="DM145" i="8"/>
  <c r="X197" i="4"/>
  <c r="CU145" i="7"/>
  <c r="CU145" i="8"/>
  <c r="CI145" i="7"/>
  <c r="CI145" i="8"/>
  <c r="CO145" i="8"/>
  <c r="CO145" i="7"/>
  <c r="Y202" i="4"/>
  <c r="DK145" i="8"/>
  <c r="DK145" i="7"/>
  <c r="W197" i="4"/>
  <c r="CT145" i="7"/>
  <c r="CT145" i="8"/>
  <c r="DG145" i="6"/>
  <c r="CW145" i="7"/>
  <c r="CW145" i="8"/>
  <c r="V197" i="4"/>
  <c r="CS145" i="7"/>
  <c r="CS145" i="8"/>
  <c r="DE145" i="8"/>
  <c r="DE145" i="7"/>
  <c r="Y192" i="4"/>
  <c r="CG145" i="7"/>
  <c r="CG145" i="8"/>
  <c r="W202" i="4"/>
  <c r="DI145" i="8"/>
  <c r="DI145" i="7"/>
  <c r="DD145" i="7"/>
  <c r="DD145" i="8"/>
  <c r="X192" i="4"/>
  <c r="CF145" i="7"/>
  <c r="CF145" i="8"/>
  <c r="V202" i="4"/>
  <c r="DH145" i="8"/>
  <c r="DH145" i="7"/>
  <c r="CQ145" i="7"/>
  <c r="CQ145" i="8"/>
  <c r="W192" i="4"/>
  <c r="CE145" i="7"/>
  <c r="CE145" i="8"/>
  <c r="AR143" i="7"/>
  <c r="AR146" i="7"/>
  <c r="AR145" i="7"/>
  <c r="AR141" i="7"/>
  <c r="AR142" i="7" s="1"/>
  <c r="AS140" i="7"/>
  <c r="AR144" i="7"/>
  <c r="CL143" i="7"/>
  <c r="CL144" i="7"/>
  <c r="CL145" i="7"/>
  <c r="CM140" i="7"/>
  <c r="CL141" i="7"/>
  <c r="CL142" i="7" s="1"/>
  <c r="CZ141" i="7"/>
  <c r="CZ142" i="7" s="1"/>
  <c r="CZ144" i="7"/>
  <c r="DA140" i="7"/>
  <c r="CZ143" i="7"/>
  <c r="CZ145" i="7"/>
  <c r="DP144" i="8"/>
  <c r="DP143" i="8"/>
  <c r="DP141" i="8"/>
  <c r="DP142" i="8" s="1"/>
  <c r="DP145" i="8"/>
  <c r="DQ140" i="8"/>
  <c r="AR144" i="8"/>
  <c r="AR145" i="8"/>
  <c r="AR141" i="8"/>
  <c r="AR142" i="8" s="1"/>
  <c r="AS140" i="8"/>
  <c r="AR143" i="8"/>
  <c r="AR146" i="8"/>
  <c r="AC146" i="8"/>
  <c r="AC143" i="8"/>
  <c r="AD140" i="8"/>
  <c r="AC141" i="8"/>
  <c r="AC142" i="8" s="1"/>
  <c r="AC145" i="8"/>
  <c r="AC144" i="8"/>
  <c r="O146" i="7"/>
  <c r="O145" i="7"/>
  <c r="O141" i="7"/>
  <c r="O142" i="7" s="1"/>
  <c r="P140" i="7"/>
  <c r="O144" i="7"/>
  <c r="O143" i="7"/>
  <c r="AD144" i="7"/>
  <c r="AD141" i="7"/>
  <c r="AD142" i="7" s="1"/>
  <c r="AE140" i="7"/>
  <c r="AD143" i="7"/>
  <c r="AD146" i="7"/>
  <c r="AD145" i="7"/>
  <c r="CK141" i="8"/>
  <c r="CK142" i="8" s="1"/>
  <c r="CL140" i="8"/>
  <c r="CK145" i="8"/>
  <c r="CK144" i="8"/>
  <c r="CK143" i="8"/>
  <c r="BI140" i="7"/>
  <c r="BH145" i="7"/>
  <c r="BH141" i="7"/>
  <c r="BH142" i="7" s="1"/>
  <c r="BH144" i="7"/>
  <c r="BH143" i="7"/>
  <c r="BH146" i="7"/>
  <c r="DA140" i="8"/>
  <c r="CZ144" i="8"/>
  <c r="CZ145" i="8"/>
  <c r="CZ143" i="8"/>
  <c r="CZ141" i="8"/>
  <c r="CZ142" i="8" s="1"/>
  <c r="BV145" i="7"/>
  <c r="BV141" i="7"/>
  <c r="BV142" i="7" s="1"/>
  <c r="BV146" i="7"/>
  <c r="BV144" i="7"/>
  <c r="BW140" i="7"/>
  <c r="BV143" i="7"/>
  <c r="DP143" i="7"/>
  <c r="DP145" i="7"/>
  <c r="DP141" i="7"/>
  <c r="DP142" i="7" s="1"/>
  <c r="DP144" i="7"/>
  <c r="DQ140" i="7"/>
  <c r="BW140" i="8"/>
  <c r="BV144" i="8"/>
  <c r="BV143" i="8"/>
  <c r="BV146" i="8"/>
  <c r="BV141" i="8"/>
  <c r="BV142" i="8" s="1"/>
  <c r="BV145" i="8"/>
  <c r="BH146" i="8"/>
  <c r="BH143" i="8"/>
  <c r="BH144" i="8"/>
  <c r="BH141" i="8"/>
  <c r="BH142" i="8" s="1"/>
  <c r="BI140" i="8"/>
  <c r="BH145" i="8"/>
  <c r="N144" i="8"/>
  <c r="N145" i="8"/>
  <c r="N141" i="8"/>
  <c r="N142" i="8" s="1"/>
  <c r="N143" i="8"/>
  <c r="N146" i="8"/>
  <c r="O140" i="8"/>
  <c r="DF155" i="4"/>
  <c r="DF156" i="4" s="1"/>
  <c r="CQ155" i="4"/>
  <c r="CQ156" i="4" s="1"/>
  <c r="AX155" i="4"/>
  <c r="AX156" i="4" s="1"/>
  <c r="DJ140" i="6"/>
  <c r="DK140" i="6" s="1"/>
  <c r="DI143" i="6"/>
  <c r="DI141" i="6"/>
  <c r="DI142" i="6" s="1"/>
  <c r="CC154" i="4"/>
  <c r="F154" i="4"/>
  <c r="DG154" i="4"/>
  <c r="CR154" i="4"/>
  <c r="CR159" i="4" s="1"/>
  <c r="AJ154" i="4"/>
  <c r="BN154" i="4"/>
  <c r="AY154" i="4"/>
  <c r="U154" i="4"/>
  <c r="DI145" i="6"/>
  <c r="DI144" i="6"/>
  <c r="AV145" i="6"/>
  <c r="C145" i="6"/>
  <c r="BM145" i="6"/>
  <c r="R202" i="4"/>
  <c r="DD160" i="4" s="1"/>
  <c r="DD145" i="6"/>
  <c r="U145" i="6"/>
  <c r="T197" i="4"/>
  <c r="CQ160" i="4" s="1"/>
  <c r="CQ145" i="6"/>
  <c r="AX145" i="6"/>
  <c r="T202" i="4"/>
  <c r="DF160" i="4" s="1"/>
  <c r="DF145" i="6"/>
  <c r="T192" i="4"/>
  <c r="CB160" i="4" s="1"/>
  <c r="CB145" i="6"/>
  <c r="S202" i="4"/>
  <c r="DE160" i="4" s="1"/>
  <c r="DE145" i="6"/>
  <c r="AH145" i="6"/>
  <c r="S145" i="6"/>
  <c r="AG145" i="6"/>
  <c r="R145" i="6"/>
  <c r="S192" i="4"/>
  <c r="CA160" i="4" s="1"/>
  <c r="CA145" i="6"/>
  <c r="BN145" i="6"/>
  <c r="E145" i="6"/>
  <c r="R192" i="4"/>
  <c r="BZ160" i="4" s="1"/>
  <c r="BZ145" i="6"/>
  <c r="BL145" i="6"/>
  <c r="D145" i="6"/>
  <c r="U197" i="4"/>
  <c r="CR145" i="6"/>
  <c r="AJ145" i="6"/>
  <c r="S197" i="4"/>
  <c r="CP160" i="4" s="1"/>
  <c r="CP145" i="6"/>
  <c r="AI145" i="6"/>
  <c r="T145" i="6"/>
  <c r="AW145" i="6"/>
  <c r="BK145" i="6"/>
  <c r="R197" i="4"/>
  <c r="CO160" i="4" s="1"/>
  <c r="CO145" i="6"/>
  <c r="BA141" i="6"/>
  <c r="BA142" i="6" s="1"/>
  <c r="BA145" i="6"/>
  <c r="BA144" i="6"/>
  <c r="BB140" i="6"/>
  <c r="BB143" i="6" s="1"/>
  <c r="BA143" i="6"/>
  <c r="AD134" i="6"/>
  <c r="AY134" i="6" s="1"/>
  <c r="AX134" i="6"/>
  <c r="H145" i="6"/>
  <c r="H141" i="6"/>
  <c r="H142" i="6" s="1"/>
  <c r="I140" i="6"/>
  <c r="H144" i="6"/>
  <c r="H143" i="6"/>
  <c r="AM145" i="6"/>
  <c r="AM141" i="6"/>
  <c r="AM142" i="6" s="1"/>
  <c r="AM144" i="6"/>
  <c r="AM143" i="6"/>
  <c r="AN140" i="6"/>
  <c r="R223" i="6"/>
  <c r="AX135" i="6"/>
  <c r="X143" i="6"/>
  <c r="Y140" i="6"/>
  <c r="X144" i="6"/>
  <c r="X145" i="6"/>
  <c r="X141" i="6"/>
  <c r="X142" i="6" s="1"/>
  <c r="AD135" i="6"/>
  <c r="CE145" i="6"/>
  <c r="CE141" i="6"/>
  <c r="CE142" i="6" s="1"/>
  <c r="CE143" i="6"/>
  <c r="CF140" i="6"/>
  <c r="CE144" i="6"/>
  <c r="BQ144" i="6"/>
  <c r="BQ145" i="6"/>
  <c r="BQ141" i="6"/>
  <c r="BQ142" i="6" s="1"/>
  <c r="BR140" i="6"/>
  <c r="BQ143" i="6"/>
  <c r="CV140" i="6"/>
  <c r="CU144" i="6"/>
  <c r="CU143" i="6"/>
  <c r="CU145" i="6"/>
  <c r="CU141" i="6"/>
  <c r="CU142" i="6" s="1"/>
  <c r="MI41" i="1" l="1"/>
  <c r="MI48" i="1" s="1"/>
  <c r="MI52" i="1"/>
  <c r="MY41" i="1"/>
  <c r="MY45" i="1" s="1"/>
  <c r="MY52" i="1"/>
  <c r="NM41" i="1"/>
  <c r="NM46" i="1" s="1"/>
  <c r="NM52" i="1"/>
  <c r="MX41" i="1"/>
  <c r="MX43" i="1" s="1"/>
  <c r="MX52" i="1"/>
  <c r="NN41" i="1"/>
  <c r="NN47" i="1" s="1"/>
  <c r="NN52" i="1"/>
  <c r="MJ41" i="1"/>
  <c r="MJ47" i="1" s="1"/>
  <c r="MJ52" i="1"/>
  <c r="MK14" i="1"/>
  <c r="MK16" i="1"/>
  <c r="NO14" i="1"/>
  <c r="NO16" i="1"/>
  <c r="MZ14" i="1"/>
  <c r="MZ16" i="1"/>
  <c r="KN26" i="1"/>
  <c r="KW26" i="1"/>
  <c r="KO26" i="1"/>
  <c r="GV25" i="1"/>
  <c r="GP25" i="1"/>
  <c r="GY25" i="1"/>
  <c r="GX25" i="1"/>
  <c r="FJ25" i="1"/>
  <c r="FP25" i="1"/>
  <c r="FS25" i="1"/>
  <c r="FR25" i="1"/>
  <c r="GU25" i="1"/>
  <c r="FI25" i="1"/>
  <c r="GW25" i="1"/>
  <c r="FO25" i="1"/>
  <c r="HE25" i="1"/>
  <c r="FQ25" i="1"/>
  <c r="GT25" i="1"/>
  <c r="FH25" i="1"/>
  <c r="FT25" i="1"/>
  <c r="HD25" i="1"/>
  <c r="FN25" i="1"/>
  <c r="FX25" i="1"/>
  <c r="GS25" i="1"/>
  <c r="HC25" i="1"/>
  <c r="FM25" i="1"/>
  <c r="FG25" i="1"/>
  <c r="FW25" i="1"/>
  <c r="HF25" i="1"/>
  <c r="GR25" i="1"/>
  <c r="HB25" i="1"/>
  <c r="GO25" i="1"/>
  <c r="FV25" i="1"/>
  <c r="FL25" i="1"/>
  <c r="HA25" i="1"/>
  <c r="GQ25" i="1"/>
  <c r="FU25" i="1"/>
  <c r="FK25" i="1"/>
  <c r="GZ25" i="1"/>
  <c r="IB26" i="1"/>
  <c r="KY26" i="1"/>
  <c r="KZ26" i="1"/>
  <c r="LA26" i="1"/>
  <c r="KM26" i="1"/>
  <c r="KL26" i="1"/>
  <c r="LB26" i="1"/>
  <c r="KX26" i="1"/>
  <c r="HB4" i="1"/>
  <c r="GY4" i="1"/>
  <c r="GW4" i="1"/>
  <c r="EJ25" i="1"/>
  <c r="EX25" i="1"/>
  <c r="EN25" i="1"/>
  <c r="EU25" i="1"/>
  <c r="DY25" i="1"/>
  <c r="EO25" i="1"/>
  <c r="ET25" i="1"/>
  <c r="CM25" i="1"/>
  <c r="DZ25" i="1"/>
  <c r="EZ25" i="1"/>
  <c r="EB25" i="1"/>
  <c r="ED25" i="1"/>
  <c r="EK25" i="1"/>
  <c r="EL25" i="1"/>
  <c r="EG25" i="1"/>
  <c r="EM25" i="1"/>
  <c r="ER25" i="1"/>
  <c r="FF25" i="1"/>
  <c r="CN25" i="1"/>
  <c r="EY25" i="1"/>
  <c r="EI25" i="1"/>
  <c r="ES25" i="1"/>
  <c r="DX25" i="1"/>
  <c r="DW25" i="1"/>
  <c r="EP25" i="1"/>
  <c r="FC25" i="1"/>
  <c r="EF25" i="1"/>
  <c r="FA25" i="1"/>
  <c r="EE25" i="1"/>
  <c r="EW25" i="1"/>
  <c r="EH25" i="1"/>
  <c r="FE25" i="1"/>
  <c r="EA25" i="1"/>
  <c r="FD25" i="1"/>
  <c r="CR25" i="1"/>
  <c r="EC25" i="1"/>
  <c r="CO25" i="1"/>
  <c r="CP25" i="1"/>
  <c r="FB25" i="1"/>
  <c r="EV25" i="1"/>
  <c r="CQ25" i="1"/>
  <c r="EQ25" i="1"/>
  <c r="AH26" i="1"/>
  <c r="AG26" i="1"/>
  <c r="AI26" i="1"/>
  <c r="DP146" i="7"/>
  <c r="S335" i="6"/>
  <c r="R337" i="6"/>
  <c r="Q242" i="4"/>
  <c r="Q243" i="4"/>
  <c r="U228" i="6"/>
  <c r="U229" i="6"/>
  <c r="U242" i="4"/>
  <c r="U243" i="4"/>
  <c r="N228" i="6"/>
  <c r="N229" i="6"/>
  <c r="Q229" i="6"/>
  <c r="Q228" i="6"/>
  <c r="X242" i="4"/>
  <c r="X243" i="4"/>
  <c r="X229" i="6"/>
  <c r="X228" i="6"/>
  <c r="BA337" i="7"/>
  <c r="BA339" i="7"/>
  <c r="Z237" i="4"/>
  <c r="Z240" i="4" s="1"/>
  <c r="Y240" i="4"/>
  <c r="Z223" i="6"/>
  <c r="Z226" i="6" s="1"/>
  <c r="Y226" i="6"/>
  <c r="V227" i="6"/>
  <c r="V226" i="6"/>
  <c r="V241" i="4"/>
  <c r="V240" i="4"/>
  <c r="BB339" i="8"/>
  <c r="BC335" i="8"/>
  <c r="BD335" i="8" s="1"/>
  <c r="BL160" i="4"/>
  <c r="AG160" i="4"/>
  <c r="AV160" i="4"/>
  <c r="R160" i="4"/>
  <c r="BA337" i="8"/>
  <c r="BA339" i="8"/>
  <c r="HY34" i="1"/>
  <c r="HY35" i="1"/>
  <c r="CZ146" i="7"/>
  <c r="CR160" i="4"/>
  <c r="U155" i="4"/>
  <c r="U156" i="4" s="1"/>
  <c r="U157" i="4"/>
  <c r="U158" i="4"/>
  <c r="U159" i="4"/>
  <c r="U160" i="4"/>
  <c r="AY155" i="4"/>
  <c r="AY156" i="4" s="1"/>
  <c r="AY159" i="4"/>
  <c r="AY157" i="4"/>
  <c r="NA13" i="1" s="1"/>
  <c r="NA17" i="1" s="1"/>
  <c r="AY160" i="4"/>
  <c r="AY158" i="4"/>
  <c r="BN155" i="4"/>
  <c r="BN156" i="4" s="1"/>
  <c r="BN160" i="4"/>
  <c r="BN158" i="4"/>
  <c r="BN159" i="4"/>
  <c r="BN157" i="4"/>
  <c r="NP13" i="1" s="1"/>
  <c r="NP17" i="1" s="1"/>
  <c r="AJ155" i="4"/>
  <c r="AJ156" i="4" s="1"/>
  <c r="AJ160" i="4"/>
  <c r="AJ158" i="4"/>
  <c r="AJ159" i="4"/>
  <c r="AJ157" i="4"/>
  <c r="ML13" i="1" s="1"/>
  <c r="ML17" i="1" s="1"/>
  <c r="CR155" i="4"/>
  <c r="CR156" i="4" s="1"/>
  <c r="CR157" i="4"/>
  <c r="CR158" i="4"/>
  <c r="DG155" i="4"/>
  <c r="DG156" i="4" s="1"/>
  <c r="DG157" i="4"/>
  <c r="DG158" i="4"/>
  <c r="F155" i="4"/>
  <c r="F156" i="4" s="1"/>
  <c r="F159" i="4"/>
  <c r="F157" i="4"/>
  <c r="F158" i="4"/>
  <c r="F160" i="4"/>
  <c r="DG160" i="4"/>
  <c r="CC155" i="4"/>
  <c r="CC156" i="4" s="1"/>
  <c r="CC157" i="4"/>
  <c r="CC158" i="4"/>
  <c r="CC160" i="4"/>
  <c r="CC159" i="4"/>
  <c r="DG159" i="4"/>
  <c r="Q365" i="4"/>
  <c r="DN146" i="7"/>
  <c r="DN146" i="8"/>
  <c r="DO146" i="8"/>
  <c r="DO146" i="7"/>
  <c r="DI146" i="6"/>
  <c r="CE146" i="6"/>
  <c r="CX146" i="8"/>
  <c r="CX146" i="7"/>
  <c r="CJ146" i="7"/>
  <c r="CJ146" i="8"/>
  <c r="CY146" i="7"/>
  <c r="CY146" i="8"/>
  <c r="CK146" i="7"/>
  <c r="CU146" i="6"/>
  <c r="D366" i="4"/>
  <c r="C366" i="4" s="1"/>
  <c r="BM341" i="6"/>
  <c r="BL341" i="6" s="1"/>
  <c r="BM342" i="6" s="1"/>
  <c r="BM344" i="6" s="1"/>
  <c r="BM335" i="6"/>
  <c r="BM341" i="8"/>
  <c r="BL341" i="8" s="1"/>
  <c r="BM342" i="8" s="1"/>
  <c r="BM344" i="8" s="1"/>
  <c r="BM335" i="8"/>
  <c r="BT341" i="7"/>
  <c r="BS341" i="7" s="1"/>
  <c r="BT342" i="7" s="1"/>
  <c r="BT344" i="7" s="1"/>
  <c r="BT335" i="7"/>
  <c r="BM349" i="4"/>
  <c r="BM353" i="4" s="1"/>
  <c r="R339" i="8"/>
  <c r="R337" i="8"/>
  <c r="HY30" i="1"/>
  <c r="AG351" i="4"/>
  <c r="P364" i="4"/>
  <c r="B364" i="4"/>
  <c r="I367" i="4"/>
  <c r="V367" i="4" s="1"/>
  <c r="H367" i="4"/>
  <c r="U367" i="4" s="1"/>
  <c r="G367" i="4"/>
  <c r="T367" i="4" s="1"/>
  <c r="F367" i="4"/>
  <c r="S367" i="4" s="1"/>
  <c r="E367" i="4"/>
  <c r="R367" i="4" s="1"/>
  <c r="I384" i="4"/>
  <c r="V384" i="4" s="1"/>
  <c r="H384" i="4"/>
  <c r="U384" i="4" s="1"/>
  <c r="G384" i="4"/>
  <c r="T384" i="4" s="1"/>
  <c r="D384" i="4"/>
  <c r="Q384" i="4" s="1"/>
  <c r="F448" i="4"/>
  <c r="E448" i="4"/>
  <c r="D448" i="4"/>
  <c r="Q448" i="4" s="1"/>
  <c r="DW4" i="1"/>
  <c r="AG353" i="4"/>
  <c r="A368" i="4"/>
  <c r="E295" i="8"/>
  <c r="F295" i="8"/>
  <c r="R296" i="8"/>
  <c r="Q296" i="8"/>
  <c r="BI335" i="7"/>
  <c r="BH337" i="7"/>
  <c r="BH339" i="7"/>
  <c r="AB335" i="7"/>
  <c r="AA337" i="7"/>
  <c r="AA339" i="7"/>
  <c r="BF339" i="6"/>
  <c r="BF337" i="6"/>
  <c r="BT334" i="6"/>
  <c r="S337" i="6"/>
  <c r="T335" i="6"/>
  <c r="S339" i="6"/>
  <c r="AA335" i="6"/>
  <c r="Z337" i="6"/>
  <c r="Z339" i="6"/>
  <c r="BO335" i="6"/>
  <c r="BN339" i="6"/>
  <c r="BN337" i="6"/>
  <c r="BM337" i="7"/>
  <c r="BM339" i="7"/>
  <c r="CB334" i="6"/>
  <c r="CB335" i="6" s="1"/>
  <c r="CA334" i="7"/>
  <c r="AJ335" i="7"/>
  <c r="AI337" i="7"/>
  <c r="AI339" i="7"/>
  <c r="S337" i="7"/>
  <c r="T335" i="7"/>
  <c r="S339" i="7"/>
  <c r="BI335" i="6"/>
  <c r="BH337" i="6"/>
  <c r="BH339" i="6"/>
  <c r="BC335" i="7"/>
  <c r="BB337" i="7"/>
  <c r="BB339" i="7"/>
  <c r="BC335" i="6"/>
  <c r="BB337" i="6"/>
  <c r="BB339" i="6"/>
  <c r="BO335" i="7"/>
  <c r="BN337" i="7"/>
  <c r="BN339" i="7"/>
  <c r="CB334" i="7"/>
  <c r="CB335" i="7" s="1"/>
  <c r="AI335" i="6"/>
  <c r="AH337" i="6"/>
  <c r="AH339" i="6"/>
  <c r="AA335" i="8"/>
  <c r="Z337" i="8"/>
  <c r="Z339" i="8"/>
  <c r="AI335" i="8"/>
  <c r="AH337" i="8"/>
  <c r="AH339" i="8"/>
  <c r="BF337" i="8"/>
  <c r="BF339" i="8"/>
  <c r="BT334" i="8"/>
  <c r="T335" i="8"/>
  <c r="S337" i="8"/>
  <c r="S339" i="8"/>
  <c r="BO335" i="8"/>
  <c r="BN337" i="8"/>
  <c r="BN339" i="8"/>
  <c r="CB334" i="8"/>
  <c r="CB335" i="8" s="1"/>
  <c r="BI335" i="8"/>
  <c r="BH337" i="8"/>
  <c r="BH339" i="8"/>
  <c r="AI349" i="4"/>
  <c r="AH351" i="4"/>
  <c r="AH353" i="4"/>
  <c r="BC349" i="4"/>
  <c r="BB353" i="4"/>
  <c r="BB351" i="4"/>
  <c r="BH349" i="4"/>
  <c r="BG353" i="4"/>
  <c r="BG351" i="4"/>
  <c r="BU348" i="4"/>
  <c r="BU349" i="4" s="1"/>
  <c r="S349" i="4"/>
  <c r="R353" i="4"/>
  <c r="R351" i="4"/>
  <c r="CA348" i="4"/>
  <c r="AA349" i="4"/>
  <c r="Z353" i="4"/>
  <c r="Z351" i="4"/>
  <c r="R227" i="6"/>
  <c r="R226" i="6"/>
  <c r="R240" i="4"/>
  <c r="R241" i="4"/>
  <c r="A385" i="4"/>
  <c r="A449" i="4"/>
  <c r="HY33" i="1"/>
  <c r="HY32" i="1"/>
  <c r="HY37" i="1"/>
  <c r="HY36" i="1"/>
  <c r="HY31" i="1"/>
  <c r="HZ30" i="1"/>
  <c r="HZ33" i="1"/>
  <c r="HZ37" i="1"/>
  <c r="HZ32" i="1"/>
  <c r="HZ36" i="1"/>
  <c r="HZ31" i="1"/>
  <c r="DJ146" i="6"/>
  <c r="DJ141" i="6"/>
  <c r="DJ142" i="6" s="1"/>
  <c r="DJ145" i="6"/>
  <c r="AM146" i="7"/>
  <c r="AM146" i="8"/>
  <c r="W146" i="7"/>
  <c r="W146" i="8"/>
  <c r="W146" i="6"/>
  <c r="C146" i="8"/>
  <c r="C146" i="7"/>
  <c r="AO146" i="7"/>
  <c r="AO146" i="8"/>
  <c r="E146" i="7"/>
  <c r="E146" i="8"/>
  <c r="BE146" i="7"/>
  <c r="BE146" i="8"/>
  <c r="BK146" i="7"/>
  <c r="BK146" i="8"/>
  <c r="AZ146" i="8"/>
  <c r="AZ146" i="7"/>
  <c r="BO146" i="7"/>
  <c r="BO146" i="8"/>
  <c r="BO146" i="6"/>
  <c r="AX146" i="8"/>
  <c r="AX146" i="7"/>
  <c r="D146" i="7"/>
  <c r="D146" i="8"/>
  <c r="AV146" i="8"/>
  <c r="AV146" i="7"/>
  <c r="BL146" i="8"/>
  <c r="BL146" i="7"/>
  <c r="BR146" i="7"/>
  <c r="BR146" i="8"/>
  <c r="AL146" i="8"/>
  <c r="AL146" i="7"/>
  <c r="AL146" i="6"/>
  <c r="AG146" i="7"/>
  <c r="AG146" i="8"/>
  <c r="G146" i="7"/>
  <c r="G146" i="8"/>
  <c r="G146" i="6"/>
  <c r="BA146" i="7"/>
  <c r="BA146" i="8"/>
  <c r="AI146" i="8"/>
  <c r="AI146" i="7"/>
  <c r="Z146" i="7"/>
  <c r="Z146" i="8"/>
  <c r="AN146" i="8"/>
  <c r="AN146" i="7"/>
  <c r="R146" i="8"/>
  <c r="R146" i="7"/>
  <c r="T146" i="7"/>
  <c r="T146" i="8"/>
  <c r="K146" i="7"/>
  <c r="K146" i="8"/>
  <c r="AK146" i="8"/>
  <c r="AK146" i="7"/>
  <c r="AK146" i="6"/>
  <c r="V146" i="7"/>
  <c r="V146" i="8"/>
  <c r="V146" i="6"/>
  <c r="AY146" i="8"/>
  <c r="AY146" i="7"/>
  <c r="U146" i="7"/>
  <c r="U146" i="8"/>
  <c r="BS146" i="8"/>
  <c r="BS146" i="7"/>
  <c r="F146" i="7"/>
  <c r="F146" i="8"/>
  <c r="F146" i="6"/>
  <c r="BD146" i="7"/>
  <c r="BD146" i="8"/>
  <c r="AW146" i="8"/>
  <c r="AW146" i="7"/>
  <c r="AJ146" i="8"/>
  <c r="AJ146" i="7"/>
  <c r="BN146" i="7"/>
  <c r="BN146" i="8"/>
  <c r="I146" i="7"/>
  <c r="I146" i="8"/>
  <c r="AH146" i="7"/>
  <c r="AH146" i="8"/>
  <c r="BB146" i="7"/>
  <c r="BB146" i="8"/>
  <c r="X146" i="7"/>
  <c r="X146" i="8"/>
  <c r="S146" i="7"/>
  <c r="S146" i="8"/>
  <c r="BM146" i="8"/>
  <c r="BM146" i="7"/>
  <c r="BQ146" i="7"/>
  <c r="BQ146" i="8"/>
  <c r="AM146" i="6"/>
  <c r="AA146" i="7"/>
  <c r="AA146" i="8"/>
  <c r="J146" i="7"/>
  <c r="J146" i="8"/>
  <c r="BP146" i="8"/>
  <c r="BP146" i="7"/>
  <c r="BP146" i="6"/>
  <c r="L146" i="7"/>
  <c r="L146" i="8"/>
  <c r="H146" i="7"/>
  <c r="H146" i="8"/>
  <c r="Y146" i="7"/>
  <c r="Y146" i="8"/>
  <c r="BC146" i="8"/>
  <c r="BC146" i="7"/>
  <c r="HZ26" i="1"/>
  <c r="DJ143" i="6"/>
  <c r="DE146" i="8"/>
  <c r="DE146" i="7"/>
  <c r="CO146" i="7"/>
  <c r="CO146" i="8"/>
  <c r="CS146" i="6"/>
  <c r="CS146" i="7"/>
  <c r="CS146" i="8"/>
  <c r="DJ146" i="7"/>
  <c r="DJ146" i="8"/>
  <c r="CW146" i="7"/>
  <c r="CW146" i="8"/>
  <c r="CV146" i="8"/>
  <c r="CV146" i="7"/>
  <c r="CP146" i="7"/>
  <c r="CP146" i="8"/>
  <c r="CQ146" i="7"/>
  <c r="CQ146" i="8"/>
  <c r="CT146" i="7"/>
  <c r="CT146" i="8"/>
  <c r="CT146" i="6"/>
  <c r="CH146" i="7"/>
  <c r="CH146" i="8"/>
  <c r="CR146" i="8"/>
  <c r="CR146" i="7"/>
  <c r="DD146" i="8"/>
  <c r="DD146" i="7"/>
  <c r="CE146" i="7"/>
  <c r="CE146" i="8"/>
  <c r="DK146" i="8"/>
  <c r="DK146" i="7"/>
  <c r="CB146" i="7"/>
  <c r="CB146" i="8"/>
  <c r="DH146" i="8"/>
  <c r="DH146" i="7"/>
  <c r="DH146" i="6"/>
  <c r="DL146" i="8"/>
  <c r="DL146" i="7"/>
  <c r="BZ146" i="8"/>
  <c r="BZ146" i="7"/>
  <c r="CF146" i="7"/>
  <c r="CF146" i="8"/>
  <c r="CI146" i="7"/>
  <c r="CI146" i="8"/>
  <c r="DG146" i="6"/>
  <c r="DG146" i="7"/>
  <c r="DG146" i="8"/>
  <c r="DF146" i="7"/>
  <c r="DF146" i="8"/>
  <c r="CA146" i="8"/>
  <c r="CA146" i="7"/>
  <c r="CU146" i="7"/>
  <c r="CU146" i="8"/>
  <c r="CC146" i="6"/>
  <c r="CC146" i="7"/>
  <c r="CC146" i="8"/>
  <c r="DI146" i="8"/>
  <c r="DI146" i="7"/>
  <c r="DM146" i="7"/>
  <c r="DM146" i="8"/>
  <c r="CG146" i="7"/>
  <c r="CG146" i="8"/>
  <c r="CD146" i="7"/>
  <c r="CD146" i="8"/>
  <c r="CD146" i="6"/>
  <c r="O144" i="8"/>
  <c r="O145" i="8"/>
  <c r="O141" i="8"/>
  <c r="O142" i="8" s="1"/>
  <c r="O143" i="8"/>
  <c r="O146" i="8"/>
  <c r="P140" i="8"/>
  <c r="DB140" i="8"/>
  <c r="DA144" i="8"/>
  <c r="DA143" i="8"/>
  <c r="DA146" i="8"/>
  <c r="DA141" i="8"/>
  <c r="DA142" i="8" s="1"/>
  <c r="DA145" i="8"/>
  <c r="AS144" i="8"/>
  <c r="AS145" i="8"/>
  <c r="AS141" i="8"/>
  <c r="AS142" i="8" s="1"/>
  <c r="AT140" i="8"/>
  <c r="AS143" i="8"/>
  <c r="AS146" i="8"/>
  <c r="DQ146" i="8"/>
  <c r="DQ144" i="8"/>
  <c r="DQ143" i="8"/>
  <c r="DQ141" i="8"/>
  <c r="DQ142" i="8" s="1"/>
  <c r="DQ145" i="8"/>
  <c r="DR140" i="8"/>
  <c r="BJ140" i="7"/>
  <c r="BI145" i="7"/>
  <c r="BI141" i="7"/>
  <c r="BI142" i="7" s="1"/>
  <c r="BI144" i="7"/>
  <c r="BI143" i="7"/>
  <c r="BI146" i="7"/>
  <c r="CL146" i="8"/>
  <c r="CL141" i="8"/>
  <c r="CL142" i="8" s="1"/>
  <c r="CM140" i="8"/>
  <c r="CL145" i="8"/>
  <c r="CL144" i="8"/>
  <c r="CL143" i="8"/>
  <c r="BX140" i="8"/>
  <c r="BW144" i="8"/>
  <c r="BW145" i="8"/>
  <c r="BW141" i="8"/>
  <c r="BW142" i="8" s="1"/>
  <c r="BW143" i="8"/>
  <c r="BW146" i="8"/>
  <c r="DA145" i="7"/>
  <c r="DA141" i="7"/>
  <c r="DA142" i="7" s="1"/>
  <c r="DA144" i="7"/>
  <c r="DB140" i="7"/>
  <c r="DA143" i="7"/>
  <c r="DA146" i="7"/>
  <c r="AE141" i="7"/>
  <c r="AE142" i="7" s="1"/>
  <c r="AF140" i="7"/>
  <c r="AE144" i="7"/>
  <c r="AE143" i="7"/>
  <c r="AE146" i="7"/>
  <c r="AE145" i="7"/>
  <c r="CN140" i="7"/>
  <c r="CM146" i="7"/>
  <c r="CM145" i="7"/>
  <c r="CM141" i="7"/>
  <c r="CM142" i="7" s="1"/>
  <c r="CM144" i="7"/>
  <c r="CM143" i="7"/>
  <c r="BI146" i="8"/>
  <c r="BI143" i="8"/>
  <c r="BI144" i="8"/>
  <c r="BI141" i="8"/>
  <c r="BI142" i="8" s="1"/>
  <c r="BJ140" i="8"/>
  <c r="BI145" i="8"/>
  <c r="DQ143" i="7"/>
  <c r="DR140" i="7"/>
  <c r="DQ146" i="7"/>
  <c r="DQ145" i="7"/>
  <c r="DQ141" i="7"/>
  <c r="DQ142" i="7" s="1"/>
  <c r="DQ144" i="7"/>
  <c r="P146" i="7"/>
  <c r="P145" i="7"/>
  <c r="P141" i="7"/>
  <c r="P142" i="7" s="1"/>
  <c r="Q140" i="7"/>
  <c r="P144" i="7"/>
  <c r="P143" i="7"/>
  <c r="BW144" i="7"/>
  <c r="BX140" i="7"/>
  <c r="BW143" i="7"/>
  <c r="BW146" i="7"/>
  <c r="BW145" i="7"/>
  <c r="BW141" i="7"/>
  <c r="BW142" i="7" s="1"/>
  <c r="AS143" i="7"/>
  <c r="AS146" i="7"/>
  <c r="AS145" i="7"/>
  <c r="AS141" i="7"/>
  <c r="AS142" i="7" s="1"/>
  <c r="AT140" i="7"/>
  <c r="AS144" i="7"/>
  <c r="AD146" i="8"/>
  <c r="AD143" i="8"/>
  <c r="AE140" i="8"/>
  <c r="AD141" i="8"/>
  <c r="AD142" i="8" s="1"/>
  <c r="AD145" i="8"/>
  <c r="AD144" i="8"/>
  <c r="HY26" i="1"/>
  <c r="DJ144" i="6"/>
  <c r="BO154" i="4"/>
  <c r="AZ154" i="4"/>
  <c r="AK154" i="4"/>
  <c r="CS154" i="4"/>
  <c r="DH154" i="4"/>
  <c r="DH160" i="4" s="1"/>
  <c r="BA146" i="6"/>
  <c r="G154" i="4"/>
  <c r="V154" i="4"/>
  <c r="CD154" i="4"/>
  <c r="AY146" i="6"/>
  <c r="AZ146" i="6"/>
  <c r="BB141" i="6"/>
  <c r="BB142" i="6" s="1"/>
  <c r="BB146" i="6"/>
  <c r="BB145" i="6"/>
  <c r="BB144" i="6"/>
  <c r="BC140" i="6"/>
  <c r="BC143" i="6" s="1"/>
  <c r="BN146" i="6"/>
  <c r="CA146" i="6"/>
  <c r="R146" i="6"/>
  <c r="AG146" i="6"/>
  <c r="CO146" i="6"/>
  <c r="S146" i="6"/>
  <c r="BK146" i="6"/>
  <c r="AH146" i="6"/>
  <c r="AW146" i="6"/>
  <c r="DE146" i="6"/>
  <c r="T146" i="6"/>
  <c r="CB146" i="6"/>
  <c r="AI146" i="6"/>
  <c r="DF146" i="6"/>
  <c r="CP146" i="6"/>
  <c r="AX146" i="6"/>
  <c r="AJ146" i="6"/>
  <c r="CQ146" i="6"/>
  <c r="CR146" i="6"/>
  <c r="U146" i="6"/>
  <c r="D146" i="6"/>
  <c r="DD146" i="6"/>
  <c r="BL146" i="6"/>
  <c r="BM146" i="6"/>
  <c r="BZ146" i="6"/>
  <c r="C146" i="6"/>
  <c r="E146" i="6"/>
  <c r="AV146" i="6"/>
  <c r="Y143" i="6"/>
  <c r="Z140" i="6"/>
  <c r="Y146" i="6"/>
  <c r="Y144" i="6"/>
  <c r="Y145" i="6"/>
  <c r="Y141" i="6"/>
  <c r="Y142" i="6" s="1"/>
  <c r="DK146" i="6"/>
  <c r="DL140" i="6"/>
  <c r="DK145" i="6"/>
  <c r="DK141" i="6"/>
  <c r="DK142" i="6" s="1"/>
  <c r="DK143" i="6"/>
  <c r="DK144" i="6"/>
  <c r="AN145" i="6"/>
  <c r="AN141" i="6"/>
  <c r="AN142" i="6" s="1"/>
  <c r="AN144" i="6"/>
  <c r="AN143" i="6"/>
  <c r="AO140" i="6"/>
  <c r="AN146" i="6"/>
  <c r="BR145" i="6"/>
  <c r="BR141" i="6"/>
  <c r="BR142" i="6" s="1"/>
  <c r="BS140" i="6"/>
  <c r="BR146" i="6"/>
  <c r="BR144" i="6"/>
  <c r="BR143" i="6"/>
  <c r="I145" i="6"/>
  <c r="I141" i="6"/>
  <c r="I142" i="6" s="1"/>
  <c r="I144" i="6"/>
  <c r="I146" i="6"/>
  <c r="J140" i="6"/>
  <c r="I143" i="6"/>
  <c r="CF146" i="6"/>
  <c r="CF143" i="6"/>
  <c r="CF144" i="6"/>
  <c r="CF145" i="6"/>
  <c r="CF141" i="6"/>
  <c r="CF142" i="6" s="1"/>
  <c r="CG140" i="6"/>
  <c r="AY135" i="6"/>
  <c r="CV144" i="6"/>
  <c r="CV145" i="6"/>
  <c r="CV141" i="6"/>
  <c r="CV142" i="6" s="1"/>
  <c r="CV146" i="6"/>
  <c r="CV143" i="6"/>
  <c r="CW140" i="6"/>
  <c r="AS148" i="4"/>
  <c r="AT150" i="4"/>
  <c r="AU150" i="4" s="1"/>
  <c r="AT147" i="4"/>
  <c r="AU147" i="4" s="1"/>
  <c r="AV147" i="4" s="1"/>
  <c r="AW147" i="4" s="1"/>
  <c r="AX147" i="4" s="1"/>
  <c r="AY147" i="4" s="1"/>
  <c r="Y150" i="4"/>
  <c r="Z150" i="4" s="1"/>
  <c r="AA150" i="4" s="1"/>
  <c r="AB150" i="4" s="1"/>
  <c r="AC150" i="4" s="1"/>
  <c r="AD150" i="4" s="1"/>
  <c r="X149" i="4"/>
  <c r="Y147" i="4"/>
  <c r="Z147" i="4" s="1"/>
  <c r="AA147" i="4" s="1"/>
  <c r="AB147" i="4" s="1"/>
  <c r="AC147" i="4" s="1"/>
  <c r="AD147" i="4" s="1"/>
  <c r="AD149" i="4" s="1"/>
  <c r="AY149" i="4" s="1"/>
  <c r="Y148" i="4"/>
  <c r="Z148" i="4" s="1"/>
  <c r="AA148" i="4" s="1"/>
  <c r="AB148" i="4" s="1"/>
  <c r="AC148" i="4" s="1"/>
  <c r="AD148" i="4" s="1"/>
  <c r="AY148" i="4" s="1"/>
  <c r="MY43" i="1" l="1"/>
  <c r="MY42" i="1"/>
  <c r="MI47" i="1"/>
  <c r="NN46" i="1"/>
  <c r="MY46" i="1"/>
  <c r="MY44" i="1"/>
  <c r="NN45" i="1"/>
  <c r="MI45" i="1"/>
  <c r="NN44" i="1"/>
  <c r="MI46" i="1"/>
  <c r="MI44" i="1"/>
  <c r="NN43" i="1"/>
  <c r="MI42" i="1"/>
  <c r="MI43" i="1"/>
  <c r="NN48" i="1"/>
  <c r="NN42" i="1"/>
  <c r="NM44" i="1"/>
  <c r="MJ46" i="1"/>
  <c r="MJ45" i="1"/>
  <c r="MY48" i="1"/>
  <c r="MY47" i="1"/>
  <c r="NM45" i="1"/>
  <c r="NM43" i="1"/>
  <c r="NM42" i="1"/>
  <c r="MJ44" i="1"/>
  <c r="MX42" i="1"/>
  <c r="NM48" i="1"/>
  <c r="NM47" i="1"/>
  <c r="MX48" i="1"/>
  <c r="MX47" i="1"/>
  <c r="MJ43" i="1"/>
  <c r="MK41" i="1"/>
  <c r="MK45" i="1" s="1"/>
  <c r="MK52" i="1"/>
  <c r="MX46" i="1"/>
  <c r="MJ42" i="1"/>
  <c r="MZ41" i="1"/>
  <c r="MZ46" i="1" s="1"/>
  <c r="MZ52" i="1"/>
  <c r="MX45" i="1"/>
  <c r="MX44" i="1"/>
  <c r="MJ48" i="1"/>
  <c r="NO41" i="1"/>
  <c r="NO44" i="1" s="1"/>
  <c r="NO52" i="1"/>
  <c r="NA14" i="1"/>
  <c r="NA16" i="1"/>
  <c r="NP14" i="1"/>
  <c r="NP16" i="1"/>
  <c r="ML14" i="1"/>
  <c r="ML16" i="1"/>
  <c r="GZ4" i="1"/>
  <c r="GR26" i="1"/>
  <c r="HC26" i="1"/>
  <c r="FP26" i="1"/>
  <c r="GT26" i="1"/>
  <c r="FG26" i="1"/>
  <c r="FL26" i="1"/>
  <c r="FW26" i="1"/>
  <c r="FO26" i="1"/>
  <c r="FN26" i="1"/>
  <c r="HB26" i="1"/>
  <c r="GQ26" i="1"/>
  <c r="FV26" i="1"/>
  <c r="GS26" i="1"/>
  <c r="FK26" i="1"/>
  <c r="HA26" i="1"/>
  <c r="FM26" i="1"/>
  <c r="FU26" i="1"/>
  <c r="GZ26" i="1"/>
  <c r="GP26" i="1"/>
  <c r="FT26" i="1"/>
  <c r="FJ26" i="1"/>
  <c r="GY26" i="1"/>
  <c r="FS26" i="1"/>
  <c r="GO26" i="1"/>
  <c r="HF26" i="1"/>
  <c r="GX26" i="1"/>
  <c r="FI26" i="1"/>
  <c r="FR26" i="1"/>
  <c r="HE26" i="1"/>
  <c r="GW26" i="1"/>
  <c r="FX26" i="1"/>
  <c r="GU26" i="1"/>
  <c r="GV26" i="1"/>
  <c r="FH26" i="1"/>
  <c r="HD26" i="1"/>
  <c r="FQ26" i="1"/>
  <c r="EY26" i="1"/>
  <c r="FF26" i="1"/>
  <c r="FB26" i="1"/>
  <c r="FC26" i="1"/>
  <c r="EM26" i="1"/>
  <c r="EX26" i="1"/>
  <c r="EP26" i="1"/>
  <c r="EL26" i="1"/>
  <c r="EQ26" i="1"/>
  <c r="EN26" i="1"/>
  <c r="CN26" i="1"/>
  <c r="FD26" i="1"/>
  <c r="EE26" i="1"/>
  <c r="ER26" i="1"/>
  <c r="DZ26" i="1"/>
  <c r="FE26" i="1"/>
  <c r="ED26" i="1"/>
  <c r="EV26" i="1"/>
  <c r="EK26" i="1"/>
  <c r="DW26" i="1"/>
  <c r="DX26" i="1"/>
  <c r="EZ26" i="1"/>
  <c r="EH26" i="1"/>
  <c r="EW26" i="1"/>
  <c r="CP26" i="1"/>
  <c r="CQ26" i="1"/>
  <c r="EI26" i="1"/>
  <c r="CR26" i="1"/>
  <c r="EU26" i="1"/>
  <c r="ES26" i="1"/>
  <c r="CM26" i="1"/>
  <c r="DY26" i="1"/>
  <c r="EB26" i="1"/>
  <c r="EC26" i="1"/>
  <c r="EJ26" i="1"/>
  <c r="ET26" i="1"/>
  <c r="EA26" i="1"/>
  <c r="EF26" i="1"/>
  <c r="FA26" i="1"/>
  <c r="EG26" i="1"/>
  <c r="CO26" i="1"/>
  <c r="EO26" i="1"/>
  <c r="HJ4" i="1"/>
  <c r="HE4" i="1"/>
  <c r="HC4" i="1"/>
  <c r="Z227" i="6"/>
  <c r="Z228" i="6" s="1"/>
  <c r="HL4" i="1" s="1"/>
  <c r="BC339" i="8"/>
  <c r="BC337" i="8"/>
  <c r="V228" i="6"/>
  <c r="HH4" i="1" s="1"/>
  <c r="V229" i="6"/>
  <c r="Y228" i="6"/>
  <c r="Y229" i="6"/>
  <c r="Y243" i="4"/>
  <c r="Y242" i="4"/>
  <c r="R243" i="4"/>
  <c r="R242" i="4"/>
  <c r="R228" i="6"/>
  <c r="HD4" i="1" s="1"/>
  <c r="R229" i="6"/>
  <c r="V243" i="4"/>
  <c r="V242" i="4"/>
  <c r="Q366" i="4"/>
  <c r="BM351" i="4"/>
  <c r="AK155" i="4"/>
  <c r="AK156" i="4" s="1"/>
  <c r="AK160" i="4"/>
  <c r="AK158" i="4"/>
  <c r="AK159" i="4"/>
  <c r="AK157" i="4"/>
  <c r="MM13" i="1" s="1"/>
  <c r="MM17" i="1" s="1"/>
  <c r="CS155" i="4"/>
  <c r="CS156" i="4" s="1"/>
  <c r="CS157" i="4"/>
  <c r="CS158" i="4"/>
  <c r="CS159" i="4"/>
  <c r="CS160" i="4"/>
  <c r="CD155" i="4"/>
  <c r="CD156" i="4" s="1"/>
  <c r="CD157" i="4"/>
  <c r="CD158" i="4"/>
  <c r="CD159" i="4"/>
  <c r="V155" i="4"/>
  <c r="V156" i="4" s="1"/>
  <c r="V157" i="4"/>
  <c r="V158" i="4"/>
  <c r="V159" i="4"/>
  <c r="V160" i="4"/>
  <c r="G155" i="4"/>
  <c r="G156" i="4" s="1"/>
  <c r="G159" i="4"/>
  <c r="G160" i="4"/>
  <c r="G157" i="4"/>
  <c r="G158" i="4"/>
  <c r="CD160" i="4"/>
  <c r="BO155" i="4"/>
  <c r="BO156" i="4" s="1"/>
  <c r="BO160" i="4"/>
  <c r="BO158" i="4"/>
  <c r="BO159" i="4"/>
  <c r="BO157" i="4"/>
  <c r="NQ13" i="1" s="1"/>
  <c r="NQ17" i="1" s="1"/>
  <c r="DH155" i="4"/>
  <c r="DH156" i="4" s="1"/>
  <c r="DH157" i="4"/>
  <c r="DH158" i="4"/>
  <c r="DH159" i="4"/>
  <c r="AZ159" i="4"/>
  <c r="AZ157" i="4"/>
  <c r="NB13" i="1" s="1"/>
  <c r="NB17" i="1" s="1"/>
  <c r="AZ160" i="4"/>
  <c r="AZ158" i="4"/>
  <c r="D367" i="4"/>
  <c r="C367" i="4" s="1"/>
  <c r="CA341" i="7"/>
  <c r="BZ341" i="7" s="1"/>
  <c r="CA342" i="7" s="1"/>
  <c r="CA344" i="7" s="1"/>
  <c r="CA335" i="7"/>
  <c r="BT341" i="8"/>
  <c r="BS341" i="8" s="1"/>
  <c r="BT342" i="8" s="1"/>
  <c r="BT344" i="8" s="1"/>
  <c r="BT335" i="8"/>
  <c r="BT349" i="4"/>
  <c r="BT351" i="4" s="1"/>
  <c r="BT341" i="6"/>
  <c r="BS341" i="6" s="1"/>
  <c r="BT342" i="6" s="1"/>
  <c r="BT344" i="6" s="1"/>
  <c r="BT335" i="6"/>
  <c r="G37" i="1"/>
  <c r="P365" i="4"/>
  <c r="B365" i="4"/>
  <c r="F449" i="4"/>
  <c r="E449" i="4"/>
  <c r="D449" i="4"/>
  <c r="Q449" i="4" s="1"/>
  <c r="I385" i="4"/>
  <c r="V385" i="4" s="1"/>
  <c r="H385" i="4"/>
  <c r="U385" i="4" s="1"/>
  <c r="G385" i="4"/>
  <c r="T385" i="4" s="1"/>
  <c r="D385" i="4"/>
  <c r="Q385" i="4" s="1"/>
  <c r="I368" i="4"/>
  <c r="V368" i="4" s="1"/>
  <c r="H368" i="4"/>
  <c r="U368" i="4" s="1"/>
  <c r="G368" i="4"/>
  <c r="T368" i="4" s="1"/>
  <c r="F368" i="4"/>
  <c r="S368" i="4" s="1"/>
  <c r="E368" i="4"/>
  <c r="R368" i="4" s="1"/>
  <c r="A369" i="4"/>
  <c r="R297" i="8"/>
  <c r="Q297" i="8"/>
  <c r="F296" i="8"/>
  <c r="E296" i="8"/>
  <c r="T337" i="7"/>
  <c r="U335" i="7"/>
  <c r="T339" i="7"/>
  <c r="AJ337" i="7"/>
  <c r="AJ339" i="7"/>
  <c r="BT337" i="7"/>
  <c r="BT339" i="7"/>
  <c r="CH334" i="7"/>
  <c r="BV335" i="6"/>
  <c r="BU337" i="6"/>
  <c r="BU339" i="6"/>
  <c r="CI334" i="6"/>
  <c r="CI335" i="6" s="1"/>
  <c r="BP335" i="6"/>
  <c r="BO337" i="6"/>
  <c r="BO339" i="6"/>
  <c r="AJ335" i="6"/>
  <c r="AI337" i="6"/>
  <c r="AI339" i="6"/>
  <c r="AB335" i="6"/>
  <c r="AA337" i="6"/>
  <c r="AA339" i="6"/>
  <c r="BV335" i="7"/>
  <c r="BU337" i="7"/>
  <c r="BU339" i="7"/>
  <c r="CI334" i="7"/>
  <c r="CI335" i="7" s="1"/>
  <c r="T337" i="6"/>
  <c r="U335" i="6"/>
  <c r="T339" i="6"/>
  <c r="BP335" i="7"/>
  <c r="BO337" i="7"/>
  <c r="BO339" i="7"/>
  <c r="BM337" i="6"/>
  <c r="BM339" i="6"/>
  <c r="CA334" i="6"/>
  <c r="BD335" i="6"/>
  <c r="BC337" i="6"/>
  <c r="BC339" i="6"/>
  <c r="BD335" i="7"/>
  <c r="BC337" i="7"/>
  <c r="BC339" i="7"/>
  <c r="AC335" i="7"/>
  <c r="AB337" i="7"/>
  <c r="AB339" i="7"/>
  <c r="BJ335" i="6"/>
  <c r="BI337" i="6"/>
  <c r="BI339" i="6"/>
  <c r="BJ335" i="7"/>
  <c r="BI337" i="7"/>
  <c r="BI339" i="7"/>
  <c r="BJ335" i="8"/>
  <c r="BI337" i="8"/>
  <c r="BI339" i="8"/>
  <c r="BV335" i="8"/>
  <c r="BU337" i="8"/>
  <c r="BU339" i="8"/>
  <c r="CI334" i="8"/>
  <c r="CI335" i="8" s="1"/>
  <c r="BP335" i="8"/>
  <c r="BO337" i="8"/>
  <c r="BO339" i="8"/>
  <c r="U335" i="8"/>
  <c r="T337" i="8"/>
  <c r="T339" i="8"/>
  <c r="BE335" i="8"/>
  <c r="BD337" i="8"/>
  <c r="BD339" i="8"/>
  <c r="BM339" i="8"/>
  <c r="BM337" i="8"/>
  <c r="CA334" i="8"/>
  <c r="AJ335" i="8"/>
  <c r="AI337" i="8"/>
  <c r="AI339" i="8"/>
  <c r="AB335" i="8"/>
  <c r="AA337" i="8"/>
  <c r="AA339" i="8"/>
  <c r="AB349" i="4"/>
  <c r="AA351" i="4"/>
  <c r="AA353" i="4"/>
  <c r="CH348" i="4"/>
  <c r="S351" i="4"/>
  <c r="T349" i="4"/>
  <c r="S353" i="4"/>
  <c r="BO349" i="4"/>
  <c r="BN353" i="4"/>
  <c r="BN351" i="4"/>
  <c r="CB348" i="4"/>
  <c r="CB349" i="4" s="1"/>
  <c r="BI349" i="4"/>
  <c r="BH353" i="4"/>
  <c r="BH351" i="4"/>
  <c r="BD349" i="4"/>
  <c r="BC351" i="4"/>
  <c r="BC353" i="4"/>
  <c r="AJ349" i="4"/>
  <c r="AI351" i="4"/>
  <c r="AI353" i="4"/>
  <c r="Z241" i="4"/>
  <c r="Z242" i="4" s="1"/>
  <c r="A450" i="4"/>
  <c r="A386" i="4"/>
  <c r="AE146" i="8"/>
  <c r="AE143" i="8"/>
  <c r="AF140" i="8"/>
  <c r="AE141" i="8"/>
  <c r="AE142" i="8" s="1"/>
  <c r="AE145" i="8"/>
  <c r="AE144" i="8"/>
  <c r="AT146" i="7"/>
  <c r="AT143" i="7"/>
  <c r="AT145" i="7"/>
  <c r="AT141" i="7"/>
  <c r="AT142" i="7" s="1"/>
  <c r="AU140" i="7"/>
  <c r="AT144" i="7"/>
  <c r="BJ144" i="7"/>
  <c r="BJ145" i="7"/>
  <c r="BJ141" i="7"/>
  <c r="BJ142" i="7" s="1"/>
  <c r="BJ143" i="7"/>
  <c r="BJ146" i="7"/>
  <c r="DR146" i="8"/>
  <c r="DR143" i="8"/>
  <c r="DR141" i="8"/>
  <c r="DR142" i="8" s="1"/>
  <c r="DR145" i="8"/>
  <c r="DR144" i="8"/>
  <c r="CN146" i="7"/>
  <c r="CN145" i="7"/>
  <c r="CN141" i="7"/>
  <c r="CN142" i="7" s="1"/>
  <c r="CN144" i="7"/>
  <c r="CN143" i="7"/>
  <c r="AF141" i="7"/>
  <c r="AF142" i="7" s="1"/>
  <c r="AF144" i="7"/>
  <c r="AF143" i="7"/>
  <c r="AF146" i="7"/>
  <c r="AF145" i="7"/>
  <c r="BX144" i="7"/>
  <c r="BY140" i="7"/>
  <c r="BX143" i="7"/>
  <c r="BX146" i="7"/>
  <c r="BX145" i="7"/>
  <c r="BX141" i="7"/>
  <c r="BX142" i="7" s="1"/>
  <c r="AT144" i="8"/>
  <c r="AT145" i="8"/>
  <c r="AT141" i="8"/>
  <c r="AT142" i="8" s="1"/>
  <c r="AU140" i="8"/>
  <c r="AT143" i="8"/>
  <c r="AT146" i="8"/>
  <c r="DB145" i="7"/>
  <c r="DB141" i="7"/>
  <c r="DB142" i="7" s="1"/>
  <c r="DB146" i="7"/>
  <c r="DB144" i="7"/>
  <c r="DC140" i="7"/>
  <c r="DB143" i="7"/>
  <c r="Q146" i="7"/>
  <c r="Q145" i="7"/>
  <c r="Q141" i="7"/>
  <c r="Q142" i="7" s="1"/>
  <c r="Q144" i="7"/>
  <c r="Q143" i="7"/>
  <c r="DC140" i="8"/>
  <c r="DB144" i="8"/>
  <c r="DB143" i="8"/>
  <c r="DB146" i="8"/>
  <c r="DB141" i="8"/>
  <c r="DB142" i="8" s="1"/>
  <c r="DB145" i="8"/>
  <c r="P145" i="8"/>
  <c r="P141" i="8"/>
  <c r="P142" i="8" s="1"/>
  <c r="P144" i="8"/>
  <c r="P143" i="8"/>
  <c r="P146" i="8"/>
  <c r="Q140" i="8"/>
  <c r="BX144" i="8"/>
  <c r="BX145" i="8"/>
  <c r="BX141" i="8"/>
  <c r="BX142" i="8" s="1"/>
  <c r="BX143" i="8"/>
  <c r="BX146" i="8"/>
  <c r="BY140" i="8"/>
  <c r="DR143" i="7"/>
  <c r="DR144" i="7"/>
  <c r="DR146" i="7"/>
  <c r="DR145" i="7"/>
  <c r="DR141" i="7"/>
  <c r="DR142" i="7" s="1"/>
  <c r="BJ146" i="8"/>
  <c r="BJ143" i="8"/>
  <c r="BJ144" i="8"/>
  <c r="BJ141" i="8"/>
  <c r="BJ142" i="8" s="1"/>
  <c r="BJ145" i="8"/>
  <c r="CM146" i="8"/>
  <c r="CM143" i="8"/>
  <c r="CM141" i="8"/>
  <c r="CM142" i="8" s="1"/>
  <c r="CN140" i="8"/>
  <c r="CM145" i="8"/>
  <c r="CM144" i="8"/>
  <c r="BC144" i="6"/>
  <c r="BD140" i="6"/>
  <c r="BD143" i="6" s="1"/>
  <c r="AZ155" i="4"/>
  <c r="AZ156" i="4" s="1"/>
  <c r="DI154" i="4"/>
  <c r="CT154" i="4"/>
  <c r="CE154" i="4"/>
  <c r="W154" i="4"/>
  <c r="AL154" i="4"/>
  <c r="H154" i="4"/>
  <c r="BA154" i="4"/>
  <c r="BP154" i="4"/>
  <c r="BC141" i="6"/>
  <c r="BC142" i="6" s="1"/>
  <c r="BC145" i="6"/>
  <c r="BC146" i="6"/>
  <c r="BS145" i="6"/>
  <c r="BS141" i="6"/>
  <c r="BS142" i="6" s="1"/>
  <c r="BT140" i="6"/>
  <c r="BS146" i="6"/>
  <c r="BS144" i="6"/>
  <c r="BS143" i="6"/>
  <c r="CW144" i="6"/>
  <c r="CW145" i="6"/>
  <c r="CW141" i="6"/>
  <c r="CW142" i="6" s="1"/>
  <c r="CW146" i="6"/>
  <c r="CX140" i="6"/>
  <c r="CW143" i="6"/>
  <c r="AO145" i="6"/>
  <c r="AO141" i="6"/>
  <c r="AO142" i="6" s="1"/>
  <c r="AO144" i="6"/>
  <c r="AO143" i="6"/>
  <c r="AP140" i="6"/>
  <c r="AO146" i="6"/>
  <c r="CG146" i="6"/>
  <c r="CG143" i="6"/>
  <c r="CH140" i="6"/>
  <c r="CG144" i="6"/>
  <c r="CG145" i="6"/>
  <c r="CG141" i="6"/>
  <c r="CG142" i="6" s="1"/>
  <c r="DL146" i="6"/>
  <c r="DL143" i="6"/>
  <c r="DL144" i="6"/>
  <c r="DL145" i="6"/>
  <c r="DL141" i="6"/>
  <c r="DL142" i="6" s="1"/>
  <c r="DM140" i="6"/>
  <c r="Z143" i="6"/>
  <c r="AA140" i="6"/>
  <c r="Z146" i="6"/>
  <c r="Z144" i="6"/>
  <c r="Z145" i="6"/>
  <c r="Z141" i="6"/>
  <c r="Z142" i="6" s="1"/>
  <c r="J145" i="6"/>
  <c r="J141" i="6"/>
  <c r="J142" i="6" s="1"/>
  <c r="J144" i="6"/>
  <c r="J146" i="6"/>
  <c r="K140" i="6"/>
  <c r="J143" i="6"/>
  <c r="AS149" i="4"/>
  <c r="AT148" i="4"/>
  <c r="AU148" i="4"/>
  <c r="AV148" i="4"/>
  <c r="AW148" i="4"/>
  <c r="Y149" i="4"/>
  <c r="AT149" i="4" s="1"/>
  <c r="AA149" i="4"/>
  <c r="AV149" i="4" s="1"/>
  <c r="AC149" i="4"/>
  <c r="AX149" i="4" s="1"/>
  <c r="Z149" i="4"/>
  <c r="AU149" i="4" s="1"/>
  <c r="AB149" i="4"/>
  <c r="AW149" i="4" s="1"/>
  <c r="AX148" i="4"/>
  <c r="AV150" i="4"/>
  <c r="AW150" i="4" s="1"/>
  <c r="AX150" i="4" s="1"/>
  <c r="LU25" i="1"/>
  <c r="LL25" i="1"/>
  <c r="LK25" i="1"/>
  <c r="A25" i="1"/>
  <c r="D54" i="3"/>
  <c r="D53" i="3"/>
  <c r="D52" i="3"/>
  <c r="D38" i="3"/>
  <c r="D37" i="3"/>
  <c r="D36" i="3"/>
  <c r="D34" i="3"/>
  <c r="A19" i="1"/>
  <c r="MZ45" i="1" l="1"/>
  <c r="MZ43" i="1"/>
  <c r="MK47" i="1"/>
  <c r="MK46" i="1"/>
  <c r="MK44" i="1"/>
  <c r="MK43" i="1"/>
  <c r="MK42" i="1"/>
  <c r="NO48" i="1"/>
  <c r="NO43" i="1"/>
  <c r="MK48" i="1"/>
  <c r="ML41" i="1"/>
  <c r="ML45" i="1" s="1"/>
  <c r="ML52" i="1"/>
  <c r="MZ44" i="1"/>
  <c r="NO42" i="1"/>
  <c r="MZ42" i="1"/>
  <c r="NA41" i="1"/>
  <c r="NA44" i="1" s="1"/>
  <c r="NA52" i="1"/>
  <c r="NO47" i="1"/>
  <c r="NP41" i="1"/>
  <c r="NP46" i="1" s="1"/>
  <c r="NP52" i="1"/>
  <c r="MZ48" i="1"/>
  <c r="NO46" i="1"/>
  <c r="MZ47" i="1"/>
  <c r="NO45" i="1"/>
  <c r="NQ14" i="1"/>
  <c r="NQ16" i="1"/>
  <c r="MM14" i="1"/>
  <c r="MM16" i="1"/>
  <c r="NB14" i="1"/>
  <c r="NB16" i="1"/>
  <c r="HK4" i="1"/>
  <c r="HF4" i="1"/>
  <c r="HG4" i="1"/>
  <c r="Z229" i="6"/>
  <c r="Z243" i="4"/>
  <c r="BT353" i="4"/>
  <c r="AL155" i="4"/>
  <c r="AL156" i="4" s="1"/>
  <c r="AL160" i="4"/>
  <c r="AL158" i="4"/>
  <c r="AL159" i="4"/>
  <c r="AL157" i="4"/>
  <c r="MN13" i="1" s="1"/>
  <c r="MN17" i="1" s="1"/>
  <c r="BA155" i="4"/>
  <c r="BA156" i="4" s="1"/>
  <c r="BA159" i="4"/>
  <c r="BA157" i="4"/>
  <c r="NC13" i="1" s="1"/>
  <c r="NC17" i="1" s="1"/>
  <c r="BA160" i="4"/>
  <c r="BA158" i="4"/>
  <c r="CE155" i="4"/>
  <c r="CE156" i="4" s="1"/>
  <c r="CE157" i="4"/>
  <c r="CE158" i="4"/>
  <c r="CE159" i="4"/>
  <c r="CE160" i="4"/>
  <c r="BP155" i="4"/>
  <c r="BP156" i="4" s="1"/>
  <c r="BP160" i="4"/>
  <c r="BP158" i="4"/>
  <c r="BP159" i="4"/>
  <c r="BP157" i="4"/>
  <c r="NR13" i="1" s="1"/>
  <c r="NR17" i="1" s="1"/>
  <c r="W155" i="4"/>
  <c r="W156" i="4" s="1"/>
  <c r="W157" i="4"/>
  <c r="W158" i="4"/>
  <c r="W160" i="4"/>
  <c r="W159" i="4"/>
  <c r="CT155" i="4"/>
  <c r="CT156" i="4" s="1"/>
  <c r="CT157" i="4"/>
  <c r="CT158" i="4"/>
  <c r="CT159" i="4"/>
  <c r="CT160" i="4"/>
  <c r="H155" i="4"/>
  <c r="H156" i="4" s="1"/>
  <c r="H157" i="4"/>
  <c r="H158" i="4"/>
  <c r="H159" i="4"/>
  <c r="H160" i="4"/>
  <c r="DI155" i="4"/>
  <c r="DI156" i="4" s="1"/>
  <c r="DI157" i="4"/>
  <c r="DI158" i="4"/>
  <c r="DI159" i="4"/>
  <c r="DI160" i="4"/>
  <c r="D368" i="4"/>
  <c r="C368" i="4" s="1"/>
  <c r="CH341" i="7"/>
  <c r="CG341" i="7" s="1"/>
  <c r="CH342" i="7" s="1"/>
  <c r="CH344" i="7" s="1"/>
  <c r="CH335" i="7"/>
  <c r="CA341" i="8"/>
  <c r="BZ341" i="8" s="1"/>
  <c r="CA342" i="8" s="1"/>
  <c r="CA344" i="8" s="1"/>
  <c r="CA335" i="8"/>
  <c r="CA341" i="6"/>
  <c r="BZ341" i="6" s="1"/>
  <c r="CA342" i="6" s="1"/>
  <c r="CA344" i="6" s="1"/>
  <c r="CA335" i="6"/>
  <c r="CA349" i="4"/>
  <c r="P366" i="4"/>
  <c r="B366" i="4"/>
  <c r="Q367" i="4"/>
  <c r="I369" i="4"/>
  <c r="V369" i="4" s="1"/>
  <c r="H369" i="4"/>
  <c r="U369" i="4" s="1"/>
  <c r="G369" i="4"/>
  <c r="T369" i="4" s="1"/>
  <c r="F369" i="4"/>
  <c r="S369" i="4" s="1"/>
  <c r="E369" i="4"/>
  <c r="R369" i="4" s="1"/>
  <c r="I386" i="4"/>
  <c r="V386" i="4" s="1"/>
  <c r="H386" i="4"/>
  <c r="U386" i="4" s="1"/>
  <c r="G386" i="4"/>
  <c r="T386" i="4" s="1"/>
  <c r="D386" i="4"/>
  <c r="Q386" i="4" s="1"/>
  <c r="F450" i="4"/>
  <c r="E450" i="4"/>
  <c r="D450" i="4"/>
  <c r="Q450" i="4" s="1"/>
  <c r="A370" i="4"/>
  <c r="E297" i="8"/>
  <c r="F297" i="8"/>
  <c r="Q298" i="8"/>
  <c r="R298" i="8"/>
  <c r="BQ335" i="7"/>
  <c r="BP337" i="7"/>
  <c r="BP339" i="7"/>
  <c r="U337" i="6"/>
  <c r="V335" i="6"/>
  <c r="U339" i="6"/>
  <c r="CC335" i="7"/>
  <c r="CB337" i="7"/>
  <c r="CB339" i="7"/>
  <c r="CJ335" i="7"/>
  <c r="CI337" i="7"/>
  <c r="CI339" i="7"/>
  <c r="BW335" i="7"/>
  <c r="BV337" i="7"/>
  <c r="BV339" i="7"/>
  <c r="AC335" i="6"/>
  <c r="AB337" i="6"/>
  <c r="AB339" i="6"/>
  <c r="BK335" i="7"/>
  <c r="BJ337" i="7"/>
  <c r="BJ339" i="7"/>
  <c r="AJ337" i="6"/>
  <c r="AJ339" i="6"/>
  <c r="BK335" i="6"/>
  <c r="BJ337" i="6"/>
  <c r="BJ339" i="6"/>
  <c r="BQ335" i="6"/>
  <c r="BP337" i="6"/>
  <c r="BP339" i="6"/>
  <c r="CC335" i="6"/>
  <c r="CB337" i="6"/>
  <c r="CB339" i="6"/>
  <c r="AC337" i="7"/>
  <c r="AC339" i="7"/>
  <c r="CJ335" i="6"/>
  <c r="CI339" i="6"/>
  <c r="CI337" i="6"/>
  <c r="BE335" i="7"/>
  <c r="BD337" i="7"/>
  <c r="BD339" i="7"/>
  <c r="BW335" i="6"/>
  <c r="BV337" i="6"/>
  <c r="BV339" i="6"/>
  <c r="CA337" i="7"/>
  <c r="CA339" i="7"/>
  <c r="BE335" i="6"/>
  <c r="BD337" i="6"/>
  <c r="BD339" i="6"/>
  <c r="BT339" i="6"/>
  <c r="BT337" i="6"/>
  <c r="CH334" i="6"/>
  <c r="CH335" i="6" s="1"/>
  <c r="U337" i="7"/>
  <c r="V335" i="7"/>
  <c r="U339" i="7"/>
  <c r="AC335" i="8"/>
  <c r="AB337" i="8"/>
  <c r="AB339" i="8"/>
  <c r="AJ337" i="8"/>
  <c r="AJ339" i="8"/>
  <c r="BT337" i="8"/>
  <c r="BT339" i="8"/>
  <c r="CH334" i="8"/>
  <c r="CH335" i="8" s="1"/>
  <c r="BE337" i="8"/>
  <c r="BE339" i="8"/>
  <c r="V335" i="8"/>
  <c r="U337" i="8"/>
  <c r="U339" i="8"/>
  <c r="BQ335" i="8"/>
  <c r="BP337" i="8"/>
  <c r="BP339" i="8"/>
  <c r="CC335" i="8"/>
  <c r="CB337" i="8"/>
  <c r="CB339" i="8"/>
  <c r="CJ335" i="8"/>
  <c r="CI337" i="8"/>
  <c r="CI339" i="8"/>
  <c r="BW335" i="8"/>
  <c r="BV337" i="8"/>
  <c r="BV339" i="8"/>
  <c r="BK335" i="8"/>
  <c r="BJ337" i="8"/>
  <c r="BJ339" i="8"/>
  <c r="AJ353" i="4"/>
  <c r="AJ351" i="4"/>
  <c r="BE349" i="4"/>
  <c r="BD351" i="4"/>
  <c r="BD353" i="4"/>
  <c r="BJ349" i="4"/>
  <c r="BI353" i="4"/>
  <c r="BI351" i="4"/>
  <c r="BV349" i="4"/>
  <c r="BU353" i="4"/>
  <c r="BU351" i="4"/>
  <c r="CI348" i="4"/>
  <c r="CI349" i="4" s="1"/>
  <c r="BP349" i="4"/>
  <c r="BO353" i="4"/>
  <c r="BO351" i="4"/>
  <c r="T353" i="4"/>
  <c r="T351" i="4"/>
  <c r="U349" i="4"/>
  <c r="AC349" i="4"/>
  <c r="AB351" i="4"/>
  <c r="AB353" i="4"/>
  <c r="A387" i="4"/>
  <c r="A451" i="4"/>
  <c r="DC144" i="8"/>
  <c r="DC145" i="8"/>
  <c r="DC141" i="8"/>
  <c r="DC142" i="8" s="1"/>
  <c r="DC143" i="8"/>
  <c r="DC146" i="8"/>
  <c r="CN146" i="8"/>
  <c r="CN143" i="8"/>
  <c r="CN141" i="8"/>
  <c r="CN142" i="8" s="1"/>
  <c r="CN145" i="8"/>
  <c r="CN144" i="8"/>
  <c r="DC141" i="7"/>
  <c r="DC142" i="7" s="1"/>
  <c r="DC144" i="7"/>
  <c r="DC143" i="7"/>
  <c r="DC146" i="7"/>
  <c r="DC145" i="7"/>
  <c r="AU143" i="7"/>
  <c r="AU146" i="7"/>
  <c r="AU145" i="7"/>
  <c r="AU141" i="7"/>
  <c r="AU142" i="7" s="1"/>
  <c r="AU144" i="7"/>
  <c r="AU144" i="8"/>
  <c r="AU145" i="8"/>
  <c r="AU141" i="8"/>
  <c r="AU142" i="8" s="1"/>
  <c r="AU143" i="8"/>
  <c r="AU146" i="8"/>
  <c r="BY144" i="8"/>
  <c r="BY145" i="8"/>
  <c r="BY141" i="8"/>
  <c r="BY142" i="8" s="1"/>
  <c r="BY143" i="8"/>
  <c r="BY146" i="8"/>
  <c r="Q145" i="8"/>
  <c r="Q141" i="8"/>
  <c r="Q142" i="8" s="1"/>
  <c r="Q144" i="8"/>
  <c r="Q143" i="8"/>
  <c r="Q146" i="8"/>
  <c r="AF143" i="8"/>
  <c r="AF146" i="8"/>
  <c r="AF141" i="8"/>
  <c r="AF142" i="8" s="1"/>
  <c r="AF145" i="8"/>
  <c r="AF144" i="8"/>
  <c r="BY144" i="7"/>
  <c r="BY143" i="7"/>
  <c r="BY146" i="7"/>
  <c r="BY145" i="7"/>
  <c r="BY141" i="7"/>
  <c r="BY142" i="7" s="1"/>
  <c r="BD141" i="6"/>
  <c r="BD142" i="6" s="1"/>
  <c r="BD145" i="6"/>
  <c r="BD146" i="6"/>
  <c r="BE140" i="6"/>
  <c r="BE145" i="6" s="1"/>
  <c r="BD144" i="6"/>
  <c r="X154" i="4"/>
  <c r="CF154" i="4"/>
  <c r="BQ154" i="4"/>
  <c r="CU154" i="4"/>
  <c r="AM154" i="4"/>
  <c r="BB154" i="4"/>
  <c r="I154" i="4"/>
  <c r="DJ154" i="4"/>
  <c r="CH143" i="6"/>
  <c r="CI140" i="6"/>
  <c r="CH144" i="6"/>
  <c r="CH146" i="6"/>
  <c r="CH145" i="6"/>
  <c r="CH141" i="6"/>
  <c r="CH142" i="6" s="1"/>
  <c r="AP145" i="6"/>
  <c r="AP141" i="6"/>
  <c r="AP142" i="6" s="1"/>
  <c r="AP144" i="6"/>
  <c r="AP146" i="6"/>
  <c r="AP143" i="6"/>
  <c r="AQ140" i="6"/>
  <c r="K145" i="6"/>
  <c r="K141" i="6"/>
  <c r="K142" i="6" s="1"/>
  <c r="K144" i="6"/>
  <c r="K146" i="6"/>
  <c r="L140" i="6"/>
  <c r="K143" i="6"/>
  <c r="CX145" i="6"/>
  <c r="CX141" i="6"/>
  <c r="CX142" i="6" s="1"/>
  <c r="CX144" i="6"/>
  <c r="CX143" i="6"/>
  <c r="CX146" i="6"/>
  <c r="CY140" i="6"/>
  <c r="AA143" i="6"/>
  <c r="AB140" i="6"/>
  <c r="AA146" i="6"/>
  <c r="AA144" i="6"/>
  <c r="AA145" i="6"/>
  <c r="AA141" i="6"/>
  <c r="AA142" i="6" s="1"/>
  <c r="DM146" i="6"/>
  <c r="DM143" i="6"/>
  <c r="DN140" i="6"/>
  <c r="DM144" i="6"/>
  <c r="DM145" i="6"/>
  <c r="DM141" i="6"/>
  <c r="DM142" i="6" s="1"/>
  <c r="BT145" i="6"/>
  <c r="BT141" i="6"/>
  <c r="BT142" i="6" s="1"/>
  <c r="BU140" i="6"/>
  <c r="BT146" i="6"/>
  <c r="BT144" i="6"/>
  <c r="BT143" i="6"/>
  <c r="AY150" i="4"/>
  <c r="HW5" i="1"/>
  <c r="HW62" i="1" s="1"/>
  <c r="NP45" i="1" l="1"/>
  <c r="NP44" i="1"/>
  <c r="NP42" i="1"/>
  <c r="NP43" i="1"/>
  <c r="ML44" i="1"/>
  <c r="ML43" i="1"/>
  <c r="NA42" i="1"/>
  <c r="ML42" i="1"/>
  <c r="NP48" i="1"/>
  <c r="NA43" i="1"/>
  <c r="ML48" i="1"/>
  <c r="ML47" i="1"/>
  <c r="NP47" i="1"/>
  <c r="ML46" i="1"/>
  <c r="MM41" i="1"/>
  <c r="MM44" i="1" s="1"/>
  <c r="MM52" i="1"/>
  <c r="NA48" i="1"/>
  <c r="NB41" i="1"/>
  <c r="NB42" i="1" s="1"/>
  <c r="NB52" i="1"/>
  <c r="NQ41" i="1"/>
  <c r="NQ48" i="1" s="1"/>
  <c r="NQ52" i="1"/>
  <c r="NA47" i="1"/>
  <c r="NA46" i="1"/>
  <c r="NA45" i="1"/>
  <c r="MN14" i="1"/>
  <c r="MN16" i="1"/>
  <c r="NR14" i="1"/>
  <c r="NR16" i="1"/>
  <c r="NC14" i="1"/>
  <c r="NC16" i="1"/>
  <c r="BB155" i="4"/>
  <c r="BB156" i="4" s="1"/>
  <c r="BB159" i="4"/>
  <c r="BB157" i="4"/>
  <c r="ND13" i="1" s="1"/>
  <c r="ND17" i="1" s="1"/>
  <c r="BB160" i="4"/>
  <c r="BB158" i="4"/>
  <c r="I155" i="4"/>
  <c r="I156" i="4" s="1"/>
  <c r="I157" i="4"/>
  <c r="I158" i="4"/>
  <c r="I159" i="4"/>
  <c r="I160" i="4"/>
  <c r="AM155" i="4"/>
  <c r="AM156" i="4" s="1"/>
  <c r="AM160" i="4"/>
  <c r="AM158" i="4"/>
  <c r="AM159" i="4"/>
  <c r="AM157" i="4"/>
  <c r="MO13" i="1" s="1"/>
  <c r="MO17" i="1" s="1"/>
  <c r="CU155" i="4"/>
  <c r="CU156" i="4" s="1"/>
  <c r="CU157" i="4"/>
  <c r="CU158" i="4"/>
  <c r="CU159" i="4"/>
  <c r="CU160" i="4"/>
  <c r="DJ155" i="4"/>
  <c r="DJ156" i="4" s="1"/>
  <c r="DJ157" i="4"/>
  <c r="DJ158" i="4"/>
  <c r="DJ159" i="4"/>
  <c r="DJ160" i="4"/>
  <c r="BQ155" i="4"/>
  <c r="BQ156" i="4" s="1"/>
  <c r="BQ160" i="4"/>
  <c r="BQ158" i="4"/>
  <c r="BQ159" i="4"/>
  <c r="BQ157" i="4"/>
  <c r="NS13" i="1" s="1"/>
  <c r="NS17" i="1" s="1"/>
  <c r="CF155" i="4"/>
  <c r="CF156" i="4" s="1"/>
  <c r="CF157" i="4"/>
  <c r="CF158" i="4"/>
  <c r="CF159" i="4"/>
  <c r="CF160" i="4"/>
  <c r="X155" i="4"/>
  <c r="X156" i="4" s="1"/>
  <c r="X157" i="4"/>
  <c r="X160" i="4"/>
  <c r="X158" i="4"/>
  <c r="X159" i="4"/>
  <c r="Q368" i="4"/>
  <c r="D369" i="4"/>
  <c r="Q369" i="4" s="1"/>
  <c r="CH349" i="4"/>
  <c r="CH353" i="4" s="1"/>
  <c r="CH341" i="6"/>
  <c r="CG341" i="6" s="1"/>
  <c r="CH342" i="6" s="1"/>
  <c r="CH344" i="6" s="1"/>
  <c r="CH341" i="8"/>
  <c r="CG341" i="8" s="1"/>
  <c r="CH342" i="8" s="1"/>
  <c r="CH344" i="8" s="1"/>
  <c r="C371" i="4"/>
  <c r="P367" i="4"/>
  <c r="B367" i="4"/>
  <c r="I370" i="4"/>
  <c r="V370" i="4" s="1"/>
  <c r="H370" i="4"/>
  <c r="U370" i="4" s="1"/>
  <c r="G370" i="4"/>
  <c r="T370" i="4" s="1"/>
  <c r="F370" i="4"/>
  <c r="S370" i="4" s="1"/>
  <c r="E370" i="4"/>
  <c r="R370" i="4" s="1"/>
  <c r="F371" i="4"/>
  <c r="F372" i="4" s="1"/>
  <c r="F373" i="4" s="1"/>
  <c r="F374" i="4" s="1"/>
  <c r="F375" i="4" s="1"/>
  <c r="F376" i="4" s="1"/>
  <c r="F377" i="4" s="1"/>
  <c r="F378" i="4" s="1"/>
  <c r="F379" i="4" s="1"/>
  <c r="F380" i="4" s="1"/>
  <c r="F381" i="4" s="1"/>
  <c r="F382" i="4" s="1"/>
  <c r="F383" i="4" s="1"/>
  <c r="F384" i="4" s="1"/>
  <c r="F385" i="4" s="1"/>
  <c r="F386" i="4" s="1"/>
  <c r="E371" i="4"/>
  <c r="D451" i="4"/>
  <c r="Q451" i="4" s="1"/>
  <c r="F451" i="4"/>
  <c r="E451" i="4"/>
  <c r="D387" i="4"/>
  <c r="Q387" i="4" s="1"/>
  <c r="I387" i="4"/>
  <c r="V387" i="4" s="1"/>
  <c r="H387" i="4"/>
  <c r="U387" i="4" s="1"/>
  <c r="G387" i="4"/>
  <c r="T387" i="4" s="1"/>
  <c r="R299" i="8"/>
  <c r="Q299" i="8"/>
  <c r="E298" i="8"/>
  <c r="F298" i="8"/>
  <c r="CD335" i="6"/>
  <c r="CC337" i="6"/>
  <c r="CC339" i="6"/>
  <c r="BR335" i="6"/>
  <c r="BQ337" i="6"/>
  <c r="BQ339" i="6"/>
  <c r="BL335" i="6"/>
  <c r="BK337" i="6"/>
  <c r="BK339" i="6"/>
  <c r="V337" i="7"/>
  <c r="V339" i="7"/>
  <c r="CA337" i="6"/>
  <c r="CA339" i="6"/>
  <c r="CH339" i="6"/>
  <c r="CH337" i="6"/>
  <c r="BL335" i="7"/>
  <c r="BK337" i="7"/>
  <c r="BK339" i="7"/>
  <c r="AC337" i="6"/>
  <c r="AC339" i="6"/>
  <c r="BE337" i="6"/>
  <c r="BE339" i="6"/>
  <c r="CH337" i="7"/>
  <c r="CH339" i="7"/>
  <c r="BX335" i="7"/>
  <c r="BW337" i="7"/>
  <c r="BW339" i="7"/>
  <c r="CK335" i="7"/>
  <c r="CJ337" i="7"/>
  <c r="CJ339" i="7"/>
  <c r="BX335" i="6"/>
  <c r="BW337" i="6"/>
  <c r="BW339" i="6"/>
  <c r="CD335" i="7"/>
  <c r="CC337" i="7"/>
  <c r="CC339" i="7"/>
  <c r="BE337" i="7"/>
  <c r="BE339" i="7"/>
  <c r="V337" i="6"/>
  <c r="V339" i="6"/>
  <c r="CK335" i="6"/>
  <c r="CJ337" i="6"/>
  <c r="CJ339" i="6"/>
  <c r="BR335" i="7"/>
  <c r="BQ337" i="7"/>
  <c r="BQ339" i="7"/>
  <c r="BL335" i="8"/>
  <c r="BK337" i="8"/>
  <c r="BK339" i="8"/>
  <c r="BX335" i="8"/>
  <c r="BW337" i="8"/>
  <c r="BW339" i="8"/>
  <c r="CK335" i="8"/>
  <c r="CJ337" i="8"/>
  <c r="CJ339" i="8"/>
  <c r="CD335" i="8"/>
  <c r="CC337" i="8"/>
  <c r="CC339" i="8"/>
  <c r="BR335" i="8"/>
  <c r="BQ337" i="8"/>
  <c r="BQ339" i="8"/>
  <c r="V337" i="8"/>
  <c r="V339" i="8"/>
  <c r="CA339" i="8"/>
  <c r="CA337" i="8"/>
  <c r="CH337" i="8"/>
  <c r="CH339" i="8"/>
  <c r="AC337" i="8"/>
  <c r="AC339" i="8"/>
  <c r="AC351" i="4"/>
  <c r="AC353" i="4"/>
  <c r="CA353" i="4"/>
  <c r="CA351" i="4"/>
  <c r="V349" i="4"/>
  <c r="U353" i="4"/>
  <c r="U351" i="4"/>
  <c r="BQ349" i="4"/>
  <c r="BP353" i="4"/>
  <c r="BP351" i="4"/>
  <c r="CC349" i="4"/>
  <c r="CB353" i="4"/>
  <c r="CB351" i="4"/>
  <c r="CJ349" i="4"/>
  <c r="CI353" i="4"/>
  <c r="CI351" i="4"/>
  <c r="BW349" i="4"/>
  <c r="BV353" i="4"/>
  <c r="BV351" i="4"/>
  <c r="BK349" i="4"/>
  <c r="BJ351" i="4"/>
  <c r="BJ353" i="4"/>
  <c r="BE353" i="4"/>
  <c r="BE351" i="4"/>
  <c r="BE146" i="6"/>
  <c r="BE143" i="6"/>
  <c r="BF140" i="6"/>
  <c r="BF146" i="6" s="1"/>
  <c r="BE141" i="6"/>
  <c r="BE142" i="6" s="1"/>
  <c r="BE144" i="6"/>
  <c r="A452" i="4"/>
  <c r="A388" i="4"/>
  <c r="DK154" i="4"/>
  <c r="AN154" i="4"/>
  <c r="CG154" i="4"/>
  <c r="J154" i="4"/>
  <c r="CV154" i="4"/>
  <c r="BC154" i="4"/>
  <c r="BR154" i="4"/>
  <c r="Y154" i="4"/>
  <c r="AB143" i="6"/>
  <c r="AC140" i="6"/>
  <c r="AB144" i="6"/>
  <c r="AB145" i="6"/>
  <c r="AB141" i="6"/>
  <c r="AB142" i="6" s="1"/>
  <c r="AB146" i="6"/>
  <c r="CY145" i="6"/>
  <c r="CY141" i="6"/>
  <c r="CY142" i="6" s="1"/>
  <c r="CZ140" i="6"/>
  <c r="CY144" i="6"/>
  <c r="CY143" i="6"/>
  <c r="CY146" i="6"/>
  <c r="AQ145" i="6"/>
  <c r="AQ141" i="6"/>
  <c r="AQ142" i="6" s="1"/>
  <c r="AQ144" i="6"/>
  <c r="AQ146" i="6"/>
  <c r="AQ143" i="6"/>
  <c r="AR140" i="6"/>
  <c r="L145" i="6"/>
  <c r="L141" i="6"/>
  <c r="L142" i="6" s="1"/>
  <c r="L146" i="6"/>
  <c r="L143" i="6"/>
  <c r="M140" i="6"/>
  <c r="L144" i="6"/>
  <c r="DN143" i="6"/>
  <c r="DO140" i="6"/>
  <c r="DN144" i="6"/>
  <c r="DN146" i="6"/>
  <c r="DN145" i="6"/>
  <c r="DN141" i="6"/>
  <c r="DN142" i="6" s="1"/>
  <c r="BU145" i="6"/>
  <c r="BU141" i="6"/>
  <c r="BU142" i="6" s="1"/>
  <c r="BU144" i="6"/>
  <c r="BU146" i="6"/>
  <c r="BU143" i="6"/>
  <c r="BV140" i="6"/>
  <c r="CI143" i="6"/>
  <c r="CJ140" i="6"/>
  <c r="CI144" i="6"/>
  <c r="CI146" i="6"/>
  <c r="CI145" i="6"/>
  <c r="CI141" i="6"/>
  <c r="CI142" i="6" s="1"/>
  <c r="HW13" i="1"/>
  <c r="HW16" i="1" s="1"/>
  <c r="NQ44" i="1" l="1"/>
  <c r="NQ43" i="1"/>
  <c r="MM48" i="1"/>
  <c r="MM47" i="1"/>
  <c r="NQ47" i="1"/>
  <c r="MM43" i="1"/>
  <c r="MM42" i="1"/>
  <c r="NQ46" i="1"/>
  <c r="NB48" i="1"/>
  <c r="NB47" i="1"/>
  <c r="NB44" i="1"/>
  <c r="MM46" i="1"/>
  <c r="MM45" i="1"/>
  <c r="NQ45" i="1"/>
  <c r="NB46" i="1"/>
  <c r="NB45" i="1"/>
  <c r="NB43" i="1"/>
  <c r="NQ42" i="1"/>
  <c r="MN41" i="1"/>
  <c r="MN48" i="1" s="1"/>
  <c r="MN52" i="1"/>
  <c r="NC41" i="1"/>
  <c r="NC47" i="1" s="1"/>
  <c r="NC52" i="1"/>
  <c r="NR41" i="1"/>
  <c r="NR44" i="1" s="1"/>
  <c r="NR52" i="1"/>
  <c r="HW17" i="1"/>
  <c r="ND14" i="1"/>
  <c r="ND16" i="1"/>
  <c r="MO14" i="1"/>
  <c r="MO16" i="1"/>
  <c r="NS14" i="1"/>
  <c r="NS16" i="1"/>
  <c r="CG155" i="4"/>
  <c r="CG156" i="4" s="1"/>
  <c r="CG157" i="4"/>
  <c r="CG158" i="4"/>
  <c r="CG159" i="4"/>
  <c r="CG160" i="4"/>
  <c r="AN155" i="4"/>
  <c r="AN156" i="4" s="1"/>
  <c r="AN160" i="4"/>
  <c r="AN158" i="4"/>
  <c r="AN159" i="4"/>
  <c r="AN157" i="4"/>
  <c r="MP13" i="1" s="1"/>
  <c r="MP17" i="1" s="1"/>
  <c r="DK155" i="4"/>
  <c r="DK156" i="4" s="1"/>
  <c r="DK157" i="4"/>
  <c r="DK158" i="4"/>
  <c r="DK159" i="4"/>
  <c r="DK160" i="4"/>
  <c r="Y155" i="4"/>
  <c r="Y156" i="4" s="1"/>
  <c r="Y157" i="4"/>
  <c r="Y160" i="4"/>
  <c r="Y158" i="4"/>
  <c r="Y159" i="4"/>
  <c r="BR155" i="4"/>
  <c r="BR156" i="4" s="1"/>
  <c r="BR160" i="4"/>
  <c r="BR158" i="4"/>
  <c r="BR159" i="4"/>
  <c r="BR157" i="4"/>
  <c r="NT13" i="1" s="1"/>
  <c r="NT17" i="1" s="1"/>
  <c r="BC155" i="4"/>
  <c r="BC156" i="4" s="1"/>
  <c r="BC159" i="4"/>
  <c r="BC157" i="4"/>
  <c r="NE13" i="1" s="1"/>
  <c r="NE17" i="1" s="1"/>
  <c r="BC160" i="4"/>
  <c r="BC158" i="4"/>
  <c r="CV155" i="4"/>
  <c r="CV156" i="4" s="1"/>
  <c r="CV157" i="4"/>
  <c r="CV158" i="4"/>
  <c r="CV159" i="4"/>
  <c r="CV160" i="4"/>
  <c r="J155" i="4"/>
  <c r="J156" i="4" s="1"/>
  <c r="J157" i="4"/>
  <c r="J158" i="4"/>
  <c r="J160" i="4"/>
  <c r="J159" i="4"/>
  <c r="D370" i="4"/>
  <c r="Q370" i="4" s="1"/>
  <c r="C369" i="4"/>
  <c r="CH351" i="4"/>
  <c r="F387" i="4"/>
  <c r="P368" i="4"/>
  <c r="B368" i="4"/>
  <c r="P371" i="4"/>
  <c r="F452" i="4"/>
  <c r="E452" i="4"/>
  <c r="D452" i="4"/>
  <c r="Q452" i="4" s="1"/>
  <c r="I388" i="4"/>
  <c r="V388" i="4" s="1"/>
  <c r="H388" i="4"/>
  <c r="U388" i="4" s="1"/>
  <c r="G388" i="4"/>
  <c r="D388" i="4"/>
  <c r="Q388" i="4" s="1"/>
  <c r="E372" i="4"/>
  <c r="E373" i="4" s="1"/>
  <c r="E374" i="4" s="1"/>
  <c r="E375" i="4" s="1"/>
  <c r="E376" i="4" s="1"/>
  <c r="E377" i="4" s="1"/>
  <c r="E378" i="4" s="1"/>
  <c r="E379" i="4" s="1"/>
  <c r="E380" i="4" s="1"/>
  <c r="E381" i="4" s="1"/>
  <c r="E382" i="4" s="1"/>
  <c r="E383" i="4" s="1"/>
  <c r="E384" i="4" s="1"/>
  <c r="E385" i="4" s="1"/>
  <c r="E386" i="4" s="1"/>
  <c r="R371" i="4"/>
  <c r="B371" i="4"/>
  <c r="S371" i="4"/>
  <c r="Q371" i="4"/>
  <c r="F299" i="8"/>
  <c r="E299" i="8"/>
  <c r="R300" i="8"/>
  <c r="Q300" i="8"/>
  <c r="CL335" i="7"/>
  <c r="CK337" i="7"/>
  <c r="CK339" i="7"/>
  <c r="BY335" i="7"/>
  <c r="BX337" i="7"/>
  <c r="BX339" i="7"/>
  <c r="BL337" i="7"/>
  <c r="BL339" i="7"/>
  <c r="BS335" i="7"/>
  <c r="BR337" i="7"/>
  <c r="BR339" i="7"/>
  <c r="BY335" i="6"/>
  <c r="BX337" i="6"/>
  <c r="BX339" i="6"/>
  <c r="CL335" i="6"/>
  <c r="CK337" i="6"/>
  <c r="CK339" i="6"/>
  <c r="BL337" i="6"/>
  <c r="BL339" i="6"/>
  <c r="BS335" i="6"/>
  <c r="BR337" i="6"/>
  <c r="BR339" i="6"/>
  <c r="CE335" i="7"/>
  <c r="CD337" i="7"/>
  <c r="CD339" i="7"/>
  <c r="CE335" i="6"/>
  <c r="CD337" i="6"/>
  <c r="CD339" i="6"/>
  <c r="BS335" i="8"/>
  <c r="BR337" i="8"/>
  <c r="BR339" i="8"/>
  <c r="CE335" i="8"/>
  <c r="CD337" i="8"/>
  <c r="CD339" i="8"/>
  <c r="CL335" i="8"/>
  <c r="CK337" i="8"/>
  <c r="CK339" i="8"/>
  <c r="BY335" i="8"/>
  <c r="BX337" i="8"/>
  <c r="BX339" i="8"/>
  <c r="BL337" i="8"/>
  <c r="BL339" i="8"/>
  <c r="BL349" i="4"/>
  <c r="BK351" i="4"/>
  <c r="BK353" i="4"/>
  <c r="BX349" i="4"/>
  <c r="BW351" i="4"/>
  <c r="BW353" i="4"/>
  <c r="CK349" i="4"/>
  <c r="CJ353" i="4"/>
  <c r="CJ351" i="4"/>
  <c r="CD349" i="4"/>
  <c r="CC353" i="4"/>
  <c r="CC351" i="4"/>
  <c r="BR349" i="4"/>
  <c r="BQ351" i="4"/>
  <c r="BQ353" i="4"/>
  <c r="V353" i="4"/>
  <c r="V351" i="4"/>
  <c r="BF141" i="6"/>
  <c r="BF142" i="6" s="1"/>
  <c r="BF145" i="6"/>
  <c r="BG140" i="6"/>
  <c r="BH140" i="6" s="1"/>
  <c r="BF143" i="6"/>
  <c r="BF144" i="6"/>
  <c r="A389" i="4"/>
  <c r="A453" i="4"/>
  <c r="CW154" i="4"/>
  <c r="AO154" i="4"/>
  <c r="BS154" i="4"/>
  <c r="BD154" i="4"/>
  <c r="K154" i="4"/>
  <c r="DL154" i="4"/>
  <c r="Z154" i="4"/>
  <c r="CH154" i="4"/>
  <c r="AR145" i="6"/>
  <c r="AR141" i="6"/>
  <c r="AR142" i="6" s="1"/>
  <c r="AR146" i="6"/>
  <c r="AR143" i="6"/>
  <c r="AR144" i="6"/>
  <c r="AS140" i="6"/>
  <c r="CJ143" i="6"/>
  <c r="CK140" i="6"/>
  <c r="CJ144" i="6"/>
  <c r="CJ146" i="6"/>
  <c r="CJ145" i="6"/>
  <c r="CJ141" i="6"/>
  <c r="CJ142" i="6" s="1"/>
  <c r="DO143" i="6"/>
  <c r="DP140" i="6"/>
  <c r="DO144" i="6"/>
  <c r="DO146" i="6"/>
  <c r="DO145" i="6"/>
  <c r="DO141" i="6"/>
  <c r="DO142" i="6" s="1"/>
  <c r="CZ145" i="6"/>
  <c r="CZ141" i="6"/>
  <c r="CZ142" i="6" s="1"/>
  <c r="DA140" i="6"/>
  <c r="CZ146" i="6"/>
  <c r="CZ143" i="6"/>
  <c r="CZ144" i="6"/>
  <c r="M145" i="6"/>
  <c r="M141" i="6"/>
  <c r="M142" i="6" s="1"/>
  <c r="M146" i="6"/>
  <c r="N140" i="6"/>
  <c r="M143" i="6"/>
  <c r="M144" i="6"/>
  <c r="AC143" i="6"/>
  <c r="AD140" i="6"/>
  <c r="AC144" i="6"/>
  <c r="AC145" i="6"/>
  <c r="AC141" i="6"/>
  <c r="AC142" i="6" s="1"/>
  <c r="AC146" i="6"/>
  <c r="BV145" i="6"/>
  <c r="BV141" i="6"/>
  <c r="BV142" i="6" s="1"/>
  <c r="BV144" i="6"/>
  <c r="BV146" i="6"/>
  <c r="BV143" i="6"/>
  <c r="BW140" i="6"/>
  <c r="G141" i="4"/>
  <c r="F141" i="4"/>
  <c r="E141" i="4"/>
  <c r="G140" i="4"/>
  <c r="F140" i="4"/>
  <c r="E140" i="4"/>
  <c r="G139" i="4"/>
  <c r="F139" i="4"/>
  <c r="E139" i="4"/>
  <c r="NR42" i="1" l="1"/>
  <c r="MN47" i="1"/>
  <c r="NR48" i="1"/>
  <c r="NR47" i="1"/>
  <c r="NR46" i="1"/>
  <c r="NC48" i="1"/>
  <c r="MN46" i="1"/>
  <c r="MN45" i="1"/>
  <c r="NR43" i="1"/>
  <c r="NR45" i="1"/>
  <c r="MN44" i="1"/>
  <c r="MN43" i="1"/>
  <c r="NC46" i="1"/>
  <c r="NS41" i="1"/>
  <c r="NS46" i="1" s="1"/>
  <c r="NS52" i="1"/>
  <c r="NC45" i="1"/>
  <c r="NC44" i="1"/>
  <c r="MO41" i="1"/>
  <c r="MO47" i="1" s="1"/>
  <c r="MO52" i="1"/>
  <c r="NC43" i="1"/>
  <c r="MN42" i="1"/>
  <c r="NC42" i="1"/>
  <c r="ND41" i="1"/>
  <c r="ND44" i="1" s="1"/>
  <c r="ND52" i="1"/>
  <c r="NE14" i="1"/>
  <c r="NE16" i="1"/>
  <c r="MP14" i="1"/>
  <c r="MP16" i="1"/>
  <c r="NT14" i="1"/>
  <c r="NT16" i="1"/>
  <c r="CW155" i="4"/>
  <c r="CW156" i="4" s="1"/>
  <c r="CW157" i="4"/>
  <c r="CW158" i="4"/>
  <c r="CW159" i="4"/>
  <c r="CW160" i="4"/>
  <c r="Z155" i="4"/>
  <c r="Z156" i="4" s="1"/>
  <c r="Z157" i="4"/>
  <c r="Z158" i="4"/>
  <c r="Z159" i="4"/>
  <c r="Z160" i="4"/>
  <c r="DL155" i="4"/>
  <c r="DL156" i="4" s="1"/>
  <c r="DL157" i="4"/>
  <c r="DL158" i="4"/>
  <c r="DL159" i="4"/>
  <c r="DL160" i="4"/>
  <c r="K155" i="4"/>
  <c r="K156" i="4" s="1"/>
  <c r="K157" i="4"/>
  <c r="K159" i="4"/>
  <c r="K160" i="4"/>
  <c r="K158" i="4"/>
  <c r="BD155" i="4"/>
  <c r="BD156" i="4" s="1"/>
  <c r="BD159" i="4"/>
  <c r="BD157" i="4"/>
  <c r="NF13" i="1" s="1"/>
  <c r="NF17" i="1" s="1"/>
  <c r="BD160" i="4"/>
  <c r="BD158" i="4"/>
  <c r="CH155" i="4"/>
  <c r="CH156" i="4" s="1"/>
  <c r="CH157" i="4"/>
  <c r="CH158" i="4"/>
  <c r="CH159" i="4"/>
  <c r="CH160" i="4"/>
  <c r="BS155" i="4"/>
  <c r="BS156" i="4" s="1"/>
  <c r="BS160" i="4"/>
  <c r="BS158" i="4"/>
  <c r="BS159" i="4"/>
  <c r="BS157" i="4"/>
  <c r="NU13" i="1" s="1"/>
  <c r="NU17" i="1" s="1"/>
  <c r="AO155" i="4"/>
  <c r="AO156" i="4" s="1"/>
  <c r="AO160" i="4"/>
  <c r="AO158" i="4"/>
  <c r="AO159" i="4"/>
  <c r="AO157" i="4"/>
  <c r="MQ13" i="1" s="1"/>
  <c r="MQ17" i="1" s="1"/>
  <c r="E387" i="4"/>
  <c r="BG143" i="6"/>
  <c r="BG141" i="6"/>
  <c r="BG142" i="6" s="1"/>
  <c r="BG145" i="6"/>
  <c r="BG144" i="6"/>
  <c r="BG146" i="6"/>
  <c r="C372" i="4"/>
  <c r="P372" i="4" s="1"/>
  <c r="P369" i="4"/>
  <c r="C370" i="4"/>
  <c r="B369" i="4"/>
  <c r="F388" i="4"/>
  <c r="F453" i="4"/>
  <c r="E453" i="4"/>
  <c r="D453" i="4"/>
  <c r="Q453" i="4" s="1"/>
  <c r="I389" i="4"/>
  <c r="V389" i="4" s="1"/>
  <c r="H389" i="4"/>
  <c r="G389" i="4"/>
  <c r="T389" i="4" s="1"/>
  <c r="D389" i="4"/>
  <c r="Q389" i="4" s="1"/>
  <c r="T388" i="4"/>
  <c r="R372" i="4"/>
  <c r="S372" i="4"/>
  <c r="R301" i="8"/>
  <c r="Q301" i="8"/>
  <c r="E300" i="8"/>
  <c r="F300" i="8"/>
  <c r="CF335" i="6"/>
  <c r="CE337" i="6"/>
  <c r="CE339" i="6"/>
  <c r="CF335" i="7"/>
  <c r="CE337" i="7"/>
  <c r="CE339" i="7"/>
  <c r="BS337" i="6"/>
  <c r="BS339" i="6"/>
  <c r="CM335" i="6"/>
  <c r="CL337" i="6"/>
  <c r="CL339" i="6"/>
  <c r="BZ335" i="6"/>
  <c r="BY337" i="6"/>
  <c r="BY339" i="6"/>
  <c r="BS337" i="7"/>
  <c r="BS339" i="7"/>
  <c r="BZ335" i="7"/>
  <c r="BY337" i="7"/>
  <c r="BY339" i="7"/>
  <c r="CM335" i="7"/>
  <c r="CL337" i="7"/>
  <c r="CL339" i="7"/>
  <c r="BZ335" i="8"/>
  <c r="BY337" i="8"/>
  <c r="BY339" i="8"/>
  <c r="CM335" i="8"/>
  <c r="CL337" i="8"/>
  <c r="CL339" i="8"/>
  <c r="CF335" i="8"/>
  <c r="CE337" i="8"/>
  <c r="CE339" i="8"/>
  <c r="BS337" i="8"/>
  <c r="BS339" i="8"/>
  <c r="BS349" i="4"/>
  <c r="BR351" i="4"/>
  <c r="BR353" i="4"/>
  <c r="CE349" i="4"/>
  <c r="CD351" i="4"/>
  <c r="CD353" i="4"/>
  <c r="CL349" i="4"/>
  <c r="CK351" i="4"/>
  <c r="CK353" i="4"/>
  <c r="BY349" i="4"/>
  <c r="BX351" i="4"/>
  <c r="BX353" i="4"/>
  <c r="BL351" i="4"/>
  <c r="BL353" i="4"/>
  <c r="A454" i="4"/>
  <c r="A390" i="4"/>
  <c r="BT154" i="4"/>
  <c r="DM154" i="4"/>
  <c r="CX154" i="4"/>
  <c r="CI154" i="4"/>
  <c r="L154" i="4"/>
  <c r="AP154" i="4"/>
  <c r="BE154" i="4"/>
  <c r="AA154" i="4"/>
  <c r="DP143" i="6"/>
  <c r="DQ140" i="6"/>
  <c r="DP144" i="6"/>
  <c r="DP146" i="6"/>
  <c r="DP145" i="6"/>
  <c r="DP141" i="6"/>
  <c r="DP142" i="6" s="1"/>
  <c r="DA145" i="6"/>
  <c r="DA141" i="6"/>
  <c r="DA142" i="6" s="1"/>
  <c r="DB140" i="6"/>
  <c r="DA144" i="6"/>
  <c r="DA146" i="6"/>
  <c r="DA143" i="6"/>
  <c r="BW145" i="6"/>
  <c r="BW141" i="6"/>
  <c r="BW142" i="6" s="1"/>
  <c r="BW144" i="6"/>
  <c r="BW146" i="6"/>
  <c r="BW143" i="6"/>
  <c r="BX140" i="6"/>
  <c r="CK143" i="6"/>
  <c r="CL140" i="6"/>
  <c r="CK146" i="6"/>
  <c r="CK144" i="6"/>
  <c r="CK145" i="6"/>
  <c r="CK141" i="6"/>
  <c r="CK142" i="6" s="1"/>
  <c r="BH143" i="6"/>
  <c r="BI140" i="6"/>
  <c r="BH144" i="6"/>
  <c r="BH145" i="6"/>
  <c r="BH141" i="6"/>
  <c r="BH142" i="6" s="1"/>
  <c r="BH146" i="6"/>
  <c r="AE140" i="6"/>
  <c r="AD144" i="6"/>
  <c r="AD145" i="6"/>
  <c r="AD141" i="6"/>
  <c r="AD142" i="6" s="1"/>
  <c r="AD146" i="6"/>
  <c r="AD143" i="6"/>
  <c r="AS145" i="6"/>
  <c r="AS141" i="6"/>
  <c r="AS142" i="6" s="1"/>
  <c r="AS146" i="6"/>
  <c r="AS144" i="6"/>
  <c r="AT140" i="6"/>
  <c r="AS143" i="6"/>
  <c r="N146" i="6"/>
  <c r="O140" i="6"/>
  <c r="N143" i="6"/>
  <c r="N145" i="6"/>
  <c r="N144" i="6"/>
  <c r="N141" i="6"/>
  <c r="N142" i="6" s="1"/>
  <c r="LU5" i="1"/>
  <c r="LL5" i="1"/>
  <c r="LK5" i="1"/>
  <c r="JG5" i="1"/>
  <c r="JG62" i="1" s="1"/>
  <c r="NS44" i="1" l="1"/>
  <c r="NS42" i="1"/>
  <c r="ND48" i="1"/>
  <c r="NS47" i="1"/>
  <c r="NS45" i="1"/>
  <c r="ND46" i="1"/>
  <c r="ND43" i="1"/>
  <c r="ND42" i="1"/>
  <c r="MO44" i="1"/>
  <c r="MO46" i="1"/>
  <c r="ND47" i="1"/>
  <c r="ND45" i="1"/>
  <c r="NS43" i="1"/>
  <c r="MO45" i="1"/>
  <c r="MO43" i="1"/>
  <c r="NT41" i="1"/>
  <c r="NT45" i="1" s="1"/>
  <c r="NT52" i="1"/>
  <c r="MP41" i="1"/>
  <c r="MP42" i="1" s="1"/>
  <c r="MP52" i="1"/>
  <c r="MO42" i="1"/>
  <c r="NS48" i="1"/>
  <c r="NE41" i="1"/>
  <c r="NE44" i="1" s="1"/>
  <c r="NE52" i="1"/>
  <c r="MO48" i="1"/>
  <c r="NU14" i="1"/>
  <c r="NU16" i="1"/>
  <c r="MQ14" i="1"/>
  <c r="MQ16" i="1"/>
  <c r="NF14" i="1"/>
  <c r="NF16" i="1"/>
  <c r="L155" i="4"/>
  <c r="L156" i="4" s="1"/>
  <c r="L159" i="4"/>
  <c r="L160" i="4"/>
  <c r="L157" i="4"/>
  <c r="L158" i="4"/>
  <c r="AP155" i="4"/>
  <c r="AP156" i="4" s="1"/>
  <c r="AP160" i="4"/>
  <c r="AP158" i="4"/>
  <c r="AP159" i="4"/>
  <c r="AP157" i="4"/>
  <c r="MR13" i="1" s="1"/>
  <c r="MR17" i="1" s="1"/>
  <c r="CI155" i="4"/>
  <c r="CI156" i="4" s="1"/>
  <c r="CI157" i="4"/>
  <c r="CI158" i="4"/>
  <c r="CI159" i="4"/>
  <c r="CI160" i="4"/>
  <c r="BE155" i="4"/>
  <c r="BE156" i="4" s="1"/>
  <c r="BE159" i="4"/>
  <c r="BE157" i="4"/>
  <c r="NG13" i="1" s="1"/>
  <c r="NG17" i="1" s="1"/>
  <c r="BE160" i="4"/>
  <c r="BE158" i="4"/>
  <c r="CX155" i="4"/>
  <c r="CX156" i="4" s="1"/>
  <c r="CX157" i="4"/>
  <c r="CX158" i="4"/>
  <c r="CX159" i="4"/>
  <c r="CX160" i="4"/>
  <c r="DM155" i="4"/>
  <c r="DM156" i="4" s="1"/>
  <c r="DM157" i="4"/>
  <c r="DM158" i="4"/>
  <c r="DM159" i="4"/>
  <c r="DM160" i="4"/>
  <c r="BT155" i="4"/>
  <c r="BT156" i="4" s="1"/>
  <c r="BT160" i="4"/>
  <c r="BT158" i="4"/>
  <c r="BT159" i="4"/>
  <c r="BT157" i="4"/>
  <c r="NV13" i="1" s="1"/>
  <c r="NV17" i="1" s="1"/>
  <c r="AA155" i="4"/>
  <c r="AA156" i="4" s="1"/>
  <c r="AA157" i="4"/>
  <c r="AA159" i="4"/>
  <c r="AA160" i="4"/>
  <c r="AA158" i="4"/>
  <c r="LL13" i="1"/>
  <c r="LL62" i="1"/>
  <c r="LK13" i="1"/>
  <c r="LK62" i="1"/>
  <c r="LU13" i="1"/>
  <c r="LU62" i="1"/>
  <c r="E388" i="4"/>
  <c r="B372" i="4"/>
  <c r="C373" i="4"/>
  <c r="C374" i="4" s="1"/>
  <c r="P370" i="4"/>
  <c r="B370" i="4"/>
  <c r="F389" i="4"/>
  <c r="I390" i="4"/>
  <c r="V390" i="4" s="1"/>
  <c r="H390" i="4"/>
  <c r="U390" i="4" s="1"/>
  <c r="G390" i="4"/>
  <c r="D390" i="4"/>
  <c r="Q390" i="4" s="1"/>
  <c r="F454" i="4"/>
  <c r="E454" i="4"/>
  <c r="D454" i="4"/>
  <c r="Q454" i="4" s="1"/>
  <c r="U389" i="4"/>
  <c r="R376" i="4"/>
  <c r="R373" i="4"/>
  <c r="S373" i="4"/>
  <c r="F301" i="8"/>
  <c r="E301" i="8"/>
  <c r="Q302" i="8"/>
  <c r="R302" i="8"/>
  <c r="CN335" i="7"/>
  <c r="CM337" i="7"/>
  <c r="CM339" i="7"/>
  <c r="BZ337" i="7"/>
  <c r="BZ339" i="7"/>
  <c r="BZ337" i="6"/>
  <c r="BZ339" i="6"/>
  <c r="CN335" i="6"/>
  <c r="CM337" i="6"/>
  <c r="CM339" i="6"/>
  <c r="CG335" i="7"/>
  <c r="CF337" i="7"/>
  <c r="CF339" i="7"/>
  <c r="CG335" i="6"/>
  <c r="CF337" i="6"/>
  <c r="CF339" i="6"/>
  <c r="CG335" i="8"/>
  <c r="CF337" i="8"/>
  <c r="CF339" i="8"/>
  <c r="CN335" i="8"/>
  <c r="CM337" i="8"/>
  <c r="CM339" i="8"/>
  <c r="BZ337" i="8"/>
  <c r="BZ339" i="8"/>
  <c r="BZ349" i="4"/>
  <c r="BY353" i="4"/>
  <c r="BY351" i="4"/>
  <c r="CM349" i="4"/>
  <c r="CL351" i="4"/>
  <c r="CL353" i="4"/>
  <c r="CF349" i="4"/>
  <c r="CE351" i="4"/>
  <c r="CE353" i="4"/>
  <c r="BS351" i="4"/>
  <c r="BS353" i="4"/>
  <c r="A391" i="4"/>
  <c r="A455" i="4"/>
  <c r="B37" i="1"/>
  <c r="AQ154" i="4"/>
  <c r="DN154" i="4"/>
  <c r="CY154" i="4"/>
  <c r="AB154" i="4"/>
  <c r="CJ154" i="4"/>
  <c r="BF154" i="4"/>
  <c r="M154" i="4"/>
  <c r="BU154" i="4"/>
  <c r="AE144" i="6"/>
  <c r="AE145" i="6"/>
  <c r="AE141" i="6"/>
  <c r="AE142" i="6" s="1"/>
  <c r="AF140" i="6"/>
  <c r="AE146" i="6"/>
  <c r="AE143" i="6"/>
  <c r="O146" i="6"/>
  <c r="P140" i="6"/>
  <c r="O143" i="6"/>
  <c r="O145" i="6"/>
  <c r="O144" i="6"/>
  <c r="O141" i="6"/>
  <c r="O142" i="6" s="1"/>
  <c r="BI143" i="6"/>
  <c r="BJ140" i="6"/>
  <c r="BI144" i="6"/>
  <c r="BI145" i="6"/>
  <c r="BI141" i="6"/>
  <c r="BI142" i="6" s="1"/>
  <c r="BI146" i="6"/>
  <c r="AT146" i="6"/>
  <c r="AU140" i="6"/>
  <c r="AT143" i="6"/>
  <c r="AT141" i="6"/>
  <c r="AT142" i="6" s="1"/>
  <c r="AT145" i="6"/>
  <c r="AT144" i="6"/>
  <c r="DB145" i="6"/>
  <c r="DB141" i="6"/>
  <c r="DB142" i="6" s="1"/>
  <c r="DC140" i="6"/>
  <c r="DB144" i="6"/>
  <c r="DB146" i="6"/>
  <c r="DB143" i="6"/>
  <c r="CL143" i="6"/>
  <c r="CM140" i="6"/>
  <c r="CL146" i="6"/>
  <c r="CL144" i="6"/>
  <c r="CL145" i="6"/>
  <c r="CL141" i="6"/>
  <c r="CL142" i="6" s="1"/>
  <c r="DQ143" i="6"/>
  <c r="DQ146" i="6"/>
  <c r="DR140" i="6"/>
  <c r="DQ144" i="6"/>
  <c r="DQ145" i="6"/>
  <c r="DQ141" i="6"/>
  <c r="DQ142" i="6" s="1"/>
  <c r="BX145" i="6"/>
  <c r="BX141" i="6"/>
  <c r="BX142" i="6" s="1"/>
  <c r="BX146" i="6"/>
  <c r="BX143" i="6"/>
  <c r="BX144" i="6"/>
  <c r="BY140" i="6"/>
  <c r="KW24" i="1"/>
  <c r="KW25" i="1"/>
  <c r="NT47" i="1" l="1"/>
  <c r="NT44" i="1"/>
  <c r="NT48" i="1"/>
  <c r="NE42" i="1"/>
  <c r="NT43" i="1"/>
  <c r="NT42" i="1"/>
  <c r="NE48" i="1"/>
  <c r="NE47" i="1"/>
  <c r="NE43" i="1"/>
  <c r="MP47" i="1"/>
  <c r="MP48" i="1"/>
  <c r="MP46" i="1"/>
  <c r="MP45" i="1"/>
  <c r="NE46" i="1"/>
  <c r="NT46" i="1"/>
  <c r="NE45" i="1"/>
  <c r="NF41" i="1"/>
  <c r="NF43" i="1" s="1"/>
  <c r="NF52" i="1"/>
  <c r="MP44" i="1"/>
  <c r="MQ41" i="1"/>
  <c r="MQ44" i="1" s="1"/>
  <c r="MQ52" i="1"/>
  <c r="MP43" i="1"/>
  <c r="NU41" i="1"/>
  <c r="NU42" i="1" s="1"/>
  <c r="NU52" i="1"/>
  <c r="LU16" i="1"/>
  <c r="LU17" i="1"/>
  <c r="LK16" i="1"/>
  <c r="LK17" i="1"/>
  <c r="LL16" i="1"/>
  <c r="LL17" i="1"/>
  <c r="NV14" i="1"/>
  <c r="NV16" i="1"/>
  <c r="NG14" i="1"/>
  <c r="NG16" i="1"/>
  <c r="MR14" i="1"/>
  <c r="MR16" i="1"/>
  <c r="JI37" i="1"/>
  <c r="JO37" i="1"/>
  <c r="JN37" i="1"/>
  <c r="JM37" i="1"/>
  <c r="JL37" i="1"/>
  <c r="JK37" i="1"/>
  <c r="JJ37" i="1"/>
  <c r="KK37" i="1"/>
  <c r="KU37" i="1"/>
  <c r="KT37" i="1"/>
  <c r="KF37" i="1"/>
  <c r="KE37" i="1"/>
  <c r="KD37" i="1"/>
  <c r="KC37" i="1"/>
  <c r="KB37" i="1"/>
  <c r="KA37" i="1"/>
  <c r="KI37" i="1"/>
  <c r="KH37" i="1" s="1"/>
  <c r="KS37" i="1"/>
  <c r="BF155" i="4"/>
  <c r="BF156" i="4" s="1"/>
  <c r="BF159" i="4"/>
  <c r="BF157" i="4"/>
  <c r="NH13" i="1" s="1"/>
  <c r="NH17" i="1" s="1"/>
  <c r="BF160" i="4"/>
  <c r="BF158" i="4"/>
  <c r="CJ155" i="4"/>
  <c r="CJ156" i="4" s="1"/>
  <c r="CJ157" i="4"/>
  <c r="CJ158" i="4"/>
  <c r="CJ159" i="4"/>
  <c r="CJ160" i="4"/>
  <c r="M155" i="4"/>
  <c r="M156" i="4" s="1"/>
  <c r="M157" i="4"/>
  <c r="M159" i="4"/>
  <c r="M160" i="4"/>
  <c r="M158" i="4"/>
  <c r="AB155" i="4"/>
  <c r="AB156" i="4" s="1"/>
  <c r="AB157" i="4"/>
  <c r="AB158" i="4"/>
  <c r="AB160" i="4"/>
  <c r="AB159" i="4"/>
  <c r="CY155" i="4"/>
  <c r="CY156" i="4" s="1"/>
  <c r="CY157" i="4"/>
  <c r="CY158" i="4"/>
  <c r="CY159" i="4"/>
  <c r="CY160" i="4"/>
  <c r="DN155" i="4"/>
  <c r="DN156" i="4" s="1"/>
  <c r="DN157" i="4"/>
  <c r="DN158" i="4"/>
  <c r="DN159" i="4"/>
  <c r="DN160" i="4"/>
  <c r="BU155" i="4"/>
  <c r="BU156" i="4" s="1"/>
  <c r="BU160" i="4"/>
  <c r="BU158" i="4"/>
  <c r="BU159" i="4"/>
  <c r="BU157" i="4"/>
  <c r="NW13" i="1" s="1"/>
  <c r="AQ155" i="4"/>
  <c r="AQ156" i="4" s="1"/>
  <c r="AQ160" i="4"/>
  <c r="AQ158" i="4"/>
  <c r="AQ159" i="4"/>
  <c r="AQ157" i="4"/>
  <c r="MS13" i="1" s="1"/>
  <c r="MS17" i="1" s="1"/>
  <c r="KP37" i="1"/>
  <c r="E389" i="4"/>
  <c r="B373" i="4"/>
  <c r="P373" i="4"/>
  <c r="P374" i="4"/>
  <c r="C375" i="4"/>
  <c r="F390" i="4"/>
  <c r="F455" i="4"/>
  <c r="E455" i="4"/>
  <c r="D455" i="4"/>
  <c r="Q455" i="4" s="1"/>
  <c r="I391" i="4"/>
  <c r="V391" i="4" s="1"/>
  <c r="H391" i="4"/>
  <c r="G391" i="4"/>
  <c r="T391" i="4" s="1"/>
  <c r="D391" i="4"/>
  <c r="Q391" i="4" s="1"/>
  <c r="T390" i="4"/>
  <c r="R377" i="4"/>
  <c r="R374" i="4"/>
  <c r="R380" i="4"/>
  <c r="S374" i="4"/>
  <c r="B374" i="4"/>
  <c r="Q306" i="8"/>
  <c r="R306" i="8"/>
  <c r="F302" i="8"/>
  <c r="E302" i="8"/>
  <c r="CG337" i="6"/>
  <c r="CG339" i="6"/>
  <c r="CG337" i="7"/>
  <c r="CG339" i="7"/>
  <c r="CN337" i="6"/>
  <c r="CN339" i="6"/>
  <c r="CN337" i="7"/>
  <c r="CN339" i="7"/>
  <c r="CN337" i="8"/>
  <c r="CN339" i="8"/>
  <c r="CG337" i="8"/>
  <c r="CG339" i="8"/>
  <c r="CG349" i="4"/>
  <c r="CF353" i="4"/>
  <c r="CF351" i="4"/>
  <c r="CN349" i="4"/>
  <c r="CM353" i="4"/>
  <c r="CM351" i="4"/>
  <c r="BZ353" i="4"/>
  <c r="BZ351" i="4"/>
  <c r="KZ37" i="1"/>
  <c r="KY37" i="1"/>
  <c r="KX37" i="1"/>
  <c r="KW37" i="1"/>
  <c r="KV37" i="1"/>
  <c r="CH37" i="1"/>
  <c r="A456" i="4"/>
  <c r="A392" i="4"/>
  <c r="CZ154" i="4"/>
  <c r="DO154" i="4"/>
  <c r="BV154" i="4"/>
  <c r="CK154" i="4"/>
  <c r="AC154" i="4"/>
  <c r="N154" i="4"/>
  <c r="AR154" i="4"/>
  <c r="BG154" i="4"/>
  <c r="DC145" i="6"/>
  <c r="DC141" i="6"/>
  <c r="DC142" i="6" s="1"/>
  <c r="DC144" i="6"/>
  <c r="DC146" i="6"/>
  <c r="DC143" i="6"/>
  <c r="BY145" i="6"/>
  <c r="BY141" i="6"/>
  <c r="BY142" i="6" s="1"/>
  <c r="BY146" i="6"/>
  <c r="BY143" i="6"/>
  <c r="BY144" i="6"/>
  <c r="BJ144" i="6"/>
  <c r="BJ145" i="6"/>
  <c r="BJ141" i="6"/>
  <c r="BJ142" i="6" s="1"/>
  <c r="BJ143" i="6"/>
  <c r="BJ146" i="6"/>
  <c r="CM143" i="6"/>
  <c r="CN140" i="6"/>
  <c r="CM146" i="6"/>
  <c r="CM144" i="6"/>
  <c r="CM145" i="6"/>
  <c r="CM141" i="6"/>
  <c r="CM142" i="6" s="1"/>
  <c r="P146" i="6"/>
  <c r="Q140" i="6"/>
  <c r="P143" i="6"/>
  <c r="P145" i="6"/>
  <c r="P144" i="6"/>
  <c r="P141" i="6"/>
  <c r="P142" i="6" s="1"/>
  <c r="DR143" i="6"/>
  <c r="DR146" i="6"/>
  <c r="DR144" i="6"/>
  <c r="DR145" i="6"/>
  <c r="DR141" i="6"/>
  <c r="DR142" i="6" s="1"/>
  <c r="AU146" i="6"/>
  <c r="AU143" i="6"/>
  <c r="AU141" i="6"/>
  <c r="AU142" i="6" s="1"/>
  <c r="AU145" i="6"/>
  <c r="AU144" i="6"/>
  <c r="AF144" i="6"/>
  <c r="AF145" i="6"/>
  <c r="AF141" i="6"/>
  <c r="AF142" i="6" s="1"/>
  <c r="AF146" i="6"/>
  <c r="AF143" i="6"/>
  <c r="HZ24" i="1"/>
  <c r="E24" i="1" s="1"/>
  <c r="HZ25" i="1"/>
  <c r="E25" i="1" s="1"/>
  <c r="KY25" i="1"/>
  <c r="KX25" i="1"/>
  <c r="A24" i="1"/>
  <c r="A22" i="1"/>
  <c r="MQ43" i="1" l="1"/>
  <c r="MQ42" i="1"/>
  <c r="NF48" i="1"/>
  <c r="NF47" i="1"/>
  <c r="NF42" i="1"/>
  <c r="NF46" i="1"/>
  <c r="NF45" i="1"/>
  <c r="NF44" i="1"/>
  <c r="MQ47" i="1"/>
  <c r="NG41" i="1"/>
  <c r="NG42" i="1" s="1"/>
  <c r="NG52" i="1"/>
  <c r="NU47" i="1"/>
  <c r="MQ48" i="1"/>
  <c r="NU46" i="1"/>
  <c r="NU48" i="1"/>
  <c r="NV41" i="1"/>
  <c r="NV42" i="1" s="1"/>
  <c r="NV52" i="1"/>
  <c r="NU45" i="1"/>
  <c r="MQ46" i="1"/>
  <c r="NU44" i="1"/>
  <c r="MR41" i="1"/>
  <c r="MR43" i="1" s="1"/>
  <c r="MR52" i="1"/>
  <c r="MQ45" i="1"/>
  <c r="NU43" i="1"/>
  <c r="B54" i="1"/>
  <c r="B53" i="1"/>
  <c r="NW14" i="1"/>
  <c r="NW16" i="1"/>
  <c r="NH14" i="1"/>
  <c r="NH16" i="1"/>
  <c r="MS14" i="1"/>
  <c r="MS16" i="1"/>
  <c r="B25" i="1"/>
  <c r="B26" i="1"/>
  <c r="CZ155" i="4"/>
  <c r="CZ156" i="4" s="1"/>
  <c r="CZ157" i="4"/>
  <c r="CZ158" i="4"/>
  <c r="CZ159" i="4"/>
  <c r="CZ160" i="4"/>
  <c r="BG155" i="4"/>
  <c r="BG156" i="4" s="1"/>
  <c r="BG159" i="4"/>
  <c r="BG157" i="4"/>
  <c r="NI13" i="1" s="1"/>
  <c r="NI17" i="1" s="1"/>
  <c r="BG160" i="4"/>
  <c r="BG158" i="4"/>
  <c r="BV155" i="4"/>
  <c r="BV156" i="4" s="1"/>
  <c r="BV160" i="4"/>
  <c r="BV158" i="4"/>
  <c r="BV159" i="4"/>
  <c r="BV157" i="4"/>
  <c r="NX13" i="1" s="1"/>
  <c r="CK155" i="4"/>
  <c r="CK156" i="4" s="1"/>
  <c r="CK157" i="4"/>
  <c r="CK158" i="4"/>
  <c r="CK159" i="4"/>
  <c r="CK160" i="4"/>
  <c r="AR155" i="4"/>
  <c r="AR156" i="4" s="1"/>
  <c r="AR160" i="4"/>
  <c r="AR158" i="4"/>
  <c r="AR159" i="4"/>
  <c r="AR157" i="4"/>
  <c r="MT13" i="1" s="1"/>
  <c r="MT17" i="1" s="1"/>
  <c r="N155" i="4"/>
  <c r="N156" i="4" s="1"/>
  <c r="N157" i="4"/>
  <c r="N159" i="4"/>
  <c r="N158" i="4"/>
  <c r="N160" i="4"/>
  <c r="DO155" i="4"/>
  <c r="DO156" i="4" s="1"/>
  <c r="DO157" i="4"/>
  <c r="DO158" i="4"/>
  <c r="DO159" i="4"/>
  <c r="DO160" i="4"/>
  <c r="AC155" i="4"/>
  <c r="AC156" i="4" s="1"/>
  <c r="AC157" i="4"/>
  <c r="AC158" i="4"/>
  <c r="AC159" i="4"/>
  <c r="AC160" i="4"/>
  <c r="E390" i="4"/>
  <c r="F391" i="4"/>
  <c r="P375" i="4"/>
  <c r="C376" i="4"/>
  <c r="U391" i="4"/>
  <c r="D392" i="4"/>
  <c r="Q392" i="4" s="1"/>
  <c r="I392" i="4"/>
  <c r="V392" i="4" s="1"/>
  <c r="H392" i="4"/>
  <c r="U392" i="4" s="1"/>
  <c r="G392" i="4"/>
  <c r="T392" i="4" s="1"/>
  <c r="E456" i="4"/>
  <c r="D456" i="4"/>
  <c r="Q456" i="4" s="1"/>
  <c r="F456" i="4"/>
  <c r="R384" i="4"/>
  <c r="R388" i="4"/>
  <c r="R378" i="4"/>
  <c r="R375" i="4"/>
  <c r="R381" i="4"/>
  <c r="S375" i="4"/>
  <c r="B375" i="4"/>
  <c r="E306" i="8"/>
  <c r="F306" i="8"/>
  <c r="R307" i="8"/>
  <c r="Q307" i="8"/>
  <c r="CN353" i="4"/>
  <c r="CN351" i="4"/>
  <c r="CG351" i="4"/>
  <c r="CG353" i="4"/>
  <c r="A457" i="4"/>
  <c r="A393" i="4"/>
  <c r="BW154" i="4"/>
  <c r="AS154" i="4"/>
  <c r="DA154" i="4"/>
  <c r="O154" i="4"/>
  <c r="BH154" i="4"/>
  <c r="DP154" i="4"/>
  <c r="AD154" i="4"/>
  <c r="CL154" i="4"/>
  <c r="CN143" i="6"/>
  <c r="CN144" i="6"/>
  <c r="CN145" i="6"/>
  <c r="CN141" i="6"/>
  <c r="CN142" i="6" s="1"/>
  <c r="CN146" i="6"/>
  <c r="Q146" i="6"/>
  <c r="Q145" i="6"/>
  <c r="Q141" i="6"/>
  <c r="Q142" i="6" s="1"/>
  <c r="Q143" i="6"/>
  <c r="Q144" i="6"/>
  <c r="HY24" i="1"/>
  <c r="LA25" i="1"/>
  <c r="KZ25" i="1"/>
  <c r="HY25" i="1"/>
  <c r="KZ24" i="1"/>
  <c r="KY24" i="1"/>
  <c r="KX24" i="1"/>
  <c r="KJ16" i="1"/>
  <c r="KL5" i="1"/>
  <c r="KJ5" i="1"/>
  <c r="KJ62" i="1" s="1"/>
  <c r="KH5" i="1"/>
  <c r="KG5" i="1"/>
  <c r="JQ5" i="1"/>
  <c r="JQ62" i="1" s="1"/>
  <c r="JZ5" i="1"/>
  <c r="JZ62" i="1" s="1"/>
  <c r="NV48" i="1" l="1"/>
  <c r="NG48" i="1"/>
  <c r="NG47" i="1"/>
  <c r="NG46" i="1"/>
  <c r="NG45" i="1"/>
  <c r="NG44" i="1"/>
  <c r="MR46" i="1"/>
  <c r="NG43" i="1"/>
  <c r="MR42" i="1"/>
  <c r="MR48" i="1"/>
  <c r="NV47" i="1"/>
  <c r="MR47" i="1"/>
  <c r="NV46" i="1"/>
  <c r="NW41" i="1"/>
  <c r="NW42" i="1" s="1"/>
  <c r="NW52" i="1"/>
  <c r="MS41" i="1"/>
  <c r="MS48" i="1" s="1"/>
  <c r="MS52" i="1"/>
  <c r="MR45" i="1"/>
  <c r="NV44" i="1"/>
  <c r="CF54" i="1"/>
  <c r="NV45" i="1"/>
  <c r="MR44" i="1"/>
  <c r="NV43" i="1"/>
  <c r="NH41" i="1"/>
  <c r="NH48" i="1" s="1"/>
  <c r="NH52" i="1"/>
  <c r="MT14" i="1"/>
  <c r="MT16" i="1"/>
  <c r="NI14" i="1"/>
  <c r="NI16" i="1"/>
  <c r="NX14" i="1"/>
  <c r="NX16" i="1"/>
  <c r="NX17" i="1"/>
  <c r="BW155" i="4"/>
  <c r="BW156" i="4" s="1"/>
  <c r="BW160" i="4"/>
  <c r="BW158" i="4"/>
  <c r="BW159" i="4"/>
  <c r="BW157" i="4"/>
  <c r="NY13" i="1" s="1"/>
  <c r="CL155" i="4"/>
  <c r="CL156" i="4" s="1"/>
  <c r="CL157" i="4"/>
  <c r="CL158" i="4"/>
  <c r="CL159" i="4"/>
  <c r="CL160" i="4"/>
  <c r="AD155" i="4"/>
  <c r="AD156" i="4" s="1"/>
  <c r="AD158" i="4"/>
  <c r="AD157" i="4"/>
  <c r="AD159" i="4"/>
  <c r="AD160" i="4"/>
  <c r="DA155" i="4"/>
  <c r="DA156" i="4" s="1"/>
  <c r="DA157" i="4"/>
  <c r="DA158" i="4"/>
  <c r="DA159" i="4"/>
  <c r="DA160" i="4"/>
  <c r="DP155" i="4"/>
  <c r="DP156" i="4" s="1"/>
  <c r="DP157" i="4"/>
  <c r="DP158" i="4"/>
  <c r="DP159" i="4"/>
  <c r="DP160" i="4"/>
  <c r="BH155" i="4"/>
  <c r="BH156" i="4" s="1"/>
  <c r="BH159" i="4"/>
  <c r="BH157" i="4"/>
  <c r="NJ13" i="1" s="1"/>
  <c r="NJ17" i="1" s="1"/>
  <c r="BH160" i="4"/>
  <c r="BH158" i="4"/>
  <c r="O155" i="4"/>
  <c r="O156" i="4" s="1"/>
  <c r="O157" i="4"/>
  <c r="O159" i="4"/>
  <c r="O158" i="4"/>
  <c r="O160" i="4"/>
  <c r="AS155" i="4"/>
  <c r="AS156" i="4" s="1"/>
  <c r="AS158" i="4"/>
  <c r="AS159" i="4"/>
  <c r="AS157" i="4"/>
  <c r="MU13" i="1" s="1"/>
  <c r="MU17" i="1" s="1"/>
  <c r="AS160" i="4"/>
  <c r="KL62" i="1"/>
  <c r="KL13" i="1"/>
  <c r="KL17" i="1" s="1"/>
  <c r="E391" i="4"/>
  <c r="KG13" i="1"/>
  <c r="KG62" i="1"/>
  <c r="KH13" i="1"/>
  <c r="KH62" i="1"/>
  <c r="P376" i="4"/>
  <c r="C377" i="4"/>
  <c r="F392" i="4"/>
  <c r="I393" i="4"/>
  <c r="V393" i="4" s="1"/>
  <c r="H393" i="4"/>
  <c r="G393" i="4"/>
  <c r="D393" i="4"/>
  <c r="Q393" i="4" s="1"/>
  <c r="F457" i="4"/>
  <c r="E457" i="4"/>
  <c r="D457" i="4"/>
  <c r="Q457" i="4" s="1"/>
  <c r="R385" i="4"/>
  <c r="R389" i="4"/>
  <c r="R379" i="4"/>
  <c r="R382" i="4"/>
  <c r="S376" i="4"/>
  <c r="B376" i="4"/>
  <c r="R308" i="8"/>
  <c r="Q308" i="8"/>
  <c r="F307" i="8"/>
  <c r="E307" i="8"/>
  <c r="A394" i="4"/>
  <c r="A458" i="4"/>
  <c r="AT154" i="4"/>
  <c r="DB154" i="4"/>
  <c r="BX154" i="4"/>
  <c r="DQ154" i="4"/>
  <c r="BI154" i="4"/>
  <c r="P154" i="4"/>
  <c r="AE154" i="4"/>
  <c r="CM154" i="4"/>
  <c r="JQ13" i="1"/>
  <c r="JQ17" i="1" s="1"/>
  <c r="JZ13" i="1"/>
  <c r="NH47" i="1" l="1"/>
  <c r="NH46" i="1"/>
  <c r="MS43" i="1"/>
  <c r="NW48" i="1"/>
  <c r="NW47" i="1"/>
  <c r="NW46" i="1"/>
  <c r="NW44" i="1"/>
  <c r="NH45" i="1"/>
  <c r="NH44" i="1"/>
  <c r="NH43" i="1"/>
  <c r="NW45" i="1"/>
  <c r="NH42" i="1"/>
  <c r="MS47" i="1"/>
  <c r="NW43" i="1"/>
  <c r="MS46" i="1"/>
  <c r="MS45" i="1"/>
  <c r="NX41" i="1"/>
  <c r="NX44" i="1" s="1"/>
  <c r="NX52" i="1"/>
  <c r="MS44" i="1"/>
  <c r="NI41" i="1"/>
  <c r="NI45" i="1" s="1"/>
  <c r="NI52" i="1"/>
  <c r="MS42" i="1"/>
  <c r="MT41" i="1"/>
  <c r="MT43" i="1" s="1"/>
  <c r="MT52" i="1"/>
  <c r="NX43" i="1"/>
  <c r="KH16" i="1"/>
  <c r="KH17" i="1"/>
  <c r="KG16" i="1"/>
  <c r="KG17" i="1"/>
  <c r="MU14" i="1"/>
  <c r="MU16" i="1"/>
  <c r="NY14" i="1"/>
  <c r="NY16" i="1"/>
  <c r="NY17" i="1"/>
  <c r="NJ14" i="1"/>
  <c r="NJ16" i="1"/>
  <c r="BI155" i="4"/>
  <c r="BI156" i="4" s="1"/>
  <c r="BI159" i="4"/>
  <c r="BI157" i="4"/>
  <c r="NK13" i="1" s="1"/>
  <c r="NK17" i="1" s="1"/>
  <c r="BI160" i="4"/>
  <c r="BI158" i="4"/>
  <c r="BX155" i="4"/>
  <c r="BX156" i="4" s="1"/>
  <c r="BX160" i="4"/>
  <c r="BX158" i="4"/>
  <c r="BX159" i="4"/>
  <c r="BX157" i="4"/>
  <c r="NZ13" i="1" s="1"/>
  <c r="AT155" i="4"/>
  <c r="AT156" i="4" s="1"/>
  <c r="AT158" i="4"/>
  <c r="AT159" i="4"/>
  <c r="AT157" i="4"/>
  <c r="MV13" i="1" s="1"/>
  <c r="MV17" i="1" s="1"/>
  <c r="AT160" i="4"/>
  <c r="DQ155" i="4"/>
  <c r="DQ156" i="4" s="1"/>
  <c r="DQ157" i="4"/>
  <c r="DQ158" i="4"/>
  <c r="DQ159" i="4"/>
  <c r="DQ160" i="4"/>
  <c r="CM155" i="4"/>
  <c r="CM156" i="4" s="1"/>
  <c r="CM157" i="4"/>
  <c r="CM158" i="4"/>
  <c r="CM159" i="4"/>
  <c r="CM160" i="4"/>
  <c r="AE155" i="4"/>
  <c r="AE156" i="4" s="1"/>
  <c r="AE158" i="4"/>
  <c r="AE159" i="4"/>
  <c r="AE157" i="4"/>
  <c r="AE160" i="4"/>
  <c r="P155" i="4"/>
  <c r="P156" i="4" s="1"/>
  <c r="P157" i="4"/>
  <c r="P159" i="4"/>
  <c r="P158" i="4"/>
  <c r="P160" i="4"/>
  <c r="DB155" i="4"/>
  <c r="DB156" i="4" s="1"/>
  <c r="DB157" i="4"/>
  <c r="DB158" i="4"/>
  <c r="DB159" i="4"/>
  <c r="DB160" i="4"/>
  <c r="E392" i="4"/>
  <c r="R392" i="4" s="1"/>
  <c r="F393" i="4"/>
  <c r="P377" i="4"/>
  <c r="C378" i="4"/>
  <c r="U393" i="4"/>
  <c r="F458" i="4"/>
  <c r="E458" i="4"/>
  <c r="D458" i="4"/>
  <c r="Q458" i="4" s="1"/>
  <c r="I394" i="4"/>
  <c r="V394" i="4" s="1"/>
  <c r="H394" i="4"/>
  <c r="U394" i="4" s="1"/>
  <c r="G394" i="4"/>
  <c r="D394" i="4"/>
  <c r="Q394" i="4" s="1"/>
  <c r="T393" i="4"/>
  <c r="R386" i="4"/>
  <c r="R390" i="4"/>
  <c r="R383" i="4"/>
  <c r="S377" i="4"/>
  <c r="B377" i="4"/>
  <c r="E308" i="8"/>
  <c r="F308" i="8"/>
  <c r="R309" i="8"/>
  <c r="Q309" i="8"/>
  <c r="A459" i="4"/>
  <c r="A395" i="4"/>
  <c r="DC154" i="4"/>
  <c r="BY154" i="4"/>
  <c r="AU154" i="4"/>
  <c r="CN154" i="4"/>
  <c r="AF154" i="4"/>
  <c r="BJ154" i="4"/>
  <c r="Q154" i="4"/>
  <c r="DR154" i="4"/>
  <c r="KL16" i="1"/>
  <c r="JQ16" i="1"/>
  <c r="NI46" i="1" l="1"/>
  <c r="NI44" i="1"/>
  <c r="NI43" i="1"/>
  <c r="NI42" i="1"/>
  <c r="MT48" i="1"/>
  <c r="NI48" i="1"/>
  <c r="MT42" i="1"/>
  <c r="NI47" i="1"/>
  <c r="NX42" i="1"/>
  <c r="NX48" i="1"/>
  <c r="MT47" i="1"/>
  <c r="NX47" i="1"/>
  <c r="MT46" i="1"/>
  <c r="NJ41" i="1"/>
  <c r="NJ43" i="1" s="1"/>
  <c r="NJ52" i="1"/>
  <c r="NY41" i="1"/>
  <c r="NY44" i="1" s="1"/>
  <c r="NY52" i="1"/>
  <c r="NX46" i="1"/>
  <c r="MT45" i="1"/>
  <c r="NX45" i="1"/>
  <c r="MT44" i="1"/>
  <c r="MU41" i="1"/>
  <c r="MU45" i="1" s="1"/>
  <c r="MU52" i="1"/>
  <c r="NK14" i="1"/>
  <c r="NK16" i="1"/>
  <c r="NZ14" i="1"/>
  <c r="NZ16" i="1"/>
  <c r="NZ17" i="1"/>
  <c r="MV14" i="1"/>
  <c r="MV16" i="1"/>
  <c r="AU155" i="4"/>
  <c r="AU156" i="4" s="1"/>
  <c r="AU158" i="4"/>
  <c r="AU159" i="4"/>
  <c r="AU157" i="4"/>
  <c r="MW13" i="1" s="1"/>
  <c r="MW17" i="1" s="1"/>
  <c r="AU160" i="4"/>
  <c r="CN155" i="4"/>
  <c r="CN156" i="4" s="1"/>
  <c r="CN157" i="4"/>
  <c r="CN158" i="4"/>
  <c r="CN159" i="4"/>
  <c r="CN160" i="4"/>
  <c r="DC155" i="4"/>
  <c r="DC156" i="4" s="1"/>
  <c r="DC157" i="4"/>
  <c r="DC158" i="4"/>
  <c r="DC159" i="4"/>
  <c r="DC160" i="4"/>
  <c r="AF155" i="4"/>
  <c r="AF156" i="4" s="1"/>
  <c r="AF158" i="4"/>
  <c r="AF159" i="4"/>
  <c r="AF157" i="4"/>
  <c r="AF160" i="4"/>
  <c r="BJ155" i="4"/>
  <c r="BJ156" i="4" s="1"/>
  <c r="BJ160" i="4"/>
  <c r="BJ158" i="4"/>
  <c r="BJ159" i="4"/>
  <c r="BJ157" i="4"/>
  <c r="NL13" i="1" s="1"/>
  <c r="NL17" i="1" s="1"/>
  <c r="DR155" i="4"/>
  <c r="DR156" i="4" s="1"/>
  <c r="DR157" i="4"/>
  <c r="DR158" i="4"/>
  <c r="DR159" i="4"/>
  <c r="DR160" i="4"/>
  <c r="BY155" i="4"/>
  <c r="BY156" i="4" s="1"/>
  <c r="BY158" i="4"/>
  <c r="BY159" i="4"/>
  <c r="BY157" i="4"/>
  <c r="OA13" i="1" s="1"/>
  <c r="BY160" i="4"/>
  <c r="Q155" i="4"/>
  <c r="Q156" i="4" s="1"/>
  <c r="Q157" i="4"/>
  <c r="Q159" i="4"/>
  <c r="Q158" i="4"/>
  <c r="Q160" i="4"/>
  <c r="E393" i="4"/>
  <c r="R393" i="4" s="1"/>
  <c r="F394" i="4"/>
  <c r="P378" i="4"/>
  <c r="C379" i="4"/>
  <c r="T394" i="4"/>
  <c r="I395" i="4"/>
  <c r="V395" i="4" s="1"/>
  <c r="H395" i="4"/>
  <c r="U395" i="4" s="1"/>
  <c r="G395" i="4"/>
  <c r="D395" i="4"/>
  <c r="Q395" i="4" s="1"/>
  <c r="F459" i="4"/>
  <c r="E459" i="4"/>
  <c r="D459" i="4"/>
  <c r="Q459" i="4" s="1"/>
  <c r="R391" i="4"/>
  <c r="R387" i="4"/>
  <c r="S378" i="4"/>
  <c r="B378" i="4"/>
  <c r="R310" i="8"/>
  <c r="Q310" i="8"/>
  <c r="F309" i="8"/>
  <c r="E309" i="8"/>
  <c r="A396" i="4"/>
  <c r="A460" i="4"/>
  <c r="NJ46" i="1" l="1"/>
  <c r="NJ42" i="1"/>
  <c r="MU48" i="1"/>
  <c r="MU47" i="1"/>
  <c r="NJ48" i="1"/>
  <c r="NJ47" i="1"/>
  <c r="MU44" i="1"/>
  <c r="NY43" i="1"/>
  <c r="MU43" i="1"/>
  <c r="MU42" i="1"/>
  <c r="NK41" i="1"/>
  <c r="NK43" i="1" s="1"/>
  <c r="NK52" i="1"/>
  <c r="NY48" i="1"/>
  <c r="NY42" i="1"/>
  <c r="NY46" i="1"/>
  <c r="NJ45" i="1"/>
  <c r="NZ41" i="1"/>
  <c r="NZ46" i="1" s="1"/>
  <c r="NZ52" i="1"/>
  <c r="MV41" i="1"/>
  <c r="MV44" i="1" s="1"/>
  <c r="MV52" i="1"/>
  <c r="MU46" i="1"/>
  <c r="NY45" i="1"/>
  <c r="NJ44" i="1"/>
  <c r="NY47" i="1"/>
  <c r="OA17" i="1"/>
  <c r="OA14" i="1"/>
  <c r="OA16" i="1"/>
  <c r="NL14" i="1"/>
  <c r="NL16" i="1"/>
  <c r="MW14" i="1"/>
  <c r="MW16" i="1"/>
  <c r="E394" i="4"/>
  <c r="R394" i="4" s="1"/>
  <c r="F395" i="4"/>
  <c r="P379" i="4"/>
  <c r="C380" i="4"/>
  <c r="F460" i="4"/>
  <c r="E460" i="4"/>
  <c r="D460" i="4"/>
  <c r="Q460" i="4" s="1"/>
  <c r="I396" i="4"/>
  <c r="V396" i="4" s="1"/>
  <c r="H396" i="4"/>
  <c r="U396" i="4" s="1"/>
  <c r="G396" i="4"/>
  <c r="D396" i="4"/>
  <c r="Q396" i="4" s="1"/>
  <c r="T395" i="4"/>
  <c r="S379" i="4"/>
  <c r="B379" i="4"/>
  <c r="E310" i="8"/>
  <c r="F310" i="8"/>
  <c r="Q311" i="8"/>
  <c r="R311" i="8"/>
  <c r="A461" i="4"/>
  <c r="A397" i="4"/>
  <c r="CD5" i="1"/>
  <c r="CD62" i="1" s="1"/>
  <c r="CC5" i="1"/>
  <c r="CC62" i="1" s="1"/>
  <c r="CG5" i="1"/>
  <c r="MV46" i="1" l="1"/>
  <c r="MV48" i="1"/>
  <c r="NK48" i="1"/>
  <c r="NK47" i="1"/>
  <c r="NK46" i="1"/>
  <c r="NK45" i="1"/>
  <c r="NK44" i="1"/>
  <c r="NK42" i="1"/>
  <c r="MV47" i="1"/>
  <c r="MV43" i="1"/>
  <c r="MV42" i="1"/>
  <c r="MV45" i="1"/>
  <c r="NZ45" i="1"/>
  <c r="NZ44" i="1"/>
  <c r="NZ43" i="1"/>
  <c r="NZ42" i="1"/>
  <c r="NZ48" i="1"/>
  <c r="NL41" i="1"/>
  <c r="NL42" i="1" s="1"/>
  <c r="NL52" i="1"/>
  <c r="OA41" i="1"/>
  <c r="OA48" i="1" s="1"/>
  <c r="OA52" i="1"/>
  <c r="NZ47" i="1"/>
  <c r="MW41" i="1"/>
  <c r="MW43" i="1" s="1"/>
  <c r="MW52" i="1"/>
  <c r="E395" i="4"/>
  <c r="R395" i="4" s="1"/>
  <c r="CG13" i="1"/>
  <c r="CG62" i="1"/>
  <c r="F396" i="4"/>
  <c r="P380" i="4"/>
  <c r="C381" i="4"/>
  <c r="T396" i="4"/>
  <c r="F461" i="4"/>
  <c r="E461" i="4"/>
  <c r="D461" i="4"/>
  <c r="Q461" i="4" s="1"/>
  <c r="G397" i="4"/>
  <c r="D397" i="4"/>
  <c r="Q397" i="4" s="1"/>
  <c r="H397" i="4"/>
  <c r="I397" i="4"/>
  <c r="V397" i="4" s="1"/>
  <c r="S380" i="4"/>
  <c r="B380" i="4"/>
  <c r="R312" i="8"/>
  <c r="Q312" i="8"/>
  <c r="E311" i="8"/>
  <c r="F311" i="8"/>
  <c r="A398" i="4"/>
  <c r="A462" i="4"/>
  <c r="CC13" i="1"/>
  <c r="CD13" i="1"/>
  <c r="J55" i="4"/>
  <c r="J54" i="4"/>
  <c r="J53" i="4"/>
  <c r="J52" i="4"/>
  <c r="J51" i="4"/>
  <c r="J50" i="4"/>
  <c r="I54" i="4"/>
  <c r="H54" i="4"/>
  <c r="G54" i="4"/>
  <c r="F54" i="4"/>
  <c r="E54" i="4"/>
  <c r="D54" i="4"/>
  <c r="C54" i="4"/>
  <c r="I53" i="4"/>
  <c r="H53" i="4"/>
  <c r="G53" i="4"/>
  <c r="F53" i="4"/>
  <c r="E53" i="4"/>
  <c r="D53" i="4"/>
  <c r="C53" i="4"/>
  <c r="I52" i="4"/>
  <c r="H52" i="4"/>
  <c r="G52" i="4"/>
  <c r="F52" i="4"/>
  <c r="E52" i="4"/>
  <c r="D52" i="4"/>
  <c r="C52" i="4"/>
  <c r="I51" i="4"/>
  <c r="H51" i="4"/>
  <c r="G51" i="4"/>
  <c r="F51" i="4"/>
  <c r="E51" i="4"/>
  <c r="D51" i="4"/>
  <c r="C51" i="4"/>
  <c r="G55" i="4"/>
  <c r="G50" i="4"/>
  <c r="ID5" i="1"/>
  <c r="ID62" i="1" s="1"/>
  <c r="MG5" i="1"/>
  <c r="MG62" i="1" s="1"/>
  <c r="MW47" i="1" l="1"/>
  <c r="MW46" i="1"/>
  <c r="MW45" i="1"/>
  <c r="NL48" i="1"/>
  <c r="NL45" i="1"/>
  <c r="MW48" i="1"/>
  <c r="OA46" i="1"/>
  <c r="OA45" i="1"/>
  <c r="OA47" i="1"/>
  <c r="OA43" i="1"/>
  <c r="MW44" i="1"/>
  <c r="MW42" i="1"/>
  <c r="NL47" i="1"/>
  <c r="NL46" i="1"/>
  <c r="OA44" i="1"/>
  <c r="NL44" i="1"/>
  <c r="OA42" i="1"/>
  <c r="NL43" i="1"/>
  <c r="E396" i="4"/>
  <c r="R396" i="4" s="1"/>
  <c r="F397" i="4"/>
  <c r="P381" i="4"/>
  <c r="C382" i="4"/>
  <c r="F462" i="4"/>
  <c r="E462" i="4"/>
  <c r="D462" i="4"/>
  <c r="Q462" i="4" s="1"/>
  <c r="I398" i="4"/>
  <c r="V398" i="4" s="1"/>
  <c r="H398" i="4"/>
  <c r="U398" i="4" s="1"/>
  <c r="G398" i="4"/>
  <c r="T398" i="4" s="1"/>
  <c r="D398" i="4"/>
  <c r="Q398" i="4" s="1"/>
  <c r="U397" i="4"/>
  <c r="T397" i="4"/>
  <c r="S381" i="4"/>
  <c r="B381" i="4"/>
  <c r="F312" i="8"/>
  <c r="E312" i="8"/>
  <c r="R313" i="8"/>
  <c r="Q313" i="8"/>
  <c r="A463" i="4"/>
  <c r="A399" i="4"/>
  <c r="ID13" i="1"/>
  <c r="ID17" i="1" s="1"/>
  <c r="F55" i="4"/>
  <c r="F50" i="4"/>
  <c r="LY5" i="1"/>
  <c r="E397" i="4" l="1"/>
  <c r="R397" i="4" s="1"/>
  <c r="LY62" i="1"/>
  <c r="LY13" i="1"/>
  <c r="F398" i="4"/>
  <c r="P382" i="4"/>
  <c r="C383" i="4"/>
  <c r="I399" i="4"/>
  <c r="V399" i="4" s="1"/>
  <c r="H399" i="4"/>
  <c r="U399" i="4" s="1"/>
  <c r="G399" i="4"/>
  <c r="D399" i="4"/>
  <c r="Q399" i="4" s="1"/>
  <c r="F463" i="4"/>
  <c r="E463" i="4"/>
  <c r="D463" i="4"/>
  <c r="Q463" i="4" s="1"/>
  <c r="S382" i="4"/>
  <c r="B382" i="4"/>
  <c r="R314" i="8"/>
  <c r="Q314" i="8"/>
  <c r="E313" i="8"/>
  <c r="F313" i="8"/>
  <c r="A464" i="4"/>
  <c r="A400" i="4"/>
  <c r="ID16" i="1"/>
  <c r="MG16" i="1"/>
  <c r="LY14" i="1" l="1"/>
  <c r="LY17" i="1"/>
  <c r="E398" i="4"/>
  <c r="R398" i="4" s="1"/>
  <c r="P383" i="4"/>
  <c r="C384" i="4"/>
  <c r="F399" i="4"/>
  <c r="I400" i="4"/>
  <c r="V400" i="4" s="1"/>
  <c r="H400" i="4"/>
  <c r="U400" i="4" s="1"/>
  <c r="G400" i="4"/>
  <c r="T400" i="4" s="1"/>
  <c r="D400" i="4"/>
  <c r="Q400" i="4" s="1"/>
  <c r="F464" i="4"/>
  <c r="E464" i="4"/>
  <c r="D464" i="4"/>
  <c r="Q464" i="4" s="1"/>
  <c r="T399" i="4"/>
  <c r="S383" i="4"/>
  <c r="B383" i="4"/>
  <c r="F314" i="8"/>
  <c r="E314" i="8"/>
  <c r="R315" i="8"/>
  <c r="Q315" i="8"/>
  <c r="A465" i="4"/>
  <c r="A401" i="4"/>
  <c r="LY16" i="1"/>
  <c r="LY41" i="1" l="1"/>
  <c r="LY42" i="1" s="1"/>
  <c r="LY52" i="1"/>
  <c r="E399" i="4"/>
  <c r="R399" i="4" s="1"/>
  <c r="P384" i="4"/>
  <c r="C385" i="4"/>
  <c r="F400" i="4"/>
  <c r="I401" i="4"/>
  <c r="H401" i="4"/>
  <c r="G401" i="4"/>
  <c r="T401" i="4" s="1"/>
  <c r="D401" i="4"/>
  <c r="Q401" i="4" s="1"/>
  <c r="F465" i="4"/>
  <c r="E465" i="4"/>
  <c r="D465" i="4"/>
  <c r="Q465" i="4" s="1"/>
  <c r="S384" i="4"/>
  <c r="B384" i="4"/>
  <c r="R316" i="8"/>
  <c r="Q316" i="8"/>
  <c r="F315" i="8"/>
  <c r="E315" i="8"/>
  <c r="A402" i="4"/>
  <c r="A466" i="4"/>
  <c r="LY48" i="1" l="1"/>
  <c r="LY47" i="1"/>
  <c r="LY46" i="1"/>
  <c r="LY45" i="1"/>
  <c r="LY44" i="1"/>
  <c r="LY43" i="1"/>
  <c r="E400" i="4"/>
  <c r="R400" i="4" s="1"/>
  <c r="P385" i="4"/>
  <c r="C386" i="4"/>
  <c r="F401" i="4"/>
  <c r="F466" i="4"/>
  <c r="E466" i="4"/>
  <c r="D466" i="4"/>
  <c r="Q466" i="4" s="1"/>
  <c r="I402" i="4"/>
  <c r="V402" i="4" s="1"/>
  <c r="H402" i="4"/>
  <c r="U402" i="4" s="1"/>
  <c r="G402" i="4"/>
  <c r="T402" i="4" s="1"/>
  <c r="D402" i="4"/>
  <c r="Q402" i="4" s="1"/>
  <c r="U401" i="4"/>
  <c r="V401" i="4"/>
  <c r="S385" i="4"/>
  <c r="B385" i="4"/>
  <c r="E316" i="8"/>
  <c r="F316" i="8"/>
  <c r="R317" i="8"/>
  <c r="Q317" i="8"/>
  <c r="A467" i="4"/>
  <c r="A403" i="4"/>
  <c r="BN5" i="1"/>
  <c r="BN62" i="1" s="1"/>
  <c r="BJ5" i="1"/>
  <c r="BJ62" i="1" s="1"/>
  <c r="BH5" i="1"/>
  <c r="BH62" i="1" s="1"/>
  <c r="BD5" i="1"/>
  <c r="BD62" i="1" s="1"/>
  <c r="E401" i="4" l="1"/>
  <c r="R401" i="4" s="1"/>
  <c r="P386" i="4"/>
  <c r="C387" i="4"/>
  <c r="F402" i="4"/>
  <c r="D467" i="4"/>
  <c r="Q467" i="4" s="1"/>
  <c r="F467" i="4"/>
  <c r="E467" i="4"/>
  <c r="D403" i="4"/>
  <c r="Q403" i="4" s="1"/>
  <c r="I403" i="4"/>
  <c r="V403" i="4" s="1"/>
  <c r="H403" i="4"/>
  <c r="U403" i="4" s="1"/>
  <c r="G403" i="4"/>
  <c r="S386" i="4"/>
  <c r="B386" i="4"/>
  <c r="R318" i="8"/>
  <c r="Q318" i="8"/>
  <c r="F317" i="8"/>
  <c r="E317" i="8"/>
  <c r="A404" i="4"/>
  <c r="A468" i="4"/>
  <c r="BN13" i="1"/>
  <c r="BN17" i="1" s="1"/>
  <c r="BJ13" i="1"/>
  <c r="BJ17" i="1" s="1"/>
  <c r="BH13" i="1"/>
  <c r="BH17" i="1" s="1"/>
  <c r="BD13" i="1"/>
  <c r="BD17" i="1" s="1"/>
  <c r="E402" i="4" l="1"/>
  <c r="C388" i="4"/>
  <c r="P387" i="4"/>
  <c r="F403" i="4"/>
  <c r="F468" i="4"/>
  <c r="E468" i="4"/>
  <c r="D468" i="4"/>
  <c r="Q468" i="4" s="1"/>
  <c r="I404" i="4"/>
  <c r="V404" i="4" s="1"/>
  <c r="H404" i="4"/>
  <c r="U404" i="4" s="1"/>
  <c r="G404" i="4"/>
  <c r="T404" i="4" s="1"/>
  <c r="D404" i="4"/>
  <c r="Q404" i="4" s="1"/>
  <c r="T403" i="4"/>
  <c r="S387" i="4"/>
  <c r="B387" i="4"/>
  <c r="E318" i="8"/>
  <c r="F318" i="8"/>
  <c r="R319" i="8"/>
  <c r="Q319" i="8"/>
  <c r="A405" i="4"/>
  <c r="A469" i="4"/>
  <c r="BN16" i="1"/>
  <c r="BJ16" i="1"/>
  <c r="BD16" i="1"/>
  <c r="BH16" i="1"/>
  <c r="E403" i="4" l="1"/>
  <c r="C389" i="4"/>
  <c r="P388" i="4"/>
  <c r="F404" i="4"/>
  <c r="F469" i="4"/>
  <c r="E469" i="4"/>
  <c r="D469" i="4"/>
  <c r="Q469" i="4" s="1"/>
  <c r="I405" i="4"/>
  <c r="V405" i="4" s="1"/>
  <c r="H405" i="4"/>
  <c r="U405" i="4" s="1"/>
  <c r="G405" i="4"/>
  <c r="D405" i="4"/>
  <c r="Q405" i="4" s="1"/>
  <c r="R402" i="4"/>
  <c r="S388" i="4"/>
  <c r="B388" i="4"/>
  <c r="Q320" i="8"/>
  <c r="R320" i="8"/>
  <c r="F319" i="8"/>
  <c r="E319" i="8"/>
  <c r="A470" i="4"/>
  <c r="A406" i="4"/>
  <c r="E404" i="4" l="1"/>
  <c r="C390" i="4"/>
  <c r="P389" i="4"/>
  <c r="F405" i="4"/>
  <c r="F470" i="4"/>
  <c r="E470" i="4"/>
  <c r="D470" i="4"/>
  <c r="Q470" i="4" s="1"/>
  <c r="I406" i="4"/>
  <c r="V406" i="4" s="1"/>
  <c r="H406" i="4"/>
  <c r="U406" i="4" s="1"/>
  <c r="G406" i="4"/>
  <c r="D406" i="4"/>
  <c r="Q406" i="4" s="1"/>
  <c r="T405" i="4"/>
  <c r="R403" i="4"/>
  <c r="S389" i="4"/>
  <c r="B389" i="4"/>
  <c r="F320" i="8"/>
  <c r="E320" i="8"/>
  <c r="R324" i="8"/>
  <c r="Q324" i="8"/>
  <c r="A471" i="4"/>
  <c r="A407" i="4"/>
  <c r="E405" i="4" l="1"/>
  <c r="P390" i="4"/>
  <c r="C391" i="4"/>
  <c r="F406" i="4"/>
  <c r="I407" i="4"/>
  <c r="V407" i="4" s="1"/>
  <c r="H407" i="4"/>
  <c r="U407" i="4" s="1"/>
  <c r="G407" i="4"/>
  <c r="D407" i="4"/>
  <c r="Q407" i="4" s="1"/>
  <c r="F471" i="4"/>
  <c r="E471" i="4"/>
  <c r="D471" i="4"/>
  <c r="Q471" i="4" s="1"/>
  <c r="T406" i="4"/>
  <c r="R404" i="4"/>
  <c r="S390" i="4"/>
  <c r="B390" i="4"/>
  <c r="R325" i="8"/>
  <c r="Q325" i="8"/>
  <c r="E324" i="8"/>
  <c r="F324" i="8"/>
  <c r="A408" i="4"/>
  <c r="A472" i="4"/>
  <c r="AZ5" i="1"/>
  <c r="AZ62" i="1" s="1"/>
  <c r="E406" i="4" l="1"/>
  <c r="P391" i="4"/>
  <c r="C392" i="4"/>
  <c r="F407" i="4"/>
  <c r="T407" i="4"/>
  <c r="D408" i="4"/>
  <c r="Q408" i="4" s="1"/>
  <c r="I408" i="4"/>
  <c r="V408" i="4" s="1"/>
  <c r="H408" i="4"/>
  <c r="U408" i="4" s="1"/>
  <c r="G408" i="4"/>
  <c r="T408" i="4" s="1"/>
  <c r="E472" i="4"/>
  <c r="D472" i="4"/>
  <c r="Q472" i="4" s="1"/>
  <c r="F472" i="4"/>
  <c r="R405" i="4"/>
  <c r="S391" i="4"/>
  <c r="B391" i="4"/>
  <c r="F325" i="8"/>
  <c r="E325" i="8"/>
  <c r="R326" i="8"/>
  <c r="Q326" i="8"/>
  <c r="A473" i="4"/>
  <c r="A409" i="4"/>
  <c r="AZ13" i="1"/>
  <c r="E407" i="4" l="1"/>
  <c r="P392" i="4"/>
  <c r="C393" i="4"/>
  <c r="F408" i="4"/>
  <c r="I409" i="4"/>
  <c r="V409" i="4" s="1"/>
  <c r="H409" i="4"/>
  <c r="U409" i="4" s="1"/>
  <c r="G409" i="4"/>
  <c r="T409" i="4" s="1"/>
  <c r="D409" i="4"/>
  <c r="Q409" i="4" s="1"/>
  <c r="F473" i="4"/>
  <c r="E473" i="4"/>
  <c r="D473" i="4"/>
  <c r="Q473" i="4" s="1"/>
  <c r="R406" i="4"/>
  <c r="S392" i="4"/>
  <c r="B392" i="4"/>
  <c r="E326" i="8"/>
  <c r="F326" i="8"/>
  <c r="A410" i="4"/>
  <c r="A474" i="4"/>
  <c r="AL16" i="1"/>
  <c r="AM17" i="1" s="1"/>
  <c r="E408" i="4" l="1"/>
  <c r="P393" i="4"/>
  <c r="C394" i="4"/>
  <c r="F409" i="4"/>
  <c r="I410" i="4"/>
  <c r="V410" i="4" s="1"/>
  <c r="H410" i="4"/>
  <c r="U410" i="4" s="1"/>
  <c r="G410" i="4"/>
  <c r="T410" i="4" s="1"/>
  <c r="D410" i="4"/>
  <c r="Q410" i="4" s="1"/>
  <c r="F474" i="4"/>
  <c r="E474" i="4"/>
  <c r="D474" i="4"/>
  <c r="Q474" i="4" s="1"/>
  <c r="R407" i="4"/>
  <c r="S393" i="4"/>
  <c r="B393" i="4"/>
  <c r="A411" i="4"/>
  <c r="A475" i="4"/>
  <c r="AM19" i="1"/>
  <c r="AM18" i="1"/>
  <c r="AM16" i="1"/>
  <c r="I55" i="4"/>
  <c r="H55" i="4"/>
  <c r="E55" i="4"/>
  <c r="D55" i="4"/>
  <c r="C55" i="4"/>
  <c r="I50" i="4"/>
  <c r="H50" i="4"/>
  <c r="E50" i="4"/>
  <c r="D50" i="4"/>
  <c r="C50" i="4"/>
  <c r="P394" i="4" l="1"/>
  <c r="C395" i="4"/>
  <c r="F410" i="4"/>
  <c r="E409" i="4"/>
  <c r="F475" i="4"/>
  <c r="E475" i="4"/>
  <c r="D475" i="4"/>
  <c r="Q475" i="4" s="1"/>
  <c r="I411" i="4"/>
  <c r="H411" i="4"/>
  <c r="G411" i="4"/>
  <c r="T411" i="4" s="1"/>
  <c r="D411" i="4"/>
  <c r="Q411" i="4" s="1"/>
  <c r="R408" i="4"/>
  <c r="S394" i="4"/>
  <c r="B394" i="4"/>
  <c r="A412" i="4"/>
  <c r="A476" i="4"/>
  <c r="E410" i="4" l="1"/>
  <c r="P395" i="4"/>
  <c r="C396" i="4"/>
  <c r="F411" i="4"/>
  <c r="U411" i="4"/>
  <c r="F476" i="4"/>
  <c r="E476" i="4"/>
  <c r="D476" i="4"/>
  <c r="Q476" i="4" s="1"/>
  <c r="I412" i="4"/>
  <c r="H412" i="4"/>
  <c r="U412" i="4" s="1"/>
  <c r="G412" i="4"/>
  <c r="D412" i="4"/>
  <c r="Q412" i="4" s="1"/>
  <c r="V411" i="4"/>
  <c r="R409" i="4"/>
  <c r="S395" i="4"/>
  <c r="B395" i="4"/>
  <c r="A477" i="4"/>
  <c r="A413" i="4"/>
  <c r="E411" i="4" l="1"/>
  <c r="P396" i="4"/>
  <c r="C397" i="4"/>
  <c r="F412" i="4"/>
  <c r="T412" i="4"/>
  <c r="G413" i="4"/>
  <c r="D413" i="4"/>
  <c r="Q413" i="4" s="1"/>
  <c r="I413" i="4"/>
  <c r="V413" i="4" s="1"/>
  <c r="H413" i="4"/>
  <c r="U413" i="4" s="1"/>
  <c r="F477" i="4"/>
  <c r="E477" i="4"/>
  <c r="D477" i="4"/>
  <c r="Q477" i="4" s="1"/>
  <c r="V412" i="4"/>
  <c r="R410" i="4"/>
  <c r="S396" i="4"/>
  <c r="B396" i="4"/>
  <c r="A478" i="4"/>
  <c r="A414" i="4"/>
  <c r="L70" i="4"/>
  <c r="J70" i="4"/>
  <c r="J78" i="4" s="1"/>
  <c r="L74" i="4" l="1"/>
  <c r="M74" i="4" s="1"/>
  <c r="N74" i="4" s="1"/>
  <c r="L78" i="4"/>
  <c r="E412" i="4"/>
  <c r="P397" i="4"/>
  <c r="C398" i="4"/>
  <c r="F413" i="4"/>
  <c r="I414" i="4"/>
  <c r="H414" i="4"/>
  <c r="U414" i="4" s="1"/>
  <c r="G414" i="4"/>
  <c r="T414" i="4" s="1"/>
  <c r="D414" i="4"/>
  <c r="Q414" i="4" s="1"/>
  <c r="F478" i="4"/>
  <c r="E478" i="4"/>
  <c r="D478" i="4"/>
  <c r="Q478" i="4" s="1"/>
  <c r="T413" i="4"/>
  <c r="R411" i="4"/>
  <c r="S397" i="4"/>
  <c r="B397" i="4"/>
  <c r="A415" i="4"/>
  <c r="A479" i="4"/>
  <c r="E413" i="4" l="1"/>
  <c r="P398" i="4"/>
  <c r="C399" i="4"/>
  <c r="F414" i="4"/>
  <c r="F479" i="4"/>
  <c r="E479" i="4"/>
  <c r="D479" i="4"/>
  <c r="Q479" i="4" s="1"/>
  <c r="I415" i="4"/>
  <c r="V415" i="4" s="1"/>
  <c r="H415" i="4"/>
  <c r="U415" i="4" s="1"/>
  <c r="G415" i="4"/>
  <c r="T415" i="4" s="1"/>
  <c r="D415" i="4"/>
  <c r="Q415" i="4" s="1"/>
  <c r="V414" i="4"/>
  <c r="R412" i="4"/>
  <c r="S398" i="4"/>
  <c r="B398" i="4"/>
  <c r="A480" i="4"/>
  <c r="A416" i="4"/>
  <c r="N71" i="4"/>
  <c r="M70" i="4"/>
  <c r="M78" i="4" s="1"/>
  <c r="E414" i="4" l="1"/>
  <c r="F415" i="4"/>
  <c r="P399" i="4"/>
  <c r="C400" i="4"/>
  <c r="I416" i="4"/>
  <c r="V416" i="4" s="1"/>
  <c r="H416" i="4"/>
  <c r="U416" i="4" s="1"/>
  <c r="G416" i="4"/>
  <c r="D416" i="4"/>
  <c r="Q416" i="4" s="1"/>
  <c r="F480" i="4"/>
  <c r="E480" i="4"/>
  <c r="D480" i="4"/>
  <c r="Q480" i="4" s="1"/>
  <c r="R413" i="4"/>
  <c r="S399" i="4"/>
  <c r="B399" i="4"/>
  <c r="A417" i="4"/>
  <c r="A481" i="4"/>
  <c r="N70" i="4"/>
  <c r="N78" i="4" s="1"/>
  <c r="E415" i="4" l="1"/>
  <c r="F416" i="4"/>
  <c r="P400" i="4"/>
  <c r="C401" i="4"/>
  <c r="T416" i="4"/>
  <c r="I417" i="4"/>
  <c r="V417" i="4" s="1"/>
  <c r="H417" i="4"/>
  <c r="U417" i="4" s="1"/>
  <c r="G417" i="4"/>
  <c r="D417" i="4"/>
  <c r="Q417" i="4" s="1"/>
  <c r="F481" i="4"/>
  <c r="E481" i="4"/>
  <c r="D481" i="4"/>
  <c r="Q481" i="4" s="1"/>
  <c r="R414" i="4"/>
  <c r="S400" i="4"/>
  <c r="B400" i="4"/>
  <c r="A482" i="4"/>
  <c r="A418" i="4"/>
  <c r="E416" i="4" l="1"/>
  <c r="F417" i="4"/>
  <c r="T417" i="4"/>
  <c r="P401" i="4"/>
  <c r="C402" i="4"/>
  <c r="I418" i="4"/>
  <c r="V418" i="4" s="1"/>
  <c r="H418" i="4"/>
  <c r="U418" i="4" s="1"/>
  <c r="G418" i="4"/>
  <c r="D418" i="4"/>
  <c r="Q418" i="4" s="1"/>
  <c r="F482" i="4"/>
  <c r="E482" i="4"/>
  <c r="D482" i="4"/>
  <c r="Q482" i="4" s="1"/>
  <c r="R415" i="4"/>
  <c r="S401" i="4"/>
  <c r="B401" i="4"/>
  <c r="A483" i="4"/>
  <c r="A419" i="4"/>
  <c r="E417" i="4" l="1"/>
  <c r="F418" i="4"/>
  <c r="P402" i="4"/>
  <c r="C403" i="4"/>
  <c r="D419" i="4"/>
  <c r="Q419" i="4" s="1"/>
  <c r="I419" i="4"/>
  <c r="H419" i="4"/>
  <c r="U419" i="4" s="1"/>
  <c r="G419" i="4"/>
  <c r="D483" i="4"/>
  <c r="Q483" i="4" s="1"/>
  <c r="F483" i="4"/>
  <c r="E483" i="4"/>
  <c r="T418" i="4"/>
  <c r="R416" i="4"/>
  <c r="S402" i="4"/>
  <c r="B402" i="4"/>
  <c r="A420" i="4"/>
  <c r="A484" i="4"/>
  <c r="E418" i="4" l="1"/>
  <c r="F419" i="4"/>
  <c r="P403" i="4"/>
  <c r="C404" i="4"/>
  <c r="T419" i="4"/>
  <c r="I420" i="4"/>
  <c r="V420" i="4" s="1"/>
  <c r="H420" i="4"/>
  <c r="G420" i="4"/>
  <c r="T420" i="4" s="1"/>
  <c r="D420" i="4"/>
  <c r="Q420" i="4" s="1"/>
  <c r="F484" i="4"/>
  <c r="E484" i="4"/>
  <c r="D484" i="4"/>
  <c r="Q484" i="4" s="1"/>
  <c r="V419" i="4"/>
  <c r="R417" i="4"/>
  <c r="S403" i="4"/>
  <c r="B403" i="4"/>
  <c r="A421" i="4"/>
  <c r="A485" i="4"/>
  <c r="E419" i="4" l="1"/>
  <c r="P404" i="4"/>
  <c r="C405" i="4"/>
  <c r="F420" i="4"/>
  <c r="U420" i="4"/>
  <c r="F485" i="4"/>
  <c r="E485" i="4"/>
  <c r="D485" i="4"/>
  <c r="Q485" i="4" s="1"/>
  <c r="I421" i="4"/>
  <c r="V421" i="4" s="1"/>
  <c r="H421" i="4"/>
  <c r="U421" i="4" s="1"/>
  <c r="G421" i="4"/>
  <c r="D421" i="4"/>
  <c r="Q421" i="4" s="1"/>
  <c r="R418" i="4"/>
  <c r="S404" i="4"/>
  <c r="B404" i="4"/>
  <c r="A422" i="4"/>
  <c r="A486" i="4"/>
  <c r="E420" i="4" l="1"/>
  <c r="P405" i="4"/>
  <c r="C406" i="4"/>
  <c r="F421" i="4"/>
  <c r="I422" i="4"/>
  <c r="V422" i="4" s="1"/>
  <c r="H422" i="4"/>
  <c r="G422" i="4"/>
  <c r="T422" i="4" s="1"/>
  <c r="D422" i="4"/>
  <c r="Q422" i="4" s="1"/>
  <c r="F486" i="4"/>
  <c r="E486" i="4"/>
  <c r="D486" i="4"/>
  <c r="Q486" i="4" s="1"/>
  <c r="T421" i="4"/>
  <c r="R419" i="4"/>
  <c r="S405" i="4"/>
  <c r="B405" i="4"/>
  <c r="A487" i="4"/>
  <c r="A423" i="4"/>
  <c r="E421" i="4" l="1"/>
  <c r="P406" i="4"/>
  <c r="C407" i="4"/>
  <c r="F422" i="4"/>
  <c r="U422" i="4"/>
  <c r="I423" i="4"/>
  <c r="V423" i="4" s="1"/>
  <c r="H423" i="4"/>
  <c r="G423" i="4"/>
  <c r="T423" i="4" s="1"/>
  <c r="D423" i="4"/>
  <c r="Q423" i="4" s="1"/>
  <c r="F487" i="4"/>
  <c r="E487" i="4"/>
  <c r="D487" i="4"/>
  <c r="Q487" i="4" s="1"/>
  <c r="R420" i="4"/>
  <c r="S406" i="4"/>
  <c r="B406" i="4"/>
  <c r="A488" i="4"/>
  <c r="A424" i="4"/>
  <c r="E422" i="4" l="1"/>
  <c r="P407" i="4"/>
  <c r="C408" i="4"/>
  <c r="F423" i="4"/>
  <c r="U423" i="4"/>
  <c r="E488" i="4"/>
  <c r="D488" i="4"/>
  <c r="Q488" i="4" s="1"/>
  <c r="F488" i="4"/>
  <c r="D424" i="4"/>
  <c r="Q424" i="4" s="1"/>
  <c r="I424" i="4"/>
  <c r="H424" i="4"/>
  <c r="U424" i="4" s="1"/>
  <c r="G424" i="4"/>
  <c r="T424" i="4" s="1"/>
  <c r="R421" i="4"/>
  <c r="S407" i="4"/>
  <c r="B407" i="4"/>
  <c r="A489" i="4"/>
  <c r="A425" i="4"/>
  <c r="E423" i="4" l="1"/>
  <c r="F424" i="4"/>
  <c r="P408" i="4"/>
  <c r="C409" i="4"/>
  <c r="F489" i="4"/>
  <c r="E489" i="4"/>
  <c r="D489" i="4"/>
  <c r="Q489" i="4" s="1"/>
  <c r="I425" i="4"/>
  <c r="V425" i="4" s="1"/>
  <c r="H425" i="4"/>
  <c r="G425" i="4"/>
  <c r="T425" i="4" s="1"/>
  <c r="D425" i="4"/>
  <c r="Q425" i="4" s="1"/>
  <c r="V424" i="4"/>
  <c r="R422" i="4"/>
  <c r="S408" i="4"/>
  <c r="B408" i="4"/>
  <c r="A426" i="4"/>
  <c r="A490" i="4"/>
  <c r="KV5" i="1"/>
  <c r="KV62" i="1" s="1"/>
  <c r="E424" i="4" l="1"/>
  <c r="F425" i="4"/>
  <c r="P409" i="4"/>
  <c r="C410" i="4"/>
  <c r="U425" i="4"/>
  <c r="I426" i="4"/>
  <c r="V426" i="4" s="1"/>
  <c r="H426" i="4"/>
  <c r="U426" i="4" s="1"/>
  <c r="G426" i="4"/>
  <c r="T426" i="4" s="1"/>
  <c r="D426" i="4"/>
  <c r="Q426" i="4" s="1"/>
  <c r="F490" i="4"/>
  <c r="E490" i="4"/>
  <c r="D490" i="4"/>
  <c r="Q490" i="4" s="1"/>
  <c r="R423" i="4"/>
  <c r="S409" i="4"/>
  <c r="B409" i="4"/>
  <c r="A491" i="4"/>
  <c r="A427" i="4"/>
  <c r="KV13" i="1"/>
  <c r="KV17" i="1" s="1"/>
  <c r="E425" i="4" l="1"/>
  <c r="F426" i="4"/>
  <c r="P410" i="4"/>
  <c r="C411" i="4"/>
  <c r="F491" i="4"/>
  <c r="E491" i="4"/>
  <c r="D491" i="4"/>
  <c r="Q491" i="4" s="1"/>
  <c r="I427" i="4"/>
  <c r="V427" i="4" s="1"/>
  <c r="H427" i="4"/>
  <c r="U427" i="4" s="1"/>
  <c r="G427" i="4"/>
  <c r="T427" i="4" s="1"/>
  <c r="D427" i="4"/>
  <c r="Q427" i="4" s="1"/>
  <c r="R424" i="4"/>
  <c r="S410" i="4"/>
  <c r="B410" i="4"/>
  <c r="A492" i="4"/>
  <c r="A428" i="4"/>
  <c r="KV16" i="1"/>
  <c r="JP5" i="1"/>
  <c r="JP62" i="1" s="1"/>
  <c r="CU5" i="1"/>
  <c r="CU62" i="1" s="1"/>
  <c r="E426" i="4" l="1"/>
  <c r="F427" i="4"/>
  <c r="P411" i="4"/>
  <c r="C412" i="4"/>
  <c r="I428" i="4"/>
  <c r="V428" i="4" s="1"/>
  <c r="H428" i="4"/>
  <c r="U428" i="4" s="1"/>
  <c r="G428" i="4"/>
  <c r="D428" i="4"/>
  <c r="Q428" i="4" s="1"/>
  <c r="F492" i="4"/>
  <c r="E492" i="4"/>
  <c r="D492" i="4"/>
  <c r="Q492" i="4" s="1"/>
  <c r="R425" i="4"/>
  <c r="S411" i="4"/>
  <c r="B411" i="4"/>
  <c r="A429" i="4"/>
  <c r="A493" i="4"/>
  <c r="JP13" i="1"/>
  <c r="JP17" i="1" s="1"/>
  <c r="CU13" i="1"/>
  <c r="CU17" i="1" s="1"/>
  <c r="E427" i="4" l="1"/>
  <c r="F428" i="4"/>
  <c r="P412" i="4"/>
  <c r="C413" i="4"/>
  <c r="T428" i="4"/>
  <c r="G429" i="4"/>
  <c r="D429" i="4"/>
  <c r="Q429" i="4" s="1"/>
  <c r="H429" i="4"/>
  <c r="U429" i="4" s="1"/>
  <c r="I429" i="4"/>
  <c r="V429" i="4" s="1"/>
  <c r="F493" i="4"/>
  <c r="E493" i="4"/>
  <c r="D493" i="4"/>
  <c r="Q493" i="4" s="1"/>
  <c r="R426" i="4"/>
  <c r="S412" i="4"/>
  <c r="B412" i="4"/>
  <c r="A494" i="4"/>
  <c r="A430" i="4"/>
  <c r="JP16" i="1"/>
  <c r="CU16" i="1"/>
  <c r="E428" i="4" l="1"/>
  <c r="F429" i="4"/>
  <c r="P413" i="4"/>
  <c r="C414" i="4"/>
  <c r="I430" i="4"/>
  <c r="V430" i="4" s="1"/>
  <c r="H430" i="4"/>
  <c r="U430" i="4" s="1"/>
  <c r="G430" i="4"/>
  <c r="T430" i="4" s="1"/>
  <c r="D430" i="4"/>
  <c r="Q430" i="4" s="1"/>
  <c r="F494" i="4"/>
  <c r="E494" i="4"/>
  <c r="D494" i="4"/>
  <c r="Q494" i="4" s="1"/>
  <c r="T429" i="4"/>
  <c r="R427" i="4"/>
  <c r="S413" i="4"/>
  <c r="B413" i="4"/>
  <c r="A495" i="4"/>
  <c r="A431" i="4"/>
  <c r="OB5" i="1"/>
  <c r="OB62" i="1" s="1"/>
  <c r="E429" i="4" l="1"/>
  <c r="F430" i="4"/>
  <c r="P414" i="4"/>
  <c r="C415" i="4"/>
  <c r="I431" i="4"/>
  <c r="H431" i="4"/>
  <c r="U431" i="4" s="1"/>
  <c r="G431" i="4"/>
  <c r="T431" i="4" s="1"/>
  <c r="D431" i="4"/>
  <c r="Q431" i="4" s="1"/>
  <c r="F495" i="4"/>
  <c r="E495" i="4"/>
  <c r="D495" i="4"/>
  <c r="Q495" i="4" s="1"/>
  <c r="R428" i="4"/>
  <c r="S414" i="4"/>
  <c r="B414" i="4"/>
  <c r="A432" i="4"/>
  <c r="A496" i="4"/>
  <c r="H75" i="4"/>
  <c r="C75" i="4"/>
  <c r="H74" i="4"/>
  <c r="C74" i="4"/>
  <c r="H73" i="4"/>
  <c r="C73" i="4"/>
  <c r="H72" i="4"/>
  <c r="C72" i="4"/>
  <c r="E430" i="4" l="1"/>
  <c r="F431" i="4"/>
  <c r="P415" i="4"/>
  <c r="C416" i="4"/>
  <c r="F496" i="4"/>
  <c r="E496" i="4"/>
  <c r="D496" i="4"/>
  <c r="Q496" i="4" s="1"/>
  <c r="I432" i="4"/>
  <c r="V432" i="4" s="1"/>
  <c r="H432" i="4"/>
  <c r="U432" i="4" s="1"/>
  <c r="G432" i="4"/>
  <c r="D432" i="4"/>
  <c r="Q432" i="4" s="1"/>
  <c r="V431" i="4"/>
  <c r="R429" i="4"/>
  <c r="S415" i="4"/>
  <c r="B415" i="4"/>
  <c r="A497" i="4"/>
  <c r="A433" i="4"/>
  <c r="H78" i="4"/>
  <c r="H79" i="4"/>
  <c r="C78" i="4"/>
  <c r="C79" i="4"/>
  <c r="C77" i="4"/>
  <c r="D77" i="4"/>
  <c r="H76" i="4"/>
  <c r="H77" i="4"/>
  <c r="C76" i="4"/>
  <c r="D76" i="4"/>
  <c r="OB16" i="1"/>
  <c r="E431" i="4" l="1"/>
  <c r="F432" i="4"/>
  <c r="P416" i="4"/>
  <c r="C417" i="4"/>
  <c r="F497" i="4"/>
  <c r="E497" i="4"/>
  <c r="D497" i="4"/>
  <c r="Q497" i="4" s="1"/>
  <c r="I433" i="4"/>
  <c r="V433" i="4" s="1"/>
  <c r="H433" i="4"/>
  <c r="U433" i="4" s="1"/>
  <c r="G433" i="4"/>
  <c r="D433" i="4"/>
  <c r="Q433" i="4" s="1"/>
  <c r="T432" i="4"/>
  <c r="R430" i="4"/>
  <c r="S416" i="4"/>
  <c r="B416" i="4"/>
  <c r="A434" i="4"/>
  <c r="R439" i="4"/>
  <c r="A498" i="4"/>
  <c r="H82" i="4"/>
  <c r="C82" i="4"/>
  <c r="D83" i="4"/>
  <c r="H81" i="4"/>
  <c r="H80" i="4"/>
  <c r="H83" i="4"/>
  <c r="D81" i="4"/>
  <c r="C81" i="4"/>
  <c r="C83" i="4"/>
  <c r="D82" i="4"/>
  <c r="D80" i="4"/>
  <c r="C80" i="4"/>
  <c r="A18" i="1"/>
  <c r="JJ24" i="1" l="1"/>
  <c r="JI24" i="1"/>
  <c r="E432" i="4"/>
  <c r="F433" i="4"/>
  <c r="C435" i="4"/>
  <c r="P435" i="4" s="1"/>
  <c r="P417" i="4"/>
  <c r="C418" i="4"/>
  <c r="I434" i="4"/>
  <c r="V434" i="4" s="1"/>
  <c r="H434" i="4"/>
  <c r="U434" i="4" s="1"/>
  <c r="G434" i="4"/>
  <c r="T434" i="4" s="1"/>
  <c r="D434" i="4"/>
  <c r="Q434" i="4" s="1"/>
  <c r="I435" i="4"/>
  <c r="H435" i="4"/>
  <c r="U435" i="4" s="1"/>
  <c r="G435" i="4"/>
  <c r="F498" i="4"/>
  <c r="E498" i="4"/>
  <c r="D498" i="4"/>
  <c r="Q498" i="4" s="1"/>
  <c r="T433" i="4"/>
  <c r="R431" i="4"/>
  <c r="S417" i="4"/>
  <c r="B417" i="4"/>
  <c r="R443" i="4"/>
  <c r="R440" i="4"/>
  <c r="A499" i="4"/>
  <c r="E433" i="4" l="1"/>
  <c r="I436" i="4"/>
  <c r="H436" i="4" s="1"/>
  <c r="V435" i="4"/>
  <c r="F434" i="4"/>
  <c r="P418" i="4"/>
  <c r="C419" i="4"/>
  <c r="D499" i="4"/>
  <c r="Q499" i="4" s="1"/>
  <c r="F499" i="4"/>
  <c r="E499" i="4"/>
  <c r="B435" i="4"/>
  <c r="R432" i="4"/>
  <c r="S418" i="4"/>
  <c r="B418" i="4"/>
  <c r="R447" i="4"/>
  <c r="R441" i="4"/>
  <c r="A500" i="4"/>
  <c r="R444" i="4"/>
  <c r="E434" i="4" l="1"/>
  <c r="R434" i="4" s="1"/>
  <c r="U436" i="4"/>
  <c r="I437" i="4"/>
  <c r="V436" i="4"/>
  <c r="G436" i="4"/>
  <c r="P419" i="4"/>
  <c r="C420" i="4"/>
  <c r="F500" i="4"/>
  <c r="E500" i="4"/>
  <c r="D500" i="4"/>
  <c r="Q500" i="4" s="1"/>
  <c r="R433" i="4"/>
  <c r="S419" i="4"/>
  <c r="B419" i="4"/>
  <c r="R442" i="4"/>
  <c r="R451" i="4"/>
  <c r="R448" i="4"/>
  <c r="R445" i="4"/>
  <c r="A501" i="4"/>
  <c r="KW5" i="1"/>
  <c r="KW62" i="1" s="1"/>
  <c r="DV5" i="1"/>
  <c r="DV62" i="1" s="1"/>
  <c r="I438" i="4" l="1"/>
  <c r="V437" i="4"/>
  <c r="H437" i="4"/>
  <c r="G437" i="4" s="1"/>
  <c r="C436" i="4"/>
  <c r="P436" i="4" s="1"/>
  <c r="P420" i="4"/>
  <c r="C421" i="4"/>
  <c r="F501" i="4"/>
  <c r="E501" i="4"/>
  <c r="D501" i="4"/>
  <c r="Q501" i="4" s="1"/>
  <c r="S420" i="4"/>
  <c r="B420" i="4"/>
  <c r="A502" i="4"/>
  <c r="R449" i="4"/>
  <c r="R452" i="4"/>
  <c r="R446" i="4"/>
  <c r="R455" i="4"/>
  <c r="KW13" i="1"/>
  <c r="KW17" i="1" s="1"/>
  <c r="DV13" i="1"/>
  <c r="DV17" i="1" s="1"/>
  <c r="H438" i="4" l="1"/>
  <c r="G438" i="4" s="1"/>
  <c r="U437" i="4"/>
  <c r="I439" i="4"/>
  <c r="I440" i="4" s="1"/>
  <c r="I441" i="4" s="1"/>
  <c r="I442" i="4" s="1"/>
  <c r="I443" i="4" s="1"/>
  <c r="I444" i="4" s="1"/>
  <c r="I445" i="4" s="1"/>
  <c r="I446" i="4" s="1"/>
  <c r="I447" i="4" s="1"/>
  <c r="I448" i="4" s="1"/>
  <c r="I449" i="4" s="1"/>
  <c r="I450" i="4" s="1"/>
  <c r="I451" i="4" s="1"/>
  <c r="I452" i="4" s="1"/>
  <c r="I453" i="4" s="1"/>
  <c r="I454" i="4" s="1"/>
  <c r="I455" i="4" s="1"/>
  <c r="I456" i="4" s="1"/>
  <c r="I457" i="4" s="1"/>
  <c r="I458" i="4" s="1"/>
  <c r="I459" i="4" s="1"/>
  <c r="I460" i="4" s="1"/>
  <c r="I461" i="4" s="1"/>
  <c r="I462" i="4" s="1"/>
  <c r="I463" i="4" s="1"/>
  <c r="I464" i="4" s="1"/>
  <c r="I465" i="4" s="1"/>
  <c r="I466" i="4" s="1"/>
  <c r="I467" i="4" s="1"/>
  <c r="I468" i="4" s="1"/>
  <c r="I469" i="4" s="1"/>
  <c r="I470" i="4" s="1"/>
  <c r="I471" i="4" s="1"/>
  <c r="I472" i="4" s="1"/>
  <c r="I473" i="4" s="1"/>
  <c r="I474" i="4" s="1"/>
  <c r="I475" i="4" s="1"/>
  <c r="I476" i="4" s="1"/>
  <c r="I477" i="4" s="1"/>
  <c r="I478" i="4" s="1"/>
  <c r="I479" i="4" s="1"/>
  <c r="I480" i="4" s="1"/>
  <c r="I481" i="4" s="1"/>
  <c r="I482" i="4" s="1"/>
  <c r="I483" i="4" s="1"/>
  <c r="I484" i="4" s="1"/>
  <c r="I485" i="4" s="1"/>
  <c r="I486" i="4" s="1"/>
  <c r="I487" i="4" s="1"/>
  <c r="I488" i="4" s="1"/>
  <c r="I489" i="4" s="1"/>
  <c r="I490" i="4" s="1"/>
  <c r="I491" i="4" s="1"/>
  <c r="I492" i="4" s="1"/>
  <c r="I493" i="4" s="1"/>
  <c r="I494" i="4" s="1"/>
  <c r="I495" i="4" s="1"/>
  <c r="I496" i="4" s="1"/>
  <c r="I497" i="4" s="1"/>
  <c r="I498" i="4" s="1"/>
  <c r="I499" i="4" s="1"/>
  <c r="I500" i="4" s="1"/>
  <c r="V438" i="4"/>
  <c r="C437" i="4"/>
  <c r="P437" i="4" s="1"/>
  <c r="P421" i="4"/>
  <c r="C422" i="4"/>
  <c r="F502" i="4"/>
  <c r="E502" i="4"/>
  <c r="D502" i="4"/>
  <c r="Q502" i="4" s="1"/>
  <c r="B436" i="4"/>
  <c r="S421" i="4"/>
  <c r="B421" i="4"/>
  <c r="R459" i="4"/>
  <c r="R456" i="4"/>
  <c r="R453" i="4"/>
  <c r="R450" i="4"/>
  <c r="A503" i="4"/>
  <c r="KW16" i="1"/>
  <c r="DV16" i="1"/>
  <c r="I501" i="4" l="1"/>
  <c r="H439" i="4"/>
  <c r="H440" i="4" s="1"/>
  <c r="H441" i="4" s="1"/>
  <c r="H442" i="4" s="1"/>
  <c r="H443" i="4" s="1"/>
  <c r="H444" i="4" s="1"/>
  <c r="H445" i="4" s="1"/>
  <c r="H446" i="4" s="1"/>
  <c r="H447" i="4" s="1"/>
  <c r="H448" i="4" s="1"/>
  <c r="H449" i="4" s="1"/>
  <c r="H450" i="4" s="1"/>
  <c r="H451" i="4" s="1"/>
  <c r="H452" i="4" s="1"/>
  <c r="H453" i="4" s="1"/>
  <c r="H454" i="4" s="1"/>
  <c r="H455" i="4" s="1"/>
  <c r="H456" i="4" s="1"/>
  <c r="H457" i="4" s="1"/>
  <c r="H458" i="4" s="1"/>
  <c r="H459" i="4" s="1"/>
  <c r="H460" i="4" s="1"/>
  <c r="H461" i="4" s="1"/>
  <c r="H462" i="4" s="1"/>
  <c r="H463" i="4" s="1"/>
  <c r="H464" i="4" s="1"/>
  <c r="H465" i="4" s="1"/>
  <c r="H466" i="4" s="1"/>
  <c r="H467" i="4" s="1"/>
  <c r="H468" i="4" s="1"/>
  <c r="H469" i="4" s="1"/>
  <c r="H470" i="4" s="1"/>
  <c r="H471" i="4" s="1"/>
  <c r="H472" i="4" s="1"/>
  <c r="H473" i="4" s="1"/>
  <c r="H474" i="4" s="1"/>
  <c r="H475" i="4" s="1"/>
  <c r="H476" i="4" s="1"/>
  <c r="H477" i="4" s="1"/>
  <c r="H478" i="4" s="1"/>
  <c r="H479" i="4" s="1"/>
  <c r="H480" i="4" s="1"/>
  <c r="H481" i="4" s="1"/>
  <c r="H482" i="4" s="1"/>
  <c r="H483" i="4" s="1"/>
  <c r="H484" i="4" s="1"/>
  <c r="H485" i="4" s="1"/>
  <c r="H486" i="4" s="1"/>
  <c r="H487" i="4" s="1"/>
  <c r="H488" i="4" s="1"/>
  <c r="H489" i="4" s="1"/>
  <c r="H490" i="4" s="1"/>
  <c r="H491" i="4" s="1"/>
  <c r="H492" i="4" s="1"/>
  <c r="H493" i="4" s="1"/>
  <c r="H494" i="4" s="1"/>
  <c r="H495" i="4" s="1"/>
  <c r="H496" i="4" s="1"/>
  <c r="H497" i="4" s="1"/>
  <c r="H498" i="4" s="1"/>
  <c r="H499" i="4" s="1"/>
  <c r="H500" i="4" s="1"/>
  <c r="U438" i="4"/>
  <c r="C438" i="4"/>
  <c r="P438" i="4" s="1"/>
  <c r="P422" i="4"/>
  <c r="C423" i="4"/>
  <c r="F503" i="4"/>
  <c r="E503" i="4"/>
  <c r="D503" i="4"/>
  <c r="Q503" i="4" s="1"/>
  <c r="B437" i="4"/>
  <c r="V439" i="4"/>
  <c r="S422" i="4"/>
  <c r="B422" i="4"/>
  <c r="R454" i="4"/>
  <c r="A504" i="4"/>
  <c r="R460" i="4"/>
  <c r="R457" i="4"/>
  <c r="R463" i="4"/>
  <c r="G439" i="4" l="1"/>
  <c r="G440" i="4" s="1"/>
  <c r="G441" i="4" s="1"/>
  <c r="G442" i="4" s="1"/>
  <c r="G443" i="4" s="1"/>
  <c r="G444" i="4" s="1"/>
  <c r="G445" i="4" s="1"/>
  <c r="G446" i="4" s="1"/>
  <c r="G447" i="4" s="1"/>
  <c r="G448" i="4" s="1"/>
  <c r="G449" i="4" s="1"/>
  <c r="G450" i="4" s="1"/>
  <c r="G451" i="4" s="1"/>
  <c r="G452" i="4" s="1"/>
  <c r="H501" i="4"/>
  <c r="I502" i="4"/>
  <c r="P423" i="4"/>
  <c r="C424" i="4"/>
  <c r="E504" i="4"/>
  <c r="D504" i="4"/>
  <c r="Q504" i="4" s="1"/>
  <c r="F504" i="4"/>
  <c r="V440" i="4"/>
  <c r="B438" i="4"/>
  <c r="U439" i="4"/>
  <c r="S423" i="4"/>
  <c r="B423" i="4"/>
  <c r="R461" i="4"/>
  <c r="R464" i="4"/>
  <c r="R458" i="4"/>
  <c r="R467" i="4"/>
  <c r="A505" i="4"/>
  <c r="C439" i="4" l="1"/>
  <c r="P439" i="4" s="1"/>
  <c r="H502" i="4"/>
  <c r="I503" i="4"/>
  <c r="G453" i="4"/>
  <c r="P424" i="4"/>
  <c r="C425" i="4"/>
  <c r="F505" i="4"/>
  <c r="E505" i="4"/>
  <c r="D505" i="4"/>
  <c r="Q505" i="4" s="1"/>
  <c r="U440" i="4"/>
  <c r="V441" i="4"/>
  <c r="S424" i="4"/>
  <c r="B424" i="4"/>
  <c r="R465" i="4"/>
  <c r="R471" i="4"/>
  <c r="R462" i="4"/>
  <c r="A506" i="4"/>
  <c r="R468" i="4"/>
  <c r="B439" i="4" l="1"/>
  <c r="C440" i="4"/>
  <c r="P440" i="4" s="1"/>
  <c r="G454" i="4"/>
  <c r="H503" i="4"/>
  <c r="I504" i="4"/>
  <c r="P425" i="4"/>
  <c r="C426" i="4"/>
  <c r="F506" i="4"/>
  <c r="E506" i="4"/>
  <c r="D506" i="4"/>
  <c r="Q506" i="4" s="1"/>
  <c r="V442" i="4"/>
  <c r="U441" i="4"/>
  <c r="S425" i="4"/>
  <c r="B425" i="4"/>
  <c r="R466" i="4"/>
  <c r="R472" i="4"/>
  <c r="R475" i="4"/>
  <c r="R469" i="4"/>
  <c r="A507" i="4"/>
  <c r="BK5" i="1"/>
  <c r="BK62" i="1" s="1"/>
  <c r="BI5" i="1"/>
  <c r="BI62" i="1" s="1"/>
  <c r="BM5" i="1"/>
  <c r="BM62" i="1" s="1"/>
  <c r="BE5" i="1"/>
  <c r="BE62" i="1" s="1"/>
  <c r="KY16" i="1"/>
  <c r="KX16" i="1"/>
  <c r="JF16" i="1"/>
  <c r="JE16" i="1"/>
  <c r="JD16" i="1"/>
  <c r="A16" i="1"/>
  <c r="N16" i="1" l="1"/>
  <c r="B21" i="1"/>
  <c r="B20" i="1"/>
  <c r="B440" i="4"/>
  <c r="C441" i="4"/>
  <c r="P441" i="4" s="1"/>
  <c r="H504" i="4"/>
  <c r="I505" i="4"/>
  <c r="G455" i="4"/>
  <c r="P426" i="4"/>
  <c r="C427" i="4"/>
  <c r="F507" i="4"/>
  <c r="E507" i="4"/>
  <c r="D507" i="4"/>
  <c r="Q507" i="4" s="1"/>
  <c r="U442" i="4"/>
  <c r="V443" i="4"/>
  <c r="S426" i="4"/>
  <c r="B426" i="4"/>
  <c r="B30" i="1"/>
  <c r="CX30" i="1" s="1"/>
  <c r="R476" i="4"/>
  <c r="R479" i="4"/>
  <c r="R473" i="4"/>
  <c r="A508" i="4"/>
  <c r="R470" i="4"/>
  <c r="B24" i="1"/>
  <c r="CX24" i="1" s="1"/>
  <c r="B19" i="1"/>
  <c r="B18" i="1"/>
  <c r="BK13" i="1"/>
  <c r="BK17" i="1" s="1"/>
  <c r="BI13" i="1"/>
  <c r="BI17" i="1" s="1"/>
  <c r="BM13" i="1"/>
  <c r="BM17" i="1" s="1"/>
  <c r="BE13" i="1"/>
  <c r="CX26" i="1" l="1"/>
  <c r="CX53" i="1"/>
  <c r="CX25" i="1"/>
  <c r="CX54" i="1"/>
  <c r="CX31" i="1"/>
  <c r="CX32" i="1"/>
  <c r="CX33" i="1"/>
  <c r="CX34" i="1"/>
  <c r="CX35" i="1"/>
  <c r="CX36" i="1"/>
  <c r="CX37" i="1"/>
  <c r="CC24" i="1"/>
  <c r="CA24" i="1"/>
  <c r="CB24" i="1"/>
  <c r="LN20" i="1"/>
  <c r="LM20" i="1"/>
  <c r="LR20" i="1"/>
  <c r="LT20" i="1"/>
  <c r="LS20" i="1"/>
  <c r="LQ20" i="1"/>
  <c r="LO20" i="1"/>
  <c r="LP20" i="1"/>
  <c r="MH18" i="1"/>
  <c r="LN18" i="1"/>
  <c r="LM18" i="1"/>
  <c r="LR18" i="1"/>
  <c r="LQ18" i="1"/>
  <c r="LO18" i="1"/>
  <c r="LT18" i="1"/>
  <c r="LS18" i="1"/>
  <c r="LP18" i="1"/>
  <c r="LN21" i="1"/>
  <c r="LM21" i="1"/>
  <c r="LQ21" i="1"/>
  <c r="LO21" i="1"/>
  <c r="LT21" i="1"/>
  <c r="LR21" i="1"/>
  <c r="LS21" i="1"/>
  <c r="LP21" i="1"/>
  <c r="LN19" i="1"/>
  <c r="LM19" i="1"/>
  <c r="LT19" i="1"/>
  <c r="LR19" i="1"/>
  <c r="LS19" i="1"/>
  <c r="LQ19" i="1"/>
  <c r="LP19" i="1"/>
  <c r="LO19" i="1"/>
  <c r="MH24" i="1"/>
  <c r="MY24" i="1"/>
  <c r="NN24" i="1"/>
  <c r="NM24" i="1"/>
  <c r="MJ24" i="1"/>
  <c r="MX24" i="1"/>
  <c r="MI24" i="1"/>
  <c r="MZ24" i="1"/>
  <c r="MK24" i="1"/>
  <c r="NO24" i="1"/>
  <c r="ML24" i="1"/>
  <c r="NP24" i="1"/>
  <c r="NA24" i="1"/>
  <c r="NQ24" i="1"/>
  <c r="NB24" i="1"/>
  <c r="MM24" i="1"/>
  <c r="MN24" i="1"/>
  <c r="NC24" i="1"/>
  <c r="NR24" i="1"/>
  <c r="ND24" i="1"/>
  <c r="NS24" i="1"/>
  <c r="MO24" i="1"/>
  <c r="NT24" i="1"/>
  <c r="MP24" i="1"/>
  <c r="NE24" i="1"/>
  <c r="MQ24" i="1"/>
  <c r="NF24" i="1"/>
  <c r="NU24" i="1"/>
  <c r="NG24" i="1"/>
  <c r="NV24" i="1"/>
  <c r="MR24" i="1"/>
  <c r="MS24" i="1"/>
  <c r="NW24" i="1"/>
  <c r="NH24" i="1"/>
  <c r="NX24" i="1"/>
  <c r="NI24" i="1"/>
  <c r="MT24" i="1"/>
  <c r="NY24" i="1"/>
  <c r="MU24" i="1"/>
  <c r="NJ24" i="1"/>
  <c r="NK24" i="1"/>
  <c r="NZ24" i="1"/>
  <c r="MV24" i="1"/>
  <c r="MW24" i="1"/>
  <c r="NL24" i="1"/>
  <c r="OA24" i="1"/>
  <c r="MH30" i="1"/>
  <c r="MY30" i="1"/>
  <c r="NN30" i="1"/>
  <c r="NM30" i="1"/>
  <c r="MJ30" i="1"/>
  <c r="MX30" i="1"/>
  <c r="MI30" i="1"/>
  <c r="NO30" i="1"/>
  <c r="MZ30" i="1"/>
  <c r="MK30" i="1"/>
  <c r="ML30" i="1"/>
  <c r="NP30" i="1"/>
  <c r="NA30" i="1"/>
  <c r="MM30" i="1"/>
  <c r="NQ30" i="1"/>
  <c r="NB30" i="1"/>
  <c r="MN30" i="1"/>
  <c r="NC30" i="1"/>
  <c r="NR30" i="1"/>
  <c r="MO30" i="1"/>
  <c r="ND30" i="1"/>
  <c r="NS30" i="1"/>
  <c r="NT30" i="1"/>
  <c r="MP30" i="1"/>
  <c r="NE30" i="1"/>
  <c r="NU30" i="1"/>
  <c r="MQ30" i="1"/>
  <c r="NF30" i="1"/>
  <c r="NG30" i="1"/>
  <c r="NV30" i="1"/>
  <c r="MR30" i="1"/>
  <c r="MS30" i="1"/>
  <c r="NW30" i="1"/>
  <c r="NH30" i="1"/>
  <c r="NI30" i="1"/>
  <c r="NX30" i="1"/>
  <c r="MT30" i="1"/>
  <c r="NY30" i="1"/>
  <c r="MU30" i="1"/>
  <c r="NJ30" i="1"/>
  <c r="NK30" i="1"/>
  <c r="NZ30" i="1"/>
  <c r="MV30" i="1"/>
  <c r="MW30" i="1"/>
  <c r="NL30" i="1"/>
  <c r="OA30" i="1"/>
  <c r="BE14" i="1"/>
  <c r="BE52" i="1" s="1"/>
  <c r="BE17" i="1"/>
  <c r="MJ20" i="1"/>
  <c r="MT20" i="1"/>
  <c r="NC20" i="1"/>
  <c r="NL20" i="1"/>
  <c r="NU20" i="1"/>
  <c r="MV20" i="1"/>
  <c r="NE20" i="1"/>
  <c r="NW20" i="1"/>
  <c r="OA20" i="1"/>
  <c r="NB20" i="1"/>
  <c r="ML20" i="1"/>
  <c r="MU20" i="1"/>
  <c r="ND20" i="1"/>
  <c r="NM20" i="1"/>
  <c r="NV20" i="1"/>
  <c r="MM20" i="1"/>
  <c r="NN20" i="1"/>
  <c r="MP20" i="1"/>
  <c r="NR20" i="1"/>
  <c r="NK20" i="1"/>
  <c r="NH20" i="1"/>
  <c r="NT20" i="1"/>
  <c r="MN20" i="1"/>
  <c r="MW20" i="1"/>
  <c r="NF20" i="1"/>
  <c r="NO20" i="1"/>
  <c r="NX20" i="1"/>
  <c r="MY20" i="1"/>
  <c r="MO20" i="1"/>
  <c r="MX20" i="1"/>
  <c r="NG20" i="1"/>
  <c r="NP20" i="1"/>
  <c r="NZ20" i="1"/>
  <c r="MH20" i="1"/>
  <c r="MQ20" i="1"/>
  <c r="MZ20" i="1"/>
  <c r="NJ20" i="1"/>
  <c r="NS20" i="1"/>
  <c r="MI20" i="1"/>
  <c r="MR20" i="1"/>
  <c r="NA20" i="1"/>
  <c r="NQ20" i="1"/>
  <c r="MK20" i="1"/>
  <c r="NI20" i="1"/>
  <c r="NY20" i="1"/>
  <c r="MS20" i="1"/>
  <c r="MK18" i="1"/>
  <c r="MT18" i="1"/>
  <c r="NC18" i="1"/>
  <c r="NL18" i="1"/>
  <c r="NV18" i="1"/>
  <c r="MV18" i="1"/>
  <c r="NO18" i="1"/>
  <c r="NX18" i="1"/>
  <c r="NR18" i="1"/>
  <c r="ML18" i="1"/>
  <c r="MU18" i="1"/>
  <c r="ND18" i="1"/>
  <c r="NN18" i="1"/>
  <c r="NW18" i="1"/>
  <c r="MM18" i="1"/>
  <c r="NF18" i="1"/>
  <c r="MQ18" i="1"/>
  <c r="MZ18" i="1"/>
  <c r="MN18" i="1"/>
  <c r="MX18" i="1"/>
  <c r="NG18" i="1"/>
  <c r="NP18" i="1"/>
  <c r="NY18" i="1"/>
  <c r="NI18" i="1"/>
  <c r="MP18" i="1"/>
  <c r="MY18" i="1"/>
  <c r="NH18" i="1"/>
  <c r="NQ18" i="1"/>
  <c r="NZ18" i="1"/>
  <c r="OA18" i="1"/>
  <c r="MI18" i="1"/>
  <c r="MR18" i="1"/>
  <c r="NA18" i="1"/>
  <c r="NJ18" i="1"/>
  <c r="NS18" i="1"/>
  <c r="MJ18" i="1"/>
  <c r="MS18" i="1"/>
  <c r="NB18" i="1"/>
  <c r="NK18" i="1"/>
  <c r="NT18" i="1"/>
  <c r="NM18" i="1"/>
  <c r="MO18" i="1"/>
  <c r="NU18" i="1"/>
  <c r="MW18" i="1"/>
  <c r="NE18" i="1"/>
  <c r="MJ21" i="1"/>
  <c r="MR21" i="1"/>
  <c r="MZ21" i="1"/>
  <c r="NH21" i="1"/>
  <c r="NP21" i="1"/>
  <c r="NX21" i="1"/>
  <c r="MK21" i="1"/>
  <c r="NA21" i="1"/>
  <c r="NI21" i="1"/>
  <c r="NY21" i="1"/>
  <c r="MT21" i="1"/>
  <c r="NJ21" i="1"/>
  <c r="NZ21" i="1"/>
  <c r="ND21" i="1"/>
  <c r="NU21" i="1"/>
  <c r="MY21" i="1"/>
  <c r="MS21" i="1"/>
  <c r="NQ21" i="1"/>
  <c r="ML21" i="1"/>
  <c r="NB21" i="1"/>
  <c r="NR21" i="1"/>
  <c r="MN21" i="1"/>
  <c r="NT21" i="1"/>
  <c r="NM21" i="1"/>
  <c r="NW21" i="1"/>
  <c r="NE21" i="1"/>
  <c r="NO21" i="1"/>
  <c r="MM21" i="1"/>
  <c r="MU21" i="1"/>
  <c r="NC21" i="1"/>
  <c r="NK21" i="1"/>
  <c r="NS21" i="1"/>
  <c r="OA21" i="1"/>
  <c r="MV21" i="1"/>
  <c r="MW21" i="1"/>
  <c r="MI21" i="1"/>
  <c r="NL21" i="1"/>
  <c r="MO21" i="1"/>
  <c r="MH21" i="1"/>
  <c r="MP21" i="1"/>
  <c r="MX21" i="1"/>
  <c r="NF21" i="1"/>
  <c r="NN21" i="1"/>
  <c r="NV21" i="1"/>
  <c r="MQ21" i="1"/>
  <c r="NG21" i="1"/>
  <c r="MK19" i="1"/>
  <c r="MT19" i="1"/>
  <c r="NC19" i="1"/>
  <c r="NL19" i="1"/>
  <c r="NU19" i="1"/>
  <c r="MV19" i="1"/>
  <c r="NN19" i="1"/>
  <c r="NX19" i="1"/>
  <c r="NR19" i="1"/>
  <c r="ML19" i="1"/>
  <c r="MU19" i="1"/>
  <c r="ND19" i="1"/>
  <c r="NM19" i="1"/>
  <c r="NV19" i="1"/>
  <c r="MM19" i="1"/>
  <c r="NE19" i="1"/>
  <c r="MP19" i="1"/>
  <c r="NI19" i="1"/>
  <c r="MN19" i="1"/>
  <c r="MW19" i="1"/>
  <c r="NF19" i="1"/>
  <c r="NP19" i="1"/>
  <c r="NY19" i="1"/>
  <c r="MZ19" i="1"/>
  <c r="MO19" i="1"/>
  <c r="MX19" i="1"/>
  <c r="NH19" i="1"/>
  <c r="NQ19" i="1"/>
  <c r="NZ19" i="1"/>
  <c r="OA19" i="1"/>
  <c r="MH19" i="1"/>
  <c r="MR19" i="1"/>
  <c r="NA19" i="1"/>
  <c r="NJ19" i="1"/>
  <c r="NS19" i="1"/>
  <c r="MJ19" i="1"/>
  <c r="MS19" i="1"/>
  <c r="NB19" i="1"/>
  <c r="NK19" i="1"/>
  <c r="NT19" i="1"/>
  <c r="MI19" i="1"/>
  <c r="MQ19" i="1"/>
  <c r="NW19" i="1"/>
  <c r="NG19" i="1"/>
  <c r="MY19" i="1"/>
  <c r="NO19" i="1"/>
  <c r="JH18" i="1"/>
  <c r="IP18" i="1"/>
  <c r="JG18" i="1"/>
  <c r="IT18" i="1"/>
  <c r="IU18" i="1"/>
  <c r="IS18" i="1"/>
  <c r="IQ18" i="1"/>
  <c r="IR18" i="1"/>
  <c r="IO18" i="1"/>
  <c r="IM18" i="1"/>
  <c r="IN18" i="1"/>
  <c r="JH20" i="1"/>
  <c r="JG20" i="1"/>
  <c r="IP20" i="1"/>
  <c r="IT20" i="1"/>
  <c r="IQ20" i="1"/>
  <c r="IR20" i="1"/>
  <c r="IU20" i="1"/>
  <c r="IS20" i="1"/>
  <c r="IM20" i="1"/>
  <c r="IN20" i="1"/>
  <c r="IO20" i="1"/>
  <c r="IT30" i="1"/>
  <c r="IP30" i="1"/>
  <c r="IU30" i="1"/>
  <c r="IS30" i="1"/>
  <c r="IR30" i="1"/>
  <c r="IQ30" i="1"/>
  <c r="IN30" i="1"/>
  <c r="IM30" i="1"/>
  <c r="IO30" i="1"/>
  <c r="JG21" i="1"/>
  <c r="JH21" i="1"/>
  <c r="IP21" i="1"/>
  <c r="IT21" i="1"/>
  <c r="IR21" i="1"/>
  <c r="IU21" i="1"/>
  <c r="IS21" i="1"/>
  <c r="IQ21" i="1"/>
  <c r="IO21" i="1"/>
  <c r="IM21" i="1"/>
  <c r="IN21" i="1"/>
  <c r="JG19" i="1"/>
  <c r="JH19" i="1"/>
  <c r="IP19" i="1"/>
  <c r="IT19" i="1"/>
  <c r="IR19" i="1"/>
  <c r="IU19" i="1"/>
  <c r="IS19" i="1"/>
  <c r="IQ19" i="1"/>
  <c r="IN19" i="1"/>
  <c r="IM19" i="1"/>
  <c r="IO19" i="1"/>
  <c r="IX24" i="1"/>
  <c r="IT24" i="1"/>
  <c r="IP24" i="1"/>
  <c r="IQ24" i="1"/>
  <c r="IS24" i="1"/>
  <c r="IO24" i="1"/>
  <c r="IR24" i="1"/>
  <c r="IU24" i="1"/>
  <c r="IN24" i="1"/>
  <c r="IM24" i="1"/>
  <c r="IC18" i="1"/>
  <c r="IX18" i="1"/>
  <c r="IC30" i="1"/>
  <c r="IC33" i="1" s="1"/>
  <c r="IX30" i="1"/>
  <c r="IC21" i="1"/>
  <c r="IX21" i="1"/>
  <c r="IC19" i="1"/>
  <c r="IX19" i="1"/>
  <c r="IC20" i="1"/>
  <c r="IX20" i="1"/>
  <c r="IY21" i="1"/>
  <c r="IZ21" i="1"/>
  <c r="JA21" i="1"/>
  <c r="IY19" i="1"/>
  <c r="IZ19" i="1"/>
  <c r="JA19" i="1"/>
  <c r="IY20" i="1"/>
  <c r="IZ20" i="1"/>
  <c r="JA20" i="1"/>
  <c r="IY24" i="1"/>
  <c r="IZ24" i="1"/>
  <c r="JA24" i="1"/>
  <c r="IY18" i="1"/>
  <c r="IZ18" i="1"/>
  <c r="JA18" i="1"/>
  <c r="IY30" i="1"/>
  <c r="IZ30" i="1"/>
  <c r="JA30" i="1"/>
  <c r="DY20" i="1"/>
  <c r="HA20" i="1"/>
  <c r="FZ20" i="1"/>
  <c r="EY20" i="1"/>
  <c r="GZ20" i="1"/>
  <c r="FY20" i="1"/>
  <c r="EX20" i="1"/>
  <c r="GY20" i="1"/>
  <c r="FX20" i="1"/>
  <c r="EW20" i="1"/>
  <c r="GX20" i="1"/>
  <c r="FW20" i="1"/>
  <c r="EV20" i="1"/>
  <c r="GW20" i="1"/>
  <c r="FV20" i="1"/>
  <c r="EU20" i="1"/>
  <c r="GV20" i="1"/>
  <c r="FU20" i="1"/>
  <c r="ET20" i="1"/>
  <c r="GU20" i="1"/>
  <c r="FT20" i="1"/>
  <c r="ES20" i="1"/>
  <c r="GT20" i="1"/>
  <c r="FS20" i="1"/>
  <c r="ER20" i="1"/>
  <c r="GS20" i="1"/>
  <c r="FR20" i="1"/>
  <c r="EQ20" i="1"/>
  <c r="GR20" i="1"/>
  <c r="FQ20" i="1"/>
  <c r="EP20" i="1"/>
  <c r="GQ20" i="1"/>
  <c r="FP20" i="1"/>
  <c r="EO20" i="1"/>
  <c r="HV20" i="1"/>
  <c r="GP20" i="1"/>
  <c r="FO20" i="1"/>
  <c r="EN20" i="1"/>
  <c r="HU20" i="1"/>
  <c r="GO20" i="1"/>
  <c r="FN20" i="1"/>
  <c r="EM20" i="1"/>
  <c r="HT20" i="1"/>
  <c r="FM20" i="1"/>
  <c r="EL20" i="1"/>
  <c r="HS20" i="1"/>
  <c r="FL20" i="1"/>
  <c r="EK20" i="1"/>
  <c r="HR20" i="1"/>
  <c r="FK20" i="1"/>
  <c r="EJ20" i="1"/>
  <c r="HQ20" i="1"/>
  <c r="FJ20" i="1"/>
  <c r="EI20" i="1"/>
  <c r="HP20" i="1"/>
  <c r="FI20" i="1"/>
  <c r="EH20" i="1"/>
  <c r="HO20" i="1"/>
  <c r="GN20" i="1"/>
  <c r="FH20" i="1"/>
  <c r="EG20" i="1"/>
  <c r="HN20" i="1"/>
  <c r="GM20" i="1"/>
  <c r="FG20" i="1"/>
  <c r="EF20" i="1"/>
  <c r="HM20" i="1"/>
  <c r="GL20" i="1"/>
  <c r="EE20" i="1"/>
  <c r="HL20" i="1"/>
  <c r="GK20" i="1"/>
  <c r="ED20" i="1"/>
  <c r="HK20" i="1"/>
  <c r="GJ20" i="1"/>
  <c r="EC20" i="1"/>
  <c r="HJ20" i="1"/>
  <c r="GI20" i="1"/>
  <c r="EB20" i="1"/>
  <c r="HI20" i="1"/>
  <c r="GH20" i="1"/>
  <c r="EA20" i="1"/>
  <c r="HH20" i="1"/>
  <c r="GG20" i="1"/>
  <c r="FF20" i="1"/>
  <c r="DZ20" i="1"/>
  <c r="HG20" i="1"/>
  <c r="GF20" i="1"/>
  <c r="FE20" i="1"/>
  <c r="HF20" i="1"/>
  <c r="GE20" i="1"/>
  <c r="FD20" i="1"/>
  <c r="HE20" i="1"/>
  <c r="GD20" i="1"/>
  <c r="FC20" i="1"/>
  <c r="HD20" i="1"/>
  <c r="GC20" i="1"/>
  <c r="FB20" i="1"/>
  <c r="HC20" i="1"/>
  <c r="GB20" i="1"/>
  <c r="FA20" i="1"/>
  <c r="HB20" i="1"/>
  <c r="GA20" i="1"/>
  <c r="EZ20" i="1"/>
  <c r="DY19" i="1"/>
  <c r="HU19" i="1"/>
  <c r="GO19" i="1"/>
  <c r="FN19" i="1"/>
  <c r="EM19" i="1"/>
  <c r="HT19" i="1"/>
  <c r="FM19" i="1"/>
  <c r="EL19" i="1"/>
  <c r="HS19" i="1"/>
  <c r="FL19" i="1"/>
  <c r="EK19" i="1"/>
  <c r="HR19" i="1"/>
  <c r="FK19" i="1"/>
  <c r="EJ19" i="1"/>
  <c r="HQ19" i="1"/>
  <c r="FJ19" i="1"/>
  <c r="EI19" i="1"/>
  <c r="HP19" i="1"/>
  <c r="FI19" i="1"/>
  <c r="EH19" i="1"/>
  <c r="HO19" i="1"/>
  <c r="GN19" i="1"/>
  <c r="FH19" i="1"/>
  <c r="EG19" i="1"/>
  <c r="HN19" i="1"/>
  <c r="GM19" i="1"/>
  <c r="FG19" i="1"/>
  <c r="EF19" i="1"/>
  <c r="HM19" i="1"/>
  <c r="GL19" i="1"/>
  <c r="EE19" i="1"/>
  <c r="HL19" i="1"/>
  <c r="GK19" i="1"/>
  <c r="ED19" i="1"/>
  <c r="HK19" i="1"/>
  <c r="GJ19" i="1"/>
  <c r="EC19" i="1"/>
  <c r="HJ19" i="1"/>
  <c r="GI19" i="1"/>
  <c r="EB19" i="1"/>
  <c r="HI19" i="1"/>
  <c r="GH19" i="1"/>
  <c r="EA19" i="1"/>
  <c r="HH19" i="1"/>
  <c r="GG19" i="1"/>
  <c r="FF19" i="1"/>
  <c r="DZ19" i="1"/>
  <c r="HG19" i="1"/>
  <c r="GF19" i="1"/>
  <c r="FE19" i="1"/>
  <c r="HF19" i="1"/>
  <c r="GE19" i="1"/>
  <c r="FD19" i="1"/>
  <c r="HE19" i="1"/>
  <c r="GD19" i="1"/>
  <c r="FC19" i="1"/>
  <c r="HD19" i="1"/>
  <c r="GC19" i="1"/>
  <c r="FB19" i="1"/>
  <c r="HC19" i="1"/>
  <c r="GB19" i="1"/>
  <c r="FA19" i="1"/>
  <c r="HB19" i="1"/>
  <c r="GA19" i="1"/>
  <c r="EZ19" i="1"/>
  <c r="HA19" i="1"/>
  <c r="FZ19" i="1"/>
  <c r="EY19" i="1"/>
  <c r="GZ19" i="1"/>
  <c r="FY19" i="1"/>
  <c r="EX19" i="1"/>
  <c r="GY19" i="1"/>
  <c r="FX19" i="1"/>
  <c r="EW19" i="1"/>
  <c r="GX19" i="1"/>
  <c r="FW19" i="1"/>
  <c r="EV19" i="1"/>
  <c r="GW19" i="1"/>
  <c r="FV19" i="1"/>
  <c r="EU19" i="1"/>
  <c r="GV19" i="1"/>
  <c r="FU19" i="1"/>
  <c r="ET19" i="1"/>
  <c r="GU19" i="1"/>
  <c r="FT19" i="1"/>
  <c r="ES19" i="1"/>
  <c r="GT19" i="1"/>
  <c r="FS19" i="1"/>
  <c r="ER19" i="1"/>
  <c r="GS19" i="1"/>
  <c r="FR19" i="1"/>
  <c r="EQ19" i="1"/>
  <c r="GR19" i="1"/>
  <c r="FQ19" i="1"/>
  <c r="EP19" i="1"/>
  <c r="GQ19" i="1"/>
  <c r="FP19" i="1"/>
  <c r="EO19" i="1"/>
  <c r="HV19" i="1"/>
  <c r="GP19" i="1"/>
  <c r="FO19" i="1"/>
  <c r="EN19" i="1"/>
  <c r="DY18" i="1"/>
  <c r="HI18" i="1"/>
  <c r="GH18" i="1"/>
  <c r="EA18" i="1"/>
  <c r="HH18" i="1"/>
  <c r="GG18" i="1"/>
  <c r="FF18" i="1"/>
  <c r="DZ18" i="1"/>
  <c r="HG18" i="1"/>
  <c r="GF18" i="1"/>
  <c r="FE18" i="1"/>
  <c r="HF18" i="1"/>
  <c r="GE18" i="1"/>
  <c r="FD18" i="1"/>
  <c r="HE18" i="1"/>
  <c r="GD18" i="1"/>
  <c r="FC18" i="1"/>
  <c r="HD18" i="1"/>
  <c r="GC18" i="1"/>
  <c r="FB18" i="1"/>
  <c r="HC18" i="1"/>
  <c r="GB18" i="1"/>
  <c r="FA18" i="1"/>
  <c r="HB18" i="1"/>
  <c r="GA18" i="1"/>
  <c r="EZ18" i="1"/>
  <c r="HA18" i="1"/>
  <c r="FZ18" i="1"/>
  <c r="EY18" i="1"/>
  <c r="GZ18" i="1"/>
  <c r="FY18" i="1"/>
  <c r="EX18" i="1"/>
  <c r="GY18" i="1"/>
  <c r="FX18" i="1"/>
  <c r="EW18" i="1"/>
  <c r="GX18" i="1"/>
  <c r="FW18" i="1"/>
  <c r="EV18" i="1"/>
  <c r="GW18" i="1"/>
  <c r="FV18" i="1"/>
  <c r="EU18" i="1"/>
  <c r="GV18" i="1"/>
  <c r="FU18" i="1"/>
  <c r="ET18" i="1"/>
  <c r="GU18" i="1"/>
  <c r="FT18" i="1"/>
  <c r="ES18" i="1"/>
  <c r="GT18" i="1"/>
  <c r="FS18" i="1"/>
  <c r="ER18" i="1"/>
  <c r="GS18" i="1"/>
  <c r="FR18" i="1"/>
  <c r="EQ18" i="1"/>
  <c r="GR18" i="1"/>
  <c r="FQ18" i="1"/>
  <c r="EP18" i="1"/>
  <c r="GQ18" i="1"/>
  <c r="FP18" i="1"/>
  <c r="EO18" i="1"/>
  <c r="HV18" i="1"/>
  <c r="GP18" i="1"/>
  <c r="FO18" i="1"/>
  <c r="EN18" i="1"/>
  <c r="HU18" i="1"/>
  <c r="GO18" i="1"/>
  <c r="FN18" i="1"/>
  <c r="EM18" i="1"/>
  <c r="HT18" i="1"/>
  <c r="FM18" i="1"/>
  <c r="EL18" i="1"/>
  <c r="HS18" i="1"/>
  <c r="FL18" i="1"/>
  <c r="EK18" i="1"/>
  <c r="HR18" i="1"/>
  <c r="FK18" i="1"/>
  <c r="EJ18" i="1"/>
  <c r="HQ18" i="1"/>
  <c r="FJ18" i="1"/>
  <c r="EI18" i="1"/>
  <c r="HP18" i="1"/>
  <c r="FI18" i="1"/>
  <c r="EH18" i="1"/>
  <c r="HO18" i="1"/>
  <c r="GN18" i="1"/>
  <c r="FH18" i="1"/>
  <c r="EG18" i="1"/>
  <c r="HN18" i="1"/>
  <c r="GM18" i="1"/>
  <c r="FG18" i="1"/>
  <c r="EF18" i="1"/>
  <c r="HM18" i="1"/>
  <c r="GL18" i="1"/>
  <c r="EE18" i="1"/>
  <c r="HL18" i="1"/>
  <c r="GK18" i="1"/>
  <c r="ED18" i="1"/>
  <c r="HK18" i="1"/>
  <c r="GJ18" i="1"/>
  <c r="EC18" i="1"/>
  <c r="HJ18" i="1"/>
  <c r="GI18" i="1"/>
  <c r="EB18" i="1"/>
  <c r="DY30" i="1"/>
  <c r="DY32" i="1" s="1"/>
  <c r="GX30" i="1"/>
  <c r="FW30" i="1"/>
  <c r="EV30" i="1"/>
  <c r="GW30" i="1"/>
  <c r="FV30" i="1"/>
  <c r="EU30" i="1"/>
  <c r="GV30" i="1"/>
  <c r="FU30" i="1"/>
  <c r="ET30" i="1"/>
  <c r="GU30" i="1"/>
  <c r="FT30" i="1"/>
  <c r="ES30" i="1"/>
  <c r="GR30" i="1"/>
  <c r="FQ30" i="1"/>
  <c r="EP30" i="1"/>
  <c r="HV30" i="1"/>
  <c r="GP30" i="1"/>
  <c r="FO30" i="1"/>
  <c r="EN30" i="1"/>
  <c r="HU30" i="1"/>
  <c r="GO30" i="1"/>
  <c r="FN30" i="1"/>
  <c r="EM30" i="1"/>
  <c r="HT30" i="1"/>
  <c r="FM30" i="1"/>
  <c r="EL30" i="1"/>
  <c r="HK30" i="1"/>
  <c r="GB30" i="1"/>
  <c r="EK30" i="1"/>
  <c r="HJ30" i="1"/>
  <c r="GA30" i="1"/>
  <c r="EJ30" i="1"/>
  <c r="HI30" i="1"/>
  <c r="FZ30" i="1"/>
  <c r="EI30" i="1"/>
  <c r="HH30" i="1"/>
  <c r="FY30" i="1"/>
  <c r="EH30" i="1"/>
  <c r="HG30" i="1"/>
  <c r="FX30" i="1"/>
  <c r="EG30" i="1"/>
  <c r="HF30" i="1"/>
  <c r="FS30" i="1"/>
  <c r="EF30" i="1"/>
  <c r="HE30" i="1"/>
  <c r="FR30" i="1"/>
  <c r="EE30" i="1"/>
  <c r="HD30" i="1"/>
  <c r="FP30" i="1"/>
  <c r="ED30" i="1"/>
  <c r="HC30" i="1"/>
  <c r="FL30" i="1"/>
  <c r="EC30" i="1"/>
  <c r="HB30" i="1"/>
  <c r="FK30" i="1"/>
  <c r="EB30" i="1"/>
  <c r="HA30" i="1"/>
  <c r="FJ30" i="1"/>
  <c r="EA30" i="1"/>
  <c r="GZ30" i="1"/>
  <c r="FI30" i="1"/>
  <c r="DZ30" i="1"/>
  <c r="GY30" i="1"/>
  <c r="FH30" i="1"/>
  <c r="GT30" i="1"/>
  <c r="FG30" i="1"/>
  <c r="GS30" i="1"/>
  <c r="GQ30" i="1"/>
  <c r="FF30" i="1"/>
  <c r="GN30" i="1"/>
  <c r="FE30" i="1"/>
  <c r="GM30" i="1"/>
  <c r="FD30" i="1"/>
  <c r="GL30" i="1"/>
  <c r="FC30" i="1"/>
  <c r="GK30" i="1"/>
  <c r="FB30" i="1"/>
  <c r="HS30" i="1"/>
  <c r="GJ30" i="1"/>
  <c r="FA30" i="1"/>
  <c r="HR30" i="1"/>
  <c r="GI30" i="1"/>
  <c r="EZ30" i="1"/>
  <c r="HQ30" i="1"/>
  <c r="GH30" i="1"/>
  <c r="EY30" i="1"/>
  <c r="HP30" i="1"/>
  <c r="GG30" i="1"/>
  <c r="EX30" i="1"/>
  <c r="HO30" i="1"/>
  <c r="GF30" i="1"/>
  <c r="EW30" i="1"/>
  <c r="HN30" i="1"/>
  <c r="GE30" i="1"/>
  <c r="ER30" i="1"/>
  <c r="HM30" i="1"/>
  <c r="GD30" i="1"/>
  <c r="EQ30" i="1"/>
  <c r="HL30" i="1"/>
  <c r="GC30" i="1"/>
  <c r="EO30" i="1"/>
  <c r="DY21" i="1"/>
  <c r="HM21" i="1"/>
  <c r="GL21" i="1"/>
  <c r="EE21" i="1"/>
  <c r="HL21" i="1"/>
  <c r="GK21" i="1"/>
  <c r="ED21" i="1"/>
  <c r="HK21" i="1"/>
  <c r="GJ21" i="1"/>
  <c r="EC21" i="1"/>
  <c r="HJ21" i="1"/>
  <c r="GI21" i="1"/>
  <c r="EB21" i="1"/>
  <c r="HI21" i="1"/>
  <c r="GH21" i="1"/>
  <c r="EA21" i="1"/>
  <c r="HH21" i="1"/>
  <c r="GG21" i="1"/>
  <c r="FF21" i="1"/>
  <c r="DZ21" i="1"/>
  <c r="HG21" i="1"/>
  <c r="GF21" i="1"/>
  <c r="FE21" i="1"/>
  <c r="HF21" i="1"/>
  <c r="GE21" i="1"/>
  <c r="FD21" i="1"/>
  <c r="HE21" i="1"/>
  <c r="GD21" i="1"/>
  <c r="FC21" i="1"/>
  <c r="HD21" i="1"/>
  <c r="GC21" i="1"/>
  <c r="FB21" i="1"/>
  <c r="HC21" i="1"/>
  <c r="GB21" i="1"/>
  <c r="FA21" i="1"/>
  <c r="HB21" i="1"/>
  <c r="GA21" i="1"/>
  <c r="EZ21" i="1"/>
  <c r="HA21" i="1"/>
  <c r="FZ21" i="1"/>
  <c r="EY21" i="1"/>
  <c r="GZ21" i="1"/>
  <c r="FY21" i="1"/>
  <c r="EX21" i="1"/>
  <c r="GY21" i="1"/>
  <c r="FX21" i="1"/>
  <c r="EW21" i="1"/>
  <c r="GX21" i="1"/>
  <c r="FW21" i="1"/>
  <c r="EV21" i="1"/>
  <c r="GW21" i="1"/>
  <c r="FV21" i="1"/>
  <c r="EU21" i="1"/>
  <c r="GV21" i="1"/>
  <c r="FU21" i="1"/>
  <c r="ET21" i="1"/>
  <c r="GU21" i="1"/>
  <c r="FT21" i="1"/>
  <c r="ES21" i="1"/>
  <c r="GT21" i="1"/>
  <c r="FS21" i="1"/>
  <c r="ER21" i="1"/>
  <c r="GS21" i="1"/>
  <c r="FR21" i="1"/>
  <c r="EQ21" i="1"/>
  <c r="GR21" i="1"/>
  <c r="FQ21" i="1"/>
  <c r="EP21" i="1"/>
  <c r="GQ21" i="1"/>
  <c r="FP21" i="1"/>
  <c r="EO21" i="1"/>
  <c r="HV21" i="1"/>
  <c r="GP21" i="1"/>
  <c r="FO21" i="1"/>
  <c r="EN21" i="1"/>
  <c r="HU21" i="1"/>
  <c r="GO21" i="1"/>
  <c r="FN21" i="1"/>
  <c r="EM21" i="1"/>
  <c r="HT21" i="1"/>
  <c r="FM21" i="1"/>
  <c r="EL21" i="1"/>
  <c r="HS21" i="1"/>
  <c r="FL21" i="1"/>
  <c r="EK21" i="1"/>
  <c r="HR21" i="1"/>
  <c r="FK21" i="1"/>
  <c r="EJ21" i="1"/>
  <c r="HQ21" i="1"/>
  <c r="FJ21" i="1"/>
  <c r="EI21" i="1"/>
  <c r="HP21" i="1"/>
  <c r="FI21" i="1"/>
  <c r="EH21" i="1"/>
  <c r="HO21" i="1"/>
  <c r="GN21" i="1"/>
  <c r="FH21" i="1"/>
  <c r="EG21" i="1"/>
  <c r="HN21" i="1"/>
  <c r="GM21" i="1"/>
  <c r="FG21" i="1"/>
  <c r="EF21" i="1"/>
  <c r="IA18" i="1"/>
  <c r="DJ18" i="1"/>
  <c r="DI18" i="1"/>
  <c r="DH18" i="1"/>
  <c r="DG18" i="1"/>
  <c r="DF18" i="1"/>
  <c r="DE18" i="1"/>
  <c r="DD18" i="1"/>
  <c r="DC18" i="1"/>
  <c r="DB18" i="1"/>
  <c r="DA18" i="1"/>
  <c r="CZ18" i="1"/>
  <c r="CY18" i="1"/>
  <c r="IA24" i="1"/>
  <c r="CY24" i="1"/>
  <c r="DE24" i="1"/>
  <c r="CZ24" i="1"/>
  <c r="DA24" i="1"/>
  <c r="DF24" i="1"/>
  <c r="DG24" i="1"/>
  <c r="DH24" i="1"/>
  <c r="DI24" i="1"/>
  <c r="DB24" i="1"/>
  <c r="DJ24" i="1"/>
  <c r="DC24" i="1"/>
  <c r="DD24" i="1"/>
  <c r="IA30" i="1"/>
  <c r="DE30" i="1"/>
  <c r="DF30" i="1"/>
  <c r="DG30" i="1"/>
  <c r="DH30" i="1"/>
  <c r="DI30" i="1"/>
  <c r="DB30" i="1"/>
  <c r="DJ30" i="1"/>
  <c r="DC30" i="1"/>
  <c r="CY30" i="1"/>
  <c r="DD30" i="1"/>
  <c r="CZ30" i="1"/>
  <c r="DA30" i="1"/>
  <c r="IA19" i="1"/>
  <c r="DH19" i="1"/>
  <c r="DG19" i="1"/>
  <c r="DF19" i="1"/>
  <c r="DE19" i="1"/>
  <c r="DD19" i="1"/>
  <c r="DC19" i="1"/>
  <c r="DB19" i="1"/>
  <c r="DA19" i="1"/>
  <c r="CZ19" i="1"/>
  <c r="CY19" i="1"/>
  <c r="DJ19" i="1"/>
  <c r="DI19" i="1"/>
  <c r="IA20" i="1"/>
  <c r="DJ20" i="1"/>
  <c r="DI20" i="1"/>
  <c r="DH20" i="1"/>
  <c r="DG20" i="1"/>
  <c r="DF20" i="1"/>
  <c r="DE20" i="1"/>
  <c r="DD20" i="1"/>
  <c r="DC20" i="1"/>
  <c r="DB20" i="1"/>
  <c r="DA20" i="1"/>
  <c r="CZ20" i="1"/>
  <c r="CY20" i="1"/>
  <c r="IA21" i="1"/>
  <c r="DJ21" i="1"/>
  <c r="DI21" i="1"/>
  <c r="DH21" i="1"/>
  <c r="DG21" i="1"/>
  <c r="DF21" i="1"/>
  <c r="DE21" i="1"/>
  <c r="DD21" i="1"/>
  <c r="DC21" i="1"/>
  <c r="DB21" i="1"/>
  <c r="DA21" i="1"/>
  <c r="CZ21" i="1"/>
  <c r="CY21" i="1"/>
  <c r="KK18" i="1"/>
  <c r="KU18" i="1"/>
  <c r="JX18" i="1"/>
  <c r="JW18" i="1"/>
  <c r="JV18" i="1"/>
  <c r="JU18" i="1"/>
  <c r="JT18" i="1"/>
  <c r="KT18" i="1"/>
  <c r="JS18" i="1"/>
  <c r="JR18" i="1"/>
  <c r="KK20" i="1"/>
  <c r="KU20" i="1"/>
  <c r="JT20" i="1"/>
  <c r="JS20" i="1"/>
  <c r="JR20" i="1"/>
  <c r="KT20" i="1"/>
  <c r="JX20" i="1"/>
  <c r="JW20" i="1"/>
  <c r="JV20" i="1"/>
  <c r="JU20" i="1"/>
  <c r="KK21" i="1"/>
  <c r="KU21" i="1"/>
  <c r="JX21" i="1"/>
  <c r="KT21" i="1"/>
  <c r="JW21" i="1"/>
  <c r="JV21" i="1"/>
  <c r="JU21" i="1"/>
  <c r="JT21" i="1"/>
  <c r="JS21" i="1"/>
  <c r="JR21" i="1"/>
  <c r="KU24" i="1"/>
  <c r="JX24" i="1"/>
  <c r="JW24" i="1"/>
  <c r="JV24" i="1"/>
  <c r="JU24" i="1"/>
  <c r="JT24" i="1"/>
  <c r="JS24" i="1"/>
  <c r="JR24" i="1"/>
  <c r="KT24" i="1"/>
  <c r="KK24" i="1"/>
  <c r="KK19" i="1"/>
  <c r="KU19" i="1"/>
  <c r="JX19" i="1"/>
  <c r="JW19" i="1"/>
  <c r="JV19" i="1"/>
  <c r="JU19" i="1"/>
  <c r="JT19" i="1"/>
  <c r="JS19" i="1"/>
  <c r="JR19" i="1"/>
  <c r="KT19" i="1"/>
  <c r="MF20" i="1"/>
  <c r="ME20" i="1"/>
  <c r="MD20" i="1"/>
  <c r="MC20" i="1"/>
  <c r="MB20" i="1"/>
  <c r="MA20" i="1"/>
  <c r="LZ20" i="1"/>
  <c r="MF21" i="1"/>
  <c r="ME21" i="1"/>
  <c r="MD21" i="1"/>
  <c r="MC21" i="1"/>
  <c r="MB21" i="1"/>
  <c r="MA21" i="1"/>
  <c r="LZ21" i="1"/>
  <c r="MF19" i="1"/>
  <c r="ME19" i="1"/>
  <c r="MD19" i="1"/>
  <c r="MC19" i="1"/>
  <c r="MB19" i="1"/>
  <c r="MA19" i="1"/>
  <c r="LZ19" i="1"/>
  <c r="KE24" i="1"/>
  <c r="KF24" i="1"/>
  <c r="ME18" i="1"/>
  <c r="MD18" i="1"/>
  <c r="MC18" i="1"/>
  <c r="MB18" i="1"/>
  <c r="MA18" i="1"/>
  <c r="LZ18" i="1"/>
  <c r="MF18" i="1"/>
  <c r="KD24" i="1"/>
  <c r="KC24" i="1"/>
  <c r="KB24" i="1"/>
  <c r="KA24" i="1"/>
  <c r="KF18" i="1"/>
  <c r="KE18" i="1"/>
  <c r="KD18" i="1"/>
  <c r="KC18" i="1"/>
  <c r="KB18" i="1"/>
  <c r="KA18" i="1"/>
  <c r="KF19" i="1"/>
  <c r="KE19" i="1"/>
  <c r="KD19" i="1"/>
  <c r="KC19" i="1"/>
  <c r="KB19" i="1"/>
  <c r="KA19" i="1"/>
  <c r="KF20" i="1"/>
  <c r="KE20" i="1"/>
  <c r="KD20" i="1"/>
  <c r="KC20" i="1"/>
  <c r="KB20" i="1"/>
  <c r="KA20" i="1"/>
  <c r="KF21" i="1"/>
  <c r="KE21" i="1"/>
  <c r="KD21" i="1"/>
  <c r="KC21" i="1"/>
  <c r="KB21" i="1"/>
  <c r="KA21" i="1"/>
  <c r="AW20" i="1"/>
  <c r="AY20" i="1"/>
  <c r="AX20" i="1"/>
  <c r="AY19" i="1"/>
  <c r="AX19" i="1"/>
  <c r="AW19" i="1"/>
  <c r="JC30" i="1"/>
  <c r="AY21" i="1"/>
  <c r="AX21" i="1"/>
  <c r="AW21" i="1"/>
  <c r="AY18" i="1"/>
  <c r="AX18" i="1"/>
  <c r="AW18" i="1"/>
  <c r="DX20" i="1"/>
  <c r="IW20" i="1"/>
  <c r="DX21" i="1"/>
  <c r="IW21" i="1"/>
  <c r="DX18" i="1"/>
  <c r="IW18" i="1"/>
  <c r="DX19" i="1"/>
  <c r="IW19" i="1"/>
  <c r="BR21" i="1"/>
  <c r="BQ21" i="1"/>
  <c r="BP21" i="1"/>
  <c r="BT21" i="1"/>
  <c r="BS21" i="1"/>
  <c r="BY21" i="1"/>
  <c r="BX21" i="1"/>
  <c r="BW21" i="1"/>
  <c r="BV21" i="1"/>
  <c r="BU21" i="1"/>
  <c r="BY20" i="1"/>
  <c r="BX20" i="1"/>
  <c r="BW20" i="1"/>
  <c r="BV20" i="1"/>
  <c r="BU20" i="1"/>
  <c r="BT20" i="1"/>
  <c r="BS20" i="1"/>
  <c r="BR20" i="1"/>
  <c r="BQ20" i="1"/>
  <c r="BP20" i="1"/>
  <c r="BP18" i="1"/>
  <c r="BY18" i="1"/>
  <c r="BX18" i="1"/>
  <c r="BW18" i="1"/>
  <c r="BV18" i="1"/>
  <c r="BU18" i="1"/>
  <c r="BT18" i="1"/>
  <c r="BS18" i="1"/>
  <c r="BR18" i="1"/>
  <c r="BQ18" i="1"/>
  <c r="BY19" i="1"/>
  <c r="BX19" i="1"/>
  <c r="BW19" i="1"/>
  <c r="BV19" i="1"/>
  <c r="BU19" i="1"/>
  <c r="BT19" i="1"/>
  <c r="BS19" i="1"/>
  <c r="BR19" i="1"/>
  <c r="BQ19" i="1"/>
  <c r="BP19" i="1"/>
  <c r="KI20" i="1"/>
  <c r="IV20" i="1"/>
  <c r="KI21" i="1"/>
  <c r="IV21" i="1"/>
  <c r="KI19" i="1"/>
  <c r="IV19" i="1"/>
  <c r="KI18" i="1"/>
  <c r="IV18" i="1"/>
  <c r="BJ21" i="1"/>
  <c r="BH21" i="1"/>
  <c r="BF21" i="1"/>
  <c r="BD21" i="1"/>
  <c r="BN21" i="1"/>
  <c r="BN20" i="1"/>
  <c r="BJ20" i="1"/>
  <c r="BH20" i="1"/>
  <c r="BF20" i="1"/>
  <c r="BD20" i="1"/>
  <c r="BN19" i="1"/>
  <c r="BJ19" i="1"/>
  <c r="BH19" i="1"/>
  <c r="BF19" i="1"/>
  <c r="BD19" i="1"/>
  <c r="BH18" i="1"/>
  <c r="BF18" i="1"/>
  <c r="BD18" i="1"/>
  <c r="BJ18" i="1"/>
  <c r="BN18" i="1"/>
  <c r="KS18" i="1"/>
  <c r="KS19" i="1"/>
  <c r="KS20" i="1"/>
  <c r="KS21" i="1"/>
  <c r="JC19" i="1"/>
  <c r="JC18" i="1"/>
  <c r="AP20" i="1"/>
  <c r="D20" i="1"/>
  <c r="AO20" i="1"/>
  <c r="JC20" i="1"/>
  <c r="CB20" i="1"/>
  <c r="JC21" i="1"/>
  <c r="D21" i="1"/>
  <c r="CB21" i="1"/>
  <c r="CB18" i="1"/>
  <c r="C442" i="4"/>
  <c r="P442" i="4" s="1"/>
  <c r="B441" i="4"/>
  <c r="D19" i="1"/>
  <c r="D18" i="1"/>
  <c r="CW18" i="1"/>
  <c r="CV18" i="1"/>
  <c r="CV19" i="1"/>
  <c r="CW19" i="1"/>
  <c r="JN19" i="1"/>
  <c r="JN18" i="1"/>
  <c r="G456" i="4"/>
  <c r="H505" i="4"/>
  <c r="I506" i="4"/>
  <c r="KP24" i="1"/>
  <c r="KR18" i="1"/>
  <c r="KP18" i="1"/>
  <c r="KR19" i="1"/>
  <c r="KP19" i="1"/>
  <c r="KQ18" i="1"/>
  <c r="KQ20" i="1"/>
  <c r="KQ19" i="1"/>
  <c r="LX18" i="1"/>
  <c r="LW18" i="1"/>
  <c r="LX19" i="1"/>
  <c r="LW19" i="1"/>
  <c r="LX30" i="1"/>
  <c r="LW30" i="1"/>
  <c r="LX24" i="1"/>
  <c r="LW24" i="1"/>
  <c r="CA21" i="1"/>
  <c r="CA18" i="1"/>
  <c r="CA19" i="1"/>
  <c r="KJ18" i="1"/>
  <c r="KH18" i="1"/>
  <c r="DW18" i="1"/>
  <c r="KG18" i="1"/>
  <c r="DV18" i="1"/>
  <c r="LU18" i="1"/>
  <c r="HZ18" i="1"/>
  <c r="KL18" i="1"/>
  <c r="LL18" i="1"/>
  <c r="LK18" i="1"/>
  <c r="MG18" i="1"/>
  <c r="JQ18" i="1"/>
  <c r="JP18" i="1"/>
  <c r="LB18" i="1"/>
  <c r="JZ18" i="1"/>
  <c r="DL18" i="1"/>
  <c r="JM18" i="1"/>
  <c r="DK18" i="1"/>
  <c r="LY18" i="1"/>
  <c r="JL18" i="1"/>
  <c r="ID18" i="1"/>
  <c r="KY18" i="1"/>
  <c r="JK18" i="1"/>
  <c r="KX18" i="1"/>
  <c r="KW18" i="1"/>
  <c r="CI18" i="1"/>
  <c r="LC18" i="1"/>
  <c r="CH18" i="1"/>
  <c r="KV18" i="1"/>
  <c r="CG18" i="1"/>
  <c r="CF18" i="1"/>
  <c r="CU18" i="1"/>
  <c r="CE18" i="1"/>
  <c r="KO18" i="1"/>
  <c r="HW18" i="1"/>
  <c r="CD18" i="1"/>
  <c r="KN18" i="1"/>
  <c r="CC18" i="1"/>
  <c r="KM18" i="1"/>
  <c r="MG19" i="1"/>
  <c r="JQ19" i="1"/>
  <c r="LY19" i="1"/>
  <c r="JP19" i="1"/>
  <c r="DL19" i="1"/>
  <c r="DK19" i="1"/>
  <c r="LB19" i="1"/>
  <c r="JZ19" i="1"/>
  <c r="CI19" i="1"/>
  <c r="JM19" i="1"/>
  <c r="CH19" i="1"/>
  <c r="JL19" i="1"/>
  <c r="CG19" i="1"/>
  <c r="HZ19" i="1"/>
  <c r="KY19" i="1"/>
  <c r="JK19" i="1"/>
  <c r="ID19" i="1"/>
  <c r="CF19" i="1"/>
  <c r="KX19" i="1"/>
  <c r="CE19" i="1"/>
  <c r="KW19" i="1"/>
  <c r="CD19" i="1"/>
  <c r="LC19" i="1"/>
  <c r="CC19" i="1"/>
  <c r="KV19" i="1"/>
  <c r="CU19" i="1"/>
  <c r="HW19" i="1"/>
  <c r="KO19" i="1"/>
  <c r="KN19" i="1"/>
  <c r="KM19" i="1"/>
  <c r="LU19" i="1"/>
  <c r="KL19" i="1"/>
  <c r="LL19" i="1"/>
  <c r="DW19" i="1"/>
  <c r="LK19" i="1"/>
  <c r="KJ19" i="1"/>
  <c r="DV19" i="1"/>
  <c r="KH19" i="1"/>
  <c r="KG19" i="1"/>
  <c r="LY30" i="1"/>
  <c r="BA18" i="1"/>
  <c r="BA19" i="1"/>
  <c r="DL30" i="1"/>
  <c r="P427" i="4"/>
  <c r="C428" i="4"/>
  <c r="F508" i="4"/>
  <c r="E508" i="4"/>
  <c r="D508" i="4"/>
  <c r="Q508" i="4" s="1"/>
  <c r="U443" i="4"/>
  <c r="V444" i="4"/>
  <c r="S427" i="4"/>
  <c r="B427" i="4"/>
  <c r="LH30" i="1"/>
  <c r="DK30" i="1"/>
  <c r="CJ30" i="1"/>
  <c r="CK30" i="1"/>
  <c r="DS30" i="1"/>
  <c r="LE30" i="1"/>
  <c r="LF30" i="1"/>
  <c r="LG30" i="1"/>
  <c r="R480" i="4"/>
  <c r="A509" i="4"/>
  <c r="R483" i="4"/>
  <c r="R477" i="4"/>
  <c r="R474" i="4"/>
  <c r="JZ24" i="1"/>
  <c r="DS24" i="1"/>
  <c r="DL24" i="1"/>
  <c r="DK24" i="1"/>
  <c r="AV18" i="1"/>
  <c r="OB18" i="1"/>
  <c r="AZ18" i="1"/>
  <c r="AZ19" i="1"/>
  <c r="AV19" i="1"/>
  <c r="OB19" i="1"/>
  <c r="BI16" i="1"/>
  <c r="BI20" i="1" s="1"/>
  <c r="BK16" i="1"/>
  <c r="BK20" i="1" s="1"/>
  <c r="BM16" i="1"/>
  <c r="BM20" i="1" s="1"/>
  <c r="BE16" i="1"/>
  <c r="BE18" i="1" s="1"/>
  <c r="IH5" i="1"/>
  <c r="IH62" i="1" s="1"/>
  <c r="IG5" i="1"/>
  <c r="IG62" i="1" s="1"/>
  <c r="CK5" i="1"/>
  <c r="CK62" i="1" s="1"/>
  <c r="CJ5" i="1"/>
  <c r="CJ62" i="1" s="1"/>
  <c r="DR5" i="1"/>
  <c r="DR62" i="1" s="1"/>
  <c r="MQ54" i="1" l="1"/>
  <c r="MQ53" i="1"/>
  <c r="DK54" i="1"/>
  <c r="DK53" i="1"/>
  <c r="LX54" i="1"/>
  <c r="LX53" i="1"/>
  <c r="KE53" i="1"/>
  <c r="KE54" i="1"/>
  <c r="KK54" i="1"/>
  <c r="KK53" i="1"/>
  <c r="JX53" i="1"/>
  <c r="JX54" i="1"/>
  <c r="DI53" i="1"/>
  <c r="DI54" i="1"/>
  <c r="IA53" i="1"/>
  <c r="IA54" i="1"/>
  <c r="IM54" i="1"/>
  <c r="IM53" i="1"/>
  <c r="IT53" i="1"/>
  <c r="IT54" i="1"/>
  <c r="MW53" i="1"/>
  <c r="MW54" i="1"/>
  <c r="NI54" i="1"/>
  <c r="NI53" i="1"/>
  <c r="NU54" i="1"/>
  <c r="NU53" i="1"/>
  <c r="ND54" i="1"/>
  <c r="ND53" i="1"/>
  <c r="NP53" i="1"/>
  <c r="NP54" i="1"/>
  <c r="NM54" i="1"/>
  <c r="NM53" i="1"/>
  <c r="DL53" i="1"/>
  <c r="DL54" i="1"/>
  <c r="KT54" i="1"/>
  <c r="KT53" i="1"/>
  <c r="KU53" i="1"/>
  <c r="KU54" i="1"/>
  <c r="DH54" i="1"/>
  <c r="DH53" i="1"/>
  <c r="IN54" i="1"/>
  <c r="IN53" i="1"/>
  <c r="IX26" i="1"/>
  <c r="IX54" i="1"/>
  <c r="IX53" i="1"/>
  <c r="MV53" i="1"/>
  <c r="MV54" i="1"/>
  <c r="NX53" i="1"/>
  <c r="NX54" i="1"/>
  <c r="NF54" i="1"/>
  <c r="NF53" i="1"/>
  <c r="NR54" i="1"/>
  <c r="NR53" i="1"/>
  <c r="ML53" i="1"/>
  <c r="ML54" i="1"/>
  <c r="NN54" i="1"/>
  <c r="NN53" i="1"/>
  <c r="JR54" i="1"/>
  <c r="JR53" i="1"/>
  <c r="NC54" i="1"/>
  <c r="NC53" i="1"/>
  <c r="JZ53" i="1"/>
  <c r="JZ54" i="1"/>
  <c r="JS53" i="1"/>
  <c r="JS54" i="1"/>
  <c r="DF54" i="1"/>
  <c r="DF53" i="1"/>
  <c r="IZ54" i="1"/>
  <c r="IZ53" i="1"/>
  <c r="IR54" i="1"/>
  <c r="IR53" i="1"/>
  <c r="NK54" i="1"/>
  <c r="NK53" i="1"/>
  <c r="NW53" i="1"/>
  <c r="NW54" i="1"/>
  <c r="NE53" i="1"/>
  <c r="NE54" i="1"/>
  <c r="MN53" i="1"/>
  <c r="MN54" i="1"/>
  <c r="MK53" i="1"/>
  <c r="MK54" i="1"/>
  <c r="MH54" i="1"/>
  <c r="MH53" i="1"/>
  <c r="DG53" i="1"/>
  <c r="DG54" i="1"/>
  <c r="JA53" i="1"/>
  <c r="JA54" i="1"/>
  <c r="NZ54" i="1"/>
  <c r="NZ53" i="1"/>
  <c r="KA53" i="1"/>
  <c r="KA54" i="1"/>
  <c r="JT54" i="1"/>
  <c r="JT53" i="1"/>
  <c r="DD53" i="1"/>
  <c r="DD54" i="1"/>
  <c r="DA54" i="1"/>
  <c r="DA53" i="1"/>
  <c r="IY54" i="1"/>
  <c r="IY53" i="1"/>
  <c r="IO53" i="1"/>
  <c r="IO54" i="1"/>
  <c r="NJ54" i="1"/>
  <c r="NJ53" i="1"/>
  <c r="MS54" i="1"/>
  <c r="MS53" i="1"/>
  <c r="MP54" i="1"/>
  <c r="MP53" i="1"/>
  <c r="MM54" i="1"/>
  <c r="MM53" i="1"/>
  <c r="MZ54" i="1"/>
  <c r="MZ53" i="1"/>
  <c r="DS54" i="1"/>
  <c r="DS53" i="1"/>
  <c r="IU53" i="1"/>
  <c r="IU54" i="1"/>
  <c r="NH54" i="1"/>
  <c r="NH53" i="1"/>
  <c r="KB54" i="1"/>
  <c r="KB53" i="1"/>
  <c r="JU54" i="1"/>
  <c r="JU53" i="1"/>
  <c r="DC54" i="1"/>
  <c r="DC53" i="1"/>
  <c r="CZ54" i="1"/>
  <c r="CZ53" i="1"/>
  <c r="IS54" i="1"/>
  <c r="IS53" i="1"/>
  <c r="MU54" i="1"/>
  <c r="MU53" i="1"/>
  <c r="MR54" i="1"/>
  <c r="MR53" i="1"/>
  <c r="NT53" i="1"/>
  <c r="NT54" i="1"/>
  <c r="NB53" i="1"/>
  <c r="NB54" i="1"/>
  <c r="MI53" i="1"/>
  <c r="MI54" i="1"/>
  <c r="CB25" i="1"/>
  <c r="CB53" i="1"/>
  <c r="CB54" i="1"/>
  <c r="NO54" i="1"/>
  <c r="NO53" i="1"/>
  <c r="KP54" i="1"/>
  <c r="KP53" i="1"/>
  <c r="KC54" i="1"/>
  <c r="KC53" i="1"/>
  <c r="JV54" i="1"/>
  <c r="JV53" i="1"/>
  <c r="DJ54" i="1"/>
  <c r="DJ53" i="1"/>
  <c r="DE53" i="1"/>
  <c r="DE54" i="1"/>
  <c r="IQ53" i="1"/>
  <c r="IQ54" i="1"/>
  <c r="OA53" i="1"/>
  <c r="OA54" i="1"/>
  <c r="NY54" i="1"/>
  <c r="NY53" i="1"/>
  <c r="NV53" i="1"/>
  <c r="NV54" i="1"/>
  <c r="MO54" i="1"/>
  <c r="MO53" i="1"/>
  <c r="NQ54" i="1"/>
  <c r="NQ53" i="1"/>
  <c r="MX54" i="1"/>
  <c r="MX53" i="1"/>
  <c r="CA25" i="1"/>
  <c r="CA54" i="1"/>
  <c r="CA53" i="1"/>
  <c r="MY54" i="1"/>
  <c r="MY53" i="1"/>
  <c r="LW53" i="1"/>
  <c r="LW54" i="1"/>
  <c r="KD54" i="1"/>
  <c r="KD53" i="1"/>
  <c r="KF53" i="1"/>
  <c r="KF54" i="1"/>
  <c r="JW53" i="1"/>
  <c r="JW54" i="1"/>
  <c r="DB54" i="1"/>
  <c r="DB53" i="1"/>
  <c r="CY54" i="1"/>
  <c r="CY53" i="1"/>
  <c r="IP53" i="1"/>
  <c r="IP54" i="1"/>
  <c r="NL54" i="1"/>
  <c r="NL53" i="1"/>
  <c r="MT53" i="1"/>
  <c r="MT54" i="1"/>
  <c r="NG53" i="1"/>
  <c r="NG54" i="1"/>
  <c r="NS53" i="1"/>
  <c r="NS54" i="1"/>
  <c r="NA54" i="1"/>
  <c r="NA53" i="1"/>
  <c r="MJ53" i="1"/>
  <c r="MJ54" i="1"/>
  <c r="CC25" i="1"/>
  <c r="CE25" i="1" s="1"/>
  <c r="CE24" i="1"/>
  <c r="CE54" i="1" s="1"/>
  <c r="CC53" i="1"/>
  <c r="CE53" i="1" s="1"/>
  <c r="CC54" i="1"/>
  <c r="BE24" i="1"/>
  <c r="BE26" i="1" s="1"/>
  <c r="BE41" i="1"/>
  <c r="NZ31" i="1"/>
  <c r="NZ32" i="1"/>
  <c r="NZ37" i="1"/>
  <c r="NZ33" i="1"/>
  <c r="NZ34" i="1"/>
  <c r="NZ35" i="1"/>
  <c r="NZ36" i="1"/>
  <c r="NH31" i="1"/>
  <c r="NH32" i="1"/>
  <c r="NH37" i="1"/>
  <c r="NH33" i="1"/>
  <c r="NH34" i="1"/>
  <c r="NH35" i="1"/>
  <c r="NH36" i="1"/>
  <c r="NU37" i="1"/>
  <c r="NU32" i="1"/>
  <c r="NU33" i="1"/>
  <c r="NU34" i="1"/>
  <c r="NU35" i="1"/>
  <c r="NU36" i="1"/>
  <c r="NU31" i="1"/>
  <c r="NC31" i="1"/>
  <c r="NC32" i="1"/>
  <c r="NC33" i="1"/>
  <c r="NC34" i="1"/>
  <c r="NC35" i="1"/>
  <c r="NC36" i="1"/>
  <c r="NC37" i="1"/>
  <c r="MK35" i="1"/>
  <c r="MK36" i="1"/>
  <c r="MK31" i="1"/>
  <c r="MK32" i="1"/>
  <c r="MK33" i="1"/>
  <c r="MK34" i="1"/>
  <c r="MK37" i="1"/>
  <c r="MY36" i="1"/>
  <c r="MY31" i="1"/>
  <c r="MY32" i="1"/>
  <c r="MY33" i="1"/>
  <c r="MY34" i="1"/>
  <c r="MY35" i="1"/>
  <c r="MY37" i="1"/>
  <c r="NJ26" i="1"/>
  <c r="NJ25" i="1"/>
  <c r="MS25" i="1"/>
  <c r="MS26" i="1"/>
  <c r="MP26" i="1"/>
  <c r="MP25" i="1"/>
  <c r="MM26" i="1"/>
  <c r="MM25" i="1"/>
  <c r="MZ26" i="1"/>
  <c r="MZ25" i="1"/>
  <c r="NK31" i="1"/>
  <c r="NK32" i="1"/>
  <c r="NK37" i="1"/>
  <c r="NK33" i="1"/>
  <c r="NK34" i="1"/>
  <c r="NK35" i="1"/>
  <c r="NK36" i="1"/>
  <c r="NW35" i="1"/>
  <c r="NW36" i="1"/>
  <c r="NW31" i="1"/>
  <c r="NW32" i="1"/>
  <c r="NW37" i="1"/>
  <c r="NW33" i="1"/>
  <c r="NW34" i="1"/>
  <c r="NE37" i="1"/>
  <c r="NE33" i="1"/>
  <c r="NE34" i="1"/>
  <c r="NE35" i="1"/>
  <c r="NE36" i="1"/>
  <c r="NE31" i="1"/>
  <c r="NE32" i="1"/>
  <c r="MN31" i="1"/>
  <c r="MN32" i="1"/>
  <c r="MN33" i="1"/>
  <c r="MN34" i="1"/>
  <c r="MN35" i="1"/>
  <c r="MN36" i="1"/>
  <c r="MN37" i="1"/>
  <c r="MZ34" i="1"/>
  <c r="MZ35" i="1"/>
  <c r="MZ36" i="1"/>
  <c r="MZ31" i="1"/>
  <c r="MZ32" i="1"/>
  <c r="MZ33" i="1"/>
  <c r="MZ37" i="1"/>
  <c r="MH31" i="1"/>
  <c r="MH32" i="1"/>
  <c r="MH33" i="1"/>
  <c r="MH34" i="1"/>
  <c r="MH35" i="1"/>
  <c r="MH36" i="1"/>
  <c r="MH37" i="1"/>
  <c r="MU26" i="1"/>
  <c r="MU25" i="1"/>
  <c r="MR26" i="1"/>
  <c r="MR25" i="1"/>
  <c r="NT25" i="1"/>
  <c r="NT26" i="1"/>
  <c r="NB26" i="1"/>
  <c r="NB25" i="1"/>
  <c r="MI26" i="1"/>
  <c r="MI25" i="1"/>
  <c r="NJ31" i="1"/>
  <c r="NJ32" i="1"/>
  <c r="NJ37" i="1"/>
  <c r="NJ33" i="1"/>
  <c r="NJ34" i="1"/>
  <c r="NJ35" i="1"/>
  <c r="NJ36" i="1"/>
  <c r="MS33" i="1"/>
  <c r="MS34" i="1"/>
  <c r="MS35" i="1"/>
  <c r="MS36" i="1"/>
  <c r="MS31" i="1"/>
  <c r="MS32" i="1"/>
  <c r="MS37" i="1"/>
  <c r="MP33" i="1"/>
  <c r="MP34" i="1"/>
  <c r="MP35" i="1"/>
  <c r="MP36" i="1"/>
  <c r="MP37" i="1"/>
  <c r="MP31" i="1"/>
  <c r="MP32" i="1"/>
  <c r="NB35" i="1"/>
  <c r="NB36" i="1"/>
  <c r="NB31" i="1"/>
  <c r="NB32" i="1"/>
  <c r="NB33" i="1"/>
  <c r="NB34" i="1"/>
  <c r="NB37" i="1"/>
  <c r="NO31" i="1"/>
  <c r="NO32" i="1"/>
  <c r="NO33" i="1"/>
  <c r="NO34" i="1"/>
  <c r="NO35" i="1"/>
  <c r="NO36" i="1"/>
  <c r="NO37" i="1"/>
  <c r="OA26" i="1"/>
  <c r="OA25" i="1"/>
  <c r="NY26" i="1"/>
  <c r="NY25" i="1"/>
  <c r="NV26" i="1"/>
  <c r="NV25" i="1"/>
  <c r="MO26" i="1"/>
  <c r="MO25" i="1"/>
  <c r="NQ25" i="1"/>
  <c r="NQ26" i="1"/>
  <c r="MX26" i="1"/>
  <c r="MX25" i="1"/>
  <c r="MU33" i="1"/>
  <c r="MU31" i="1"/>
  <c r="MU34" i="1"/>
  <c r="MU35" i="1"/>
  <c r="MU32" i="1"/>
  <c r="MU36" i="1"/>
  <c r="MU37" i="1"/>
  <c r="MR35" i="1"/>
  <c r="MR36" i="1"/>
  <c r="MR31" i="1"/>
  <c r="MR32" i="1"/>
  <c r="MR37" i="1"/>
  <c r="MR33" i="1"/>
  <c r="MR34" i="1"/>
  <c r="NT31" i="1"/>
  <c r="NT32" i="1"/>
  <c r="NT33" i="1"/>
  <c r="NT34" i="1"/>
  <c r="NT35" i="1"/>
  <c r="NT36" i="1"/>
  <c r="NT37" i="1"/>
  <c r="NQ32" i="1"/>
  <c r="NQ33" i="1"/>
  <c r="NQ34" i="1"/>
  <c r="NQ35" i="1"/>
  <c r="NQ36" i="1"/>
  <c r="NQ31" i="1"/>
  <c r="NQ37" i="1"/>
  <c r="MI31" i="1"/>
  <c r="MI32" i="1"/>
  <c r="MI33" i="1"/>
  <c r="MI34" i="1"/>
  <c r="MI35" i="1"/>
  <c r="MI36" i="1"/>
  <c r="MI37" i="1"/>
  <c r="NL26" i="1"/>
  <c r="NL25" i="1"/>
  <c r="MT26" i="1"/>
  <c r="MT25" i="1"/>
  <c r="NG26" i="1"/>
  <c r="NG25" i="1"/>
  <c r="NS25" i="1"/>
  <c r="NS26" i="1"/>
  <c r="NA25" i="1"/>
  <c r="NA26" i="1"/>
  <c r="MJ25" i="1"/>
  <c r="MJ26" i="1"/>
  <c r="OA35" i="1"/>
  <c r="OA36" i="1"/>
  <c r="OA31" i="1"/>
  <c r="OA32" i="1"/>
  <c r="OA37" i="1"/>
  <c r="OA33" i="1"/>
  <c r="OA34" i="1"/>
  <c r="NY31" i="1"/>
  <c r="NY32" i="1"/>
  <c r="NY37" i="1"/>
  <c r="NY33" i="1"/>
  <c r="NY34" i="1"/>
  <c r="NY35" i="1"/>
  <c r="NY36" i="1"/>
  <c r="NV31" i="1"/>
  <c r="NV32" i="1"/>
  <c r="NV37" i="1"/>
  <c r="NV33" i="1"/>
  <c r="NV34" i="1"/>
  <c r="NV35" i="1"/>
  <c r="NV36" i="1"/>
  <c r="NS31" i="1"/>
  <c r="NS32" i="1"/>
  <c r="NS33" i="1"/>
  <c r="NS34" i="1"/>
  <c r="NS35" i="1"/>
  <c r="NS36" i="1"/>
  <c r="NS37" i="1"/>
  <c r="MM31" i="1"/>
  <c r="MM32" i="1"/>
  <c r="MM33" i="1"/>
  <c r="MM34" i="1"/>
  <c r="MM35" i="1"/>
  <c r="MM36" i="1"/>
  <c r="MM37" i="1"/>
  <c r="MX31" i="1"/>
  <c r="MX32" i="1"/>
  <c r="MX33" i="1"/>
  <c r="MX36" i="1"/>
  <c r="MX34" i="1"/>
  <c r="MX35" i="1"/>
  <c r="MX37" i="1"/>
  <c r="MW26" i="1"/>
  <c r="MW25" i="1"/>
  <c r="NI25" i="1"/>
  <c r="NI26" i="1"/>
  <c r="NU26" i="1"/>
  <c r="NU25" i="1"/>
  <c r="ND25" i="1"/>
  <c r="ND26" i="1"/>
  <c r="NP25" i="1"/>
  <c r="NP26" i="1"/>
  <c r="NM26" i="1"/>
  <c r="NM25" i="1"/>
  <c r="NL31" i="1"/>
  <c r="NL32" i="1"/>
  <c r="NL37" i="1"/>
  <c r="NL33" i="1"/>
  <c r="NL34" i="1"/>
  <c r="NL35" i="1"/>
  <c r="NL36" i="1"/>
  <c r="MT35" i="1"/>
  <c r="MT36" i="1"/>
  <c r="MT34" i="1"/>
  <c r="MT31" i="1"/>
  <c r="MT32" i="1"/>
  <c r="MT37" i="1"/>
  <c r="MT33" i="1"/>
  <c r="NG33" i="1"/>
  <c r="NG34" i="1"/>
  <c r="NG35" i="1"/>
  <c r="NG36" i="1"/>
  <c r="NG31" i="1"/>
  <c r="NG32" i="1"/>
  <c r="NG37" i="1"/>
  <c r="ND34" i="1"/>
  <c r="ND35" i="1"/>
  <c r="ND36" i="1"/>
  <c r="ND31" i="1"/>
  <c r="ND32" i="1"/>
  <c r="ND33" i="1"/>
  <c r="ND37" i="1"/>
  <c r="NA31" i="1"/>
  <c r="NA32" i="1"/>
  <c r="NA33" i="1"/>
  <c r="NA34" i="1"/>
  <c r="NA35" i="1"/>
  <c r="NA36" i="1"/>
  <c r="NA37" i="1"/>
  <c r="MJ34" i="1"/>
  <c r="MJ35" i="1"/>
  <c r="MJ33" i="1"/>
  <c r="MJ36" i="1"/>
  <c r="MJ31" i="1"/>
  <c r="MJ32" i="1"/>
  <c r="MJ37" i="1"/>
  <c r="MV26" i="1"/>
  <c r="MV25" i="1"/>
  <c r="NX25" i="1"/>
  <c r="NX26" i="1"/>
  <c r="NF25" i="1"/>
  <c r="NF26" i="1"/>
  <c r="NR25" i="1"/>
  <c r="NR26" i="1"/>
  <c r="ML25" i="1"/>
  <c r="ML26" i="1"/>
  <c r="NN25" i="1"/>
  <c r="NN26" i="1"/>
  <c r="MW31" i="1"/>
  <c r="MW32" i="1"/>
  <c r="MW37" i="1"/>
  <c r="MW33" i="1"/>
  <c r="MW34" i="1"/>
  <c r="MW35" i="1"/>
  <c r="MW36" i="1"/>
  <c r="NX31" i="1"/>
  <c r="NX32" i="1"/>
  <c r="NX37" i="1"/>
  <c r="NX33" i="1"/>
  <c r="NX34" i="1"/>
  <c r="NX35" i="1"/>
  <c r="NX36" i="1"/>
  <c r="NF37" i="1"/>
  <c r="NF33" i="1"/>
  <c r="NF34" i="1"/>
  <c r="NF35" i="1"/>
  <c r="NF36" i="1"/>
  <c r="NF31" i="1"/>
  <c r="NF32" i="1"/>
  <c r="MO31" i="1"/>
  <c r="MO32" i="1"/>
  <c r="MO33" i="1"/>
  <c r="MO34" i="1"/>
  <c r="MO35" i="1"/>
  <c r="MO36" i="1"/>
  <c r="MO37" i="1"/>
  <c r="NP34" i="1"/>
  <c r="NP35" i="1"/>
  <c r="NP31" i="1"/>
  <c r="NP36" i="1"/>
  <c r="NP32" i="1"/>
  <c r="NP33" i="1"/>
  <c r="NP37" i="1"/>
  <c r="NM33" i="1"/>
  <c r="NM34" i="1"/>
  <c r="NM35" i="1"/>
  <c r="NM32" i="1"/>
  <c r="NM36" i="1"/>
  <c r="NM31" i="1"/>
  <c r="NM37" i="1"/>
  <c r="NZ26" i="1"/>
  <c r="NZ25" i="1"/>
  <c r="NH25" i="1"/>
  <c r="NH26" i="1"/>
  <c r="MQ26" i="1"/>
  <c r="MQ25" i="1"/>
  <c r="NC26" i="1"/>
  <c r="NC25" i="1"/>
  <c r="NO25" i="1"/>
  <c r="NO26" i="1"/>
  <c r="MY26" i="1"/>
  <c r="MY25" i="1"/>
  <c r="MV31" i="1"/>
  <c r="MV32" i="1"/>
  <c r="MV37" i="1"/>
  <c r="MV33" i="1"/>
  <c r="MV34" i="1"/>
  <c r="MV35" i="1"/>
  <c r="MV36" i="1"/>
  <c r="NI31" i="1"/>
  <c r="NI32" i="1"/>
  <c r="NI37" i="1"/>
  <c r="NI33" i="1"/>
  <c r="NI34" i="1"/>
  <c r="NI35" i="1"/>
  <c r="NI36" i="1"/>
  <c r="MQ31" i="1"/>
  <c r="MQ32" i="1"/>
  <c r="MQ33" i="1"/>
  <c r="MQ37" i="1"/>
  <c r="MQ34" i="1"/>
  <c r="MQ35" i="1"/>
  <c r="MQ36" i="1"/>
  <c r="NR36" i="1"/>
  <c r="NR31" i="1"/>
  <c r="NR32" i="1"/>
  <c r="NR33" i="1"/>
  <c r="NR34" i="1"/>
  <c r="NR35" i="1"/>
  <c r="NR37" i="1"/>
  <c r="ML35" i="1"/>
  <c r="ML31" i="1"/>
  <c r="ML32" i="1"/>
  <c r="ML33" i="1"/>
  <c r="ML34" i="1"/>
  <c r="ML36" i="1"/>
  <c r="ML37" i="1"/>
  <c r="NN31" i="1"/>
  <c r="NN32" i="1"/>
  <c r="NN33" i="1"/>
  <c r="NN34" i="1"/>
  <c r="NN35" i="1"/>
  <c r="NN36" i="1"/>
  <c r="NN37" i="1"/>
  <c r="NK26" i="1"/>
  <c r="NK25" i="1"/>
  <c r="NW26" i="1"/>
  <c r="NW25" i="1"/>
  <c r="NE26" i="1"/>
  <c r="NE25" i="1"/>
  <c r="MN26" i="1"/>
  <c r="MN25" i="1"/>
  <c r="MK26" i="1"/>
  <c r="MK25" i="1"/>
  <c r="MH25" i="1"/>
  <c r="MH26" i="1"/>
  <c r="IX25" i="1"/>
  <c r="IM25" i="1"/>
  <c r="IM26" i="1"/>
  <c r="IT26" i="1"/>
  <c r="IT25" i="1"/>
  <c r="IP31" i="1"/>
  <c r="IP32" i="1"/>
  <c r="IP33" i="1"/>
  <c r="IP34" i="1"/>
  <c r="IP35" i="1"/>
  <c r="IP36" i="1"/>
  <c r="IP37" i="1"/>
  <c r="IN26" i="1"/>
  <c r="IN25" i="1"/>
  <c r="IO31" i="1"/>
  <c r="IO32" i="1"/>
  <c r="IO33" i="1"/>
  <c r="IO34" i="1"/>
  <c r="IO35" i="1"/>
  <c r="IO36" i="1"/>
  <c r="IO37" i="1"/>
  <c r="IT31" i="1"/>
  <c r="IT32" i="1"/>
  <c r="IT33" i="1"/>
  <c r="IT34" i="1"/>
  <c r="IT35" i="1"/>
  <c r="IT36" i="1"/>
  <c r="IT37" i="1"/>
  <c r="IU26" i="1"/>
  <c r="IU25" i="1"/>
  <c r="IM31" i="1"/>
  <c r="IM32" i="1"/>
  <c r="IM33" i="1"/>
  <c r="IM34" i="1"/>
  <c r="IM35" i="1"/>
  <c r="IM36" i="1"/>
  <c r="IM37" i="1"/>
  <c r="IR26" i="1"/>
  <c r="IR25" i="1"/>
  <c r="IN31" i="1"/>
  <c r="IN32" i="1"/>
  <c r="IN33" i="1"/>
  <c r="IN34" i="1"/>
  <c r="IN35" i="1"/>
  <c r="IN36" i="1"/>
  <c r="IN37" i="1"/>
  <c r="IO26" i="1"/>
  <c r="IO25" i="1"/>
  <c r="IQ31" i="1"/>
  <c r="IQ32" i="1"/>
  <c r="IQ33" i="1"/>
  <c r="IQ34" i="1"/>
  <c r="IQ35" i="1"/>
  <c r="IQ36" i="1"/>
  <c r="IQ37" i="1"/>
  <c r="IS25" i="1"/>
  <c r="IS26" i="1"/>
  <c r="IR31" i="1"/>
  <c r="IR32" i="1"/>
  <c r="IR33" i="1"/>
  <c r="IR34" i="1"/>
  <c r="IR35" i="1"/>
  <c r="IR36" i="1"/>
  <c r="IR37" i="1"/>
  <c r="IQ26" i="1"/>
  <c r="IQ25" i="1"/>
  <c r="IS31" i="1"/>
  <c r="IS32" i="1"/>
  <c r="IS33" i="1"/>
  <c r="IS34" i="1"/>
  <c r="IS35" i="1"/>
  <c r="IS36" i="1"/>
  <c r="IS37" i="1"/>
  <c r="IC34" i="1"/>
  <c r="IP26" i="1"/>
  <c r="IP25" i="1"/>
  <c r="IU31" i="1"/>
  <c r="IU32" i="1"/>
  <c r="IU33" i="1"/>
  <c r="IU34" i="1"/>
  <c r="IU35" i="1"/>
  <c r="IU36" i="1"/>
  <c r="IU37" i="1"/>
  <c r="IC37" i="1"/>
  <c r="IC32" i="1"/>
  <c r="IC31" i="1"/>
  <c r="IC36" i="1"/>
  <c r="IC35" i="1"/>
  <c r="IX31" i="1"/>
  <c r="IX32" i="1"/>
  <c r="IX33" i="1"/>
  <c r="IX34" i="1"/>
  <c r="IX35" i="1"/>
  <c r="IX36" i="1"/>
  <c r="IX37" i="1"/>
  <c r="JA26" i="1"/>
  <c r="JA25" i="1"/>
  <c r="IZ25" i="1"/>
  <c r="IZ26" i="1"/>
  <c r="JA31" i="1"/>
  <c r="JA32" i="1"/>
  <c r="JA33" i="1"/>
  <c r="JA34" i="1"/>
  <c r="JA35" i="1"/>
  <c r="JA36" i="1"/>
  <c r="JA37" i="1"/>
  <c r="IY26" i="1"/>
  <c r="IY25" i="1"/>
  <c r="IZ31" i="1"/>
  <c r="IZ32" i="1"/>
  <c r="IZ33" i="1"/>
  <c r="IZ34" i="1"/>
  <c r="IZ35" i="1"/>
  <c r="IZ36" i="1"/>
  <c r="IZ37" i="1"/>
  <c r="IY31" i="1"/>
  <c r="IY32" i="1"/>
  <c r="IY33" i="1"/>
  <c r="IY34" i="1"/>
  <c r="IY35" i="1"/>
  <c r="IY36" i="1"/>
  <c r="IY37" i="1"/>
  <c r="DY31" i="1"/>
  <c r="IA31" i="1"/>
  <c r="DY36" i="1"/>
  <c r="DY35" i="1"/>
  <c r="DY34" i="1"/>
  <c r="DY33" i="1"/>
  <c r="HN31" i="1"/>
  <c r="HN32" i="1"/>
  <c r="HN33" i="1"/>
  <c r="HN34" i="1"/>
  <c r="HN35" i="1"/>
  <c r="HN36" i="1"/>
  <c r="EG31" i="1"/>
  <c r="EG32" i="1"/>
  <c r="EG33" i="1"/>
  <c r="EG34" i="1"/>
  <c r="EG35" i="1"/>
  <c r="EG36" i="1"/>
  <c r="FT31" i="1"/>
  <c r="FT32" i="1"/>
  <c r="FT33" i="1"/>
  <c r="FT34" i="1"/>
  <c r="FT35" i="1"/>
  <c r="FT36" i="1"/>
  <c r="EW31" i="1"/>
  <c r="EW32" i="1"/>
  <c r="EW33" i="1"/>
  <c r="EW34" i="1"/>
  <c r="EW35" i="1"/>
  <c r="EW36" i="1"/>
  <c r="FX31" i="1"/>
  <c r="FX32" i="1"/>
  <c r="FX33" i="1"/>
  <c r="FX34" i="1"/>
  <c r="FX35" i="1"/>
  <c r="FX36" i="1"/>
  <c r="GU31" i="1"/>
  <c r="GU32" i="1"/>
  <c r="GU33" i="1"/>
  <c r="GU34" i="1"/>
  <c r="GU35" i="1"/>
  <c r="GU36" i="1"/>
  <c r="GF31" i="1"/>
  <c r="GF32" i="1"/>
  <c r="GF33" i="1"/>
  <c r="GF34" i="1"/>
  <c r="GF35" i="1"/>
  <c r="GF36" i="1"/>
  <c r="HG31" i="1"/>
  <c r="HG32" i="1"/>
  <c r="HG33" i="1"/>
  <c r="HG34" i="1"/>
  <c r="HG35" i="1"/>
  <c r="HG36" i="1"/>
  <c r="HO31" i="1"/>
  <c r="HO32" i="1"/>
  <c r="HO33" i="1"/>
  <c r="HO34" i="1"/>
  <c r="HO35" i="1"/>
  <c r="HO36" i="1"/>
  <c r="EH31" i="1"/>
  <c r="EH32" i="1"/>
  <c r="EH33" i="1"/>
  <c r="EH34" i="1"/>
  <c r="EH35" i="1"/>
  <c r="EH36" i="1"/>
  <c r="ET31" i="1"/>
  <c r="ET32" i="1"/>
  <c r="ET33" i="1"/>
  <c r="ET34" i="1"/>
  <c r="ET35" i="1"/>
  <c r="ET36" i="1"/>
  <c r="EX31" i="1"/>
  <c r="EX32" i="1"/>
  <c r="EX33" i="1"/>
  <c r="EX34" i="1"/>
  <c r="EX35" i="1"/>
  <c r="EX36" i="1"/>
  <c r="GQ31" i="1"/>
  <c r="GQ32" i="1"/>
  <c r="GQ33" i="1"/>
  <c r="GQ34" i="1"/>
  <c r="GQ35" i="1"/>
  <c r="GQ36" i="1"/>
  <c r="FY31" i="1"/>
  <c r="FY32" i="1"/>
  <c r="FY33" i="1"/>
  <c r="FY34" i="1"/>
  <c r="FY35" i="1"/>
  <c r="FY36" i="1"/>
  <c r="FU31" i="1"/>
  <c r="FU32" i="1"/>
  <c r="FU33" i="1"/>
  <c r="FU34" i="1"/>
  <c r="FU35" i="1"/>
  <c r="FU36" i="1"/>
  <c r="GG31" i="1"/>
  <c r="GG32" i="1"/>
  <c r="GG33" i="1"/>
  <c r="GG34" i="1"/>
  <c r="GG35" i="1"/>
  <c r="GG36" i="1"/>
  <c r="HH31" i="1"/>
  <c r="HH32" i="1"/>
  <c r="HH33" i="1"/>
  <c r="HH34" i="1"/>
  <c r="HH35" i="1"/>
  <c r="HH36" i="1"/>
  <c r="GV31" i="1"/>
  <c r="GV32" i="1"/>
  <c r="GV33" i="1"/>
  <c r="GV34" i="1"/>
  <c r="GV35" i="1"/>
  <c r="GV36" i="1"/>
  <c r="HP31" i="1"/>
  <c r="HP32" i="1"/>
  <c r="HP33" i="1"/>
  <c r="HP34" i="1"/>
  <c r="HP35" i="1"/>
  <c r="HP36" i="1"/>
  <c r="GS31" i="1"/>
  <c r="GS32" i="1"/>
  <c r="GS33" i="1"/>
  <c r="GS34" i="1"/>
  <c r="GS35" i="1"/>
  <c r="GS36" i="1"/>
  <c r="EI31" i="1"/>
  <c r="EI32" i="1"/>
  <c r="EI33" i="1"/>
  <c r="EI34" i="1"/>
  <c r="EI35" i="1"/>
  <c r="EI36" i="1"/>
  <c r="EU31" i="1"/>
  <c r="EU32" i="1"/>
  <c r="EU33" i="1"/>
  <c r="EU34" i="1"/>
  <c r="EU35" i="1"/>
  <c r="EU36" i="1"/>
  <c r="EY31" i="1"/>
  <c r="EY32" i="1"/>
  <c r="EY33" i="1"/>
  <c r="EY34" i="1"/>
  <c r="EY35" i="1"/>
  <c r="EY36" i="1"/>
  <c r="FG31" i="1"/>
  <c r="FG32" i="1"/>
  <c r="FG33" i="1"/>
  <c r="FG34" i="1"/>
  <c r="FG35" i="1"/>
  <c r="FG36" i="1"/>
  <c r="FZ31" i="1"/>
  <c r="FZ32" i="1"/>
  <c r="FZ33" i="1"/>
  <c r="FZ34" i="1"/>
  <c r="FZ35" i="1"/>
  <c r="FZ36" i="1"/>
  <c r="FV31" i="1"/>
  <c r="FV32" i="1"/>
  <c r="FV33" i="1"/>
  <c r="FV34" i="1"/>
  <c r="FV35" i="1"/>
  <c r="FV36" i="1"/>
  <c r="GH31" i="1"/>
  <c r="GH32" i="1"/>
  <c r="GH33" i="1"/>
  <c r="GH34" i="1"/>
  <c r="GH35" i="1"/>
  <c r="GH36" i="1"/>
  <c r="GT31" i="1"/>
  <c r="GT32" i="1"/>
  <c r="GT33" i="1"/>
  <c r="GT34" i="1"/>
  <c r="GT35" i="1"/>
  <c r="GT36" i="1"/>
  <c r="HI31" i="1"/>
  <c r="HI32" i="1"/>
  <c r="HI33" i="1"/>
  <c r="HI34" i="1"/>
  <c r="HI35" i="1"/>
  <c r="HI36" i="1"/>
  <c r="GW31" i="1"/>
  <c r="GW32" i="1"/>
  <c r="GW33" i="1"/>
  <c r="GW34" i="1"/>
  <c r="GW35" i="1"/>
  <c r="GW36" i="1"/>
  <c r="HQ31" i="1"/>
  <c r="HQ32" i="1"/>
  <c r="HQ33" i="1"/>
  <c r="HQ34" i="1"/>
  <c r="HQ35" i="1"/>
  <c r="HQ36" i="1"/>
  <c r="FH31" i="1"/>
  <c r="FH32" i="1"/>
  <c r="FH33" i="1"/>
  <c r="FH34" i="1"/>
  <c r="FH35" i="1"/>
  <c r="FH36" i="1"/>
  <c r="EJ31" i="1"/>
  <c r="EJ32" i="1"/>
  <c r="EJ33" i="1"/>
  <c r="EJ34" i="1"/>
  <c r="EJ35" i="1"/>
  <c r="EJ36" i="1"/>
  <c r="EV31" i="1"/>
  <c r="EV32" i="1"/>
  <c r="EV33" i="1"/>
  <c r="EV34" i="1"/>
  <c r="EV35" i="1"/>
  <c r="EV36" i="1"/>
  <c r="EZ31" i="1"/>
  <c r="EZ32" i="1"/>
  <c r="EZ33" i="1"/>
  <c r="EZ34" i="1"/>
  <c r="EZ35" i="1"/>
  <c r="EZ36" i="1"/>
  <c r="GY31" i="1"/>
  <c r="GY32" i="1"/>
  <c r="GY33" i="1"/>
  <c r="GY34" i="1"/>
  <c r="GY35" i="1"/>
  <c r="GY36" i="1"/>
  <c r="GA31" i="1"/>
  <c r="GA32" i="1"/>
  <c r="GA33" i="1"/>
  <c r="GA34" i="1"/>
  <c r="GA35" i="1"/>
  <c r="GA36" i="1"/>
  <c r="FW31" i="1"/>
  <c r="FW32" i="1"/>
  <c r="FW33" i="1"/>
  <c r="FW34" i="1"/>
  <c r="FW35" i="1"/>
  <c r="FW36" i="1"/>
  <c r="GI31" i="1"/>
  <c r="GI32" i="1"/>
  <c r="GI33" i="1"/>
  <c r="GI34" i="1"/>
  <c r="GI35" i="1"/>
  <c r="GI36" i="1"/>
  <c r="DZ31" i="1"/>
  <c r="DZ32" i="1"/>
  <c r="DZ33" i="1"/>
  <c r="DZ34" i="1"/>
  <c r="DZ35" i="1"/>
  <c r="DZ36" i="1"/>
  <c r="HJ31" i="1"/>
  <c r="HJ32" i="1"/>
  <c r="HJ33" i="1"/>
  <c r="HJ34" i="1"/>
  <c r="HJ35" i="1"/>
  <c r="HJ36" i="1"/>
  <c r="GX31" i="1"/>
  <c r="GX32" i="1"/>
  <c r="GX33" i="1"/>
  <c r="GX34" i="1"/>
  <c r="GX35" i="1"/>
  <c r="GX36" i="1"/>
  <c r="HR31" i="1"/>
  <c r="HR32" i="1"/>
  <c r="HR33" i="1"/>
  <c r="HR34" i="1"/>
  <c r="HR35" i="1"/>
  <c r="HR36" i="1"/>
  <c r="FI31" i="1"/>
  <c r="FI32" i="1"/>
  <c r="FI33" i="1"/>
  <c r="FI34" i="1"/>
  <c r="FI35" i="1"/>
  <c r="FI36" i="1"/>
  <c r="EK31" i="1"/>
  <c r="EK32" i="1"/>
  <c r="EK33" i="1"/>
  <c r="EK34" i="1"/>
  <c r="EK35" i="1"/>
  <c r="EK36" i="1"/>
  <c r="FA31" i="1"/>
  <c r="FA32" i="1"/>
  <c r="FA33" i="1"/>
  <c r="FA34" i="1"/>
  <c r="FA35" i="1"/>
  <c r="FA36" i="1"/>
  <c r="GZ31" i="1"/>
  <c r="GZ32" i="1"/>
  <c r="GZ33" i="1"/>
  <c r="GZ34" i="1"/>
  <c r="GZ35" i="1"/>
  <c r="GZ36" i="1"/>
  <c r="GB31" i="1"/>
  <c r="GB32" i="1"/>
  <c r="GB33" i="1"/>
  <c r="GB34" i="1"/>
  <c r="GB35" i="1"/>
  <c r="GB36" i="1"/>
  <c r="GJ31" i="1"/>
  <c r="GJ32" i="1"/>
  <c r="GJ33" i="1"/>
  <c r="GJ34" i="1"/>
  <c r="GJ35" i="1"/>
  <c r="GJ36" i="1"/>
  <c r="EA31" i="1"/>
  <c r="EA32" i="1"/>
  <c r="EA33" i="1"/>
  <c r="EA34" i="1"/>
  <c r="EA35" i="1"/>
  <c r="EA36" i="1"/>
  <c r="HK31" i="1"/>
  <c r="HK32" i="1"/>
  <c r="HK33" i="1"/>
  <c r="HK34" i="1"/>
  <c r="HK35" i="1"/>
  <c r="HK36" i="1"/>
  <c r="HS31" i="1"/>
  <c r="HS32" i="1"/>
  <c r="HS33" i="1"/>
  <c r="HS34" i="1"/>
  <c r="HS35" i="1"/>
  <c r="HS36" i="1"/>
  <c r="FJ31" i="1"/>
  <c r="FJ32" i="1"/>
  <c r="FJ33" i="1"/>
  <c r="FJ34" i="1"/>
  <c r="FJ35" i="1"/>
  <c r="FJ36" i="1"/>
  <c r="EL31" i="1"/>
  <c r="EL32" i="1"/>
  <c r="EL33" i="1"/>
  <c r="EL34" i="1"/>
  <c r="EL35" i="1"/>
  <c r="EL36" i="1"/>
  <c r="FB31" i="1"/>
  <c r="FB32" i="1"/>
  <c r="FB33" i="1"/>
  <c r="FB34" i="1"/>
  <c r="FB35" i="1"/>
  <c r="FB36" i="1"/>
  <c r="HA31" i="1"/>
  <c r="HA32" i="1"/>
  <c r="HA33" i="1"/>
  <c r="HA34" i="1"/>
  <c r="HA35" i="1"/>
  <c r="HA36" i="1"/>
  <c r="FM31" i="1"/>
  <c r="FM32" i="1"/>
  <c r="FM33" i="1"/>
  <c r="FM34" i="1"/>
  <c r="FM35" i="1"/>
  <c r="FM36" i="1"/>
  <c r="GK31" i="1"/>
  <c r="GK32" i="1"/>
  <c r="GK33" i="1"/>
  <c r="GK34" i="1"/>
  <c r="GK35" i="1"/>
  <c r="GK36" i="1"/>
  <c r="EB31" i="1"/>
  <c r="EB32" i="1"/>
  <c r="EB33" i="1"/>
  <c r="EB34" i="1"/>
  <c r="EB35" i="1"/>
  <c r="EB36" i="1"/>
  <c r="FK31" i="1"/>
  <c r="FK32" i="1"/>
  <c r="FK33" i="1"/>
  <c r="FK34" i="1"/>
  <c r="FK35" i="1"/>
  <c r="FK36" i="1"/>
  <c r="HT31" i="1"/>
  <c r="HT32" i="1"/>
  <c r="HT33" i="1"/>
  <c r="HT34" i="1"/>
  <c r="HT35" i="1"/>
  <c r="HT36" i="1"/>
  <c r="FC31" i="1"/>
  <c r="FC32" i="1"/>
  <c r="FC33" i="1"/>
  <c r="FC34" i="1"/>
  <c r="FC35" i="1"/>
  <c r="FC36" i="1"/>
  <c r="HB31" i="1"/>
  <c r="HB32" i="1"/>
  <c r="HB33" i="1"/>
  <c r="HB34" i="1"/>
  <c r="HB35" i="1"/>
  <c r="HB36" i="1"/>
  <c r="EM31" i="1"/>
  <c r="EM32" i="1"/>
  <c r="EM33" i="1"/>
  <c r="EM34" i="1"/>
  <c r="EM35" i="1"/>
  <c r="EM36" i="1"/>
  <c r="GL31" i="1"/>
  <c r="GL32" i="1"/>
  <c r="GL33" i="1"/>
  <c r="GL34" i="1"/>
  <c r="GL35" i="1"/>
  <c r="GL36" i="1"/>
  <c r="EC31" i="1"/>
  <c r="EC32" i="1"/>
  <c r="EC33" i="1"/>
  <c r="EC34" i="1"/>
  <c r="EC35" i="1"/>
  <c r="EC36" i="1"/>
  <c r="FN31" i="1"/>
  <c r="FN32" i="1"/>
  <c r="FN33" i="1"/>
  <c r="FN34" i="1"/>
  <c r="FN35" i="1"/>
  <c r="FN36" i="1"/>
  <c r="FL31" i="1"/>
  <c r="FL32" i="1"/>
  <c r="FL33" i="1"/>
  <c r="FL34" i="1"/>
  <c r="FL35" i="1"/>
  <c r="FL36" i="1"/>
  <c r="GO31" i="1"/>
  <c r="GO32" i="1"/>
  <c r="GO33" i="1"/>
  <c r="GO34" i="1"/>
  <c r="GO35" i="1"/>
  <c r="GO36" i="1"/>
  <c r="FD31" i="1"/>
  <c r="FD32" i="1"/>
  <c r="FD33" i="1"/>
  <c r="FD34" i="1"/>
  <c r="FD35" i="1"/>
  <c r="FD36" i="1"/>
  <c r="HC31" i="1"/>
  <c r="HC32" i="1"/>
  <c r="HC33" i="1"/>
  <c r="HC34" i="1"/>
  <c r="HC35" i="1"/>
  <c r="HC36" i="1"/>
  <c r="HU31" i="1"/>
  <c r="HU32" i="1"/>
  <c r="HU33" i="1"/>
  <c r="HU34" i="1"/>
  <c r="HU35" i="1"/>
  <c r="HU36" i="1"/>
  <c r="GM31" i="1"/>
  <c r="GM32" i="1"/>
  <c r="GM33" i="1"/>
  <c r="GM34" i="1"/>
  <c r="GM35" i="1"/>
  <c r="GM36" i="1"/>
  <c r="ED31" i="1"/>
  <c r="ED32" i="1"/>
  <c r="ED33" i="1"/>
  <c r="ED34" i="1"/>
  <c r="ED35" i="1"/>
  <c r="ED36" i="1"/>
  <c r="EN31" i="1"/>
  <c r="EN32" i="1"/>
  <c r="EN33" i="1"/>
  <c r="EN34" i="1"/>
  <c r="EN35" i="1"/>
  <c r="EN36" i="1"/>
  <c r="EO31" i="1"/>
  <c r="EO32" i="1"/>
  <c r="EO33" i="1"/>
  <c r="EO34" i="1"/>
  <c r="EO35" i="1"/>
  <c r="EO36" i="1"/>
  <c r="FP31" i="1"/>
  <c r="FP32" i="1"/>
  <c r="FP33" i="1"/>
  <c r="FP34" i="1"/>
  <c r="FP35" i="1"/>
  <c r="FP36" i="1"/>
  <c r="FO31" i="1"/>
  <c r="FO32" i="1"/>
  <c r="FO33" i="1"/>
  <c r="FO34" i="1"/>
  <c r="FO35" i="1"/>
  <c r="FO36" i="1"/>
  <c r="GC31" i="1"/>
  <c r="GC32" i="1"/>
  <c r="GC33" i="1"/>
  <c r="GC34" i="1"/>
  <c r="GC35" i="1"/>
  <c r="GC36" i="1"/>
  <c r="FE31" i="1"/>
  <c r="FE32" i="1"/>
  <c r="FE33" i="1"/>
  <c r="FE34" i="1"/>
  <c r="FE35" i="1"/>
  <c r="FE36" i="1"/>
  <c r="HD31" i="1"/>
  <c r="HD32" i="1"/>
  <c r="HD33" i="1"/>
  <c r="HD34" i="1"/>
  <c r="HD35" i="1"/>
  <c r="HD36" i="1"/>
  <c r="GP31" i="1"/>
  <c r="GP32" i="1"/>
  <c r="GP33" i="1"/>
  <c r="GP34" i="1"/>
  <c r="GP35" i="1"/>
  <c r="GP36" i="1"/>
  <c r="HL31" i="1"/>
  <c r="HL32" i="1"/>
  <c r="HL33" i="1"/>
  <c r="HL34" i="1"/>
  <c r="HL35" i="1"/>
  <c r="HL36" i="1"/>
  <c r="GN31" i="1"/>
  <c r="GN32" i="1"/>
  <c r="GN33" i="1"/>
  <c r="GN34" i="1"/>
  <c r="GN35" i="1"/>
  <c r="GN36" i="1"/>
  <c r="EE31" i="1"/>
  <c r="EE32" i="1"/>
  <c r="EE33" i="1"/>
  <c r="EE34" i="1"/>
  <c r="EE35" i="1"/>
  <c r="EE36" i="1"/>
  <c r="HV31" i="1"/>
  <c r="HV32" i="1"/>
  <c r="HV33" i="1"/>
  <c r="HV34" i="1"/>
  <c r="HV35" i="1"/>
  <c r="HV36" i="1"/>
  <c r="EQ31" i="1"/>
  <c r="EQ32" i="1"/>
  <c r="EQ33" i="1"/>
  <c r="EQ34" i="1"/>
  <c r="EQ35" i="1"/>
  <c r="EQ36" i="1"/>
  <c r="FF31" i="1"/>
  <c r="FF32" i="1"/>
  <c r="FF33" i="1"/>
  <c r="FF34" i="1"/>
  <c r="FF35" i="1"/>
  <c r="FF36" i="1"/>
  <c r="FR31" i="1"/>
  <c r="FR32" i="1"/>
  <c r="FR33" i="1"/>
  <c r="FR34" i="1"/>
  <c r="FR35" i="1"/>
  <c r="FR36" i="1"/>
  <c r="EP31" i="1"/>
  <c r="EP32" i="1"/>
  <c r="EP33" i="1"/>
  <c r="EP34" i="1"/>
  <c r="EP35" i="1"/>
  <c r="EP36" i="1"/>
  <c r="GD31" i="1"/>
  <c r="GD32" i="1"/>
  <c r="GD33" i="1"/>
  <c r="GD34" i="1"/>
  <c r="GD35" i="1"/>
  <c r="GD36" i="1"/>
  <c r="HE31" i="1"/>
  <c r="HE32" i="1"/>
  <c r="HE33" i="1"/>
  <c r="HE34" i="1"/>
  <c r="HE35" i="1"/>
  <c r="HE36" i="1"/>
  <c r="FQ31" i="1"/>
  <c r="FQ32" i="1"/>
  <c r="FQ33" i="1"/>
  <c r="FQ34" i="1"/>
  <c r="FQ35" i="1"/>
  <c r="FQ36" i="1"/>
  <c r="HM31" i="1"/>
  <c r="HM32" i="1"/>
  <c r="HM33" i="1"/>
  <c r="HM34" i="1"/>
  <c r="HM35" i="1"/>
  <c r="HM36" i="1"/>
  <c r="EF31" i="1"/>
  <c r="EF32" i="1"/>
  <c r="EF33" i="1"/>
  <c r="EF34" i="1"/>
  <c r="EF35" i="1"/>
  <c r="EF36" i="1"/>
  <c r="GR31" i="1"/>
  <c r="GR32" i="1"/>
  <c r="GR33" i="1"/>
  <c r="GR34" i="1"/>
  <c r="GR35" i="1"/>
  <c r="GR36" i="1"/>
  <c r="ER31" i="1"/>
  <c r="ER32" i="1"/>
  <c r="ER33" i="1"/>
  <c r="ER34" i="1"/>
  <c r="ER35" i="1"/>
  <c r="ER36" i="1"/>
  <c r="FS31" i="1"/>
  <c r="FS32" i="1"/>
  <c r="FS33" i="1"/>
  <c r="FS34" i="1"/>
  <c r="FS35" i="1"/>
  <c r="FS36" i="1"/>
  <c r="GE31" i="1"/>
  <c r="GE32" i="1"/>
  <c r="GE33" i="1"/>
  <c r="GE34" i="1"/>
  <c r="GE35" i="1"/>
  <c r="GE36" i="1"/>
  <c r="HF31" i="1"/>
  <c r="HF32" i="1"/>
  <c r="HF33" i="1"/>
  <c r="HF34" i="1"/>
  <c r="HF35" i="1"/>
  <c r="HF36" i="1"/>
  <c r="ES31" i="1"/>
  <c r="ES32" i="1"/>
  <c r="ES33" i="1"/>
  <c r="ES34" i="1"/>
  <c r="ES35" i="1"/>
  <c r="ES36" i="1"/>
  <c r="IA25" i="1"/>
  <c r="IA26" i="1"/>
  <c r="IA35" i="1"/>
  <c r="IA37" i="1"/>
  <c r="IA36" i="1"/>
  <c r="IA34" i="1"/>
  <c r="IA33" i="1"/>
  <c r="IA32" i="1"/>
  <c r="DI31" i="1"/>
  <c r="DI32" i="1"/>
  <c r="DI33" i="1"/>
  <c r="DI34" i="1"/>
  <c r="DI35" i="1"/>
  <c r="DI36" i="1"/>
  <c r="DI37" i="1"/>
  <c r="DH31" i="1"/>
  <c r="DH32" i="1"/>
  <c r="DH33" i="1"/>
  <c r="DH34" i="1"/>
  <c r="DH35" i="1"/>
  <c r="DH36" i="1"/>
  <c r="DH37" i="1"/>
  <c r="DG31" i="1"/>
  <c r="DG32" i="1"/>
  <c r="DG33" i="1"/>
  <c r="DG34" i="1"/>
  <c r="DG35" i="1"/>
  <c r="DG36" i="1"/>
  <c r="DG37" i="1"/>
  <c r="DF31" i="1"/>
  <c r="DF32" i="1"/>
  <c r="DF33" i="1"/>
  <c r="DF34" i="1"/>
  <c r="DF35" i="1"/>
  <c r="DF36" i="1"/>
  <c r="DF37" i="1"/>
  <c r="DE31" i="1"/>
  <c r="DE32" i="1"/>
  <c r="DE33" i="1"/>
  <c r="DE34" i="1"/>
  <c r="DE35" i="1"/>
  <c r="DE36" i="1"/>
  <c r="DE37" i="1"/>
  <c r="DD26" i="1"/>
  <c r="DD25" i="1"/>
  <c r="DC26" i="1"/>
  <c r="DC25" i="1"/>
  <c r="DJ25" i="1"/>
  <c r="DJ26" i="1"/>
  <c r="DB26" i="1"/>
  <c r="DB25" i="1"/>
  <c r="DI26" i="1"/>
  <c r="DI25" i="1"/>
  <c r="DH25" i="1"/>
  <c r="DH26" i="1"/>
  <c r="DG25" i="1"/>
  <c r="DG26" i="1"/>
  <c r="DF25" i="1"/>
  <c r="DF26" i="1"/>
  <c r="DA25" i="1"/>
  <c r="DA26" i="1"/>
  <c r="CZ25" i="1"/>
  <c r="CZ26" i="1"/>
  <c r="DE25" i="1"/>
  <c r="DE26" i="1"/>
  <c r="CY25" i="1"/>
  <c r="CY26" i="1"/>
  <c r="DA31" i="1"/>
  <c r="DA32" i="1"/>
  <c r="DA33" i="1"/>
  <c r="DA34" i="1"/>
  <c r="DA35" i="1"/>
  <c r="DA36" i="1"/>
  <c r="DA37" i="1"/>
  <c r="CZ31" i="1"/>
  <c r="CZ32" i="1"/>
  <c r="CZ33" i="1"/>
  <c r="CZ34" i="1"/>
  <c r="CZ35" i="1"/>
  <c r="CZ36" i="1"/>
  <c r="CZ37" i="1"/>
  <c r="DD31" i="1"/>
  <c r="DD32" i="1"/>
  <c r="DD33" i="1"/>
  <c r="DD34" i="1"/>
  <c r="DD35" i="1"/>
  <c r="DD36" i="1"/>
  <c r="DD37" i="1"/>
  <c r="CY31" i="1"/>
  <c r="CY32" i="1"/>
  <c r="CY33" i="1"/>
  <c r="CY34" i="1"/>
  <c r="CY35" i="1"/>
  <c r="CY36" i="1"/>
  <c r="CY37" i="1"/>
  <c r="JC34" i="1"/>
  <c r="DC31" i="1"/>
  <c r="DC32" i="1"/>
  <c r="DC33" i="1"/>
  <c r="DC34" i="1"/>
  <c r="DC35" i="1"/>
  <c r="DC36" i="1"/>
  <c r="DC37" i="1"/>
  <c r="DJ31" i="1"/>
  <c r="DJ32" i="1"/>
  <c r="DJ33" i="1"/>
  <c r="DJ34" i="1"/>
  <c r="DJ35" i="1"/>
  <c r="DJ36" i="1"/>
  <c r="DJ37" i="1"/>
  <c r="DB31" i="1"/>
  <c r="DB32" i="1"/>
  <c r="DB33" i="1"/>
  <c r="DB34" i="1"/>
  <c r="DB35" i="1"/>
  <c r="DB36" i="1"/>
  <c r="DB37" i="1"/>
  <c r="JV25" i="1"/>
  <c r="JV26" i="1"/>
  <c r="JW25" i="1"/>
  <c r="JW26" i="1"/>
  <c r="JX25" i="1"/>
  <c r="JX26" i="1"/>
  <c r="KU25" i="1"/>
  <c r="KU26" i="1"/>
  <c r="KK25" i="1"/>
  <c r="KK26" i="1"/>
  <c r="KT25" i="1"/>
  <c r="KT26" i="1"/>
  <c r="JR25" i="1"/>
  <c r="JR26" i="1"/>
  <c r="JS25" i="1"/>
  <c r="JS26" i="1"/>
  <c r="JT25" i="1"/>
  <c r="JT26" i="1"/>
  <c r="JU25" i="1"/>
  <c r="JU26" i="1"/>
  <c r="JC26" i="1"/>
  <c r="JY24" i="1" a="1"/>
  <c r="JY24" i="1" s="1"/>
  <c r="JC25" i="1"/>
  <c r="KF26" i="1"/>
  <c r="KF25" i="1"/>
  <c r="KE26" i="1"/>
  <c r="KE25" i="1"/>
  <c r="JC33" i="1"/>
  <c r="JC32" i="1"/>
  <c r="JC31" i="1"/>
  <c r="JC37" i="1"/>
  <c r="KA26" i="1"/>
  <c r="KA25" i="1"/>
  <c r="KB26" i="1"/>
  <c r="KB25" i="1"/>
  <c r="KC26" i="1"/>
  <c r="KC25" i="1"/>
  <c r="JC36" i="1"/>
  <c r="KD26" i="1"/>
  <c r="KD25" i="1"/>
  <c r="JC35" i="1"/>
  <c r="BI19" i="1"/>
  <c r="BK19" i="1"/>
  <c r="BK21" i="1"/>
  <c r="BM21" i="1"/>
  <c r="BM19" i="1"/>
  <c r="BI21" i="1"/>
  <c r="BI18" i="1"/>
  <c r="BK18" i="1"/>
  <c r="BM18" i="1"/>
  <c r="C443" i="4"/>
  <c r="P443" i="4" s="1"/>
  <c r="CB26" i="1"/>
  <c r="B442" i="4"/>
  <c r="CA26" i="1"/>
  <c r="KP26" i="1"/>
  <c r="LX34" i="1"/>
  <c r="LX35" i="1"/>
  <c r="LG34" i="1"/>
  <c r="LG35" i="1"/>
  <c r="CK34" i="1"/>
  <c r="CK35" i="1"/>
  <c r="LY34" i="1"/>
  <c r="LY35" i="1"/>
  <c r="LE34" i="1"/>
  <c r="LE35" i="1"/>
  <c r="LW34" i="1"/>
  <c r="LW35" i="1"/>
  <c r="LF34" i="1"/>
  <c r="LF35" i="1"/>
  <c r="CJ34" i="1"/>
  <c r="CJ35" i="1"/>
  <c r="LH34" i="1"/>
  <c r="LH35" i="1"/>
  <c r="KR20" i="1"/>
  <c r="KR21" i="1"/>
  <c r="CW21" i="1"/>
  <c r="CW20" i="1"/>
  <c r="CV21" i="1"/>
  <c r="CV20" i="1"/>
  <c r="JN21" i="1"/>
  <c r="JN20" i="1"/>
  <c r="H506" i="4"/>
  <c r="I507" i="4"/>
  <c r="G457" i="4"/>
  <c r="KQ21" i="1"/>
  <c r="KP25" i="1"/>
  <c r="KP21" i="1"/>
  <c r="KP20" i="1"/>
  <c r="LW31" i="1"/>
  <c r="LW32" i="1"/>
  <c r="LW33" i="1"/>
  <c r="LW36" i="1"/>
  <c r="LW37" i="1"/>
  <c r="LX31" i="1"/>
  <c r="LX32" i="1"/>
  <c r="LX33" i="1"/>
  <c r="LX36" i="1"/>
  <c r="LX37" i="1"/>
  <c r="LW26" i="1"/>
  <c r="LW25" i="1"/>
  <c r="LX26" i="1"/>
  <c r="LX25" i="1"/>
  <c r="CA20" i="1"/>
  <c r="LC21" i="1"/>
  <c r="LC20" i="1"/>
  <c r="BE19" i="1"/>
  <c r="CU21" i="1"/>
  <c r="CU20" i="1"/>
  <c r="CI21" i="1"/>
  <c r="CI20" i="1"/>
  <c r="AT20" i="1"/>
  <c r="AT21" i="1"/>
  <c r="KW20" i="1"/>
  <c r="KW21" i="1"/>
  <c r="MG20" i="1"/>
  <c r="MG21" i="1"/>
  <c r="JD20" i="1"/>
  <c r="JD21" i="1"/>
  <c r="AO21" i="1"/>
  <c r="KL20" i="1"/>
  <c r="KL21" i="1"/>
  <c r="HZ20" i="1"/>
  <c r="HZ21" i="1"/>
  <c r="JF20" i="1"/>
  <c r="JF21" i="1"/>
  <c r="KJ20" i="1"/>
  <c r="KJ21" i="1"/>
  <c r="DL20" i="1"/>
  <c r="DL21" i="1"/>
  <c r="CG21" i="1"/>
  <c r="CG20" i="1"/>
  <c r="AP21" i="1"/>
  <c r="KH20" i="1"/>
  <c r="KH21" i="1"/>
  <c r="DK20" i="1"/>
  <c r="DK21" i="1"/>
  <c r="CD21" i="1"/>
  <c r="CD20" i="1"/>
  <c r="KX20" i="1"/>
  <c r="KX21" i="1"/>
  <c r="KG20" i="1"/>
  <c r="KG21" i="1"/>
  <c r="JL20" i="1"/>
  <c r="JL21" i="1"/>
  <c r="CE21" i="1"/>
  <c r="CE20" i="1"/>
  <c r="LY21" i="1"/>
  <c r="LY20" i="1"/>
  <c r="KV20" i="1"/>
  <c r="KV21" i="1"/>
  <c r="JM20" i="1"/>
  <c r="JM21" i="1"/>
  <c r="JK20" i="1"/>
  <c r="JK21" i="1"/>
  <c r="KY20" i="1"/>
  <c r="KY21" i="1"/>
  <c r="KM20" i="1"/>
  <c r="KM21" i="1"/>
  <c r="ID20" i="1"/>
  <c r="ID21" i="1"/>
  <c r="CF21" i="1"/>
  <c r="CF20" i="1"/>
  <c r="AQ20" i="1"/>
  <c r="AQ21" i="1"/>
  <c r="KN20" i="1"/>
  <c r="KN21" i="1"/>
  <c r="JP20" i="1"/>
  <c r="JP21" i="1"/>
  <c r="LU21" i="1"/>
  <c r="LU20" i="1"/>
  <c r="KO20" i="1"/>
  <c r="KO21" i="1"/>
  <c r="AZ20" i="1"/>
  <c r="AZ21" i="1"/>
  <c r="AR20" i="1"/>
  <c r="AR21" i="1"/>
  <c r="LK21" i="1"/>
  <c r="LK20" i="1"/>
  <c r="DW20" i="1"/>
  <c r="DW21" i="1"/>
  <c r="LL21" i="1"/>
  <c r="LL20" i="1"/>
  <c r="AS20" i="1"/>
  <c r="AS21" i="1"/>
  <c r="CC21" i="1"/>
  <c r="CC20" i="1"/>
  <c r="JZ20" i="1"/>
  <c r="JZ21" i="1"/>
  <c r="HW21" i="1"/>
  <c r="HW20" i="1"/>
  <c r="BA20" i="1"/>
  <c r="BA21" i="1"/>
  <c r="JE20" i="1"/>
  <c r="JE21" i="1"/>
  <c r="DV20" i="1"/>
  <c r="DV21" i="1"/>
  <c r="CH21" i="1"/>
  <c r="CH20" i="1"/>
  <c r="OB21" i="1"/>
  <c r="OB20" i="1"/>
  <c r="JQ21" i="1"/>
  <c r="JQ20" i="1"/>
  <c r="LB20" i="1"/>
  <c r="LB21" i="1"/>
  <c r="P428" i="4"/>
  <c r="C429" i="4"/>
  <c r="F509" i="4"/>
  <c r="E509" i="4"/>
  <c r="D509" i="4"/>
  <c r="Q509" i="4" s="1"/>
  <c r="V445" i="4"/>
  <c r="U444" i="4"/>
  <c r="S428" i="4"/>
  <c r="B428" i="4"/>
  <c r="LH37" i="1"/>
  <c r="LH31" i="1"/>
  <c r="LH36" i="1"/>
  <c r="LH32" i="1"/>
  <c r="LH33" i="1"/>
  <c r="LG32" i="1"/>
  <c r="LF36" i="1"/>
  <c r="LE36" i="1"/>
  <c r="JZ26" i="1"/>
  <c r="JZ31" i="1"/>
  <c r="JY31" i="1" s="1" a="1"/>
  <c r="JY31" i="1" s="1"/>
  <c r="JZ36" i="1"/>
  <c r="JY36" i="1" s="1" a="1"/>
  <c r="JY36" i="1" s="1"/>
  <c r="DS37" i="1"/>
  <c r="JZ37" i="1"/>
  <c r="JY37" i="1" s="1" a="1"/>
  <c r="JY37" i="1" s="1"/>
  <c r="JZ32" i="1"/>
  <c r="JY32" i="1" s="1" a="1"/>
  <c r="JY32" i="1" s="1"/>
  <c r="JZ33" i="1"/>
  <c r="JY33" i="1" s="1" a="1"/>
  <c r="JY33" i="1" s="1"/>
  <c r="LF37" i="1"/>
  <c r="LF31" i="1"/>
  <c r="LG37" i="1"/>
  <c r="LF33" i="1"/>
  <c r="LF32" i="1"/>
  <c r="LG36" i="1"/>
  <c r="LG31" i="1"/>
  <c r="LG33" i="1"/>
  <c r="LE37" i="1"/>
  <c r="LE31" i="1"/>
  <c r="LE33" i="1"/>
  <c r="LE32" i="1"/>
  <c r="JZ25" i="1"/>
  <c r="R481" i="4"/>
  <c r="R478" i="4"/>
  <c r="R487" i="4"/>
  <c r="A510" i="4"/>
  <c r="R484" i="4"/>
  <c r="DK25" i="1"/>
  <c r="DK26" i="1"/>
  <c r="DL25" i="1"/>
  <c r="DL26" i="1"/>
  <c r="DS25" i="1"/>
  <c r="DS26" i="1"/>
  <c r="IH13" i="1"/>
  <c r="IH17" i="1" s="1"/>
  <c r="IG13" i="1"/>
  <c r="IG17" i="1" s="1"/>
  <c r="CJ13" i="1"/>
  <c r="CJ17" i="1" s="1"/>
  <c r="CK13" i="1"/>
  <c r="CK17" i="1" s="1"/>
  <c r="DR13" i="1"/>
  <c r="BE25" i="1" l="1"/>
  <c r="JY54" i="1" a="1"/>
  <c r="JY54" i="1" s="1"/>
  <c r="JY53" i="1" a="1"/>
  <c r="JY53" i="1" s="1"/>
  <c r="BE54" i="1"/>
  <c r="BE53" i="1"/>
  <c r="BE42" i="1"/>
  <c r="BE43" i="1"/>
  <c r="BE44" i="1"/>
  <c r="BE45" i="1"/>
  <c r="BE46" i="1"/>
  <c r="BE47" i="1"/>
  <c r="BE48" i="1"/>
  <c r="DR16" i="1"/>
  <c r="DR18" i="1" s="1"/>
  <c r="DR17" i="1"/>
  <c r="JY25" i="1" a="1"/>
  <c r="JY25" i="1" s="1"/>
  <c r="JY26" i="1" a="1"/>
  <c r="JY26" i="1" s="1"/>
  <c r="C444" i="4"/>
  <c r="P444" i="4" s="1"/>
  <c r="B443" i="4"/>
  <c r="N21" i="1"/>
  <c r="N20" i="1"/>
  <c r="G458" i="4"/>
  <c r="H507" i="4"/>
  <c r="I508" i="4"/>
  <c r="BE20" i="1"/>
  <c r="BE21" i="1"/>
  <c r="P429" i="4"/>
  <c r="C430" i="4"/>
  <c r="F510" i="4"/>
  <c r="E510" i="4"/>
  <c r="D510" i="4"/>
  <c r="Q510" i="4" s="1"/>
  <c r="U445" i="4"/>
  <c r="V446" i="4"/>
  <c r="S429" i="4"/>
  <c r="B429" i="4"/>
  <c r="R491" i="4"/>
  <c r="R488" i="4"/>
  <c r="A511" i="4"/>
  <c r="R482" i="4"/>
  <c r="R485" i="4"/>
  <c r="IH16" i="1"/>
  <c r="IG16" i="1"/>
  <c r="CJ16" i="1"/>
  <c r="CK16" i="1"/>
  <c r="DR19" i="1" l="1"/>
  <c r="B444" i="4"/>
  <c r="C445" i="4"/>
  <c r="P445" i="4" s="1"/>
  <c r="H508" i="4"/>
  <c r="I509" i="4"/>
  <c r="G459" i="4"/>
  <c r="CK19" i="1"/>
  <c r="CK18" i="1"/>
  <c r="IG18" i="1"/>
  <c r="IG19" i="1"/>
  <c r="CJ19" i="1"/>
  <c r="CJ18" i="1"/>
  <c r="IH19" i="1"/>
  <c r="IH18" i="1"/>
  <c r="DR20" i="1"/>
  <c r="DR21" i="1"/>
  <c r="P430" i="4"/>
  <c r="C431" i="4"/>
  <c r="F511" i="4"/>
  <c r="E511" i="4"/>
  <c r="D511" i="4"/>
  <c r="Q511" i="4" s="1"/>
  <c r="V447" i="4"/>
  <c r="U446" i="4"/>
  <c r="S430" i="4"/>
  <c r="B430" i="4"/>
  <c r="R492" i="4"/>
  <c r="R486" i="4"/>
  <c r="A512" i="4"/>
  <c r="R495" i="4"/>
  <c r="R489" i="4"/>
  <c r="B445" i="4" l="1"/>
  <c r="C446" i="4"/>
  <c r="C447" i="4" s="1"/>
  <c r="P447" i="4" s="1"/>
  <c r="G460" i="4"/>
  <c r="H509" i="4"/>
  <c r="I510" i="4"/>
  <c r="IH21" i="1"/>
  <c r="IH20" i="1"/>
  <c r="CJ21" i="1"/>
  <c r="CJ20" i="1"/>
  <c r="CK20" i="1"/>
  <c r="CK21" i="1"/>
  <c r="IG21" i="1"/>
  <c r="IG20" i="1"/>
  <c r="P431" i="4"/>
  <c r="C432" i="4"/>
  <c r="F512" i="4"/>
  <c r="E512" i="4"/>
  <c r="D512" i="4"/>
  <c r="Q512" i="4" s="1"/>
  <c r="U447" i="4"/>
  <c r="V448" i="4"/>
  <c r="S431" i="4"/>
  <c r="B431" i="4"/>
  <c r="R499" i="4"/>
  <c r="R490" i="4"/>
  <c r="A513" i="4"/>
  <c r="R496" i="4"/>
  <c r="R493" i="4"/>
  <c r="LH5" i="1"/>
  <c r="LH62" i="1" s="1"/>
  <c r="B446" i="4" l="1"/>
  <c r="P446" i="4"/>
  <c r="C448" i="4"/>
  <c r="P448" i="4" s="1"/>
  <c r="H510" i="4"/>
  <c r="I511" i="4"/>
  <c r="G461" i="4"/>
  <c r="P432" i="4"/>
  <c r="C433" i="4"/>
  <c r="F513" i="4"/>
  <c r="E513" i="4"/>
  <c r="D513" i="4"/>
  <c r="Q513" i="4" s="1"/>
  <c r="B447" i="4"/>
  <c r="V449" i="4"/>
  <c r="U448" i="4"/>
  <c r="S432" i="4"/>
  <c r="B432" i="4"/>
  <c r="A514" i="4"/>
  <c r="R494" i="4"/>
  <c r="R503" i="4"/>
  <c r="R497" i="4"/>
  <c r="R500" i="4"/>
  <c r="LH13" i="1"/>
  <c r="JY5" i="1"/>
  <c r="JY62" i="1" s="1"/>
  <c r="LH17" i="1" l="1"/>
  <c r="LH16" i="1"/>
  <c r="C449" i="4"/>
  <c r="P449" i="4" s="1"/>
  <c r="G462" i="4"/>
  <c r="H511" i="4"/>
  <c r="I512" i="4"/>
  <c r="P433" i="4"/>
  <c r="C434" i="4"/>
  <c r="P434" i="4" s="1"/>
  <c r="F514" i="4"/>
  <c r="E514" i="4"/>
  <c r="D514" i="4"/>
  <c r="Q514" i="4" s="1"/>
  <c r="U452" i="4"/>
  <c r="U449" i="4"/>
  <c r="V450" i="4"/>
  <c r="B448" i="4"/>
  <c r="S433" i="4"/>
  <c r="B433" i="4"/>
  <c r="R501" i="4"/>
  <c r="R507" i="4"/>
  <c r="R498" i="4"/>
  <c r="R504" i="4"/>
  <c r="A515" i="4"/>
  <c r="JO5" i="1"/>
  <c r="JO62" i="1" s="1"/>
  <c r="C450" i="4" l="1"/>
  <c r="P450" i="4" s="1"/>
  <c r="H512" i="4"/>
  <c r="I513" i="4"/>
  <c r="G463" i="4"/>
  <c r="LH18" i="1"/>
  <c r="LH19" i="1"/>
  <c r="D515" i="4"/>
  <c r="Q515" i="4" s="1"/>
  <c r="F515" i="4"/>
  <c r="E515" i="4"/>
  <c r="B449" i="4"/>
  <c r="V451" i="4"/>
  <c r="U453" i="4"/>
  <c r="U450" i="4"/>
  <c r="U456" i="4"/>
  <c r="S434" i="4"/>
  <c r="B434" i="4"/>
  <c r="R511" i="4"/>
  <c r="A516" i="4"/>
  <c r="R508" i="4"/>
  <c r="R505" i="4"/>
  <c r="R502" i="4"/>
  <c r="JY16" i="1"/>
  <c r="JO13" i="1"/>
  <c r="JO17" i="1" s="1"/>
  <c r="C451" i="4" l="1"/>
  <c r="C452" i="4" s="1"/>
  <c r="B452" i="4" s="1"/>
  <c r="G464" i="4"/>
  <c r="H513" i="4"/>
  <c r="I514" i="4"/>
  <c r="JY18" i="1"/>
  <c r="JY19" i="1"/>
  <c r="LH20" i="1"/>
  <c r="LH21" i="1"/>
  <c r="F516" i="4"/>
  <c r="E516" i="4"/>
  <c r="D516" i="4"/>
  <c r="Q516" i="4" s="1"/>
  <c r="U460" i="4"/>
  <c r="U454" i="4"/>
  <c r="U451" i="4"/>
  <c r="U457" i="4"/>
  <c r="V452" i="4"/>
  <c r="B450" i="4"/>
  <c r="R515" i="4"/>
  <c r="R506" i="4"/>
  <c r="R512" i="4"/>
  <c r="A517" i="4"/>
  <c r="R509" i="4"/>
  <c r="JO16" i="1"/>
  <c r="P451" i="4" l="1"/>
  <c r="H514" i="4"/>
  <c r="I515" i="4"/>
  <c r="G465" i="4"/>
  <c r="JO18" i="1"/>
  <c r="JO19" i="1"/>
  <c r="JY20" i="1"/>
  <c r="JY21" i="1"/>
  <c r="P452" i="4"/>
  <c r="C453" i="4"/>
  <c r="B453" i="4" s="1"/>
  <c r="F517" i="4"/>
  <c r="E517" i="4"/>
  <c r="D517" i="4"/>
  <c r="Q517" i="4" s="1"/>
  <c r="B451" i="4"/>
  <c r="V453" i="4"/>
  <c r="U461" i="4"/>
  <c r="U455" i="4"/>
  <c r="U458" i="4"/>
  <c r="U464" i="4"/>
  <c r="R510" i="4"/>
  <c r="A518" i="4"/>
  <c r="R513" i="4"/>
  <c r="R516" i="4"/>
  <c r="G466" i="4" l="1"/>
  <c r="H515" i="4"/>
  <c r="I516" i="4"/>
  <c r="JO20" i="1"/>
  <c r="JO21" i="1"/>
  <c r="P453" i="4"/>
  <c r="C454" i="4"/>
  <c r="B454" i="4" s="1"/>
  <c r="F518" i="4"/>
  <c r="E518" i="4"/>
  <c r="D518" i="4"/>
  <c r="Q518" i="4" s="1"/>
  <c r="U468" i="4"/>
  <c r="U462" i="4"/>
  <c r="U459" i="4"/>
  <c r="U465" i="4"/>
  <c r="V454" i="4"/>
  <c r="R517" i="4"/>
  <c r="A519" i="4"/>
  <c r="R514" i="4"/>
  <c r="IL5" i="1"/>
  <c r="IL62" i="1" s="1"/>
  <c r="IK5" i="1"/>
  <c r="IK62" i="1" s="1"/>
  <c r="H516" i="4" l="1"/>
  <c r="I517" i="4"/>
  <c r="G467" i="4"/>
  <c r="P454" i="4"/>
  <c r="C455" i="4"/>
  <c r="B455" i="4" s="1"/>
  <c r="F519" i="4"/>
  <c r="E519" i="4"/>
  <c r="R519" i="4" s="1"/>
  <c r="D519" i="4"/>
  <c r="Q519" i="4" s="1"/>
  <c r="V455" i="4"/>
  <c r="U469" i="4"/>
  <c r="U463" i="4"/>
  <c r="U466" i="4"/>
  <c r="U472" i="4"/>
  <c r="A520" i="4"/>
  <c r="R518" i="4"/>
  <c r="IL13" i="1"/>
  <c r="IK13" i="1"/>
  <c r="IK17" i="1" s="1"/>
  <c r="IL16" i="1" l="1"/>
  <c r="IL17" i="1"/>
  <c r="G468" i="4"/>
  <c r="H517" i="4"/>
  <c r="I518" i="4"/>
  <c r="IL19" i="1"/>
  <c r="IL18" i="1"/>
  <c r="P455" i="4"/>
  <c r="C456" i="4"/>
  <c r="B456" i="4" s="1"/>
  <c r="E520" i="4"/>
  <c r="R520" i="4" s="1"/>
  <c r="D520" i="4"/>
  <c r="Q520" i="4" s="1"/>
  <c r="F520" i="4"/>
  <c r="U476" i="4"/>
  <c r="U470" i="4"/>
  <c r="U467" i="4"/>
  <c r="U473" i="4"/>
  <c r="V456" i="4"/>
  <c r="S439" i="4"/>
  <c r="A521" i="4"/>
  <c r="IK16" i="1"/>
  <c r="KX5" i="1"/>
  <c r="KX62" i="1" s="1"/>
  <c r="H518" i="4" l="1"/>
  <c r="I519" i="4"/>
  <c r="G469" i="4"/>
  <c r="IK19" i="1"/>
  <c r="IK18" i="1"/>
  <c r="P456" i="4"/>
  <c r="C457" i="4"/>
  <c r="B457" i="4" s="1"/>
  <c r="F521" i="4"/>
  <c r="E521" i="4"/>
  <c r="R521" i="4" s="1"/>
  <c r="D521" i="4"/>
  <c r="Q521" i="4" s="1"/>
  <c r="V457" i="4"/>
  <c r="U477" i="4"/>
  <c r="U471" i="4"/>
  <c r="U474" i="4"/>
  <c r="U480" i="4"/>
  <c r="S440" i="4"/>
  <c r="A522" i="4"/>
  <c r="DL5" i="1"/>
  <c r="DL62" i="1" s="1"/>
  <c r="DK5" i="1"/>
  <c r="DK62" i="1" s="1"/>
  <c r="G470" i="4" l="1"/>
  <c r="H519" i="4"/>
  <c r="I520" i="4"/>
  <c r="IK21" i="1"/>
  <c r="IK20" i="1"/>
  <c r="IL21" i="1"/>
  <c r="IL20" i="1"/>
  <c r="P457" i="4"/>
  <c r="C458" i="4"/>
  <c r="B458" i="4" s="1"/>
  <c r="F522" i="4"/>
  <c r="E522" i="4"/>
  <c r="R522" i="4" s="1"/>
  <c r="D522" i="4"/>
  <c r="Q522" i="4" s="1"/>
  <c r="U484" i="4"/>
  <c r="U478" i="4"/>
  <c r="U475" i="4"/>
  <c r="U481" i="4"/>
  <c r="V458" i="4"/>
  <c r="S441" i="4"/>
  <c r="A523" i="4"/>
  <c r="H520" i="4" l="1"/>
  <c r="I521" i="4"/>
  <c r="G471" i="4"/>
  <c r="P458" i="4"/>
  <c r="C459" i="4"/>
  <c r="B459" i="4" s="1"/>
  <c r="F523" i="4"/>
  <c r="E523" i="4"/>
  <c r="R523" i="4" s="1"/>
  <c r="D523" i="4"/>
  <c r="Q523" i="4" s="1"/>
  <c r="V459" i="4"/>
  <c r="U485" i="4"/>
  <c r="U479" i="4"/>
  <c r="U482" i="4"/>
  <c r="U488" i="4"/>
  <c r="S442" i="4"/>
  <c r="A524" i="4"/>
  <c r="JE5" i="1"/>
  <c r="JE62" i="1" s="1"/>
  <c r="G472" i="4" l="1"/>
  <c r="H521" i="4"/>
  <c r="I522" i="4"/>
  <c r="P459" i="4"/>
  <c r="C460" i="4"/>
  <c r="B460" i="4" s="1"/>
  <c r="F524" i="4"/>
  <c r="E524" i="4"/>
  <c r="R524" i="4" s="1"/>
  <c r="D524" i="4"/>
  <c r="Q524" i="4" s="1"/>
  <c r="U492" i="4"/>
  <c r="U486" i="4"/>
  <c r="U483" i="4"/>
  <c r="U489" i="4"/>
  <c r="V460" i="4"/>
  <c r="S443" i="4"/>
  <c r="A525" i="4"/>
  <c r="H522" i="4" l="1"/>
  <c r="I523" i="4"/>
  <c r="G473" i="4"/>
  <c r="P460" i="4"/>
  <c r="C461" i="4"/>
  <c r="B461" i="4" s="1"/>
  <c r="F525" i="4"/>
  <c r="E525" i="4"/>
  <c r="R525" i="4" s="1"/>
  <c r="D525" i="4"/>
  <c r="Q525" i="4" s="1"/>
  <c r="V461" i="4"/>
  <c r="U493" i="4"/>
  <c r="U487" i="4"/>
  <c r="U490" i="4"/>
  <c r="U496" i="4"/>
  <c r="S444" i="4"/>
  <c r="A526" i="4"/>
  <c r="F36" i="3"/>
  <c r="E36" i="3"/>
  <c r="C36" i="3"/>
  <c r="B36" i="3"/>
  <c r="G474" i="4" l="1"/>
  <c r="H523" i="4"/>
  <c r="I524" i="4"/>
  <c r="P461" i="4"/>
  <c r="C462" i="4"/>
  <c r="B462" i="4" s="1"/>
  <c r="F526" i="4"/>
  <c r="E526" i="4"/>
  <c r="R526" i="4" s="1"/>
  <c r="D526" i="4"/>
  <c r="Q526" i="4" s="1"/>
  <c r="U500" i="4"/>
  <c r="U494" i="4"/>
  <c r="U491" i="4"/>
  <c r="U497" i="4"/>
  <c r="V462" i="4"/>
  <c r="S445" i="4"/>
  <c r="A527" i="4"/>
  <c r="KY5" i="1"/>
  <c r="KY62" i="1" s="1"/>
  <c r="H524" i="4" l="1"/>
  <c r="I525" i="4"/>
  <c r="G475" i="4"/>
  <c r="P462" i="4"/>
  <c r="C463" i="4"/>
  <c r="B463" i="4" s="1"/>
  <c r="F527" i="4"/>
  <c r="E527" i="4"/>
  <c r="R527" i="4" s="1"/>
  <c r="D527" i="4"/>
  <c r="Q527" i="4" s="1"/>
  <c r="V463" i="4"/>
  <c r="U501" i="4"/>
  <c r="U495" i="4"/>
  <c r="U498" i="4"/>
  <c r="U504" i="4"/>
  <c r="S446" i="4"/>
  <c r="A528" i="4"/>
  <c r="KZ5" i="1"/>
  <c r="KZ62" i="1" s="1"/>
  <c r="LA5" i="1"/>
  <c r="LA62" i="1" s="1"/>
  <c r="G476" i="4" l="1"/>
  <c r="H525" i="4"/>
  <c r="I526" i="4"/>
  <c r="P463" i="4"/>
  <c r="C464" i="4"/>
  <c r="B464" i="4" s="1"/>
  <c r="F528" i="4"/>
  <c r="E528" i="4"/>
  <c r="R528" i="4" s="1"/>
  <c r="D528" i="4"/>
  <c r="Q528" i="4" s="1"/>
  <c r="U508" i="4"/>
  <c r="U502" i="4"/>
  <c r="U499" i="4"/>
  <c r="U505" i="4"/>
  <c r="V464" i="4"/>
  <c r="S447" i="4"/>
  <c r="A529" i="4"/>
  <c r="KZ13" i="1"/>
  <c r="KZ17" i="1" s="1"/>
  <c r="LA13" i="1"/>
  <c r="LA17" i="1" s="1"/>
  <c r="H526" i="4" l="1"/>
  <c r="I527" i="4"/>
  <c r="G477" i="4"/>
  <c r="P464" i="4"/>
  <c r="C465" i="4"/>
  <c r="B465" i="4" s="1"/>
  <c r="F529" i="4"/>
  <c r="E529" i="4"/>
  <c r="R529" i="4" s="1"/>
  <c r="D529" i="4"/>
  <c r="Q529" i="4" s="1"/>
  <c r="V465" i="4"/>
  <c r="U509" i="4"/>
  <c r="U503" i="4"/>
  <c r="U506" i="4"/>
  <c r="U512" i="4"/>
  <c r="S448" i="4"/>
  <c r="A530" i="4"/>
  <c r="LA16" i="1"/>
  <c r="KZ16" i="1"/>
  <c r="F54" i="3"/>
  <c r="F53" i="3"/>
  <c r="F52" i="3"/>
  <c r="F39" i="3"/>
  <c r="F38" i="3"/>
  <c r="F37" i="3"/>
  <c r="F35" i="3"/>
  <c r="F34" i="3"/>
  <c r="E54" i="3"/>
  <c r="E53" i="3"/>
  <c r="E52" i="3"/>
  <c r="E39" i="3"/>
  <c r="E38" i="3"/>
  <c r="E37" i="3"/>
  <c r="E35" i="3"/>
  <c r="E34" i="3"/>
  <c r="G478" i="4" l="1"/>
  <c r="H527" i="4"/>
  <c r="I528" i="4"/>
  <c r="KZ18" i="1"/>
  <c r="KZ19" i="1"/>
  <c r="LA18" i="1"/>
  <c r="LA19" i="1"/>
  <c r="P465" i="4"/>
  <c r="C466" i="4"/>
  <c r="B466" i="4" s="1"/>
  <c r="F530" i="4"/>
  <c r="E530" i="4"/>
  <c r="R530" i="4" s="1"/>
  <c r="D530" i="4"/>
  <c r="Q530" i="4" s="1"/>
  <c r="U516" i="4"/>
  <c r="U510" i="4"/>
  <c r="U507" i="4"/>
  <c r="U513" i="4"/>
  <c r="V466" i="4"/>
  <c r="S449" i="4"/>
  <c r="A531" i="4"/>
  <c r="IW14" i="1"/>
  <c r="A5" i="1"/>
  <c r="IW41" i="1" l="1"/>
  <c r="IW42" i="1" s="1"/>
  <c r="IW52" i="1"/>
  <c r="B16" i="1"/>
  <c r="B17" i="1"/>
  <c r="CX17" i="1" s="1"/>
  <c r="IW30" i="1"/>
  <c r="IW24" i="1"/>
  <c r="K14" i="1"/>
  <c r="DX14" i="1"/>
  <c r="DX41" i="1" s="1"/>
  <c r="BY14" i="1"/>
  <c r="BX14" i="1"/>
  <c r="BW14" i="1"/>
  <c r="BV14" i="1"/>
  <c r="BU14" i="1"/>
  <c r="BT14" i="1"/>
  <c r="BS14" i="1"/>
  <c r="BR14" i="1"/>
  <c r="BQ14" i="1"/>
  <c r="BP14" i="1"/>
  <c r="BP41" i="1" s="1"/>
  <c r="KI14" i="1"/>
  <c r="KI52" i="1" s="1"/>
  <c r="IV14" i="1"/>
  <c r="BF14" i="1"/>
  <c r="KS14" i="1"/>
  <c r="KS52" i="1" s="1"/>
  <c r="CO14" i="1"/>
  <c r="CN14" i="1"/>
  <c r="CM14" i="1"/>
  <c r="CW14" i="1"/>
  <c r="CV14" i="1"/>
  <c r="CR14" i="1"/>
  <c r="CQ14" i="1"/>
  <c r="CP14" i="1"/>
  <c r="CS14" i="1"/>
  <c r="JN14" i="1"/>
  <c r="H528" i="4"/>
  <c r="I529" i="4"/>
  <c r="G479" i="4"/>
  <c r="KR24" i="1"/>
  <c r="LC14" i="1"/>
  <c r="LA20" i="1"/>
  <c r="LA21" i="1"/>
  <c r="KZ20" i="1"/>
  <c r="KZ21" i="1"/>
  <c r="CI14" i="1"/>
  <c r="P466" i="4"/>
  <c r="C467" i="4"/>
  <c r="B467" i="4" s="1"/>
  <c r="D531" i="4"/>
  <c r="Q531" i="4" s="1"/>
  <c r="F531" i="4"/>
  <c r="E531" i="4"/>
  <c r="R531" i="4" s="1"/>
  <c r="V467" i="4"/>
  <c r="U517" i="4"/>
  <c r="U511" i="4"/>
  <c r="U514" i="4"/>
  <c r="U520" i="4"/>
  <c r="S450" i="4"/>
  <c r="DW14" i="1"/>
  <c r="DW41" i="1" s="1"/>
  <c r="A532" i="4"/>
  <c r="LB14" i="1"/>
  <c r="LB41" i="1" s="1"/>
  <c r="CH14" i="1"/>
  <c r="CH52" i="1" s="1"/>
  <c r="KO14" i="1"/>
  <c r="KN14" i="1"/>
  <c r="KM14" i="1"/>
  <c r="HW14" i="1"/>
  <c r="JK14" i="1"/>
  <c r="JL14" i="1"/>
  <c r="JM14" i="1"/>
  <c r="LU14" i="1"/>
  <c r="LU41" i="1" s="1"/>
  <c r="LL14" i="1"/>
  <c r="LK14" i="1"/>
  <c r="LK41" i="1" s="1"/>
  <c r="KL14" i="1"/>
  <c r="KH14" i="1"/>
  <c r="KH52" i="1" s="1"/>
  <c r="KJ14" i="1"/>
  <c r="KJ52" i="1" s="1"/>
  <c r="KG14" i="1"/>
  <c r="KG52" i="1" s="1"/>
  <c r="JQ14" i="1"/>
  <c r="JQ52" i="1" s="1"/>
  <c r="JP52" i="1" s="1" a="1"/>
  <c r="JP52" i="1" s="1"/>
  <c r="CG14" i="1"/>
  <c r="CG52" i="1" s="1"/>
  <c r="CD14" i="1"/>
  <c r="ID14" i="1"/>
  <c r="BJ14" i="1"/>
  <c r="BN14" i="1"/>
  <c r="BD14" i="1"/>
  <c r="BH14" i="1"/>
  <c r="KV14" i="1"/>
  <c r="KV52" i="1" s="1"/>
  <c r="JP14" i="1"/>
  <c r="OB14" i="1"/>
  <c r="CU14" i="1"/>
  <c r="DR14" i="1"/>
  <c r="KW14" i="1"/>
  <c r="DV14" i="1"/>
  <c r="BK14" i="1"/>
  <c r="BI14" i="1"/>
  <c r="BM14" i="1"/>
  <c r="JO14" i="1"/>
  <c r="IK14" i="1"/>
  <c r="IH14" i="1"/>
  <c r="HY14" i="1"/>
  <c r="KY14" i="1"/>
  <c r="JF14" i="1"/>
  <c r="KX14" i="1"/>
  <c r="IG14" i="1"/>
  <c r="LH24" i="1"/>
  <c r="JY14" i="1"/>
  <c r="KZ14" i="1"/>
  <c r="JD14" i="1"/>
  <c r="JE14" i="1"/>
  <c r="IL14" i="1"/>
  <c r="LA14" i="1"/>
  <c r="LA41" i="1" s="1"/>
  <c r="IW48" i="1" l="1"/>
  <c r="IW47" i="1"/>
  <c r="IW44" i="1"/>
  <c r="CQ16" i="1"/>
  <c r="CQ20" i="1" s="1"/>
  <c r="CX16" i="1"/>
  <c r="IW46" i="1"/>
  <c r="IW45" i="1"/>
  <c r="IW43" i="1"/>
  <c r="BM41" i="1"/>
  <c r="BM43" i="1" s="1"/>
  <c r="BM52" i="1"/>
  <c r="BQ41" i="1"/>
  <c r="BQ43" i="1" s="1"/>
  <c r="BQ52" i="1"/>
  <c r="BQ53" i="1"/>
  <c r="BQ54" i="1"/>
  <c r="BY41" i="1"/>
  <c r="BY47" i="1" s="1"/>
  <c r="BY52" i="1"/>
  <c r="BY53" i="1"/>
  <c r="BY54" i="1"/>
  <c r="BR41" i="1"/>
  <c r="BR45" i="1" s="1"/>
  <c r="BR52" i="1"/>
  <c r="BR53" i="1"/>
  <c r="BR54" i="1"/>
  <c r="IH41" i="1"/>
  <c r="IH46" i="1" s="1"/>
  <c r="IH52" i="1"/>
  <c r="BK41" i="1"/>
  <c r="BK42" i="1" s="1"/>
  <c r="BK52" i="1"/>
  <c r="BH41" i="1"/>
  <c r="BH47" i="1" s="1"/>
  <c r="BH52" i="1"/>
  <c r="CS41" i="1"/>
  <c r="CS42" i="1" s="1"/>
  <c r="CS52" i="1"/>
  <c r="BS41" i="1"/>
  <c r="BS42" i="1" s="1"/>
  <c r="BS52" i="1"/>
  <c r="BS53" i="1"/>
  <c r="BS54" i="1"/>
  <c r="DR41" i="1"/>
  <c r="DR46" i="1" s="1"/>
  <c r="DR52" i="1"/>
  <c r="IG41" i="1"/>
  <c r="IG43" i="1" s="1"/>
  <c r="IG52" i="1"/>
  <c r="IL41" i="1"/>
  <c r="IL46" i="1" s="1"/>
  <c r="IL52" i="1"/>
  <c r="DV41" i="1"/>
  <c r="DV42" i="1" s="1"/>
  <c r="DV52" i="1"/>
  <c r="BD41" i="1"/>
  <c r="BD42" i="1" s="1"/>
  <c r="BD52" i="1"/>
  <c r="BT41" i="1"/>
  <c r="BT47" i="1" s="1"/>
  <c r="BT52" i="1"/>
  <c r="BT53" i="1"/>
  <c r="BT54" i="1"/>
  <c r="IW54" i="1"/>
  <c r="IW53" i="1"/>
  <c r="BI41" i="1"/>
  <c r="BI48" i="1" s="1"/>
  <c r="BI52" i="1"/>
  <c r="BN41" i="1"/>
  <c r="BN42" i="1" s="1"/>
  <c r="BN52" i="1"/>
  <c r="BF41" i="1"/>
  <c r="BF43" i="1" s="1"/>
  <c r="BF52" i="1"/>
  <c r="BU41" i="1"/>
  <c r="BU45" i="1" s="1"/>
  <c r="BU53" i="1"/>
  <c r="BU52" i="1"/>
  <c r="BU54" i="1"/>
  <c r="KR54" i="1"/>
  <c r="KR53" i="1"/>
  <c r="IV41" i="1"/>
  <c r="IV44" i="1" s="1"/>
  <c r="IV52" i="1"/>
  <c r="BV41" i="1"/>
  <c r="BV46" i="1" s="1"/>
  <c r="BV52" i="1"/>
  <c r="BV53" i="1"/>
  <c r="BV54" i="1"/>
  <c r="IK41" i="1"/>
  <c r="IK43" i="1" s="1"/>
  <c r="IK52" i="1"/>
  <c r="CV41" i="1"/>
  <c r="CV48" i="1" s="1"/>
  <c r="CV52" i="1"/>
  <c r="BW41" i="1"/>
  <c r="BW42" i="1" s="1"/>
  <c r="BW52" i="1"/>
  <c r="BW53" i="1"/>
  <c r="BW54" i="1"/>
  <c r="BJ41" i="1"/>
  <c r="BJ46" i="1" s="1"/>
  <c r="BJ52" i="1"/>
  <c r="CU41" i="1"/>
  <c r="CU48" i="1" s="1"/>
  <c r="CU52" i="1"/>
  <c r="ID41" i="1"/>
  <c r="ID47" i="1" s="1"/>
  <c r="ID52" i="1"/>
  <c r="LH53" i="1"/>
  <c r="LH54" i="1"/>
  <c r="OB41" i="1"/>
  <c r="OB42" i="1" s="1"/>
  <c r="OB52" i="1"/>
  <c r="CI41" i="1"/>
  <c r="CI42" i="1" s="1"/>
  <c r="CI52" i="1"/>
  <c r="CW41" i="1"/>
  <c r="CW48" i="1" s="1"/>
  <c r="CW52" i="1"/>
  <c r="BX41" i="1"/>
  <c r="BX43" i="1" s="1"/>
  <c r="BX52" i="1"/>
  <c r="BX53" i="1"/>
  <c r="BX54" i="1"/>
  <c r="CP16" i="1"/>
  <c r="CP18" i="1" s="1"/>
  <c r="CR16" i="1"/>
  <c r="CR18" i="1" s="1"/>
  <c r="BB16" i="1"/>
  <c r="BB20" i="1" s="1"/>
  <c r="CS16" i="1"/>
  <c r="CS18" i="1" s="1"/>
  <c r="CM16" i="1"/>
  <c r="CM18" i="1" s="1"/>
  <c r="CN16" i="1"/>
  <c r="CN19" i="1" s="1"/>
  <c r="CO16" i="1"/>
  <c r="CO18" i="1" s="1"/>
  <c r="LA42" i="1"/>
  <c r="LA43" i="1"/>
  <c r="LA44" i="1"/>
  <c r="LA45" i="1"/>
  <c r="LA46" i="1"/>
  <c r="LA47" i="1"/>
  <c r="LA48" i="1"/>
  <c r="DX42" i="1"/>
  <c r="DX43" i="1"/>
  <c r="DX44" i="1"/>
  <c r="DX45" i="1"/>
  <c r="DX46" i="1"/>
  <c r="DX47" i="1"/>
  <c r="DX48" i="1"/>
  <c r="DW42" i="1"/>
  <c r="DW43" i="1"/>
  <c r="DW44" i="1"/>
  <c r="DW45" i="1"/>
  <c r="DW46" i="1"/>
  <c r="DW47" i="1"/>
  <c r="DW48" i="1"/>
  <c r="LB42" i="1"/>
  <c r="LB43" i="1"/>
  <c r="LB44" i="1"/>
  <c r="LB45" i="1"/>
  <c r="LB46" i="1"/>
  <c r="LB47" i="1"/>
  <c r="LB48" i="1"/>
  <c r="LK42" i="1"/>
  <c r="LK43" i="1"/>
  <c r="LK44" i="1"/>
  <c r="LK45" i="1"/>
  <c r="LK46" i="1"/>
  <c r="LK47" i="1"/>
  <c r="LK48" i="1"/>
  <c r="BP42" i="1"/>
  <c r="BP43" i="1"/>
  <c r="BP44" i="1"/>
  <c r="BP45" i="1"/>
  <c r="BP46" i="1"/>
  <c r="BP47" i="1"/>
  <c r="BP48" i="1"/>
  <c r="LU42" i="1"/>
  <c r="LU43" i="1"/>
  <c r="LU44" i="1"/>
  <c r="LU45" i="1"/>
  <c r="LU46" i="1"/>
  <c r="LU47" i="1"/>
  <c r="LU48" i="1"/>
  <c r="CP17" i="1"/>
  <c r="CS17" i="1"/>
  <c r="CO17" i="1"/>
  <c r="BB17" i="1"/>
  <c r="CN17" i="1"/>
  <c r="CM17" i="1"/>
  <c r="CR17" i="1"/>
  <c r="CQ17" i="1"/>
  <c r="BQ25" i="1"/>
  <c r="BQ26" i="1"/>
  <c r="BY25" i="1"/>
  <c r="BY26" i="1"/>
  <c r="BR25" i="1"/>
  <c r="BR26" i="1"/>
  <c r="BS25" i="1"/>
  <c r="BS26" i="1"/>
  <c r="BT25" i="1"/>
  <c r="BT26" i="1"/>
  <c r="BU25" i="1"/>
  <c r="BU26" i="1"/>
  <c r="BV25" i="1"/>
  <c r="BV26" i="1"/>
  <c r="BW25" i="1"/>
  <c r="BW26" i="1"/>
  <c r="BX25" i="1"/>
  <c r="BX26" i="1"/>
  <c r="JO24" i="1"/>
  <c r="LU30" i="1"/>
  <c r="LK30" i="1"/>
  <c r="D14" i="1"/>
  <c r="IV30" i="1"/>
  <c r="IV24" i="1"/>
  <c r="IW26" i="1"/>
  <c r="IW25" i="1"/>
  <c r="IW31" i="1"/>
  <c r="IW32" i="1"/>
  <c r="IW33" i="1"/>
  <c r="IW34" i="1"/>
  <c r="IW35" i="1"/>
  <c r="IW36" i="1"/>
  <c r="IW37" i="1"/>
  <c r="DX30" i="1"/>
  <c r="BD30" i="1"/>
  <c r="BD24" i="1"/>
  <c r="BH30" i="1"/>
  <c r="BH24" i="1"/>
  <c r="BN30" i="1"/>
  <c r="BN24" i="1"/>
  <c r="BJ30" i="1"/>
  <c r="BJ24" i="1"/>
  <c r="BV24" i="1"/>
  <c r="BV30" i="1"/>
  <c r="BQ24" i="1"/>
  <c r="BQ30" i="1"/>
  <c r="BW24" i="1"/>
  <c r="BW30" i="1"/>
  <c r="BX24" i="1"/>
  <c r="BX30" i="1"/>
  <c r="BT24" i="1"/>
  <c r="BT30" i="1"/>
  <c r="BY24" i="1"/>
  <c r="BY30" i="1"/>
  <c r="BR24" i="1"/>
  <c r="BR30" i="1"/>
  <c r="BP30" i="1"/>
  <c r="BU24" i="1"/>
  <c r="BU30" i="1"/>
  <c r="BS24" i="1"/>
  <c r="BS30" i="1"/>
  <c r="KI24" i="1"/>
  <c r="BF24" i="1"/>
  <c r="KS24" i="1"/>
  <c r="BF30" i="1"/>
  <c r="LA30" i="1"/>
  <c r="IG30" i="1"/>
  <c r="IG24" i="1"/>
  <c r="IH30" i="1"/>
  <c r="IH24" i="1"/>
  <c r="LB30" i="1"/>
  <c r="CV30" i="1"/>
  <c r="CV24" i="1"/>
  <c r="CW30" i="1"/>
  <c r="CW24" i="1"/>
  <c r="CS24" i="1"/>
  <c r="CS30" i="1"/>
  <c r="CI30" i="1"/>
  <c r="G480" i="4"/>
  <c r="H529" i="4"/>
  <c r="I530" i="4"/>
  <c r="KR25" i="1"/>
  <c r="KR26" i="1"/>
  <c r="KR33" i="1"/>
  <c r="KR36" i="1"/>
  <c r="KR37" i="1"/>
  <c r="KQ24" i="1"/>
  <c r="BB30" i="1"/>
  <c r="BB24" i="1"/>
  <c r="CI24" i="1"/>
  <c r="AT24" i="1"/>
  <c r="P467" i="4"/>
  <c r="C468" i="4"/>
  <c r="B468" i="4" s="1"/>
  <c r="F532" i="4"/>
  <c r="E532" i="4"/>
  <c r="R532" i="4" s="1"/>
  <c r="D532" i="4"/>
  <c r="Q532" i="4" s="1"/>
  <c r="U524" i="4"/>
  <c r="U518" i="4"/>
  <c r="U515" i="4"/>
  <c r="U521" i="4"/>
  <c r="V468" i="4"/>
  <c r="S451" i="4"/>
  <c r="DW30" i="1"/>
  <c r="JQ24" i="1"/>
  <c r="A533" i="4"/>
  <c r="CH24" i="1"/>
  <c r="DV30" i="1"/>
  <c r="IL30" i="1"/>
  <c r="MG30" i="1"/>
  <c r="CU30" i="1"/>
  <c r="OB30" i="1"/>
  <c r="ID30" i="1"/>
  <c r="DR30" i="1"/>
  <c r="IK30" i="1"/>
  <c r="BE30" i="1"/>
  <c r="BI30" i="1"/>
  <c r="BK30" i="1"/>
  <c r="BM30" i="1"/>
  <c r="OB24" i="1"/>
  <c r="MG24" i="1"/>
  <c r="CU24" i="1"/>
  <c r="CG24" i="1"/>
  <c r="IK24" i="1"/>
  <c r="KH24" i="1"/>
  <c r="DR24" i="1"/>
  <c r="BM24" i="1"/>
  <c r="BI24" i="1"/>
  <c r="BK24" i="1"/>
  <c r="CK24" i="1"/>
  <c r="CJ24" i="1"/>
  <c r="KV24" i="1"/>
  <c r="KG24" i="1"/>
  <c r="KJ24" i="1"/>
  <c r="DV24" i="1"/>
  <c r="IL24" i="1"/>
  <c r="ID24" i="1"/>
  <c r="LY24" i="1"/>
  <c r="LH26" i="1"/>
  <c r="LH25" i="1"/>
  <c r="B34" i="3"/>
  <c r="BM48" i="1" l="1"/>
  <c r="DV47" i="1"/>
  <c r="BV43" i="1"/>
  <c r="CQ18" i="1"/>
  <c r="CQ19" i="1"/>
  <c r="CQ21" i="1"/>
  <c r="BW46" i="1"/>
  <c r="ID44" i="1"/>
  <c r="BU42" i="1"/>
  <c r="BK47" i="1"/>
  <c r="BH42" i="1"/>
  <c r="BV42" i="1"/>
  <c r="BK46" i="1"/>
  <c r="BB19" i="1"/>
  <c r="BM42" i="1"/>
  <c r="BW48" i="1"/>
  <c r="ID46" i="1"/>
  <c r="BV45" i="1"/>
  <c r="BU44" i="1"/>
  <c r="BM47" i="1"/>
  <c r="BB18" i="1"/>
  <c r="BW47" i="1"/>
  <c r="ID45" i="1"/>
  <c r="BV44" i="1"/>
  <c r="BU43" i="1"/>
  <c r="DV48" i="1"/>
  <c r="BK48" i="1"/>
  <c r="BW45" i="1"/>
  <c r="BM46" i="1"/>
  <c r="BW44" i="1"/>
  <c r="ID42" i="1"/>
  <c r="BU48" i="1"/>
  <c r="DV45" i="1"/>
  <c r="BK45" i="1"/>
  <c r="ID43" i="1"/>
  <c r="BM45" i="1"/>
  <c r="BW43" i="1"/>
  <c r="BV48" i="1"/>
  <c r="BU47" i="1"/>
  <c r="DV44" i="1"/>
  <c r="BK44" i="1"/>
  <c r="BB21" i="1"/>
  <c r="BM44" i="1"/>
  <c r="ID48" i="1"/>
  <c r="BV47" i="1"/>
  <c r="BU46" i="1"/>
  <c r="DV43" i="1"/>
  <c r="BK43" i="1"/>
  <c r="DV46" i="1"/>
  <c r="CX20" i="1"/>
  <c r="CX18" i="1"/>
  <c r="CX21" i="1"/>
  <c r="CX19" i="1"/>
  <c r="BJ42" i="1"/>
  <c r="BN47" i="1"/>
  <c r="BQ48" i="1"/>
  <c r="BR44" i="1"/>
  <c r="CM21" i="1"/>
  <c r="BQ42" i="1"/>
  <c r="BX46" i="1"/>
  <c r="DR43" i="1"/>
  <c r="BH46" i="1"/>
  <c r="CM20" i="1"/>
  <c r="BX42" i="1"/>
  <c r="BR48" i="1"/>
  <c r="BH45" i="1"/>
  <c r="CM19" i="1"/>
  <c r="BQ47" i="1"/>
  <c r="BR43" i="1"/>
  <c r="BD48" i="1"/>
  <c r="BQ46" i="1"/>
  <c r="BR42" i="1"/>
  <c r="BD47" i="1"/>
  <c r="BQ45" i="1"/>
  <c r="BD45" i="1"/>
  <c r="BI47" i="1"/>
  <c r="BQ44" i="1"/>
  <c r="DR45" i="1"/>
  <c r="BI46" i="1"/>
  <c r="BX48" i="1"/>
  <c r="DR44" i="1"/>
  <c r="BI43" i="1"/>
  <c r="BI45" i="1"/>
  <c r="BH44" i="1"/>
  <c r="BX47" i="1"/>
  <c r="DR42" i="1"/>
  <c r="BD46" i="1"/>
  <c r="BI44" i="1"/>
  <c r="BH43" i="1"/>
  <c r="BX45" i="1"/>
  <c r="DR48" i="1"/>
  <c r="BR47" i="1"/>
  <c r="BD44" i="1"/>
  <c r="BI42" i="1"/>
  <c r="BX44" i="1"/>
  <c r="DR47" i="1"/>
  <c r="BR46" i="1"/>
  <c r="BD43" i="1"/>
  <c r="BH48" i="1"/>
  <c r="CS20" i="1"/>
  <c r="IG48" i="1"/>
  <c r="CI45" i="1"/>
  <c r="IG42" i="1"/>
  <c r="BS47" i="1"/>
  <c r="BY43" i="1"/>
  <c r="CS46" i="1"/>
  <c r="IV43" i="1"/>
  <c r="BT44" i="1"/>
  <c r="BF48" i="1"/>
  <c r="BS46" i="1"/>
  <c r="IL45" i="1"/>
  <c r="BF47" i="1"/>
  <c r="IL43" i="1"/>
  <c r="BF42" i="1"/>
  <c r="IL42" i="1"/>
  <c r="IH45" i="1"/>
  <c r="BY46" i="1"/>
  <c r="CI48" i="1"/>
  <c r="IH43" i="1"/>
  <c r="BY44" i="1"/>
  <c r="CI46" i="1"/>
  <c r="IH42" i="1"/>
  <c r="IV48" i="1"/>
  <c r="BT46" i="1"/>
  <c r="CS48" i="1"/>
  <c r="BY45" i="1"/>
  <c r="OB46" i="1"/>
  <c r="CI47" i="1"/>
  <c r="IH44" i="1"/>
  <c r="IV42" i="1"/>
  <c r="BN48" i="1"/>
  <c r="BT45" i="1"/>
  <c r="BS48" i="1"/>
  <c r="CS47" i="1"/>
  <c r="IL44" i="1"/>
  <c r="IG47" i="1"/>
  <c r="BT43" i="1"/>
  <c r="CS45" i="1"/>
  <c r="CN20" i="1"/>
  <c r="CP20" i="1"/>
  <c r="BY42" i="1"/>
  <c r="IG46" i="1"/>
  <c r="CI44" i="1"/>
  <c r="IK47" i="1"/>
  <c r="IV47" i="1"/>
  <c r="BF46" i="1"/>
  <c r="BN45" i="1"/>
  <c r="BT42" i="1"/>
  <c r="BS45" i="1"/>
  <c r="CS44" i="1"/>
  <c r="CO19" i="1"/>
  <c r="BN46" i="1"/>
  <c r="CN21" i="1"/>
  <c r="CP21" i="1"/>
  <c r="IG45" i="1"/>
  <c r="CI43" i="1"/>
  <c r="IK42" i="1"/>
  <c r="IH48" i="1"/>
  <c r="IV46" i="1"/>
  <c r="BF45" i="1"/>
  <c r="BN44" i="1"/>
  <c r="BS44" i="1"/>
  <c r="CS43" i="1"/>
  <c r="IL48" i="1"/>
  <c r="CN18" i="1"/>
  <c r="CP19" i="1"/>
  <c r="BY48" i="1"/>
  <c r="IG44" i="1"/>
  <c r="IH47" i="1"/>
  <c r="IV45" i="1"/>
  <c r="BF44" i="1"/>
  <c r="BN43" i="1"/>
  <c r="BT48" i="1"/>
  <c r="BS43" i="1"/>
  <c r="IL47" i="1"/>
  <c r="BJ45" i="1"/>
  <c r="CO20" i="1"/>
  <c r="OB48" i="1"/>
  <c r="BJ44" i="1"/>
  <c r="CO21" i="1"/>
  <c r="OB47" i="1"/>
  <c r="IK48" i="1"/>
  <c r="BJ43" i="1"/>
  <c r="OB45" i="1"/>
  <c r="IK46" i="1"/>
  <c r="OB44" i="1"/>
  <c r="IK45" i="1"/>
  <c r="BJ48" i="1"/>
  <c r="OB43" i="1"/>
  <c r="IK44" i="1"/>
  <c r="BJ47" i="1"/>
  <c r="CR21" i="1"/>
  <c r="LY53" i="1"/>
  <c r="LY54" i="1"/>
  <c r="CK53" i="1"/>
  <c r="CK54" i="1"/>
  <c r="CU54" i="1"/>
  <c r="CU53" i="1"/>
  <c r="BB53" i="1"/>
  <c r="BB54" i="1"/>
  <c r="CV53" i="1"/>
  <c r="CV54" i="1"/>
  <c r="CR20" i="1"/>
  <c r="CJ54" i="1"/>
  <c r="CJ53" i="1"/>
  <c r="CI54" i="1"/>
  <c r="CI53" i="1"/>
  <c r="ID54" i="1"/>
  <c r="ID53" i="1"/>
  <c r="JQ53" i="1"/>
  <c r="JP53" i="1" s="1" a="1"/>
  <c r="JP53" i="1" s="1"/>
  <c r="JQ54" i="1"/>
  <c r="JP54" i="1" s="1" a="1"/>
  <c r="JP54" i="1" s="1"/>
  <c r="KS53" i="1"/>
  <c r="KS54" i="1"/>
  <c r="BN54" i="1"/>
  <c r="BN53" i="1"/>
  <c r="IV54" i="1"/>
  <c r="IV53" i="1"/>
  <c r="CR19" i="1"/>
  <c r="MG54" i="1"/>
  <c r="MG53" i="1"/>
  <c r="BI54" i="1"/>
  <c r="BI53" i="1"/>
  <c r="KQ53" i="1"/>
  <c r="KQ54" i="1"/>
  <c r="BF53" i="1"/>
  <c r="BF54" i="1"/>
  <c r="CH53" i="1"/>
  <c r="CH54" i="1"/>
  <c r="BK53" i="1"/>
  <c r="BK54" i="1"/>
  <c r="IL54" i="1"/>
  <c r="IL53" i="1"/>
  <c r="OB54" i="1"/>
  <c r="OB53" i="1"/>
  <c r="DV53" i="1"/>
  <c r="DV54" i="1"/>
  <c r="BM54" i="1"/>
  <c r="BM53" i="1"/>
  <c r="IH53" i="1"/>
  <c r="IH54" i="1"/>
  <c r="KI54" i="1"/>
  <c r="KI53" i="1"/>
  <c r="BH53" i="1"/>
  <c r="BH54" i="1"/>
  <c r="CG53" i="1"/>
  <c r="CG54" i="1"/>
  <c r="BJ53" i="1"/>
  <c r="BJ54" i="1"/>
  <c r="DR53" i="1"/>
  <c r="DR54" i="1"/>
  <c r="KH54" i="1"/>
  <c r="KH53" i="1"/>
  <c r="CS54" i="1"/>
  <c r="CS53" i="1"/>
  <c r="IG53" i="1"/>
  <c r="IG54" i="1"/>
  <c r="BD54" i="1"/>
  <c r="BD53" i="1"/>
  <c r="KJ53" i="1"/>
  <c r="KJ54" i="1"/>
  <c r="KG54" i="1"/>
  <c r="KG53" i="1"/>
  <c r="KV54" i="1"/>
  <c r="KV53" i="1"/>
  <c r="IK53" i="1"/>
  <c r="IK54" i="1"/>
  <c r="CW54" i="1"/>
  <c r="CW53" i="1"/>
  <c r="CS21" i="1"/>
  <c r="CS19" i="1"/>
  <c r="JP24" i="1" a="1"/>
  <c r="JP24" i="1" s="1"/>
  <c r="LU34" i="1"/>
  <c r="LU36" i="1"/>
  <c r="LU32" i="1"/>
  <c r="LK36" i="1"/>
  <c r="LK34" i="1"/>
  <c r="LK32" i="1"/>
  <c r="LK35" i="1"/>
  <c r="LK33" i="1"/>
  <c r="LK31" i="1"/>
  <c r="LU37" i="1"/>
  <c r="LU35" i="1"/>
  <c r="LU33" i="1"/>
  <c r="LU31" i="1"/>
  <c r="LK37" i="1"/>
  <c r="DX37" i="1"/>
  <c r="DW37" i="1"/>
  <c r="LZ24" i="1"/>
  <c r="LZ30" i="1"/>
  <c r="MA24" i="1"/>
  <c r="MA30" i="1"/>
  <c r="MB24" i="1"/>
  <c r="MB30" i="1"/>
  <c r="MC24" i="1"/>
  <c r="MC30" i="1"/>
  <c r="MD24" i="1"/>
  <c r="MD30" i="1"/>
  <c r="ME30" i="1"/>
  <c r="ME24" i="1"/>
  <c r="MF30" i="1"/>
  <c r="MF24" i="1"/>
  <c r="IV26" i="1"/>
  <c r="IV25" i="1"/>
  <c r="IV31" i="1"/>
  <c r="IV32" i="1"/>
  <c r="IV33" i="1"/>
  <c r="IV34" i="1"/>
  <c r="IV35" i="1"/>
  <c r="IV36" i="1"/>
  <c r="IV37" i="1"/>
  <c r="DX31" i="1"/>
  <c r="DX32" i="1"/>
  <c r="DX33" i="1"/>
  <c r="DX34" i="1"/>
  <c r="DX35" i="1"/>
  <c r="DX36" i="1"/>
  <c r="KI25" i="1"/>
  <c r="KI26" i="1"/>
  <c r="BJ31" i="1"/>
  <c r="BJ32" i="1"/>
  <c r="BJ33" i="1"/>
  <c r="BJ34" i="1"/>
  <c r="BJ35" i="1"/>
  <c r="BJ36" i="1"/>
  <c r="BJ37" i="1"/>
  <c r="BN25" i="1"/>
  <c r="BN26" i="1"/>
  <c r="BN31" i="1"/>
  <c r="BN32" i="1"/>
  <c r="BN33" i="1"/>
  <c r="BN34" i="1"/>
  <c r="BN35" i="1"/>
  <c r="BN36" i="1"/>
  <c r="BN37" i="1"/>
  <c r="BH25" i="1"/>
  <c r="BH26" i="1"/>
  <c r="BH31" i="1"/>
  <c r="BH32" i="1"/>
  <c r="BH33" i="1"/>
  <c r="BH34" i="1"/>
  <c r="BH35" i="1"/>
  <c r="BH36" i="1"/>
  <c r="BH37" i="1"/>
  <c r="BD25" i="1"/>
  <c r="BD26" i="1"/>
  <c r="BD31" i="1"/>
  <c r="BD32" i="1"/>
  <c r="BD33" i="1"/>
  <c r="BD34" i="1"/>
  <c r="BD35" i="1"/>
  <c r="BD36" i="1"/>
  <c r="BD37" i="1"/>
  <c r="BJ25" i="1"/>
  <c r="BJ26" i="1"/>
  <c r="BT31" i="1"/>
  <c r="BT32" i="1"/>
  <c r="BT33" i="1"/>
  <c r="BT34" i="1"/>
  <c r="BT35" i="1"/>
  <c r="BT36" i="1"/>
  <c r="BT37" i="1"/>
  <c r="BX31" i="1"/>
  <c r="BX32" i="1"/>
  <c r="BX33" i="1"/>
  <c r="BX34" i="1"/>
  <c r="BX35" i="1"/>
  <c r="BX36" i="1"/>
  <c r="BX37" i="1"/>
  <c r="BW31" i="1"/>
  <c r="BW32" i="1"/>
  <c r="BW33" i="1"/>
  <c r="BW34" i="1"/>
  <c r="BW35" i="1"/>
  <c r="BW36" i="1"/>
  <c r="BW37" i="1"/>
  <c r="BQ31" i="1"/>
  <c r="BQ32" i="1"/>
  <c r="BQ33" i="1"/>
  <c r="BQ34" i="1"/>
  <c r="BQ35" i="1"/>
  <c r="BQ36" i="1"/>
  <c r="BQ37" i="1"/>
  <c r="BS31" i="1"/>
  <c r="BS32" i="1"/>
  <c r="BS33" i="1"/>
  <c r="BS34" i="1"/>
  <c r="BS35" i="1"/>
  <c r="BS36" i="1"/>
  <c r="BS37" i="1"/>
  <c r="BU31" i="1"/>
  <c r="BU32" i="1"/>
  <c r="BU33" i="1"/>
  <c r="BU34" i="1"/>
  <c r="BU35" i="1"/>
  <c r="BU36" i="1"/>
  <c r="BU37" i="1"/>
  <c r="BP31" i="1"/>
  <c r="BP32" i="1"/>
  <c r="BP33" i="1"/>
  <c r="BP34" i="1"/>
  <c r="BP35" i="1"/>
  <c r="BP36" i="1"/>
  <c r="BP37" i="1"/>
  <c r="BR31" i="1"/>
  <c r="BR32" i="1"/>
  <c r="BR33" i="1"/>
  <c r="BR34" i="1"/>
  <c r="BR35" i="1"/>
  <c r="BR36" i="1"/>
  <c r="BR37" i="1"/>
  <c r="BY31" i="1"/>
  <c r="BY32" i="1"/>
  <c r="BY33" i="1"/>
  <c r="BY34" i="1"/>
  <c r="BY35" i="1"/>
  <c r="BY36" i="1"/>
  <c r="BY37" i="1"/>
  <c r="BV31" i="1"/>
  <c r="BV32" i="1"/>
  <c r="BV33" i="1"/>
  <c r="BV34" i="1"/>
  <c r="BV35" i="1"/>
  <c r="BV36" i="1"/>
  <c r="BV37" i="1"/>
  <c r="BF33" i="1"/>
  <c r="BF32" i="1"/>
  <c r="BF25" i="1"/>
  <c r="BF26" i="1"/>
  <c r="BF31" i="1"/>
  <c r="BF37" i="1"/>
  <c r="BF36" i="1"/>
  <c r="BF35" i="1"/>
  <c r="BF34" i="1"/>
  <c r="KS25" i="1"/>
  <c r="KS26" i="1"/>
  <c r="IG31" i="1"/>
  <c r="IG32" i="1"/>
  <c r="IG33" i="1"/>
  <c r="IG34" i="1"/>
  <c r="IG35" i="1"/>
  <c r="IG36" i="1"/>
  <c r="IG37" i="1"/>
  <c r="LA31" i="1"/>
  <c r="LA32" i="1"/>
  <c r="LA33" i="1"/>
  <c r="LA34" i="1"/>
  <c r="LA35" i="1"/>
  <c r="LA36" i="1"/>
  <c r="LA37" i="1"/>
  <c r="IH31" i="1"/>
  <c r="IH32" i="1"/>
  <c r="IH33" i="1"/>
  <c r="IH34" i="1"/>
  <c r="IH35" i="1"/>
  <c r="IH36" i="1"/>
  <c r="IH37" i="1"/>
  <c r="LB31" i="1"/>
  <c r="LB32" i="1"/>
  <c r="LB33" i="1"/>
  <c r="LB34" i="1"/>
  <c r="LB35" i="1"/>
  <c r="LB36" i="1"/>
  <c r="LB37" i="1"/>
  <c r="IG26" i="1"/>
  <c r="IG25" i="1"/>
  <c r="IH26" i="1"/>
  <c r="IH25" i="1"/>
  <c r="DW34" i="1"/>
  <c r="DW35" i="1"/>
  <c r="BK34" i="1"/>
  <c r="BK35" i="1"/>
  <c r="BI34" i="1"/>
  <c r="BI35" i="1"/>
  <c r="CI34" i="1"/>
  <c r="CI35" i="1"/>
  <c r="CS34" i="1"/>
  <c r="CS35" i="1"/>
  <c r="BE34" i="1"/>
  <c r="BE35" i="1"/>
  <c r="IL34" i="1"/>
  <c r="IL35" i="1"/>
  <c r="ID34" i="1"/>
  <c r="ID35" i="1"/>
  <c r="OB34" i="1"/>
  <c r="OB35" i="1"/>
  <c r="IK34" i="1"/>
  <c r="IK35" i="1"/>
  <c r="DR34" i="1"/>
  <c r="DR35" i="1"/>
  <c r="BB34" i="1"/>
  <c r="BB35" i="1"/>
  <c r="DV34" i="1"/>
  <c r="DV35" i="1"/>
  <c r="KQ34" i="1"/>
  <c r="KQ35" i="1"/>
  <c r="MG34" i="1"/>
  <c r="MG35" i="1"/>
  <c r="BM34" i="1"/>
  <c r="BM35" i="1"/>
  <c r="AJ30" i="1"/>
  <c r="CW26" i="1"/>
  <c r="CW25" i="1"/>
  <c r="CW37" i="1"/>
  <c r="CV26" i="1"/>
  <c r="CV25" i="1"/>
  <c r="CV37" i="1"/>
  <c r="CS31" i="1"/>
  <c r="CS32" i="1"/>
  <c r="CS33" i="1"/>
  <c r="CS36" i="1"/>
  <c r="CS37" i="1"/>
  <c r="CS25" i="1"/>
  <c r="CS26" i="1"/>
  <c r="CI31" i="1"/>
  <c r="CI32" i="1"/>
  <c r="CI33" i="1"/>
  <c r="CI36" i="1"/>
  <c r="CI37" i="1"/>
  <c r="H530" i="4"/>
  <c r="I531" i="4"/>
  <c r="G481" i="4"/>
  <c r="KQ25" i="1"/>
  <c r="KQ26" i="1"/>
  <c r="KQ31" i="1"/>
  <c r="KQ32" i="1"/>
  <c r="KQ33" i="1"/>
  <c r="KQ36" i="1"/>
  <c r="KQ37" i="1"/>
  <c r="CI25" i="1"/>
  <c r="JQ26" i="1"/>
  <c r="JP26" i="1" s="1" a="1"/>
  <c r="JP26" i="1" s="1"/>
  <c r="CI26" i="1"/>
  <c r="BB31" i="1"/>
  <c r="BB32" i="1"/>
  <c r="BB33" i="1"/>
  <c r="BB36" i="1"/>
  <c r="BB37" i="1"/>
  <c r="BB26" i="1"/>
  <c r="BB25" i="1"/>
  <c r="AT26" i="1"/>
  <c r="AT25" i="1"/>
  <c r="P468" i="4"/>
  <c r="C469" i="4"/>
  <c r="B469" i="4" s="1"/>
  <c r="F533" i="4"/>
  <c r="E533" i="4"/>
  <c r="R533" i="4" s="1"/>
  <c r="D533" i="4"/>
  <c r="Q533" i="4" s="1"/>
  <c r="V469" i="4"/>
  <c r="U525" i="4"/>
  <c r="U519" i="4"/>
  <c r="U522" i="4"/>
  <c r="U528" i="4"/>
  <c r="S452" i="4"/>
  <c r="DW31" i="1"/>
  <c r="DW32" i="1"/>
  <c r="DW33" i="1"/>
  <c r="DW36" i="1"/>
  <c r="JQ25" i="1"/>
  <c r="JP25" i="1" s="1" a="1"/>
  <c r="JP25" i="1" s="1"/>
  <c r="CE26" i="1"/>
  <c r="CF26" i="1"/>
  <c r="A534" i="4"/>
  <c r="CH26" i="1"/>
  <c r="CH25" i="1"/>
  <c r="BK36" i="1"/>
  <c r="BK31" i="1"/>
  <c r="BK33" i="1"/>
  <c r="BK32" i="1"/>
  <c r="BK37" i="1"/>
  <c r="CJ33" i="1"/>
  <c r="CJ32" i="1"/>
  <c r="CJ31" i="1"/>
  <c r="CJ36" i="1"/>
  <c r="BI36" i="1"/>
  <c r="BI31" i="1"/>
  <c r="BI33" i="1"/>
  <c r="BI32" i="1"/>
  <c r="BI37" i="1"/>
  <c r="KJ37" i="1"/>
  <c r="KJ31" i="1"/>
  <c r="KJ36" i="1"/>
  <c r="KJ32" i="1"/>
  <c r="KJ33" i="1"/>
  <c r="CG33" i="1"/>
  <c r="CG31" i="1"/>
  <c r="CG36" i="1"/>
  <c r="CG32" i="1"/>
  <c r="IK36" i="1"/>
  <c r="IK33" i="1"/>
  <c r="IK32" i="1"/>
  <c r="IK31" i="1"/>
  <c r="IK37" i="1"/>
  <c r="IL36" i="1"/>
  <c r="IL32" i="1"/>
  <c r="IL31" i="1"/>
  <c r="IL33" i="1"/>
  <c r="IL37" i="1"/>
  <c r="DR33" i="1"/>
  <c r="DR32" i="1"/>
  <c r="DR31" i="1"/>
  <c r="DR36" i="1"/>
  <c r="DR37" i="1"/>
  <c r="BE37" i="1"/>
  <c r="BE32" i="1"/>
  <c r="BE36" i="1"/>
  <c r="BE33" i="1"/>
  <c r="BE31" i="1"/>
  <c r="MG32" i="1"/>
  <c r="MG31" i="1"/>
  <c r="MG33" i="1"/>
  <c r="MG36" i="1"/>
  <c r="MG37" i="1"/>
  <c r="DV36" i="1"/>
  <c r="DV32" i="1"/>
  <c r="DV33" i="1"/>
  <c r="DV31" i="1"/>
  <c r="DV37" i="1"/>
  <c r="ID33" i="1"/>
  <c r="ID31" i="1"/>
  <c r="ID32" i="1"/>
  <c r="ID36" i="1"/>
  <c r="ID37" i="1"/>
  <c r="BM33" i="1"/>
  <c r="BM32" i="1"/>
  <c r="BM36" i="1"/>
  <c r="BM31" i="1"/>
  <c r="BM37" i="1"/>
  <c r="OB36" i="1"/>
  <c r="OB31" i="1"/>
  <c r="OB32" i="1"/>
  <c r="OB33" i="1"/>
  <c r="OB37" i="1"/>
  <c r="LY31" i="1"/>
  <c r="LY36" i="1"/>
  <c r="LY32" i="1"/>
  <c r="LY33" i="1"/>
  <c r="LY37" i="1"/>
  <c r="KG33" i="1"/>
  <c r="KG31" i="1"/>
  <c r="KG32" i="1"/>
  <c r="KG36" i="1"/>
  <c r="KG37" i="1"/>
  <c r="CK32" i="1"/>
  <c r="CK31" i="1"/>
  <c r="CK36" i="1"/>
  <c r="CK33" i="1"/>
  <c r="CU37" i="1"/>
  <c r="IK25" i="1"/>
  <c r="CK25" i="1"/>
  <c r="CJ26" i="1"/>
  <c r="CK26" i="1"/>
  <c r="CG26" i="1"/>
  <c r="OB25" i="1"/>
  <c r="KH26" i="1"/>
  <c r="KV26" i="1"/>
  <c r="IK26" i="1"/>
  <c r="ID25" i="1"/>
  <c r="KH25" i="1"/>
  <c r="OB26" i="1"/>
  <c r="CJ25" i="1"/>
  <c r="CG25" i="1"/>
  <c r="MG25" i="1"/>
  <c r="BI25" i="1"/>
  <c r="DR25" i="1"/>
  <c r="CC26" i="1"/>
  <c r="BM25" i="1"/>
  <c r="DV26" i="1"/>
  <c r="BI26" i="1"/>
  <c r="BM26" i="1"/>
  <c r="DR26" i="1"/>
  <c r="KJ26" i="1"/>
  <c r="KJ25" i="1"/>
  <c r="KV25" i="1"/>
  <c r="DV25" i="1"/>
  <c r="KG25" i="1"/>
  <c r="BK26" i="1"/>
  <c r="MG26" i="1"/>
  <c r="IL25" i="1"/>
  <c r="CU26" i="1"/>
  <c r="KG26" i="1"/>
  <c r="CU25" i="1"/>
  <c r="LY26" i="1"/>
  <c r="BK25" i="1"/>
  <c r="IL26" i="1"/>
  <c r="ID26" i="1"/>
  <c r="LY25" i="1"/>
  <c r="MF53" i="1" l="1"/>
  <c r="MF54" i="1"/>
  <c r="MC53" i="1"/>
  <c r="MC54" i="1"/>
  <c r="MB53" i="1"/>
  <c r="MB54" i="1"/>
  <c r="ME53" i="1"/>
  <c r="ME54" i="1"/>
  <c r="MA53" i="1"/>
  <c r="MA54" i="1"/>
  <c r="MD54" i="1"/>
  <c r="MD53" i="1"/>
  <c r="LZ54" i="1"/>
  <c r="LZ53" i="1"/>
  <c r="MF26" i="1"/>
  <c r="MF25" i="1"/>
  <c r="MF31" i="1"/>
  <c r="MF32" i="1"/>
  <c r="MF33" i="1"/>
  <c r="MF34" i="1"/>
  <c r="MF35" i="1"/>
  <c r="MF36" i="1"/>
  <c r="MF37" i="1"/>
  <c r="ME25" i="1"/>
  <c r="ME26" i="1"/>
  <c r="ME31" i="1"/>
  <c r="ME32" i="1"/>
  <c r="ME33" i="1"/>
  <c r="ME34" i="1"/>
  <c r="ME35" i="1"/>
  <c r="ME36" i="1"/>
  <c r="ME37" i="1"/>
  <c r="MD31" i="1"/>
  <c r="MD32" i="1"/>
  <c r="MD33" i="1"/>
  <c r="MD34" i="1"/>
  <c r="MD35" i="1"/>
  <c r="MD36" i="1"/>
  <c r="MD37" i="1"/>
  <c r="MD26" i="1"/>
  <c r="MD25" i="1"/>
  <c r="MC31" i="1"/>
  <c r="MC32" i="1"/>
  <c r="MC33" i="1"/>
  <c r="MC34" i="1"/>
  <c r="MC35" i="1"/>
  <c r="MC36" i="1"/>
  <c r="MC37" i="1"/>
  <c r="MC26" i="1"/>
  <c r="MC25" i="1"/>
  <c r="MB31" i="1"/>
  <c r="MB32" i="1"/>
  <c r="MB33" i="1"/>
  <c r="MB34" i="1"/>
  <c r="MB35" i="1"/>
  <c r="MB36" i="1"/>
  <c r="MB37" i="1"/>
  <c r="MB26" i="1"/>
  <c r="MB25" i="1"/>
  <c r="MA31" i="1"/>
  <c r="MA32" i="1"/>
  <c r="MA33" i="1"/>
  <c r="MA34" i="1"/>
  <c r="MA35" i="1"/>
  <c r="MA36" i="1"/>
  <c r="MA37" i="1"/>
  <c r="MA26" i="1"/>
  <c r="MA25" i="1"/>
  <c r="LZ31" i="1"/>
  <c r="LZ32" i="1"/>
  <c r="LZ33" i="1"/>
  <c r="LZ34" i="1"/>
  <c r="LZ35" i="1"/>
  <c r="LZ36" i="1"/>
  <c r="LZ37" i="1"/>
  <c r="LZ26" i="1"/>
  <c r="LZ25" i="1"/>
  <c r="G482" i="4"/>
  <c r="H531" i="4"/>
  <c r="I532" i="4"/>
  <c r="P469" i="4"/>
  <c r="C470" i="4"/>
  <c r="B470" i="4" s="1"/>
  <c r="F534" i="4"/>
  <c r="E534" i="4"/>
  <c r="R534" i="4" s="1"/>
  <c r="D534" i="4"/>
  <c r="Q534" i="4" s="1"/>
  <c r="U526" i="4"/>
  <c r="U523" i="4"/>
  <c r="U529" i="4"/>
  <c r="V470" i="4"/>
  <c r="S453" i="4"/>
  <c r="A535" i="4"/>
  <c r="H532" i="4" l="1"/>
  <c r="U532" i="4" s="1"/>
  <c r="I533" i="4"/>
  <c r="G483" i="4"/>
  <c r="P470" i="4"/>
  <c r="C471" i="4"/>
  <c r="B471" i="4" s="1"/>
  <c r="F535" i="4"/>
  <c r="E535" i="4"/>
  <c r="R535" i="4" s="1"/>
  <c r="D535" i="4"/>
  <c r="Q535" i="4" s="1"/>
  <c r="V471" i="4"/>
  <c r="U527" i="4"/>
  <c r="U530" i="4"/>
  <c r="S454" i="4"/>
  <c r="A536" i="4"/>
  <c r="G484" i="4" l="1"/>
  <c r="H533" i="4"/>
  <c r="U533" i="4" s="1"/>
  <c r="I534" i="4"/>
  <c r="P471" i="4"/>
  <c r="C472" i="4"/>
  <c r="B472" i="4" s="1"/>
  <c r="E536" i="4"/>
  <c r="R536" i="4" s="1"/>
  <c r="D536" i="4"/>
  <c r="Q536" i="4" s="1"/>
  <c r="F536" i="4"/>
  <c r="U531" i="4"/>
  <c r="V472" i="4"/>
  <c r="S455" i="4"/>
  <c r="A537" i="4"/>
  <c r="H534" i="4" l="1"/>
  <c r="U534" i="4" s="1"/>
  <c r="I535" i="4"/>
  <c r="G485" i="4"/>
  <c r="P472" i="4"/>
  <c r="C473" i="4"/>
  <c r="B473" i="4" s="1"/>
  <c r="F537" i="4"/>
  <c r="E537" i="4"/>
  <c r="R537" i="4" s="1"/>
  <c r="D537" i="4"/>
  <c r="Q537" i="4" s="1"/>
  <c r="V473" i="4"/>
  <c r="S456" i="4"/>
  <c r="A538" i="4"/>
  <c r="LG5" i="1"/>
  <c r="LG62" i="1" s="1"/>
  <c r="LF5" i="1"/>
  <c r="LF62" i="1" s="1"/>
  <c r="LE5" i="1"/>
  <c r="LE62" i="1" s="1"/>
  <c r="IJ5" i="1"/>
  <c r="IJ62" i="1" s="1"/>
  <c r="II5" i="1"/>
  <c r="II62" i="1" s="1"/>
  <c r="IF5" i="1"/>
  <c r="IF62" i="1" s="1"/>
  <c r="IE5" i="1"/>
  <c r="IE62" i="1" s="1"/>
  <c r="IB5" i="1"/>
  <c r="IB62" i="1" s="1"/>
  <c r="JJ5" i="1"/>
  <c r="JJ62" i="1" s="1"/>
  <c r="JI5" i="1"/>
  <c r="JI62" i="1" s="1"/>
  <c r="DU5" i="1"/>
  <c r="DU62" i="1" s="1"/>
  <c r="DT5" i="1"/>
  <c r="DT62" i="1" s="1"/>
  <c r="DS5" i="1"/>
  <c r="DS62" i="1" s="1"/>
  <c r="DQ5" i="1"/>
  <c r="DQ62" i="1" s="1"/>
  <c r="DP5" i="1"/>
  <c r="DP62" i="1" s="1"/>
  <c r="DO5" i="1"/>
  <c r="DO62" i="1" s="1"/>
  <c r="DN5" i="1"/>
  <c r="DN62" i="1" s="1"/>
  <c r="DM5" i="1"/>
  <c r="DM62" i="1" s="1"/>
  <c r="AS5" i="1"/>
  <c r="AS62" i="1" s="1"/>
  <c r="AR5" i="1"/>
  <c r="AR62" i="1" s="1"/>
  <c r="AQ5" i="1"/>
  <c r="AQ62" i="1" s="1"/>
  <c r="AP5" i="1"/>
  <c r="AP62" i="1" s="1"/>
  <c r="AO5" i="1"/>
  <c r="BL5" i="1"/>
  <c r="BL62" i="1" s="1"/>
  <c r="BG5" i="1"/>
  <c r="BG62" i="1" s="1"/>
  <c r="JH5" i="1"/>
  <c r="JH62" i="1" s="1"/>
  <c r="HZ5" i="1"/>
  <c r="HZ62" i="1" s="1"/>
  <c r="HY5" i="1"/>
  <c r="HY62" i="1" s="1"/>
  <c r="CT5" i="1"/>
  <c r="CT62" i="1" s="1"/>
  <c r="DL13" i="1"/>
  <c r="DK13" i="1"/>
  <c r="JF5" i="1"/>
  <c r="JF62" i="1" s="1"/>
  <c r="JD5" i="1"/>
  <c r="JD62" i="1" s="1"/>
  <c r="AV5" i="1"/>
  <c r="AV62" i="1" s="1"/>
  <c r="G486" i="4" l="1"/>
  <c r="H535" i="4"/>
  <c r="U535" i="4" s="1"/>
  <c r="I536" i="4"/>
  <c r="P473" i="4"/>
  <c r="C474" i="4"/>
  <c r="B474" i="4" s="1"/>
  <c r="F538" i="4"/>
  <c r="E538" i="4"/>
  <c r="R538" i="4" s="1"/>
  <c r="D538" i="4"/>
  <c r="Q538" i="4" s="1"/>
  <c r="V474" i="4"/>
  <c r="S457" i="4"/>
  <c r="A539" i="4"/>
  <c r="CT13" i="1"/>
  <c r="CT17" i="1" s="1"/>
  <c r="H536" i="4" l="1"/>
  <c r="U536" i="4" s="1"/>
  <c r="I537" i="4"/>
  <c r="G487" i="4"/>
  <c r="P474" i="4"/>
  <c r="C475" i="4"/>
  <c r="B475" i="4" s="1"/>
  <c r="F539" i="4"/>
  <c r="E539" i="4"/>
  <c r="R539" i="4" s="1"/>
  <c r="D539" i="4"/>
  <c r="Q539" i="4" s="1"/>
  <c r="V475" i="4"/>
  <c r="S458" i="4"/>
  <c r="A540" i="4"/>
  <c r="CT16" i="1"/>
  <c r="CT14" i="1"/>
  <c r="CT41" i="1" l="1"/>
  <c r="CT48" i="1" s="1"/>
  <c r="CT52" i="1"/>
  <c r="AL52" i="1" s="1"/>
  <c r="AL41" i="1"/>
  <c r="AL42" i="1" s="1"/>
  <c r="AL43" i="1" s="1"/>
  <c r="AL44" i="1" s="1"/>
  <c r="AL45" i="1" s="1"/>
  <c r="AL46" i="1" s="1"/>
  <c r="AL47" i="1" s="1"/>
  <c r="G488" i="4"/>
  <c r="H537" i="4"/>
  <c r="U537" i="4" s="1"/>
  <c r="I538" i="4"/>
  <c r="CT19" i="1"/>
  <c r="CT18" i="1"/>
  <c r="P475" i="4"/>
  <c r="C476" i="4"/>
  <c r="B476" i="4" s="1"/>
  <c r="F540" i="4"/>
  <c r="E540" i="4"/>
  <c r="R540" i="4" s="1"/>
  <c r="D540" i="4"/>
  <c r="Q540" i="4" s="1"/>
  <c r="V476" i="4"/>
  <c r="S459" i="4"/>
  <c r="CT30" i="1"/>
  <c r="AL30" i="1" s="1"/>
  <c r="A541" i="4"/>
  <c r="CT24" i="1"/>
  <c r="AL48" i="1" l="1"/>
  <c r="AL24" i="1"/>
  <c r="AL25" i="1" s="1"/>
  <c r="CT54" i="1"/>
  <c r="CT53" i="1"/>
  <c r="AL53" i="1"/>
  <c r="AL31" i="1"/>
  <c r="AL32" i="1" s="1"/>
  <c r="AL33" i="1" s="1"/>
  <c r="AL34" i="1" s="1"/>
  <c r="AL35" i="1" s="1"/>
  <c r="AL36" i="1" s="1"/>
  <c r="H538" i="4"/>
  <c r="U538" i="4" s="1"/>
  <c r="I539" i="4"/>
  <c r="G489" i="4"/>
  <c r="CT21" i="1"/>
  <c r="AL21" i="1" s="1"/>
  <c r="CT20" i="1"/>
  <c r="AL20" i="1" s="1"/>
  <c r="P476" i="4"/>
  <c r="C477" i="4"/>
  <c r="B477" i="4" s="1"/>
  <c r="F541" i="4"/>
  <c r="E541" i="4"/>
  <c r="R541" i="4" s="1"/>
  <c r="D541" i="4"/>
  <c r="Q541" i="4" s="1"/>
  <c r="V477" i="4"/>
  <c r="S460" i="4"/>
  <c r="CT37" i="1"/>
  <c r="A542" i="4"/>
  <c r="CT26" i="1"/>
  <c r="CT25" i="1"/>
  <c r="C54" i="3"/>
  <c r="C53" i="3"/>
  <c r="C52" i="3"/>
  <c r="C39" i="3"/>
  <c r="C38" i="3"/>
  <c r="C37" i="3"/>
  <c r="C35" i="3"/>
  <c r="C34" i="3"/>
  <c r="AL54" i="1" l="1"/>
  <c r="AL37" i="1"/>
  <c r="AM8" i="1"/>
  <c r="AM11" i="1"/>
  <c r="AM12" i="1"/>
  <c r="AM9" i="1"/>
  <c r="AM10" i="1"/>
  <c r="G490" i="4"/>
  <c r="H539" i="4"/>
  <c r="U539" i="4" s="1"/>
  <c r="I540" i="4"/>
  <c r="P477" i="4"/>
  <c r="C478" i="4"/>
  <c r="B478" i="4" s="1"/>
  <c r="F542" i="4"/>
  <c r="E542" i="4"/>
  <c r="R542" i="4" s="1"/>
  <c r="D542" i="4"/>
  <c r="Q542" i="4" s="1"/>
  <c r="V478" i="4"/>
  <c r="S461" i="4"/>
  <c r="A543" i="4"/>
  <c r="IJ13" i="1"/>
  <c r="IJ17" i="1" s="1"/>
  <c r="B35" i="3"/>
  <c r="B54" i="3"/>
  <c r="B53" i="3"/>
  <c r="B52" i="3"/>
  <c r="B39" i="3"/>
  <c r="B37" i="3"/>
  <c r="B38" i="3"/>
  <c r="H540" i="4" l="1"/>
  <c r="U540" i="4" s="1"/>
  <c r="I541" i="4"/>
  <c r="G491" i="4"/>
  <c r="P478" i="4"/>
  <c r="C479" i="4"/>
  <c r="B479" i="4" s="1"/>
  <c r="F543" i="4"/>
  <c r="E543" i="4"/>
  <c r="R543" i="4" s="1"/>
  <c r="D543" i="4"/>
  <c r="Q543" i="4" s="1"/>
  <c r="V479" i="4"/>
  <c r="S462" i="4"/>
  <c r="A544" i="4"/>
  <c r="IJ16" i="1"/>
  <c r="IJ14" i="1"/>
  <c r="AS13" i="1"/>
  <c r="IJ41" i="1" l="1"/>
  <c r="IJ42" i="1" s="1"/>
  <c r="IJ52" i="1"/>
  <c r="G492" i="4"/>
  <c r="H541" i="4"/>
  <c r="U541" i="4" s="1"/>
  <c r="I542" i="4"/>
  <c r="IJ19" i="1"/>
  <c r="IJ18" i="1"/>
  <c r="P479" i="4"/>
  <c r="C480" i="4"/>
  <c r="B480" i="4" s="1"/>
  <c r="F544" i="4"/>
  <c r="E544" i="4"/>
  <c r="R544" i="4" s="1"/>
  <c r="D544" i="4"/>
  <c r="Q544" i="4" s="1"/>
  <c r="V480" i="4"/>
  <c r="S463" i="4"/>
  <c r="IJ30" i="1"/>
  <c r="A545" i="4"/>
  <c r="IJ24" i="1"/>
  <c r="AS14" i="1"/>
  <c r="IJ48" i="1" l="1"/>
  <c r="IJ47" i="1"/>
  <c r="IJ46" i="1"/>
  <c r="IJ45" i="1"/>
  <c r="IJ44" i="1"/>
  <c r="IJ43" i="1"/>
  <c r="IJ53" i="1"/>
  <c r="IJ54" i="1"/>
  <c r="IJ34" i="1"/>
  <c r="IJ35" i="1"/>
  <c r="H542" i="4"/>
  <c r="U542" i="4" s="1"/>
  <c r="I543" i="4"/>
  <c r="G493" i="4"/>
  <c r="IJ21" i="1"/>
  <c r="IJ20" i="1"/>
  <c r="IJ36" i="1"/>
  <c r="IJ37" i="1"/>
  <c r="IJ33" i="1"/>
  <c r="IJ32" i="1"/>
  <c r="IJ31" i="1"/>
  <c r="P480" i="4"/>
  <c r="C481" i="4"/>
  <c r="B481" i="4" s="1"/>
  <c r="F545" i="4"/>
  <c r="E545" i="4"/>
  <c r="R545" i="4" s="1"/>
  <c r="D545" i="4"/>
  <c r="Q545" i="4" s="1"/>
  <c r="V481" i="4"/>
  <c r="S464" i="4"/>
  <c r="A546" i="4"/>
  <c r="AS24" i="1"/>
  <c r="IJ26" i="1"/>
  <c r="IJ25" i="1"/>
  <c r="G494" i="4" l="1"/>
  <c r="H543" i="4"/>
  <c r="U543" i="4" s="1"/>
  <c r="I544" i="4"/>
  <c r="P481" i="4"/>
  <c r="C482" i="4"/>
  <c r="B482" i="4" s="1"/>
  <c r="F546" i="4"/>
  <c r="E546" i="4"/>
  <c r="R546" i="4" s="1"/>
  <c r="D546" i="4"/>
  <c r="Q546" i="4" s="1"/>
  <c r="V482" i="4"/>
  <c r="S465" i="4"/>
  <c r="A547" i="4"/>
  <c r="AS25" i="1"/>
  <c r="AS26" i="1"/>
  <c r="DP13" i="1"/>
  <c r="DQ13" i="1"/>
  <c r="JI13" i="1"/>
  <c r="JI17" i="1" s="1"/>
  <c r="JJ13" i="1"/>
  <c r="JJ17" i="1" s="1"/>
  <c r="DQ16" i="1" l="1"/>
  <c r="DQ17" i="1"/>
  <c r="DP16" i="1"/>
  <c r="DP18" i="1" s="1"/>
  <c r="DP17" i="1"/>
  <c r="H544" i="4"/>
  <c r="U544" i="4" s="1"/>
  <c r="I545" i="4"/>
  <c r="G495" i="4"/>
  <c r="DQ18" i="1"/>
  <c r="DQ19" i="1"/>
  <c r="P482" i="4"/>
  <c r="C483" i="4"/>
  <c r="D547" i="4"/>
  <c r="Q547" i="4" s="1"/>
  <c r="F547" i="4"/>
  <c r="E547" i="4"/>
  <c r="R547" i="4" s="1"/>
  <c r="V483" i="4"/>
  <c r="S466" i="4"/>
  <c r="A548" i="4"/>
  <c r="JJ16" i="1"/>
  <c r="DQ14" i="1"/>
  <c r="DP14" i="1"/>
  <c r="JI16" i="1"/>
  <c r="JI14" i="1"/>
  <c r="JJ14" i="1"/>
  <c r="DP41" i="1" l="1"/>
  <c r="DP43" i="1" s="1"/>
  <c r="DP52" i="1"/>
  <c r="DQ41" i="1"/>
  <c r="DQ46" i="1" s="1"/>
  <c r="DQ52" i="1"/>
  <c r="DP19" i="1"/>
  <c r="G496" i="4"/>
  <c r="H545" i="4"/>
  <c r="U545" i="4" s="1"/>
  <c r="I546" i="4"/>
  <c r="JI19" i="1"/>
  <c r="JI18" i="1"/>
  <c r="JJ18" i="1"/>
  <c r="JJ19" i="1"/>
  <c r="DQ20" i="1"/>
  <c r="DQ21" i="1"/>
  <c r="DP20" i="1"/>
  <c r="DP21" i="1"/>
  <c r="P483" i="4"/>
  <c r="C484" i="4"/>
  <c r="B484" i="4" s="1"/>
  <c r="B483" i="4"/>
  <c r="F548" i="4"/>
  <c r="E548" i="4"/>
  <c r="R548" i="4" s="1"/>
  <c r="D548" i="4"/>
  <c r="Q548" i="4" s="1"/>
  <c r="V484" i="4"/>
  <c r="S467" i="4"/>
  <c r="DP30" i="1"/>
  <c r="DQ30" i="1"/>
  <c r="A549" i="4"/>
  <c r="DQ24" i="1"/>
  <c r="DP24" i="1"/>
  <c r="DP46" i="1" l="1"/>
  <c r="DQ45" i="1"/>
  <c r="DQ44" i="1"/>
  <c r="DP45" i="1"/>
  <c r="DP44" i="1"/>
  <c r="DP42" i="1"/>
  <c r="DQ43" i="1"/>
  <c r="DQ42" i="1"/>
  <c r="DP48" i="1"/>
  <c r="DP47" i="1"/>
  <c r="DQ48" i="1"/>
  <c r="DP54" i="1"/>
  <c r="DP53" i="1"/>
  <c r="DQ53" i="1"/>
  <c r="DQ54" i="1"/>
  <c r="DQ47" i="1"/>
  <c r="DQ31" i="1"/>
  <c r="DQ32" i="1"/>
  <c r="DQ33" i="1"/>
  <c r="DQ34" i="1"/>
  <c r="DQ35" i="1"/>
  <c r="DQ36" i="1"/>
  <c r="DP31" i="1"/>
  <c r="DP32" i="1"/>
  <c r="DP33" i="1"/>
  <c r="DP34" i="1"/>
  <c r="DP35" i="1"/>
  <c r="DP36" i="1"/>
  <c r="H546" i="4"/>
  <c r="U546" i="4" s="1"/>
  <c r="I547" i="4"/>
  <c r="G497" i="4"/>
  <c r="JJ20" i="1"/>
  <c r="JJ21" i="1"/>
  <c r="JI20" i="1"/>
  <c r="JI21" i="1"/>
  <c r="P484" i="4"/>
  <c r="C485" i="4"/>
  <c r="B485" i="4" s="1"/>
  <c r="F549" i="4"/>
  <c r="E549" i="4"/>
  <c r="R549" i="4" s="1"/>
  <c r="D549" i="4"/>
  <c r="Q549" i="4" s="1"/>
  <c r="V485" i="4"/>
  <c r="S468" i="4"/>
  <c r="DP37" i="1"/>
  <c r="DQ37" i="1"/>
  <c r="A550" i="4"/>
  <c r="DQ26" i="1"/>
  <c r="DP26" i="1"/>
  <c r="DP25" i="1"/>
  <c r="DQ25" i="1"/>
  <c r="G498" i="4" l="1"/>
  <c r="H547" i="4"/>
  <c r="U547" i="4" s="1"/>
  <c r="I548" i="4"/>
  <c r="P485" i="4"/>
  <c r="C486" i="4"/>
  <c r="B486" i="4" s="1"/>
  <c r="F550" i="4"/>
  <c r="E550" i="4"/>
  <c r="R550" i="4" s="1"/>
  <c r="D550" i="4"/>
  <c r="Q550" i="4" s="1"/>
  <c r="V486" i="4"/>
  <c r="S469" i="4"/>
  <c r="A551" i="4"/>
  <c r="AR13" i="1"/>
  <c r="H548" i="4" l="1"/>
  <c r="U548" i="4" s="1"/>
  <c r="I549" i="4"/>
  <c r="G499" i="4"/>
  <c r="P486" i="4"/>
  <c r="C487" i="4"/>
  <c r="B487" i="4" s="1"/>
  <c r="F551" i="4"/>
  <c r="E551" i="4"/>
  <c r="R551" i="4" s="1"/>
  <c r="D551" i="4"/>
  <c r="Q551" i="4" s="1"/>
  <c r="V487" i="4"/>
  <c r="S470" i="4"/>
  <c r="A552" i="4"/>
  <c r="AR14" i="1"/>
  <c r="LF13" i="1"/>
  <c r="BG13" i="1"/>
  <c r="BG17" i="1" s="1"/>
  <c r="LF17" i="1" l="1"/>
  <c r="LF16" i="1"/>
  <c r="G500" i="4"/>
  <c r="H549" i="4"/>
  <c r="U549" i="4" s="1"/>
  <c r="I550" i="4"/>
  <c r="P487" i="4"/>
  <c r="C488" i="4"/>
  <c r="B488" i="4" s="1"/>
  <c r="E552" i="4"/>
  <c r="R552" i="4" s="1"/>
  <c r="D552" i="4"/>
  <c r="Q552" i="4" s="1"/>
  <c r="F552" i="4"/>
  <c r="V488" i="4"/>
  <c r="S471" i="4"/>
  <c r="A553" i="4"/>
  <c r="AR24" i="1"/>
  <c r="BG16" i="1"/>
  <c r="BG14" i="1"/>
  <c r="LG13" i="1"/>
  <c r="LE13" i="1"/>
  <c r="AO62" i="1"/>
  <c r="BL13" i="1"/>
  <c r="BG41" i="1" l="1"/>
  <c r="BG42" i="1" s="1"/>
  <c r="BG52" i="1"/>
  <c r="LE17" i="1"/>
  <c r="LE16" i="1"/>
  <c r="LG17" i="1"/>
  <c r="LG16" i="1"/>
  <c r="BL14" i="1"/>
  <c r="BL17" i="1"/>
  <c r="BG20" i="1"/>
  <c r="BG18" i="1"/>
  <c r="BG21" i="1"/>
  <c r="BG19" i="1"/>
  <c r="H550" i="4"/>
  <c r="U550" i="4" s="1"/>
  <c r="I551" i="4"/>
  <c r="G501" i="4"/>
  <c r="LF19" i="1"/>
  <c r="LF18" i="1"/>
  <c r="P488" i="4"/>
  <c r="C489" i="4"/>
  <c r="B489" i="4" s="1"/>
  <c r="F553" i="4"/>
  <c r="E553" i="4"/>
  <c r="R553" i="4" s="1"/>
  <c r="D553" i="4"/>
  <c r="Q553" i="4" s="1"/>
  <c r="V489" i="4"/>
  <c r="S472" i="4"/>
  <c r="BG30" i="1"/>
  <c r="A554" i="4"/>
  <c r="AR25" i="1"/>
  <c r="AR26" i="1"/>
  <c r="BG24" i="1"/>
  <c r="LF24" i="1"/>
  <c r="BL16" i="1"/>
  <c r="BG48" i="1" l="1"/>
  <c r="BG47" i="1"/>
  <c r="BG45" i="1"/>
  <c r="BG44" i="1"/>
  <c r="BL41" i="1"/>
  <c r="BL48" i="1" s="1"/>
  <c r="BL52" i="1"/>
  <c r="BG46" i="1"/>
  <c r="LF53" i="1"/>
  <c r="LF54" i="1"/>
  <c r="BG43" i="1"/>
  <c r="BG53" i="1"/>
  <c r="BG54" i="1"/>
  <c r="BL20" i="1"/>
  <c r="BL18" i="1"/>
  <c r="BL21" i="1"/>
  <c r="BL19" i="1"/>
  <c r="HY20" i="1"/>
  <c r="HY21" i="1"/>
  <c r="BG34" i="1"/>
  <c r="BG35" i="1"/>
  <c r="G502" i="4"/>
  <c r="H551" i="4"/>
  <c r="U551" i="4" s="1"/>
  <c r="I552" i="4"/>
  <c r="HY18" i="1"/>
  <c r="HY19" i="1"/>
  <c r="LG18" i="1"/>
  <c r="LG19" i="1"/>
  <c r="LE19" i="1"/>
  <c r="LE18" i="1"/>
  <c r="LF20" i="1"/>
  <c r="LF21" i="1"/>
  <c r="P489" i="4"/>
  <c r="C490" i="4"/>
  <c r="B490" i="4" s="1"/>
  <c r="F554" i="4"/>
  <c r="E554" i="4"/>
  <c r="R554" i="4" s="1"/>
  <c r="D554" i="4"/>
  <c r="Q554" i="4" s="1"/>
  <c r="V490" i="4"/>
  <c r="S473" i="4"/>
  <c r="BG37" i="1"/>
  <c r="BG31" i="1"/>
  <c r="BG33" i="1"/>
  <c r="BG36" i="1"/>
  <c r="BG32" i="1"/>
  <c r="BL30" i="1"/>
  <c r="A555" i="4"/>
  <c r="LF26" i="1"/>
  <c r="BG26" i="1"/>
  <c r="LF25" i="1"/>
  <c r="BG25" i="1"/>
  <c r="BL24" i="1"/>
  <c r="LE24" i="1"/>
  <c r="LG24" i="1"/>
  <c r="BL43" i="1" l="1"/>
  <c r="BL42" i="1"/>
  <c r="BL45" i="1"/>
  <c r="BL44" i="1"/>
  <c r="BL47" i="1"/>
  <c r="BL46" i="1"/>
  <c r="LG54" i="1"/>
  <c r="LG53" i="1"/>
  <c r="LE54" i="1"/>
  <c r="LE53" i="1"/>
  <c r="BL53" i="1"/>
  <c r="BL54" i="1"/>
  <c r="BL34" i="1"/>
  <c r="BL35" i="1"/>
  <c r="H552" i="4"/>
  <c r="U552" i="4" s="1"/>
  <c r="I553" i="4"/>
  <c r="G503" i="4"/>
  <c r="LG20" i="1"/>
  <c r="LG21" i="1"/>
  <c r="LE20" i="1"/>
  <c r="LE21" i="1"/>
  <c r="P490" i="4"/>
  <c r="C491" i="4"/>
  <c r="B491" i="4" s="1"/>
  <c r="BL36" i="1"/>
  <c r="F555" i="4"/>
  <c r="E555" i="4"/>
  <c r="R555" i="4" s="1"/>
  <c r="D555" i="4"/>
  <c r="Q555" i="4" s="1"/>
  <c r="V491" i="4"/>
  <c r="S474" i="4"/>
  <c r="BL32" i="1"/>
  <c r="BL37" i="1"/>
  <c r="BL33" i="1"/>
  <c r="BL31" i="1"/>
  <c r="A556" i="4"/>
  <c r="BL26" i="1"/>
  <c r="LG26" i="1"/>
  <c r="LE26" i="1"/>
  <c r="BL25" i="1"/>
  <c r="LE25" i="1"/>
  <c r="LG25" i="1"/>
  <c r="DU13" i="1"/>
  <c r="DU17" i="1" s="1"/>
  <c r="DT13" i="1"/>
  <c r="DT17" i="1" s="1"/>
  <c r="DS13" i="1"/>
  <c r="DS16" i="1" l="1"/>
  <c r="DS17" i="1"/>
  <c r="G504" i="4"/>
  <c r="H553" i="4"/>
  <c r="U553" i="4" s="1"/>
  <c r="I554" i="4"/>
  <c r="DS18" i="1"/>
  <c r="DS19" i="1"/>
  <c r="P491" i="4"/>
  <c r="C492" i="4"/>
  <c r="B492" i="4" s="1"/>
  <c r="F556" i="4"/>
  <c r="E556" i="4"/>
  <c r="R556" i="4" s="1"/>
  <c r="D556" i="4"/>
  <c r="Q556" i="4" s="1"/>
  <c r="V492" i="4"/>
  <c r="S475" i="4"/>
  <c r="A557" i="4"/>
  <c r="DU16" i="1"/>
  <c r="DU14" i="1"/>
  <c r="DT16" i="1"/>
  <c r="DT14" i="1"/>
  <c r="DU41" i="1" l="1"/>
  <c r="DU48" i="1" s="1"/>
  <c r="DU52" i="1"/>
  <c r="DT41" i="1"/>
  <c r="DT48" i="1" s="1"/>
  <c r="DT52" i="1"/>
  <c r="H554" i="4"/>
  <c r="U554" i="4" s="1"/>
  <c r="I555" i="4"/>
  <c r="G505" i="4"/>
  <c r="DT18" i="1"/>
  <c r="DT19" i="1"/>
  <c r="DU18" i="1"/>
  <c r="DU19" i="1"/>
  <c r="AM23" i="1"/>
  <c r="DS20" i="1"/>
  <c r="DS21" i="1"/>
  <c r="AM6" i="1"/>
  <c r="AM24" i="1"/>
  <c r="AM7" i="1"/>
  <c r="AM22" i="1"/>
  <c r="AM20" i="1"/>
  <c r="AM21" i="1"/>
  <c r="P492" i="4"/>
  <c r="C493" i="4"/>
  <c r="B493" i="4" s="1"/>
  <c r="F557" i="4"/>
  <c r="E557" i="4"/>
  <c r="R557" i="4" s="1"/>
  <c r="D557" i="4"/>
  <c r="Q557" i="4" s="1"/>
  <c r="V493" i="4"/>
  <c r="S476" i="4"/>
  <c r="DT30" i="1"/>
  <c r="DU30" i="1"/>
  <c r="A558" i="4"/>
  <c r="DU24" i="1"/>
  <c r="DT24" i="1"/>
  <c r="DM13" i="1"/>
  <c r="DO13" i="1"/>
  <c r="DN13" i="1"/>
  <c r="DN17" i="1" s="1"/>
  <c r="DU54" i="1" l="1"/>
  <c r="DU53" i="1"/>
  <c r="DT54" i="1"/>
  <c r="DT53" i="1"/>
  <c r="DM16" i="1"/>
  <c r="DM18" i="1" s="1"/>
  <c r="DM17" i="1"/>
  <c r="DO16" i="1"/>
  <c r="DO19" i="1" s="1"/>
  <c r="DO17" i="1"/>
  <c r="G506" i="4"/>
  <c r="H555" i="4"/>
  <c r="U555" i="4" s="1"/>
  <c r="I556" i="4"/>
  <c r="DT20" i="1"/>
  <c r="DT21" i="1"/>
  <c r="DU20" i="1"/>
  <c r="DU21" i="1"/>
  <c r="P493" i="4"/>
  <c r="C494" i="4"/>
  <c r="B494" i="4" s="1"/>
  <c r="F558" i="4"/>
  <c r="E558" i="4"/>
  <c r="R558" i="4" s="1"/>
  <c r="D558" i="4"/>
  <c r="Q558" i="4" s="1"/>
  <c r="V494" i="4"/>
  <c r="S477" i="4"/>
  <c r="DT37" i="1"/>
  <c r="DU37" i="1"/>
  <c r="A559" i="4"/>
  <c r="DT26" i="1"/>
  <c r="DU26" i="1"/>
  <c r="DT25" i="1"/>
  <c r="DU25" i="1"/>
  <c r="DN16" i="1"/>
  <c r="DN14" i="1"/>
  <c r="DO14" i="1"/>
  <c r="DO18" i="1" l="1"/>
  <c r="DM19" i="1"/>
  <c r="DO41" i="1"/>
  <c r="DO48" i="1" s="1"/>
  <c r="DO52" i="1"/>
  <c r="DN41" i="1"/>
  <c r="DN48" i="1" s="1"/>
  <c r="DN52" i="1"/>
  <c r="H556" i="4"/>
  <c r="U556" i="4" s="1"/>
  <c r="I557" i="4"/>
  <c r="G507" i="4"/>
  <c r="DN19" i="1"/>
  <c r="DN18" i="1"/>
  <c r="DO20" i="1"/>
  <c r="DO21" i="1"/>
  <c r="DM20" i="1"/>
  <c r="DM21" i="1"/>
  <c r="P494" i="4"/>
  <c r="C495" i="4"/>
  <c r="B495" i="4" s="1"/>
  <c r="F559" i="4"/>
  <c r="E559" i="4"/>
  <c r="R559" i="4" s="1"/>
  <c r="D559" i="4"/>
  <c r="Q559" i="4" s="1"/>
  <c r="V495" i="4"/>
  <c r="S478" i="4"/>
  <c r="DO30" i="1"/>
  <c r="DN30" i="1"/>
  <c r="DM30" i="1"/>
  <c r="DM24" i="1"/>
  <c r="A560" i="4"/>
  <c r="DO24" i="1"/>
  <c r="DN24" i="1"/>
  <c r="II13" i="1"/>
  <c r="II17" i="1" s="1"/>
  <c r="IF13" i="1"/>
  <c r="IF17" i="1" s="1"/>
  <c r="IB13" i="1"/>
  <c r="IE13" i="1"/>
  <c r="IE17" i="1" s="1"/>
  <c r="DM54" i="1" l="1"/>
  <c r="DM53" i="1"/>
  <c r="DN53" i="1"/>
  <c r="DN54" i="1"/>
  <c r="DO54" i="1"/>
  <c r="DO53" i="1"/>
  <c r="IB17" i="1"/>
  <c r="IB16" i="1"/>
  <c r="DM33" i="1"/>
  <c r="DM34" i="1"/>
  <c r="DM35" i="1"/>
  <c r="G508" i="4"/>
  <c r="H557" i="4"/>
  <c r="U557" i="4" s="1"/>
  <c r="I558" i="4"/>
  <c r="DN20" i="1"/>
  <c r="DN21" i="1"/>
  <c r="DM32" i="1"/>
  <c r="DM36" i="1"/>
  <c r="DM37" i="1"/>
  <c r="DN37" i="1"/>
  <c r="P495" i="4"/>
  <c r="C496" i="4"/>
  <c r="B496" i="4" s="1"/>
  <c r="F560" i="4"/>
  <c r="E560" i="4"/>
  <c r="R560" i="4" s="1"/>
  <c r="D560" i="4"/>
  <c r="Q560" i="4" s="1"/>
  <c r="V496" i="4"/>
  <c r="S479" i="4"/>
  <c r="DO37" i="1"/>
  <c r="DM25" i="1"/>
  <c r="DM26" i="1"/>
  <c r="A561" i="4"/>
  <c r="DN26" i="1"/>
  <c r="DO26" i="1"/>
  <c r="DN25" i="1"/>
  <c r="DO25" i="1"/>
  <c r="IF16" i="1"/>
  <c r="IF14" i="1"/>
  <c r="II16" i="1"/>
  <c r="II14" i="1"/>
  <c r="IB14" i="1"/>
  <c r="IE16" i="1"/>
  <c r="IE14" i="1"/>
  <c r="II41" i="1" l="1"/>
  <c r="II43" i="1" s="1"/>
  <c r="II52" i="1"/>
  <c r="IF41" i="1"/>
  <c r="IF44" i="1" s="1"/>
  <c r="IF52" i="1"/>
  <c r="IE41" i="1"/>
  <c r="IE45" i="1" s="1"/>
  <c r="IE52" i="1"/>
  <c r="IF42" i="1"/>
  <c r="II42" i="1"/>
  <c r="DS35" i="1"/>
  <c r="DS34" i="1"/>
  <c r="H558" i="4"/>
  <c r="U558" i="4" s="1"/>
  <c r="I559" i="4"/>
  <c r="G509" i="4"/>
  <c r="IB19" i="1"/>
  <c r="IB18" i="1"/>
  <c r="IE18" i="1"/>
  <c r="IE19" i="1"/>
  <c r="II19" i="1"/>
  <c r="II18" i="1"/>
  <c r="IF18" i="1"/>
  <c r="IF19" i="1"/>
  <c r="DS36" i="1"/>
  <c r="DS33" i="1"/>
  <c r="DS32" i="1"/>
  <c r="P496" i="4"/>
  <c r="C497" i="4"/>
  <c r="B497" i="4" s="1"/>
  <c r="F561" i="4"/>
  <c r="E561" i="4"/>
  <c r="R561" i="4" s="1"/>
  <c r="D561" i="4"/>
  <c r="Q561" i="4" s="1"/>
  <c r="V497" i="4"/>
  <c r="S480" i="4"/>
  <c r="IF30" i="1"/>
  <c r="IE30" i="1"/>
  <c r="II30" i="1"/>
  <c r="A562" i="4"/>
  <c r="II24" i="1"/>
  <c r="IE24" i="1"/>
  <c r="IF24" i="1"/>
  <c r="AQ13" i="1"/>
  <c r="AP13" i="1"/>
  <c r="IF43" i="1" l="1"/>
  <c r="II46" i="1"/>
  <c r="II48" i="1"/>
  <c r="II47" i="1"/>
  <c r="II45" i="1"/>
  <c r="II44" i="1"/>
  <c r="IE48" i="1"/>
  <c r="IE47" i="1"/>
  <c r="IE44" i="1"/>
  <c r="IE43" i="1"/>
  <c r="IF48" i="1"/>
  <c r="IE42" i="1"/>
  <c r="IF47" i="1"/>
  <c r="IF46" i="1"/>
  <c r="IE53" i="1"/>
  <c r="IE54" i="1"/>
  <c r="IE46" i="1"/>
  <c r="IF45" i="1"/>
  <c r="II53" i="1"/>
  <c r="II54" i="1"/>
  <c r="IF54" i="1"/>
  <c r="IF53" i="1"/>
  <c r="IE34" i="1"/>
  <c r="IE35" i="1"/>
  <c r="IF34" i="1"/>
  <c r="IF35" i="1"/>
  <c r="II34" i="1"/>
  <c r="II35" i="1"/>
  <c r="DU32" i="1"/>
  <c r="DT32" i="1"/>
  <c r="G510" i="4"/>
  <c r="H559" i="4"/>
  <c r="U559" i="4" s="1"/>
  <c r="I560" i="4"/>
  <c r="IF21" i="1"/>
  <c r="IF20" i="1"/>
  <c r="II21" i="1"/>
  <c r="II20" i="1"/>
  <c r="IB20" i="1"/>
  <c r="IB21" i="1"/>
  <c r="IE21" i="1"/>
  <c r="IE20" i="1"/>
  <c r="P497" i="4"/>
  <c r="C498" i="4"/>
  <c r="B498" i="4" s="1"/>
  <c r="F562" i="4"/>
  <c r="E562" i="4"/>
  <c r="R562" i="4" s="1"/>
  <c r="D562" i="4"/>
  <c r="Q562" i="4" s="1"/>
  <c r="V498" i="4"/>
  <c r="S481" i="4"/>
  <c r="IF36" i="1"/>
  <c r="IF32" i="1"/>
  <c r="IF31" i="1"/>
  <c r="IF37" i="1"/>
  <c r="IF33" i="1"/>
  <c r="IE37" i="1"/>
  <c r="IE36" i="1"/>
  <c r="IE31" i="1"/>
  <c r="IE32" i="1"/>
  <c r="IE33" i="1"/>
  <c r="II32" i="1"/>
  <c r="II36" i="1"/>
  <c r="II33" i="1"/>
  <c r="II31" i="1"/>
  <c r="II37" i="1"/>
  <c r="A563" i="4"/>
  <c r="IF26" i="1"/>
  <c r="IE26" i="1"/>
  <c r="II26" i="1"/>
  <c r="IE25" i="1"/>
  <c r="IF25" i="1"/>
  <c r="II25" i="1"/>
  <c r="AP14" i="1"/>
  <c r="AQ14" i="1"/>
  <c r="H560" i="4" l="1"/>
  <c r="U560" i="4" s="1"/>
  <c r="I561" i="4"/>
  <c r="G511" i="4"/>
  <c r="DU36" i="1"/>
  <c r="DT36" i="1"/>
  <c r="P498" i="4"/>
  <c r="C499" i="4"/>
  <c r="B499" i="4" s="1"/>
  <c r="D563" i="4"/>
  <c r="Q563" i="4" s="1"/>
  <c r="F563" i="4"/>
  <c r="E563" i="4"/>
  <c r="R563" i="4" s="1"/>
  <c r="V499" i="4"/>
  <c r="S482" i="4"/>
  <c r="A564" i="4"/>
  <c r="AQ24" i="1"/>
  <c r="AP24" i="1"/>
  <c r="AO13" i="1"/>
  <c r="G512" i="4" l="1"/>
  <c r="H561" i="4"/>
  <c r="U561" i="4" s="1"/>
  <c r="I562" i="4"/>
  <c r="P499" i="4"/>
  <c r="C500" i="4"/>
  <c r="B500" i="4" s="1"/>
  <c r="F564" i="4"/>
  <c r="E564" i="4"/>
  <c r="R564" i="4" s="1"/>
  <c r="D564" i="4"/>
  <c r="Q564" i="4" s="1"/>
  <c r="V500" i="4"/>
  <c r="S483" i="4"/>
  <c r="A565" i="4"/>
  <c r="AP26" i="1"/>
  <c r="AQ25" i="1"/>
  <c r="AP25" i="1"/>
  <c r="AQ26" i="1"/>
  <c r="AO14" i="1"/>
  <c r="H562" i="4" l="1"/>
  <c r="U562" i="4" s="1"/>
  <c r="I563" i="4"/>
  <c r="G513" i="4"/>
  <c r="P500" i="4"/>
  <c r="C501" i="4"/>
  <c r="B501" i="4" s="1"/>
  <c r="F565" i="4"/>
  <c r="E565" i="4"/>
  <c r="R565" i="4" s="1"/>
  <c r="D565" i="4"/>
  <c r="Q565" i="4" s="1"/>
  <c r="V501" i="4"/>
  <c r="S484" i="4"/>
  <c r="A566" i="4"/>
  <c r="AO24" i="1"/>
  <c r="G514" i="4" l="1"/>
  <c r="H563" i="4"/>
  <c r="U563" i="4" s="1"/>
  <c r="I564" i="4"/>
  <c r="P501" i="4"/>
  <c r="C502" i="4"/>
  <c r="B502" i="4" s="1"/>
  <c r="F566" i="4"/>
  <c r="E566" i="4"/>
  <c r="R566" i="4" s="1"/>
  <c r="D566" i="4"/>
  <c r="Q566" i="4" s="1"/>
  <c r="V502" i="4"/>
  <c r="S485" i="4"/>
  <c r="A567" i="4"/>
  <c r="AO25" i="1"/>
  <c r="AO26" i="1"/>
  <c r="H564" i="4" l="1"/>
  <c r="U564" i="4" s="1"/>
  <c r="I565" i="4"/>
  <c r="G515" i="4"/>
  <c r="P502" i="4"/>
  <c r="C503" i="4"/>
  <c r="B503" i="4" s="1"/>
  <c r="F567" i="4"/>
  <c r="E567" i="4"/>
  <c r="R567" i="4" s="1"/>
  <c r="D567" i="4"/>
  <c r="Q567" i="4" s="1"/>
  <c r="V503" i="4"/>
  <c r="S486" i="4"/>
  <c r="A568" i="4"/>
  <c r="G516" i="4" l="1"/>
  <c r="H565" i="4"/>
  <c r="U565" i="4" s="1"/>
  <c r="I566" i="4"/>
  <c r="P503" i="4"/>
  <c r="C504" i="4"/>
  <c r="B504" i="4" s="1"/>
  <c r="E568" i="4"/>
  <c r="R568" i="4" s="1"/>
  <c r="D568" i="4"/>
  <c r="Q568" i="4" s="1"/>
  <c r="F568" i="4"/>
  <c r="V504" i="4"/>
  <c r="S487" i="4"/>
  <c r="A569" i="4"/>
  <c r="H566" i="4" l="1"/>
  <c r="U566" i="4" s="1"/>
  <c r="I567" i="4"/>
  <c r="G517" i="4"/>
  <c r="P504" i="4"/>
  <c r="C505" i="4"/>
  <c r="B505" i="4" s="1"/>
  <c r="F569" i="4"/>
  <c r="E569" i="4"/>
  <c r="R569" i="4" s="1"/>
  <c r="D569" i="4"/>
  <c r="Q569" i="4" s="1"/>
  <c r="V505" i="4"/>
  <c r="S488" i="4"/>
  <c r="A570" i="4"/>
  <c r="AV13" i="1"/>
  <c r="G518" i="4" l="1"/>
  <c r="H567" i="4"/>
  <c r="U567" i="4" s="1"/>
  <c r="I568" i="4"/>
  <c r="P505" i="4"/>
  <c r="C506" i="4"/>
  <c r="B506" i="4" s="1"/>
  <c r="F570" i="4"/>
  <c r="E570" i="4"/>
  <c r="R570" i="4" s="1"/>
  <c r="D570" i="4"/>
  <c r="Q570" i="4" s="1"/>
  <c r="V506" i="4"/>
  <c r="S489" i="4"/>
  <c r="A571" i="4"/>
  <c r="H568" i="4" l="1"/>
  <c r="U568" i="4" s="1"/>
  <c r="I569" i="4"/>
  <c r="G519" i="4"/>
  <c r="P506" i="4"/>
  <c r="C507" i="4"/>
  <c r="B507" i="4" s="1"/>
  <c r="F571" i="4"/>
  <c r="E571" i="4"/>
  <c r="R571" i="4" s="1"/>
  <c r="D571" i="4"/>
  <c r="Q571" i="4" s="1"/>
  <c r="V507" i="4"/>
  <c r="S490" i="4"/>
  <c r="A572" i="4"/>
  <c r="G520" i="4" l="1"/>
  <c r="H569" i="4"/>
  <c r="U569" i="4" s="1"/>
  <c r="I570" i="4"/>
  <c r="AV20" i="1"/>
  <c r="AV21" i="1"/>
  <c r="P507" i="4"/>
  <c r="C508" i="4"/>
  <c r="B508" i="4" s="1"/>
  <c r="F572" i="4"/>
  <c r="E572" i="4"/>
  <c r="R572" i="4" s="1"/>
  <c r="D572" i="4"/>
  <c r="Q572" i="4" s="1"/>
  <c r="V508" i="4"/>
  <c r="S491" i="4"/>
  <c r="A573" i="4"/>
  <c r="A4" i="1"/>
  <c r="H570" i="4" l="1"/>
  <c r="U570" i="4" s="1"/>
  <c r="I571" i="4"/>
  <c r="G521" i="4"/>
  <c r="P508" i="4"/>
  <c r="C509" i="4"/>
  <c r="B509" i="4" s="1"/>
  <c r="F573" i="4"/>
  <c r="E573" i="4"/>
  <c r="R573" i="4" s="1"/>
  <c r="D573" i="4"/>
  <c r="Q573" i="4" s="1"/>
  <c r="V509" i="4"/>
  <c r="S492" i="4"/>
  <c r="A574" i="4"/>
  <c r="G522" i="4" l="1"/>
  <c r="H571" i="4"/>
  <c r="U571" i="4" s="1"/>
  <c r="I572" i="4"/>
  <c r="P509" i="4"/>
  <c r="C510" i="4"/>
  <c r="B510" i="4" s="1"/>
  <c r="F574" i="4"/>
  <c r="E574" i="4"/>
  <c r="R574" i="4" s="1"/>
  <c r="D574" i="4"/>
  <c r="Q574" i="4" s="1"/>
  <c r="V510" i="4"/>
  <c r="S493" i="4"/>
  <c r="A575" i="4"/>
  <c r="H572" i="4" l="1"/>
  <c r="U572" i="4" s="1"/>
  <c r="I573" i="4"/>
  <c r="G523" i="4"/>
  <c r="P510" i="4"/>
  <c r="C511" i="4"/>
  <c r="B511" i="4" s="1"/>
  <c r="F575" i="4"/>
  <c r="E575" i="4"/>
  <c r="R575" i="4" s="1"/>
  <c r="D575" i="4"/>
  <c r="Q575" i="4" s="1"/>
  <c r="V511" i="4"/>
  <c r="S494" i="4"/>
  <c r="A576" i="4"/>
  <c r="G524" i="4" l="1"/>
  <c r="H573" i="4"/>
  <c r="U573" i="4" s="1"/>
  <c r="I574" i="4"/>
  <c r="P511" i="4"/>
  <c r="C512" i="4"/>
  <c r="B512" i="4" s="1"/>
  <c r="F576" i="4"/>
  <c r="E576" i="4"/>
  <c r="R576" i="4" s="1"/>
  <c r="D576" i="4"/>
  <c r="Q576" i="4" s="1"/>
  <c r="V512" i="4"/>
  <c r="S495" i="4"/>
  <c r="A577" i="4"/>
  <c r="H574" i="4" l="1"/>
  <c r="U574" i="4" s="1"/>
  <c r="I575" i="4"/>
  <c r="G525" i="4"/>
  <c r="P512" i="4"/>
  <c r="C513" i="4"/>
  <c r="B513" i="4" s="1"/>
  <c r="F577" i="4"/>
  <c r="E577" i="4"/>
  <c r="R577" i="4" s="1"/>
  <c r="D577" i="4"/>
  <c r="Q577" i="4" s="1"/>
  <c r="V513" i="4"/>
  <c r="S496" i="4"/>
  <c r="A578" i="4"/>
  <c r="G526" i="4" l="1"/>
  <c r="H575" i="4"/>
  <c r="U575" i="4" s="1"/>
  <c r="I576" i="4"/>
  <c r="P513" i="4"/>
  <c r="C514" i="4"/>
  <c r="B514" i="4" s="1"/>
  <c r="F578" i="4"/>
  <c r="E578" i="4"/>
  <c r="R578" i="4" s="1"/>
  <c r="D578" i="4"/>
  <c r="Q578" i="4" s="1"/>
  <c r="V514" i="4"/>
  <c r="S497" i="4"/>
  <c r="A579" i="4"/>
  <c r="H576" i="4" l="1"/>
  <c r="U576" i="4" s="1"/>
  <c r="I577" i="4"/>
  <c r="G527" i="4"/>
  <c r="P514" i="4"/>
  <c r="C515" i="4"/>
  <c r="B515" i="4" s="1"/>
  <c r="D579" i="4"/>
  <c r="Q579" i="4" s="1"/>
  <c r="F579" i="4"/>
  <c r="E579" i="4"/>
  <c r="R579" i="4" s="1"/>
  <c r="V515" i="4"/>
  <c r="S498" i="4"/>
  <c r="A580" i="4"/>
  <c r="G528" i="4" l="1"/>
  <c r="H577" i="4"/>
  <c r="U577" i="4" s="1"/>
  <c r="I578" i="4"/>
  <c r="P515" i="4"/>
  <c r="C516" i="4"/>
  <c r="B516" i="4" s="1"/>
  <c r="F580" i="4"/>
  <c r="E580" i="4"/>
  <c r="R580" i="4" s="1"/>
  <c r="D580" i="4"/>
  <c r="Q580" i="4" s="1"/>
  <c r="V516" i="4"/>
  <c r="S499" i="4"/>
  <c r="A581" i="4"/>
  <c r="H578" i="4" l="1"/>
  <c r="U578" i="4" s="1"/>
  <c r="I579" i="4"/>
  <c r="G529" i="4"/>
  <c r="P516" i="4"/>
  <c r="C517" i="4"/>
  <c r="B517" i="4" s="1"/>
  <c r="F581" i="4"/>
  <c r="E581" i="4"/>
  <c r="R581" i="4" s="1"/>
  <c r="D581" i="4"/>
  <c r="Q581" i="4" s="1"/>
  <c r="V517" i="4"/>
  <c r="S500" i="4"/>
  <c r="A582" i="4"/>
  <c r="G530" i="4" l="1"/>
  <c r="H579" i="4"/>
  <c r="U579" i="4" s="1"/>
  <c r="I580" i="4"/>
  <c r="P517" i="4"/>
  <c r="C518" i="4"/>
  <c r="B518" i="4" s="1"/>
  <c r="F582" i="4"/>
  <c r="E582" i="4"/>
  <c r="R582" i="4" s="1"/>
  <c r="D582" i="4"/>
  <c r="Q582" i="4" s="1"/>
  <c r="V518" i="4"/>
  <c r="S501" i="4"/>
  <c r="A583" i="4"/>
  <c r="H580" i="4" l="1"/>
  <c r="U580" i="4" s="1"/>
  <c r="I581" i="4"/>
  <c r="G531" i="4"/>
  <c r="P518" i="4"/>
  <c r="C519" i="4"/>
  <c r="B519" i="4" s="1"/>
  <c r="F583" i="4"/>
  <c r="E583" i="4"/>
  <c r="R583" i="4" s="1"/>
  <c r="D583" i="4"/>
  <c r="Q583" i="4" s="1"/>
  <c r="V519" i="4"/>
  <c r="S502" i="4"/>
  <c r="A584" i="4"/>
  <c r="G532" i="4" l="1"/>
  <c r="H581" i="4"/>
  <c r="U581" i="4" s="1"/>
  <c r="I582" i="4"/>
  <c r="P519" i="4"/>
  <c r="C520" i="4"/>
  <c r="B520" i="4" s="1"/>
  <c r="E584" i="4"/>
  <c r="R584" i="4" s="1"/>
  <c r="D584" i="4"/>
  <c r="Q584" i="4" s="1"/>
  <c r="F584" i="4"/>
  <c r="V520" i="4"/>
  <c r="S503" i="4"/>
  <c r="A585" i="4"/>
  <c r="H582" i="4" l="1"/>
  <c r="U582" i="4" s="1"/>
  <c r="I583" i="4"/>
  <c r="G533" i="4"/>
  <c r="P520" i="4"/>
  <c r="C521" i="4"/>
  <c r="B521" i="4" s="1"/>
  <c r="F585" i="4"/>
  <c r="E585" i="4"/>
  <c r="R585" i="4" s="1"/>
  <c r="D585" i="4"/>
  <c r="Q585" i="4" s="1"/>
  <c r="V521" i="4"/>
  <c r="S504" i="4"/>
  <c r="A586" i="4"/>
  <c r="G534" i="4" l="1"/>
  <c r="H583" i="4"/>
  <c r="U583" i="4" s="1"/>
  <c r="I584" i="4"/>
  <c r="P521" i="4"/>
  <c r="C522" i="4"/>
  <c r="B522" i="4" s="1"/>
  <c r="F586" i="4"/>
  <c r="E586" i="4"/>
  <c r="R586" i="4" s="1"/>
  <c r="D586" i="4"/>
  <c r="Q586" i="4" s="1"/>
  <c r="V522" i="4"/>
  <c r="S505" i="4"/>
  <c r="A587" i="4"/>
  <c r="H584" i="4" l="1"/>
  <c r="U584" i="4" s="1"/>
  <c r="I585" i="4"/>
  <c r="G535" i="4"/>
  <c r="P522" i="4"/>
  <c r="C523" i="4"/>
  <c r="B523" i="4" s="1"/>
  <c r="F587" i="4"/>
  <c r="E587" i="4"/>
  <c r="R587" i="4" s="1"/>
  <c r="D587" i="4"/>
  <c r="Q587" i="4" s="1"/>
  <c r="V523" i="4"/>
  <c r="S506" i="4"/>
  <c r="A588" i="4"/>
  <c r="G536" i="4" l="1"/>
  <c r="H585" i="4"/>
  <c r="U585" i="4" s="1"/>
  <c r="I586" i="4"/>
  <c r="P523" i="4"/>
  <c r="C524" i="4"/>
  <c r="B524" i="4" s="1"/>
  <c r="F588" i="4"/>
  <c r="E588" i="4"/>
  <c r="R588" i="4" s="1"/>
  <c r="D588" i="4"/>
  <c r="Q588" i="4" s="1"/>
  <c r="V524" i="4"/>
  <c r="S507" i="4"/>
  <c r="A589" i="4"/>
  <c r="H586" i="4" l="1"/>
  <c r="U586" i="4" s="1"/>
  <c r="I587" i="4"/>
  <c r="G537" i="4"/>
  <c r="P524" i="4"/>
  <c r="C525" i="4"/>
  <c r="B525" i="4" s="1"/>
  <c r="F589" i="4"/>
  <c r="E589" i="4"/>
  <c r="R589" i="4" s="1"/>
  <c r="D589" i="4"/>
  <c r="Q589" i="4" s="1"/>
  <c r="V525" i="4"/>
  <c r="S508" i="4"/>
  <c r="A590" i="4"/>
  <c r="G538" i="4" l="1"/>
  <c r="H587" i="4"/>
  <c r="U587" i="4" s="1"/>
  <c r="I588" i="4"/>
  <c r="P525" i="4"/>
  <c r="C526" i="4"/>
  <c r="B526" i="4" s="1"/>
  <c r="F590" i="4"/>
  <c r="E590" i="4"/>
  <c r="R590" i="4" s="1"/>
  <c r="D590" i="4"/>
  <c r="Q590" i="4" s="1"/>
  <c r="V526" i="4"/>
  <c r="S509" i="4"/>
  <c r="A591" i="4"/>
  <c r="H588" i="4" l="1"/>
  <c r="U588" i="4" s="1"/>
  <c r="I589" i="4"/>
  <c r="G539" i="4"/>
  <c r="P526" i="4"/>
  <c r="C527" i="4"/>
  <c r="B527" i="4" s="1"/>
  <c r="F591" i="4"/>
  <c r="E591" i="4"/>
  <c r="R591" i="4" s="1"/>
  <c r="D591" i="4"/>
  <c r="Q591" i="4" s="1"/>
  <c r="V527" i="4"/>
  <c r="S510" i="4"/>
  <c r="A592" i="4"/>
  <c r="G540" i="4" l="1"/>
  <c r="H589" i="4"/>
  <c r="U589" i="4" s="1"/>
  <c r="I590" i="4"/>
  <c r="P527" i="4"/>
  <c r="C528" i="4"/>
  <c r="B528" i="4" s="1"/>
  <c r="F592" i="4"/>
  <c r="E592" i="4"/>
  <c r="R592" i="4" s="1"/>
  <c r="D592" i="4"/>
  <c r="Q592" i="4" s="1"/>
  <c r="V528" i="4"/>
  <c r="S511" i="4"/>
  <c r="A593" i="4"/>
  <c r="H590" i="4" l="1"/>
  <c r="U590" i="4" s="1"/>
  <c r="I591" i="4"/>
  <c r="G541" i="4"/>
  <c r="P528" i="4"/>
  <c r="C529" i="4"/>
  <c r="B529" i="4" s="1"/>
  <c r="F593" i="4"/>
  <c r="E593" i="4"/>
  <c r="R593" i="4" s="1"/>
  <c r="D593" i="4"/>
  <c r="Q593" i="4" s="1"/>
  <c r="V529" i="4"/>
  <c r="S512" i="4"/>
  <c r="A594" i="4"/>
  <c r="G542" i="4" l="1"/>
  <c r="H591" i="4"/>
  <c r="U591" i="4" s="1"/>
  <c r="I592" i="4"/>
  <c r="P529" i="4"/>
  <c r="C530" i="4"/>
  <c r="B530" i="4" s="1"/>
  <c r="F594" i="4"/>
  <c r="E594" i="4"/>
  <c r="R594" i="4" s="1"/>
  <c r="D594" i="4"/>
  <c r="Q594" i="4" s="1"/>
  <c r="V530" i="4"/>
  <c r="S513" i="4"/>
  <c r="A595" i="4"/>
  <c r="H592" i="4" l="1"/>
  <c r="U592" i="4" s="1"/>
  <c r="I593" i="4"/>
  <c r="G543" i="4"/>
  <c r="P530" i="4"/>
  <c r="C531" i="4"/>
  <c r="B531" i="4" s="1"/>
  <c r="D595" i="4"/>
  <c r="Q595" i="4" s="1"/>
  <c r="F595" i="4"/>
  <c r="E595" i="4"/>
  <c r="R595" i="4" s="1"/>
  <c r="V531" i="4"/>
  <c r="S514" i="4"/>
  <c r="A596" i="4"/>
  <c r="G544" i="4" l="1"/>
  <c r="H593" i="4"/>
  <c r="U593" i="4" s="1"/>
  <c r="I594" i="4"/>
  <c r="P531" i="4"/>
  <c r="C532" i="4"/>
  <c r="B532" i="4" s="1"/>
  <c r="F596" i="4"/>
  <c r="E596" i="4"/>
  <c r="R596" i="4" s="1"/>
  <c r="D596" i="4"/>
  <c r="Q596" i="4" s="1"/>
  <c r="V532" i="4"/>
  <c r="S515" i="4"/>
  <c r="A597" i="4"/>
  <c r="H594" i="4" l="1"/>
  <c r="U594" i="4" s="1"/>
  <c r="I595" i="4"/>
  <c r="G545" i="4"/>
  <c r="P532" i="4"/>
  <c r="C533" i="4"/>
  <c r="B533" i="4" s="1"/>
  <c r="F597" i="4"/>
  <c r="E597" i="4"/>
  <c r="R597" i="4" s="1"/>
  <c r="D597" i="4"/>
  <c r="Q597" i="4" s="1"/>
  <c r="V533" i="4"/>
  <c r="S516" i="4"/>
  <c r="A598" i="4"/>
  <c r="G546" i="4" l="1"/>
  <c r="H595" i="4"/>
  <c r="U595" i="4" s="1"/>
  <c r="I596" i="4"/>
  <c r="P533" i="4"/>
  <c r="C534" i="4"/>
  <c r="B534" i="4" s="1"/>
  <c r="F598" i="4"/>
  <c r="E598" i="4"/>
  <c r="R598" i="4" s="1"/>
  <c r="D598" i="4"/>
  <c r="Q598" i="4" s="1"/>
  <c r="V534" i="4"/>
  <c r="S517" i="4"/>
  <c r="A599" i="4"/>
  <c r="H596" i="4" l="1"/>
  <c r="U596" i="4" s="1"/>
  <c r="I597" i="4"/>
  <c r="G547" i="4"/>
  <c r="P534" i="4"/>
  <c r="C535" i="4"/>
  <c r="B535" i="4" s="1"/>
  <c r="F599" i="4"/>
  <c r="E599" i="4"/>
  <c r="R599" i="4" s="1"/>
  <c r="D599" i="4"/>
  <c r="Q599" i="4" s="1"/>
  <c r="V535" i="4"/>
  <c r="S518" i="4"/>
  <c r="A600" i="4"/>
  <c r="G548" i="4" l="1"/>
  <c r="H597" i="4"/>
  <c r="U597" i="4" s="1"/>
  <c r="I598" i="4"/>
  <c r="P535" i="4"/>
  <c r="C536" i="4"/>
  <c r="B536" i="4" s="1"/>
  <c r="E600" i="4"/>
  <c r="R600" i="4" s="1"/>
  <c r="D600" i="4"/>
  <c r="Q600" i="4" s="1"/>
  <c r="F600" i="4"/>
  <c r="V536" i="4"/>
  <c r="S519" i="4"/>
  <c r="A601" i="4"/>
  <c r="H598" i="4" l="1"/>
  <c r="U598" i="4" s="1"/>
  <c r="I599" i="4"/>
  <c r="G549" i="4"/>
  <c r="P536" i="4"/>
  <c r="C537" i="4"/>
  <c r="B537" i="4" s="1"/>
  <c r="F601" i="4"/>
  <c r="E601" i="4"/>
  <c r="R601" i="4" s="1"/>
  <c r="D601" i="4"/>
  <c r="Q601" i="4" s="1"/>
  <c r="V537" i="4"/>
  <c r="S520" i="4"/>
  <c r="A602" i="4"/>
  <c r="G550" i="4" l="1"/>
  <c r="H599" i="4"/>
  <c r="U599" i="4" s="1"/>
  <c r="I600" i="4"/>
  <c r="P537" i="4"/>
  <c r="C538" i="4"/>
  <c r="B538" i="4" s="1"/>
  <c r="F602" i="4"/>
  <c r="E602" i="4"/>
  <c r="R602" i="4" s="1"/>
  <c r="D602" i="4"/>
  <c r="Q602" i="4" s="1"/>
  <c r="V538" i="4"/>
  <c r="S521" i="4"/>
  <c r="A603" i="4"/>
  <c r="H600" i="4" l="1"/>
  <c r="U600" i="4" s="1"/>
  <c r="I601" i="4"/>
  <c r="G551" i="4"/>
  <c r="P538" i="4"/>
  <c r="C539" i="4"/>
  <c r="B539" i="4" s="1"/>
  <c r="F603" i="4"/>
  <c r="E603" i="4"/>
  <c r="R603" i="4" s="1"/>
  <c r="D603" i="4"/>
  <c r="Q603" i="4" s="1"/>
  <c r="V539" i="4"/>
  <c r="S522" i="4"/>
  <c r="A604" i="4"/>
  <c r="G552" i="4" l="1"/>
  <c r="H601" i="4"/>
  <c r="U601" i="4" s="1"/>
  <c r="I602" i="4"/>
  <c r="P539" i="4"/>
  <c r="C540" i="4"/>
  <c r="B540" i="4" s="1"/>
  <c r="F604" i="4"/>
  <c r="E604" i="4"/>
  <c r="R604" i="4" s="1"/>
  <c r="D604" i="4"/>
  <c r="Q604" i="4" s="1"/>
  <c r="V540" i="4"/>
  <c r="S523" i="4"/>
  <c r="A605" i="4"/>
  <c r="H602" i="4" l="1"/>
  <c r="U602" i="4" s="1"/>
  <c r="I603" i="4"/>
  <c r="G553" i="4"/>
  <c r="P540" i="4"/>
  <c r="C541" i="4"/>
  <c r="B541" i="4" s="1"/>
  <c r="F605" i="4"/>
  <c r="E605" i="4"/>
  <c r="R605" i="4" s="1"/>
  <c r="D605" i="4"/>
  <c r="Q605" i="4" s="1"/>
  <c r="V541" i="4"/>
  <c r="S524" i="4"/>
  <c r="A606" i="4"/>
  <c r="G554" i="4" l="1"/>
  <c r="H603" i="4"/>
  <c r="U603" i="4" s="1"/>
  <c r="I604" i="4"/>
  <c r="P541" i="4"/>
  <c r="C542" i="4"/>
  <c r="B542" i="4" s="1"/>
  <c r="F606" i="4"/>
  <c r="E606" i="4"/>
  <c r="R606" i="4" s="1"/>
  <c r="D606" i="4"/>
  <c r="Q606" i="4" s="1"/>
  <c r="V542" i="4"/>
  <c r="S525" i="4"/>
  <c r="A607" i="4"/>
  <c r="H604" i="4" l="1"/>
  <c r="U604" i="4" s="1"/>
  <c r="I605" i="4"/>
  <c r="G555" i="4"/>
  <c r="P542" i="4"/>
  <c r="C543" i="4"/>
  <c r="B543" i="4" s="1"/>
  <c r="F607" i="4"/>
  <c r="E607" i="4"/>
  <c r="R607" i="4" s="1"/>
  <c r="D607" i="4"/>
  <c r="Q607" i="4" s="1"/>
  <c r="V543" i="4"/>
  <c r="S526" i="4"/>
  <c r="A608" i="4"/>
  <c r="G556" i="4" l="1"/>
  <c r="H605" i="4"/>
  <c r="U605" i="4" s="1"/>
  <c r="I606" i="4"/>
  <c r="P543" i="4"/>
  <c r="C544" i="4"/>
  <c r="B544" i="4" s="1"/>
  <c r="F608" i="4"/>
  <c r="E608" i="4"/>
  <c r="R608" i="4" s="1"/>
  <c r="D608" i="4"/>
  <c r="Q608" i="4" s="1"/>
  <c r="V544" i="4"/>
  <c r="S527" i="4"/>
  <c r="A609" i="4"/>
  <c r="H606" i="4" l="1"/>
  <c r="U606" i="4" s="1"/>
  <c r="I607" i="4"/>
  <c r="G557" i="4"/>
  <c r="P544" i="4"/>
  <c r="C545" i="4"/>
  <c r="B545" i="4" s="1"/>
  <c r="F609" i="4"/>
  <c r="E609" i="4"/>
  <c r="R609" i="4" s="1"/>
  <c r="D609" i="4"/>
  <c r="Q609" i="4" s="1"/>
  <c r="V545" i="4"/>
  <c r="S528" i="4"/>
  <c r="A610" i="4"/>
  <c r="G558" i="4" l="1"/>
  <c r="H607" i="4"/>
  <c r="U607" i="4" s="1"/>
  <c r="I608" i="4"/>
  <c r="P545" i="4"/>
  <c r="C546" i="4"/>
  <c r="B546" i="4" s="1"/>
  <c r="F610" i="4"/>
  <c r="E610" i="4"/>
  <c r="R610" i="4" s="1"/>
  <c r="D610" i="4"/>
  <c r="Q610" i="4" s="1"/>
  <c r="V546" i="4"/>
  <c r="S529" i="4"/>
  <c r="A611" i="4"/>
  <c r="H608" i="4" l="1"/>
  <c r="U608" i="4" s="1"/>
  <c r="I609" i="4"/>
  <c r="G559" i="4"/>
  <c r="P546" i="4"/>
  <c r="C547" i="4"/>
  <c r="B547" i="4" s="1"/>
  <c r="D611" i="4"/>
  <c r="Q611" i="4" s="1"/>
  <c r="F611" i="4"/>
  <c r="E611" i="4"/>
  <c r="R611" i="4" s="1"/>
  <c r="V547" i="4"/>
  <c r="S530" i="4"/>
  <c r="A612" i="4"/>
  <c r="G560" i="4" l="1"/>
  <c r="H609" i="4"/>
  <c r="U609" i="4" s="1"/>
  <c r="I610" i="4"/>
  <c r="P547" i="4"/>
  <c r="C548" i="4"/>
  <c r="B548" i="4" s="1"/>
  <c r="F612" i="4"/>
  <c r="E612" i="4"/>
  <c r="R612" i="4" s="1"/>
  <c r="D612" i="4"/>
  <c r="Q612" i="4" s="1"/>
  <c r="V548" i="4"/>
  <c r="S531" i="4"/>
  <c r="A613" i="4"/>
  <c r="H610" i="4" l="1"/>
  <c r="U610" i="4" s="1"/>
  <c r="I611" i="4"/>
  <c r="G561" i="4"/>
  <c r="P548" i="4"/>
  <c r="C549" i="4"/>
  <c r="B549" i="4" s="1"/>
  <c r="F613" i="4"/>
  <c r="E613" i="4"/>
  <c r="R613" i="4" s="1"/>
  <c r="D613" i="4"/>
  <c r="Q613" i="4" s="1"/>
  <c r="V549" i="4"/>
  <c r="S532" i="4"/>
  <c r="A614" i="4"/>
  <c r="G562" i="4" l="1"/>
  <c r="H611" i="4"/>
  <c r="U611" i="4" s="1"/>
  <c r="I612" i="4"/>
  <c r="P549" i="4"/>
  <c r="C550" i="4"/>
  <c r="B550" i="4" s="1"/>
  <c r="F614" i="4"/>
  <c r="E614" i="4"/>
  <c r="R614" i="4" s="1"/>
  <c r="D614" i="4"/>
  <c r="Q614" i="4" s="1"/>
  <c r="V550" i="4"/>
  <c r="S533" i="4"/>
  <c r="A615" i="4"/>
  <c r="H612" i="4" l="1"/>
  <c r="U612" i="4" s="1"/>
  <c r="I613" i="4"/>
  <c r="G563" i="4"/>
  <c r="P550" i="4"/>
  <c r="C551" i="4"/>
  <c r="B551" i="4" s="1"/>
  <c r="F615" i="4"/>
  <c r="E615" i="4"/>
  <c r="R615" i="4" s="1"/>
  <c r="D615" i="4"/>
  <c r="Q615" i="4" s="1"/>
  <c r="V551" i="4"/>
  <c r="S534" i="4"/>
  <c r="A616" i="4"/>
  <c r="G564" i="4" l="1"/>
  <c r="H613" i="4"/>
  <c r="U613" i="4" s="1"/>
  <c r="I614" i="4"/>
  <c r="P551" i="4"/>
  <c r="C552" i="4"/>
  <c r="B552" i="4" s="1"/>
  <c r="E616" i="4"/>
  <c r="R616" i="4" s="1"/>
  <c r="D616" i="4"/>
  <c r="Q616" i="4" s="1"/>
  <c r="F616" i="4"/>
  <c r="V552" i="4"/>
  <c r="S535" i="4"/>
  <c r="A617" i="4"/>
  <c r="H614" i="4" l="1"/>
  <c r="U614" i="4" s="1"/>
  <c r="I615" i="4"/>
  <c r="G565" i="4"/>
  <c r="P552" i="4"/>
  <c r="C553" i="4"/>
  <c r="B553" i="4" s="1"/>
  <c r="F617" i="4"/>
  <c r="E617" i="4"/>
  <c r="R617" i="4" s="1"/>
  <c r="D617" i="4"/>
  <c r="Q617" i="4" s="1"/>
  <c r="V553" i="4"/>
  <c r="S536" i="4"/>
  <c r="A618" i="4"/>
  <c r="G566" i="4" l="1"/>
  <c r="H615" i="4"/>
  <c r="U615" i="4" s="1"/>
  <c r="I616" i="4"/>
  <c r="P553" i="4"/>
  <c r="C554" i="4"/>
  <c r="B554" i="4" s="1"/>
  <c r="F618" i="4"/>
  <c r="E618" i="4"/>
  <c r="R618" i="4" s="1"/>
  <c r="D618" i="4"/>
  <c r="Q618" i="4" s="1"/>
  <c r="V554" i="4"/>
  <c r="S537" i="4"/>
  <c r="A619" i="4"/>
  <c r="H616" i="4" l="1"/>
  <c r="U616" i="4" s="1"/>
  <c r="I617" i="4"/>
  <c r="G567" i="4"/>
  <c r="P554" i="4"/>
  <c r="C555" i="4"/>
  <c r="B555" i="4" s="1"/>
  <c r="F619" i="4"/>
  <c r="E619" i="4"/>
  <c r="R619" i="4" s="1"/>
  <c r="D619" i="4"/>
  <c r="Q619" i="4" s="1"/>
  <c r="V555" i="4"/>
  <c r="S538" i="4"/>
  <c r="A620" i="4"/>
  <c r="G568" i="4" l="1"/>
  <c r="H617" i="4"/>
  <c r="U617" i="4" s="1"/>
  <c r="I618" i="4"/>
  <c r="P555" i="4"/>
  <c r="C556" i="4"/>
  <c r="B556" i="4" s="1"/>
  <c r="F620" i="4"/>
  <c r="E620" i="4"/>
  <c r="R620" i="4" s="1"/>
  <c r="D620" i="4"/>
  <c r="Q620" i="4" s="1"/>
  <c r="V556" i="4"/>
  <c r="S539" i="4"/>
  <c r="A621" i="4"/>
  <c r="H618" i="4" l="1"/>
  <c r="U618" i="4" s="1"/>
  <c r="I619" i="4"/>
  <c r="G569" i="4"/>
  <c r="P556" i="4"/>
  <c r="C557" i="4"/>
  <c r="B557" i="4" s="1"/>
  <c r="F621" i="4"/>
  <c r="E621" i="4"/>
  <c r="R621" i="4" s="1"/>
  <c r="D621" i="4"/>
  <c r="Q621" i="4" s="1"/>
  <c r="V557" i="4"/>
  <c r="S540" i="4"/>
  <c r="A622" i="4"/>
  <c r="G570" i="4" l="1"/>
  <c r="H619" i="4"/>
  <c r="U619" i="4" s="1"/>
  <c r="I620" i="4"/>
  <c r="P557" i="4"/>
  <c r="C558" i="4"/>
  <c r="B558" i="4" s="1"/>
  <c r="F622" i="4"/>
  <c r="E622" i="4"/>
  <c r="R622" i="4" s="1"/>
  <c r="D622" i="4"/>
  <c r="Q622" i="4" s="1"/>
  <c r="V558" i="4"/>
  <c r="S541" i="4"/>
  <c r="A623" i="4"/>
  <c r="H620" i="4" l="1"/>
  <c r="U620" i="4" s="1"/>
  <c r="I621" i="4"/>
  <c r="G571" i="4"/>
  <c r="P558" i="4"/>
  <c r="C559" i="4"/>
  <c r="B559" i="4" s="1"/>
  <c r="F623" i="4"/>
  <c r="E623" i="4"/>
  <c r="R623" i="4" s="1"/>
  <c r="D623" i="4"/>
  <c r="Q623" i="4" s="1"/>
  <c r="V559" i="4"/>
  <c r="S542" i="4"/>
  <c r="A624" i="4"/>
  <c r="G572" i="4" l="1"/>
  <c r="H621" i="4"/>
  <c r="U621" i="4" s="1"/>
  <c r="I622" i="4"/>
  <c r="P559" i="4"/>
  <c r="C560" i="4"/>
  <c r="B560" i="4" s="1"/>
  <c r="F624" i="4"/>
  <c r="E624" i="4"/>
  <c r="R624" i="4" s="1"/>
  <c r="D624" i="4"/>
  <c r="Q624" i="4" s="1"/>
  <c r="V560" i="4"/>
  <c r="S543" i="4"/>
  <c r="A625" i="4"/>
  <c r="H622" i="4" l="1"/>
  <c r="U622" i="4" s="1"/>
  <c r="I623" i="4"/>
  <c r="G573" i="4"/>
  <c r="P560" i="4"/>
  <c r="C561" i="4"/>
  <c r="B561" i="4" s="1"/>
  <c r="F625" i="4"/>
  <c r="E625" i="4"/>
  <c r="R625" i="4" s="1"/>
  <c r="D625" i="4"/>
  <c r="Q625" i="4" s="1"/>
  <c r="V561" i="4"/>
  <c r="S544" i="4"/>
  <c r="A626" i="4"/>
  <c r="G574" i="4" l="1"/>
  <c r="H623" i="4"/>
  <c r="U623" i="4" s="1"/>
  <c r="I624" i="4"/>
  <c r="P561" i="4"/>
  <c r="C562" i="4"/>
  <c r="B562" i="4" s="1"/>
  <c r="F626" i="4"/>
  <c r="E626" i="4"/>
  <c r="R626" i="4" s="1"/>
  <c r="D626" i="4"/>
  <c r="Q626" i="4" s="1"/>
  <c r="V562" i="4"/>
  <c r="S545" i="4"/>
  <c r="A627" i="4"/>
  <c r="H624" i="4" l="1"/>
  <c r="U624" i="4" s="1"/>
  <c r="I625" i="4"/>
  <c r="G575" i="4"/>
  <c r="P562" i="4"/>
  <c r="C563" i="4"/>
  <c r="B563" i="4" s="1"/>
  <c r="D627" i="4"/>
  <c r="Q627" i="4" s="1"/>
  <c r="F627" i="4"/>
  <c r="E627" i="4"/>
  <c r="R627" i="4" s="1"/>
  <c r="V563" i="4"/>
  <c r="S546" i="4"/>
  <c r="A628" i="4"/>
  <c r="G576" i="4" l="1"/>
  <c r="H625" i="4"/>
  <c r="U625" i="4" s="1"/>
  <c r="I626" i="4"/>
  <c r="P563" i="4"/>
  <c r="C564" i="4"/>
  <c r="B564" i="4" s="1"/>
  <c r="F628" i="4"/>
  <c r="E628" i="4"/>
  <c r="R628" i="4" s="1"/>
  <c r="D628" i="4"/>
  <c r="Q628" i="4" s="1"/>
  <c r="V564" i="4"/>
  <c r="S547" i="4"/>
  <c r="A629" i="4"/>
  <c r="H626" i="4" l="1"/>
  <c r="U626" i="4" s="1"/>
  <c r="I627" i="4"/>
  <c r="G577" i="4"/>
  <c r="P564" i="4"/>
  <c r="C565" i="4"/>
  <c r="B565" i="4" s="1"/>
  <c r="F629" i="4"/>
  <c r="E629" i="4"/>
  <c r="R629" i="4" s="1"/>
  <c r="D629" i="4"/>
  <c r="Q629" i="4" s="1"/>
  <c r="V565" i="4"/>
  <c r="S548" i="4"/>
  <c r="A630" i="4"/>
  <c r="G578" i="4" l="1"/>
  <c r="H627" i="4"/>
  <c r="U627" i="4" s="1"/>
  <c r="I628" i="4"/>
  <c r="P565" i="4"/>
  <c r="C566" i="4"/>
  <c r="B566" i="4" s="1"/>
  <c r="F630" i="4"/>
  <c r="E630" i="4"/>
  <c r="R630" i="4" s="1"/>
  <c r="D630" i="4"/>
  <c r="Q630" i="4" s="1"/>
  <c r="V566" i="4"/>
  <c r="S549" i="4"/>
  <c r="A631" i="4"/>
  <c r="H628" i="4" l="1"/>
  <c r="U628" i="4" s="1"/>
  <c r="I629" i="4"/>
  <c r="G579" i="4"/>
  <c r="P566" i="4"/>
  <c r="C567" i="4"/>
  <c r="B567" i="4" s="1"/>
  <c r="F631" i="4"/>
  <c r="E631" i="4"/>
  <c r="R631" i="4" s="1"/>
  <c r="D631" i="4"/>
  <c r="Q631" i="4" s="1"/>
  <c r="V567" i="4"/>
  <c r="S550" i="4"/>
  <c r="A632" i="4"/>
  <c r="G580" i="4" l="1"/>
  <c r="H629" i="4"/>
  <c r="U629" i="4" s="1"/>
  <c r="I630" i="4"/>
  <c r="P567" i="4"/>
  <c r="C568" i="4"/>
  <c r="B568" i="4" s="1"/>
  <c r="E632" i="4"/>
  <c r="R632" i="4" s="1"/>
  <c r="D632" i="4"/>
  <c r="Q632" i="4" s="1"/>
  <c r="F632" i="4"/>
  <c r="V568" i="4"/>
  <c r="S551" i="4"/>
  <c r="A633" i="4"/>
  <c r="H630" i="4" l="1"/>
  <c r="U630" i="4" s="1"/>
  <c r="I631" i="4"/>
  <c r="G581" i="4"/>
  <c r="P568" i="4"/>
  <c r="C569" i="4"/>
  <c r="B569" i="4" s="1"/>
  <c r="F633" i="4"/>
  <c r="E633" i="4"/>
  <c r="R633" i="4" s="1"/>
  <c r="D633" i="4"/>
  <c r="Q633" i="4" s="1"/>
  <c r="V569" i="4"/>
  <c r="S552" i="4"/>
  <c r="A634" i="4"/>
  <c r="G582" i="4" l="1"/>
  <c r="H631" i="4"/>
  <c r="U631" i="4" s="1"/>
  <c r="I632" i="4"/>
  <c r="P569" i="4"/>
  <c r="C570" i="4"/>
  <c r="B570" i="4" s="1"/>
  <c r="F634" i="4"/>
  <c r="E634" i="4"/>
  <c r="R634" i="4" s="1"/>
  <c r="D634" i="4"/>
  <c r="Q634" i="4" s="1"/>
  <c r="V570" i="4"/>
  <c r="S553" i="4"/>
  <c r="A635" i="4"/>
  <c r="H632" i="4" l="1"/>
  <c r="U632" i="4" s="1"/>
  <c r="I633" i="4"/>
  <c r="G583" i="4"/>
  <c r="P570" i="4"/>
  <c r="C571" i="4"/>
  <c r="B571" i="4" s="1"/>
  <c r="F635" i="4"/>
  <c r="E635" i="4"/>
  <c r="R635" i="4" s="1"/>
  <c r="D635" i="4"/>
  <c r="Q635" i="4" s="1"/>
  <c r="V571" i="4"/>
  <c r="S554" i="4"/>
  <c r="A636" i="4"/>
  <c r="G584" i="4" l="1"/>
  <c r="H633" i="4"/>
  <c r="U633" i="4" s="1"/>
  <c r="I634" i="4"/>
  <c r="P571" i="4"/>
  <c r="C572" i="4"/>
  <c r="B572" i="4" s="1"/>
  <c r="F636" i="4"/>
  <c r="E636" i="4"/>
  <c r="R636" i="4" s="1"/>
  <c r="D636" i="4"/>
  <c r="Q636" i="4" s="1"/>
  <c r="V572" i="4"/>
  <c r="S555" i="4"/>
  <c r="A637" i="4"/>
  <c r="H634" i="4" l="1"/>
  <c r="U634" i="4" s="1"/>
  <c r="I635" i="4"/>
  <c r="G585" i="4"/>
  <c r="P572" i="4"/>
  <c r="C573" i="4"/>
  <c r="B573" i="4" s="1"/>
  <c r="F637" i="4"/>
  <c r="E637" i="4"/>
  <c r="R637" i="4" s="1"/>
  <c r="D637" i="4"/>
  <c r="Q637" i="4" s="1"/>
  <c r="V573" i="4"/>
  <c r="S556" i="4"/>
  <c r="A638" i="4"/>
  <c r="G586" i="4" l="1"/>
  <c r="H635" i="4"/>
  <c r="U635" i="4" s="1"/>
  <c r="I636" i="4"/>
  <c r="P573" i="4"/>
  <c r="C574" i="4"/>
  <c r="B574" i="4" s="1"/>
  <c r="F638" i="4"/>
  <c r="E638" i="4"/>
  <c r="R638" i="4" s="1"/>
  <c r="D638" i="4"/>
  <c r="Q638" i="4" s="1"/>
  <c r="V574" i="4"/>
  <c r="S557" i="4"/>
  <c r="A639" i="4"/>
  <c r="H636" i="4" l="1"/>
  <c r="U636" i="4" s="1"/>
  <c r="I637" i="4"/>
  <c r="G587" i="4"/>
  <c r="P574" i="4"/>
  <c r="C575" i="4"/>
  <c r="B575" i="4" s="1"/>
  <c r="F639" i="4"/>
  <c r="E639" i="4"/>
  <c r="R639" i="4" s="1"/>
  <c r="D639" i="4"/>
  <c r="Q639" i="4" s="1"/>
  <c r="V575" i="4"/>
  <c r="S558" i="4"/>
  <c r="A640" i="4"/>
  <c r="G588" i="4" l="1"/>
  <c r="H637" i="4"/>
  <c r="U637" i="4" s="1"/>
  <c r="I638" i="4"/>
  <c r="P575" i="4"/>
  <c r="C576" i="4"/>
  <c r="B576" i="4" s="1"/>
  <c r="F640" i="4"/>
  <c r="E640" i="4"/>
  <c r="R640" i="4" s="1"/>
  <c r="D640" i="4"/>
  <c r="Q640" i="4" s="1"/>
  <c r="V576" i="4"/>
  <c r="S559" i="4"/>
  <c r="A641" i="4"/>
  <c r="H638" i="4" l="1"/>
  <c r="U638" i="4" s="1"/>
  <c r="I639" i="4"/>
  <c r="G589" i="4"/>
  <c r="P576" i="4"/>
  <c r="C577" i="4"/>
  <c r="B577" i="4" s="1"/>
  <c r="F641" i="4"/>
  <c r="E641" i="4"/>
  <c r="R641" i="4" s="1"/>
  <c r="D641" i="4"/>
  <c r="Q641" i="4" s="1"/>
  <c r="V577" i="4"/>
  <c r="S560" i="4"/>
  <c r="A642" i="4"/>
  <c r="G590" i="4" l="1"/>
  <c r="H639" i="4"/>
  <c r="U639" i="4" s="1"/>
  <c r="I640" i="4"/>
  <c r="P577" i="4"/>
  <c r="C578" i="4"/>
  <c r="B578" i="4" s="1"/>
  <c r="F642" i="4"/>
  <c r="E642" i="4"/>
  <c r="R642" i="4" s="1"/>
  <c r="D642" i="4"/>
  <c r="Q642" i="4" s="1"/>
  <c r="V578" i="4"/>
  <c r="S561" i="4"/>
  <c r="A643" i="4"/>
  <c r="H640" i="4" l="1"/>
  <c r="U640" i="4" s="1"/>
  <c r="I641" i="4"/>
  <c r="G591" i="4"/>
  <c r="P578" i="4"/>
  <c r="C579" i="4"/>
  <c r="B579" i="4" s="1"/>
  <c r="D643" i="4"/>
  <c r="Q643" i="4" s="1"/>
  <c r="F643" i="4"/>
  <c r="E643" i="4"/>
  <c r="R643" i="4" s="1"/>
  <c r="V579" i="4"/>
  <c r="S562" i="4"/>
  <c r="A644" i="4"/>
  <c r="G592" i="4" l="1"/>
  <c r="H641" i="4"/>
  <c r="U641" i="4" s="1"/>
  <c r="I642" i="4"/>
  <c r="P579" i="4"/>
  <c r="C580" i="4"/>
  <c r="B580" i="4" s="1"/>
  <c r="F644" i="4"/>
  <c r="E644" i="4"/>
  <c r="R644" i="4" s="1"/>
  <c r="D644" i="4"/>
  <c r="Q644" i="4" s="1"/>
  <c r="V580" i="4"/>
  <c r="S563" i="4"/>
  <c r="A645" i="4"/>
  <c r="H642" i="4" l="1"/>
  <c r="U642" i="4" s="1"/>
  <c r="I643" i="4"/>
  <c r="G593" i="4"/>
  <c r="P580" i="4"/>
  <c r="C581" i="4"/>
  <c r="B581" i="4" s="1"/>
  <c r="F645" i="4"/>
  <c r="E645" i="4"/>
  <c r="R645" i="4" s="1"/>
  <c r="D645" i="4"/>
  <c r="Q645" i="4" s="1"/>
  <c r="V581" i="4"/>
  <c r="S564" i="4"/>
  <c r="A646" i="4"/>
  <c r="G594" i="4" l="1"/>
  <c r="H643" i="4"/>
  <c r="U643" i="4" s="1"/>
  <c r="I644" i="4"/>
  <c r="P581" i="4"/>
  <c r="C582" i="4"/>
  <c r="B582" i="4" s="1"/>
  <c r="F646" i="4"/>
  <c r="E646" i="4"/>
  <c r="R646" i="4" s="1"/>
  <c r="D646" i="4"/>
  <c r="Q646" i="4" s="1"/>
  <c r="V582" i="4"/>
  <c r="S565" i="4"/>
  <c r="A647" i="4"/>
  <c r="H644" i="4" l="1"/>
  <c r="U644" i="4" s="1"/>
  <c r="I645" i="4"/>
  <c r="G595" i="4"/>
  <c r="P582" i="4"/>
  <c r="C583" i="4"/>
  <c r="B583" i="4" s="1"/>
  <c r="F647" i="4"/>
  <c r="E647" i="4"/>
  <c r="R647" i="4" s="1"/>
  <c r="D647" i="4"/>
  <c r="Q647" i="4" s="1"/>
  <c r="V583" i="4"/>
  <c r="S566" i="4"/>
  <c r="A648" i="4"/>
  <c r="G596" i="4" l="1"/>
  <c r="H645" i="4"/>
  <c r="U645" i="4" s="1"/>
  <c r="I646" i="4"/>
  <c r="P583" i="4"/>
  <c r="C584" i="4"/>
  <c r="B584" i="4" s="1"/>
  <c r="E648" i="4"/>
  <c r="R648" i="4" s="1"/>
  <c r="D648" i="4"/>
  <c r="Q648" i="4" s="1"/>
  <c r="F648" i="4"/>
  <c r="V584" i="4"/>
  <c r="S567" i="4"/>
  <c r="A649" i="4"/>
  <c r="H646" i="4" l="1"/>
  <c r="U646" i="4" s="1"/>
  <c r="I647" i="4"/>
  <c r="G597" i="4"/>
  <c r="P584" i="4"/>
  <c r="C585" i="4"/>
  <c r="B585" i="4" s="1"/>
  <c r="F649" i="4"/>
  <c r="E649" i="4"/>
  <c r="R649" i="4" s="1"/>
  <c r="D649" i="4"/>
  <c r="Q649" i="4" s="1"/>
  <c r="V585" i="4"/>
  <c r="S568" i="4"/>
  <c r="A650" i="4"/>
  <c r="G598" i="4" l="1"/>
  <c r="H647" i="4"/>
  <c r="U647" i="4" s="1"/>
  <c r="I648" i="4"/>
  <c r="P585" i="4"/>
  <c r="C586" i="4"/>
  <c r="B586" i="4" s="1"/>
  <c r="F650" i="4"/>
  <c r="E650" i="4"/>
  <c r="R650" i="4" s="1"/>
  <c r="D650" i="4"/>
  <c r="Q650" i="4" s="1"/>
  <c r="V586" i="4"/>
  <c r="S569" i="4"/>
  <c r="A651" i="4"/>
  <c r="H648" i="4" l="1"/>
  <c r="U648" i="4" s="1"/>
  <c r="I649" i="4"/>
  <c r="G599" i="4"/>
  <c r="P586" i="4"/>
  <c r="C587" i="4"/>
  <c r="B587" i="4" s="1"/>
  <c r="F651" i="4"/>
  <c r="E651" i="4"/>
  <c r="R651" i="4" s="1"/>
  <c r="D651" i="4"/>
  <c r="Q651" i="4" s="1"/>
  <c r="V587" i="4"/>
  <c r="S570" i="4"/>
  <c r="A652" i="4"/>
  <c r="G600" i="4" l="1"/>
  <c r="H649" i="4"/>
  <c r="U649" i="4" s="1"/>
  <c r="I650" i="4"/>
  <c r="P587" i="4"/>
  <c r="C588" i="4"/>
  <c r="B588" i="4" s="1"/>
  <c r="F652" i="4"/>
  <c r="E652" i="4"/>
  <c r="R652" i="4" s="1"/>
  <c r="D652" i="4"/>
  <c r="Q652" i="4" s="1"/>
  <c r="V588" i="4"/>
  <c r="S571" i="4"/>
  <c r="A653" i="4"/>
  <c r="H650" i="4" l="1"/>
  <c r="U650" i="4" s="1"/>
  <c r="I651" i="4"/>
  <c r="G601" i="4"/>
  <c r="P588" i="4"/>
  <c r="C589" i="4"/>
  <c r="B589" i="4" s="1"/>
  <c r="F653" i="4"/>
  <c r="E653" i="4"/>
  <c r="R653" i="4" s="1"/>
  <c r="D653" i="4"/>
  <c r="Q653" i="4" s="1"/>
  <c r="V589" i="4"/>
  <c r="S572" i="4"/>
  <c r="A654" i="4"/>
  <c r="G602" i="4" l="1"/>
  <c r="H651" i="4"/>
  <c r="U651" i="4" s="1"/>
  <c r="I652" i="4"/>
  <c r="P589" i="4"/>
  <c r="C590" i="4"/>
  <c r="B590" i="4" s="1"/>
  <c r="F654" i="4"/>
  <c r="E654" i="4"/>
  <c r="R654" i="4" s="1"/>
  <c r="D654" i="4"/>
  <c r="Q654" i="4" s="1"/>
  <c r="V590" i="4"/>
  <c r="S573" i="4"/>
  <c r="A655" i="4"/>
  <c r="H652" i="4" l="1"/>
  <c r="U652" i="4" s="1"/>
  <c r="I653" i="4"/>
  <c r="G603" i="4"/>
  <c r="P590" i="4"/>
  <c r="C591" i="4"/>
  <c r="B591" i="4" s="1"/>
  <c r="F655" i="4"/>
  <c r="E655" i="4"/>
  <c r="R655" i="4" s="1"/>
  <c r="D655" i="4"/>
  <c r="Q655" i="4" s="1"/>
  <c r="V591" i="4"/>
  <c r="S574" i="4"/>
  <c r="A656" i="4"/>
  <c r="G604" i="4" l="1"/>
  <c r="H653" i="4"/>
  <c r="U653" i="4" s="1"/>
  <c r="I654" i="4"/>
  <c r="P591" i="4"/>
  <c r="C592" i="4"/>
  <c r="B592" i="4" s="1"/>
  <c r="F656" i="4"/>
  <c r="E656" i="4"/>
  <c r="R656" i="4" s="1"/>
  <c r="D656" i="4"/>
  <c r="Q656" i="4" s="1"/>
  <c r="V592" i="4"/>
  <c r="S575" i="4"/>
  <c r="A657" i="4"/>
  <c r="H654" i="4" l="1"/>
  <c r="U654" i="4" s="1"/>
  <c r="I655" i="4"/>
  <c r="G605" i="4"/>
  <c r="P592" i="4"/>
  <c r="C593" i="4"/>
  <c r="B593" i="4" s="1"/>
  <c r="F657" i="4"/>
  <c r="E657" i="4"/>
  <c r="R657" i="4" s="1"/>
  <c r="D657" i="4"/>
  <c r="Q657" i="4" s="1"/>
  <c r="V593" i="4"/>
  <c r="S576" i="4"/>
  <c r="A658" i="4"/>
  <c r="G606" i="4" l="1"/>
  <c r="H655" i="4"/>
  <c r="U655" i="4" s="1"/>
  <c r="I656" i="4"/>
  <c r="P593" i="4"/>
  <c r="C594" i="4"/>
  <c r="B594" i="4" s="1"/>
  <c r="F658" i="4"/>
  <c r="E658" i="4"/>
  <c r="R658" i="4" s="1"/>
  <c r="D658" i="4"/>
  <c r="Q658" i="4" s="1"/>
  <c r="V594" i="4"/>
  <c r="S577" i="4"/>
  <c r="A659" i="4"/>
  <c r="H656" i="4" l="1"/>
  <c r="U656" i="4" s="1"/>
  <c r="I657" i="4"/>
  <c r="G607" i="4"/>
  <c r="P594" i="4"/>
  <c r="C595" i="4"/>
  <c r="B595" i="4" s="1"/>
  <c r="D659" i="4"/>
  <c r="Q659" i="4" s="1"/>
  <c r="F659" i="4"/>
  <c r="E659" i="4"/>
  <c r="R659" i="4" s="1"/>
  <c r="V595" i="4"/>
  <c r="S578" i="4"/>
  <c r="A660" i="4"/>
  <c r="G608" i="4" l="1"/>
  <c r="H657" i="4"/>
  <c r="U657" i="4" s="1"/>
  <c r="I658" i="4"/>
  <c r="P595" i="4"/>
  <c r="C596" i="4"/>
  <c r="B596" i="4" s="1"/>
  <c r="F660" i="4"/>
  <c r="E660" i="4"/>
  <c r="R660" i="4" s="1"/>
  <c r="D660" i="4"/>
  <c r="Q660" i="4" s="1"/>
  <c r="V596" i="4"/>
  <c r="S579" i="4"/>
  <c r="A661" i="4"/>
  <c r="H658" i="4" l="1"/>
  <c r="U658" i="4" s="1"/>
  <c r="I659" i="4"/>
  <c r="G609" i="4"/>
  <c r="P596" i="4"/>
  <c r="C597" i="4"/>
  <c r="B597" i="4" s="1"/>
  <c r="F661" i="4"/>
  <c r="E661" i="4"/>
  <c r="R661" i="4" s="1"/>
  <c r="D661" i="4"/>
  <c r="Q661" i="4" s="1"/>
  <c r="V597" i="4"/>
  <c r="S580" i="4"/>
  <c r="A662" i="4"/>
  <c r="G610" i="4" l="1"/>
  <c r="H659" i="4"/>
  <c r="U659" i="4" s="1"/>
  <c r="I660" i="4"/>
  <c r="P597" i="4"/>
  <c r="C598" i="4"/>
  <c r="B598" i="4" s="1"/>
  <c r="F662" i="4"/>
  <c r="E662" i="4"/>
  <c r="R662" i="4" s="1"/>
  <c r="D662" i="4"/>
  <c r="Q662" i="4" s="1"/>
  <c r="V598" i="4"/>
  <c r="S581" i="4"/>
  <c r="A663" i="4"/>
  <c r="H660" i="4" l="1"/>
  <c r="U660" i="4" s="1"/>
  <c r="I661" i="4"/>
  <c r="G611" i="4"/>
  <c r="P598" i="4"/>
  <c r="C599" i="4"/>
  <c r="B599" i="4" s="1"/>
  <c r="F663" i="4"/>
  <c r="E663" i="4"/>
  <c r="R663" i="4" s="1"/>
  <c r="D663" i="4"/>
  <c r="Q663" i="4" s="1"/>
  <c r="V599" i="4"/>
  <c r="S582" i="4"/>
  <c r="A664" i="4"/>
  <c r="G612" i="4" l="1"/>
  <c r="H661" i="4"/>
  <c r="U661" i="4" s="1"/>
  <c r="I662" i="4"/>
  <c r="P599" i="4"/>
  <c r="C600" i="4"/>
  <c r="B600" i="4" s="1"/>
  <c r="E664" i="4"/>
  <c r="R664" i="4" s="1"/>
  <c r="D664" i="4"/>
  <c r="Q664" i="4" s="1"/>
  <c r="F664" i="4"/>
  <c r="V600" i="4"/>
  <c r="S583" i="4"/>
  <c r="A665" i="4"/>
  <c r="H662" i="4" l="1"/>
  <c r="U662" i="4" s="1"/>
  <c r="I663" i="4"/>
  <c r="G613" i="4"/>
  <c r="P600" i="4"/>
  <c r="C601" i="4"/>
  <c r="B601" i="4" s="1"/>
  <c r="F665" i="4"/>
  <c r="E665" i="4"/>
  <c r="R665" i="4" s="1"/>
  <c r="D665" i="4"/>
  <c r="Q665" i="4" s="1"/>
  <c r="V601" i="4"/>
  <c r="S584" i="4"/>
  <c r="A666" i="4"/>
  <c r="G614" i="4" l="1"/>
  <c r="H663" i="4"/>
  <c r="U663" i="4" s="1"/>
  <c r="I664" i="4"/>
  <c r="P601" i="4"/>
  <c r="C602" i="4"/>
  <c r="B602" i="4" s="1"/>
  <c r="F666" i="4"/>
  <c r="E666" i="4"/>
  <c r="R666" i="4" s="1"/>
  <c r="D666" i="4"/>
  <c r="Q666" i="4" s="1"/>
  <c r="V602" i="4"/>
  <c r="S585" i="4"/>
  <c r="A667" i="4"/>
  <c r="H664" i="4" l="1"/>
  <c r="U664" i="4" s="1"/>
  <c r="I665" i="4"/>
  <c r="G615" i="4"/>
  <c r="P602" i="4"/>
  <c r="C603" i="4"/>
  <c r="B603" i="4" s="1"/>
  <c r="F667" i="4"/>
  <c r="E667" i="4"/>
  <c r="R667" i="4" s="1"/>
  <c r="D667" i="4"/>
  <c r="Q667" i="4" s="1"/>
  <c r="V603" i="4"/>
  <c r="S586" i="4"/>
  <c r="A668" i="4"/>
  <c r="G616" i="4" l="1"/>
  <c r="H665" i="4"/>
  <c r="U665" i="4" s="1"/>
  <c r="I666" i="4"/>
  <c r="P603" i="4"/>
  <c r="C604" i="4"/>
  <c r="B604" i="4" s="1"/>
  <c r="F668" i="4"/>
  <c r="E668" i="4"/>
  <c r="R668" i="4" s="1"/>
  <c r="D668" i="4"/>
  <c r="Q668" i="4" s="1"/>
  <c r="V604" i="4"/>
  <c r="S587" i="4"/>
  <c r="A669" i="4"/>
  <c r="H666" i="4" l="1"/>
  <c r="U666" i="4" s="1"/>
  <c r="I667" i="4"/>
  <c r="G617" i="4"/>
  <c r="P604" i="4"/>
  <c r="C605" i="4"/>
  <c r="B605" i="4" s="1"/>
  <c r="F669" i="4"/>
  <c r="E669" i="4"/>
  <c r="R669" i="4" s="1"/>
  <c r="D669" i="4"/>
  <c r="Q669" i="4" s="1"/>
  <c r="V605" i="4"/>
  <c r="S588" i="4"/>
  <c r="A670" i="4"/>
  <c r="G618" i="4" l="1"/>
  <c r="H667" i="4"/>
  <c r="U667" i="4" s="1"/>
  <c r="I668" i="4"/>
  <c r="P605" i="4"/>
  <c r="C606" i="4"/>
  <c r="B606" i="4" s="1"/>
  <c r="F670" i="4"/>
  <c r="E670" i="4"/>
  <c r="R670" i="4" s="1"/>
  <c r="D670" i="4"/>
  <c r="Q670" i="4" s="1"/>
  <c r="V606" i="4"/>
  <c r="S589" i="4"/>
  <c r="A671" i="4"/>
  <c r="H668" i="4" l="1"/>
  <c r="U668" i="4" s="1"/>
  <c r="I669" i="4"/>
  <c r="G619" i="4"/>
  <c r="P606" i="4"/>
  <c r="C607" i="4"/>
  <c r="B607" i="4" s="1"/>
  <c r="F671" i="4"/>
  <c r="E671" i="4"/>
  <c r="R671" i="4" s="1"/>
  <c r="D671" i="4"/>
  <c r="Q671" i="4" s="1"/>
  <c r="V607" i="4"/>
  <c r="S590" i="4"/>
  <c r="A672" i="4"/>
  <c r="G620" i="4" l="1"/>
  <c r="H669" i="4"/>
  <c r="U669" i="4" s="1"/>
  <c r="I670" i="4"/>
  <c r="P607" i="4"/>
  <c r="C608" i="4"/>
  <c r="B608" i="4" s="1"/>
  <c r="F672" i="4"/>
  <c r="E672" i="4"/>
  <c r="R672" i="4" s="1"/>
  <c r="D672" i="4"/>
  <c r="Q672" i="4" s="1"/>
  <c r="V608" i="4"/>
  <c r="S591" i="4"/>
  <c r="A673" i="4"/>
  <c r="H670" i="4" l="1"/>
  <c r="U670" i="4" s="1"/>
  <c r="I671" i="4"/>
  <c r="G621" i="4"/>
  <c r="P608" i="4"/>
  <c r="C609" i="4"/>
  <c r="B609" i="4" s="1"/>
  <c r="F673" i="4"/>
  <c r="E673" i="4"/>
  <c r="R673" i="4" s="1"/>
  <c r="D673" i="4"/>
  <c r="Q673" i="4" s="1"/>
  <c r="V609" i="4"/>
  <c r="S592" i="4"/>
  <c r="A674" i="4"/>
  <c r="G622" i="4" l="1"/>
  <c r="H671" i="4"/>
  <c r="U671" i="4" s="1"/>
  <c r="I672" i="4"/>
  <c r="P609" i="4"/>
  <c r="C610" i="4"/>
  <c r="B610" i="4" s="1"/>
  <c r="F674" i="4"/>
  <c r="E674" i="4"/>
  <c r="R674" i="4" s="1"/>
  <c r="D674" i="4"/>
  <c r="Q674" i="4" s="1"/>
  <c r="V610" i="4"/>
  <c r="S593" i="4"/>
  <c r="A675" i="4"/>
  <c r="H672" i="4" l="1"/>
  <c r="U672" i="4" s="1"/>
  <c r="I673" i="4"/>
  <c r="G623" i="4"/>
  <c r="P610" i="4"/>
  <c r="C611" i="4"/>
  <c r="B611" i="4" s="1"/>
  <c r="D675" i="4"/>
  <c r="Q675" i="4" s="1"/>
  <c r="F675" i="4"/>
  <c r="E675" i="4"/>
  <c r="R675" i="4" s="1"/>
  <c r="V611" i="4"/>
  <c r="S594" i="4"/>
  <c r="A676" i="4"/>
  <c r="G624" i="4" l="1"/>
  <c r="H673" i="4"/>
  <c r="U673" i="4" s="1"/>
  <c r="I674" i="4"/>
  <c r="P611" i="4"/>
  <c r="C612" i="4"/>
  <c r="B612" i="4" s="1"/>
  <c r="F676" i="4"/>
  <c r="E676" i="4"/>
  <c r="R676" i="4" s="1"/>
  <c r="D676" i="4"/>
  <c r="Q676" i="4" s="1"/>
  <c r="V612" i="4"/>
  <c r="S595" i="4"/>
  <c r="A677" i="4"/>
  <c r="H674" i="4" l="1"/>
  <c r="U674" i="4" s="1"/>
  <c r="I675" i="4"/>
  <c r="G625" i="4"/>
  <c r="P612" i="4"/>
  <c r="C613" i="4"/>
  <c r="B613" i="4" s="1"/>
  <c r="F677" i="4"/>
  <c r="E677" i="4"/>
  <c r="R677" i="4" s="1"/>
  <c r="D677" i="4"/>
  <c r="Q677" i="4" s="1"/>
  <c r="V613" i="4"/>
  <c r="S596" i="4"/>
  <c r="A678" i="4"/>
  <c r="G626" i="4" l="1"/>
  <c r="H675" i="4"/>
  <c r="U675" i="4" s="1"/>
  <c r="I676" i="4"/>
  <c r="P613" i="4"/>
  <c r="C614" i="4"/>
  <c r="B614" i="4" s="1"/>
  <c r="F678" i="4"/>
  <c r="E678" i="4"/>
  <c r="R678" i="4" s="1"/>
  <c r="D678" i="4"/>
  <c r="Q678" i="4" s="1"/>
  <c r="V614" i="4"/>
  <c r="S597" i="4"/>
  <c r="A679" i="4"/>
  <c r="H676" i="4" l="1"/>
  <c r="U676" i="4" s="1"/>
  <c r="I677" i="4"/>
  <c r="G627" i="4"/>
  <c r="P614" i="4"/>
  <c r="C615" i="4"/>
  <c r="B615" i="4" s="1"/>
  <c r="F679" i="4"/>
  <c r="E679" i="4"/>
  <c r="R679" i="4" s="1"/>
  <c r="D679" i="4"/>
  <c r="Q679" i="4" s="1"/>
  <c r="V615" i="4"/>
  <c r="S598" i="4"/>
  <c r="A680" i="4"/>
  <c r="G628" i="4" l="1"/>
  <c r="H677" i="4"/>
  <c r="U677" i="4" s="1"/>
  <c r="I678" i="4"/>
  <c r="P615" i="4"/>
  <c r="C616" i="4"/>
  <c r="B616" i="4" s="1"/>
  <c r="E680" i="4"/>
  <c r="R680" i="4" s="1"/>
  <c r="D680" i="4"/>
  <c r="Q680" i="4" s="1"/>
  <c r="F680" i="4"/>
  <c r="V616" i="4"/>
  <c r="S599" i="4"/>
  <c r="A681" i="4"/>
  <c r="H678" i="4" l="1"/>
  <c r="U678" i="4" s="1"/>
  <c r="I679" i="4"/>
  <c r="G629" i="4"/>
  <c r="P616" i="4"/>
  <c r="C617" i="4"/>
  <c r="B617" i="4" s="1"/>
  <c r="F681" i="4"/>
  <c r="E681" i="4"/>
  <c r="R681" i="4" s="1"/>
  <c r="D681" i="4"/>
  <c r="Q681" i="4" s="1"/>
  <c r="V617" i="4"/>
  <c r="S600" i="4"/>
  <c r="A682" i="4"/>
  <c r="G630" i="4" l="1"/>
  <c r="H679" i="4"/>
  <c r="U679" i="4" s="1"/>
  <c r="I680" i="4"/>
  <c r="P617" i="4"/>
  <c r="C618" i="4"/>
  <c r="B618" i="4" s="1"/>
  <c r="F682" i="4"/>
  <c r="E682" i="4"/>
  <c r="R682" i="4" s="1"/>
  <c r="D682" i="4"/>
  <c r="Q682" i="4" s="1"/>
  <c r="V618" i="4"/>
  <c r="S601" i="4"/>
  <c r="A683" i="4"/>
  <c r="H680" i="4" l="1"/>
  <c r="U680" i="4" s="1"/>
  <c r="I681" i="4"/>
  <c r="G631" i="4"/>
  <c r="P618" i="4"/>
  <c r="C619" i="4"/>
  <c r="B619" i="4" s="1"/>
  <c r="F683" i="4"/>
  <c r="E683" i="4"/>
  <c r="R683" i="4" s="1"/>
  <c r="D683" i="4"/>
  <c r="Q683" i="4" s="1"/>
  <c r="V619" i="4"/>
  <c r="S602" i="4"/>
  <c r="A684" i="4"/>
  <c r="G632" i="4" l="1"/>
  <c r="H681" i="4"/>
  <c r="U681" i="4" s="1"/>
  <c r="I682" i="4"/>
  <c r="P619" i="4"/>
  <c r="C620" i="4"/>
  <c r="B620" i="4" s="1"/>
  <c r="F684" i="4"/>
  <c r="E684" i="4"/>
  <c r="R684" i="4" s="1"/>
  <c r="D684" i="4"/>
  <c r="Q684" i="4" s="1"/>
  <c r="V620" i="4"/>
  <c r="S603" i="4"/>
  <c r="A685" i="4"/>
  <c r="H682" i="4" l="1"/>
  <c r="U682" i="4" s="1"/>
  <c r="I683" i="4"/>
  <c r="G633" i="4"/>
  <c r="P620" i="4"/>
  <c r="C621" i="4"/>
  <c r="B621" i="4" s="1"/>
  <c r="F685" i="4"/>
  <c r="E685" i="4"/>
  <c r="R685" i="4" s="1"/>
  <c r="D685" i="4"/>
  <c r="Q685" i="4" s="1"/>
  <c r="V621" i="4"/>
  <c r="S604" i="4"/>
  <c r="A686" i="4"/>
  <c r="G634" i="4" l="1"/>
  <c r="H683" i="4"/>
  <c r="U683" i="4" s="1"/>
  <c r="I684" i="4"/>
  <c r="P621" i="4"/>
  <c r="C622" i="4"/>
  <c r="B622" i="4" s="1"/>
  <c r="F686" i="4"/>
  <c r="E686" i="4"/>
  <c r="R686" i="4" s="1"/>
  <c r="D686" i="4"/>
  <c r="Q686" i="4" s="1"/>
  <c r="V622" i="4"/>
  <c r="S605" i="4"/>
  <c r="A687" i="4"/>
  <c r="H684" i="4" l="1"/>
  <c r="U684" i="4" s="1"/>
  <c r="I685" i="4"/>
  <c r="G635" i="4"/>
  <c r="P622" i="4"/>
  <c r="C623" i="4"/>
  <c r="B623" i="4" s="1"/>
  <c r="F687" i="4"/>
  <c r="E687" i="4"/>
  <c r="R687" i="4" s="1"/>
  <c r="D687" i="4"/>
  <c r="Q687" i="4" s="1"/>
  <c r="V623" i="4"/>
  <c r="S606" i="4"/>
  <c r="A688" i="4"/>
  <c r="G636" i="4" l="1"/>
  <c r="H685" i="4"/>
  <c r="U685" i="4" s="1"/>
  <c r="I686" i="4"/>
  <c r="P623" i="4"/>
  <c r="C624" i="4"/>
  <c r="B624" i="4" s="1"/>
  <c r="F688" i="4"/>
  <c r="E688" i="4"/>
  <c r="R688" i="4" s="1"/>
  <c r="D688" i="4"/>
  <c r="Q688" i="4" s="1"/>
  <c r="V624" i="4"/>
  <c r="S607" i="4"/>
  <c r="A689" i="4"/>
  <c r="H686" i="4" l="1"/>
  <c r="U686" i="4" s="1"/>
  <c r="I687" i="4"/>
  <c r="G637" i="4"/>
  <c r="P624" i="4"/>
  <c r="C625" i="4"/>
  <c r="B625" i="4" s="1"/>
  <c r="F689" i="4"/>
  <c r="E689" i="4"/>
  <c r="R689" i="4" s="1"/>
  <c r="D689" i="4"/>
  <c r="Q689" i="4" s="1"/>
  <c r="V625" i="4"/>
  <c r="S608" i="4"/>
  <c r="A690" i="4"/>
  <c r="G638" i="4" l="1"/>
  <c r="H687" i="4"/>
  <c r="U687" i="4" s="1"/>
  <c r="I688" i="4"/>
  <c r="P625" i="4"/>
  <c r="C626" i="4"/>
  <c r="B626" i="4" s="1"/>
  <c r="F690" i="4"/>
  <c r="E690" i="4"/>
  <c r="R690" i="4" s="1"/>
  <c r="D690" i="4"/>
  <c r="Q690" i="4" s="1"/>
  <c r="V626" i="4"/>
  <c r="S609" i="4"/>
  <c r="H688" i="4" l="1"/>
  <c r="U688" i="4" s="1"/>
  <c r="I689" i="4"/>
  <c r="G639" i="4"/>
  <c r="P626" i="4"/>
  <c r="C627" i="4"/>
  <c r="B627" i="4" s="1"/>
  <c r="V627" i="4"/>
  <c r="S610" i="4"/>
  <c r="G640" i="4" l="1"/>
  <c r="H689" i="4"/>
  <c r="U689" i="4" s="1"/>
  <c r="I690" i="4"/>
  <c r="P627" i="4"/>
  <c r="C628" i="4"/>
  <c r="B628" i="4" s="1"/>
  <c r="V628" i="4"/>
  <c r="S611" i="4"/>
  <c r="H690" i="4" l="1"/>
  <c r="U690" i="4" s="1"/>
  <c r="G641" i="4"/>
  <c r="P628" i="4"/>
  <c r="C629" i="4"/>
  <c r="B629" i="4" s="1"/>
  <c r="V629" i="4"/>
  <c r="S612" i="4"/>
  <c r="G642" i="4" l="1"/>
  <c r="P629" i="4"/>
  <c r="C630" i="4"/>
  <c r="B630" i="4" s="1"/>
  <c r="V630" i="4"/>
  <c r="S613" i="4"/>
  <c r="G643" i="4" l="1"/>
  <c r="P630" i="4"/>
  <c r="C631" i="4"/>
  <c r="B631" i="4" s="1"/>
  <c r="V631" i="4"/>
  <c r="S614" i="4"/>
  <c r="G644" i="4" l="1"/>
  <c r="P631" i="4"/>
  <c r="C632" i="4"/>
  <c r="B632" i="4" s="1"/>
  <c r="V632" i="4"/>
  <c r="S615" i="4"/>
  <c r="G645" i="4" l="1"/>
  <c r="P632" i="4"/>
  <c r="C633" i="4"/>
  <c r="B633" i="4" s="1"/>
  <c r="V633" i="4"/>
  <c r="S616" i="4"/>
  <c r="G646" i="4" l="1"/>
  <c r="P633" i="4"/>
  <c r="C634" i="4"/>
  <c r="B634" i="4" s="1"/>
  <c r="V634" i="4"/>
  <c r="S617" i="4"/>
  <c r="G647" i="4" l="1"/>
  <c r="P634" i="4"/>
  <c r="C635" i="4"/>
  <c r="B635" i="4" s="1"/>
  <c r="V635" i="4"/>
  <c r="S618" i="4"/>
  <c r="G648" i="4" l="1"/>
  <c r="P635" i="4"/>
  <c r="C636" i="4"/>
  <c r="B636" i="4" s="1"/>
  <c r="V636" i="4"/>
  <c r="S619" i="4"/>
  <c r="G649" i="4" l="1"/>
  <c r="P636" i="4"/>
  <c r="C637" i="4"/>
  <c r="B637" i="4" s="1"/>
  <c r="V637" i="4"/>
  <c r="S620" i="4"/>
  <c r="G650" i="4" l="1"/>
  <c r="P637" i="4"/>
  <c r="C638" i="4"/>
  <c r="B638" i="4" s="1"/>
  <c r="V638" i="4"/>
  <c r="S621" i="4"/>
  <c r="G651" i="4" l="1"/>
  <c r="P638" i="4"/>
  <c r="C639" i="4"/>
  <c r="B639" i="4" s="1"/>
  <c r="V639" i="4"/>
  <c r="S622" i="4"/>
  <c r="G652" i="4" l="1"/>
  <c r="P639" i="4"/>
  <c r="C640" i="4"/>
  <c r="B640" i="4" s="1"/>
  <c r="V640" i="4"/>
  <c r="S623" i="4"/>
  <c r="G653" i="4" l="1"/>
  <c r="P640" i="4"/>
  <c r="C641" i="4"/>
  <c r="B641" i="4" s="1"/>
  <c r="V641" i="4"/>
  <c r="S624" i="4"/>
  <c r="G654" i="4" l="1"/>
  <c r="P641" i="4"/>
  <c r="C642" i="4"/>
  <c r="B642" i="4" s="1"/>
  <c r="V642" i="4"/>
  <c r="S625" i="4"/>
  <c r="G655" i="4" l="1"/>
  <c r="P642" i="4"/>
  <c r="C643" i="4"/>
  <c r="B643" i="4" s="1"/>
  <c r="V643" i="4"/>
  <c r="S626" i="4"/>
  <c r="G656" i="4" l="1"/>
  <c r="P643" i="4"/>
  <c r="C644" i="4"/>
  <c r="B644" i="4" s="1"/>
  <c r="V644" i="4"/>
  <c r="S627" i="4"/>
  <c r="G657" i="4" l="1"/>
  <c r="P644" i="4"/>
  <c r="C645" i="4"/>
  <c r="B645" i="4" s="1"/>
  <c r="V645" i="4"/>
  <c r="S628" i="4"/>
  <c r="G658" i="4" l="1"/>
  <c r="P645" i="4"/>
  <c r="C646" i="4"/>
  <c r="B646" i="4" s="1"/>
  <c r="V646" i="4"/>
  <c r="S629" i="4"/>
  <c r="G659" i="4" l="1"/>
  <c r="P646" i="4"/>
  <c r="C647" i="4"/>
  <c r="B647" i="4" s="1"/>
  <c r="V647" i="4"/>
  <c r="S630" i="4"/>
  <c r="G660" i="4" l="1"/>
  <c r="P647" i="4"/>
  <c r="C648" i="4"/>
  <c r="B648" i="4" s="1"/>
  <c r="V648" i="4"/>
  <c r="S631" i="4"/>
  <c r="G661" i="4" l="1"/>
  <c r="P648" i="4"/>
  <c r="C649" i="4"/>
  <c r="B649" i="4" s="1"/>
  <c r="V649" i="4"/>
  <c r="S632" i="4"/>
  <c r="G662" i="4" l="1"/>
  <c r="P649" i="4"/>
  <c r="C650" i="4"/>
  <c r="B650" i="4" s="1"/>
  <c r="V650" i="4"/>
  <c r="S633" i="4"/>
  <c r="G663" i="4" l="1"/>
  <c r="P650" i="4"/>
  <c r="C651" i="4"/>
  <c r="B651" i="4" s="1"/>
  <c r="V651" i="4"/>
  <c r="S634" i="4"/>
  <c r="G664" i="4" l="1"/>
  <c r="P651" i="4"/>
  <c r="C652" i="4"/>
  <c r="B652" i="4" s="1"/>
  <c r="V652" i="4"/>
  <c r="S635" i="4"/>
  <c r="G665" i="4" l="1"/>
  <c r="P652" i="4"/>
  <c r="C653" i="4"/>
  <c r="B653" i="4" s="1"/>
  <c r="V653" i="4"/>
  <c r="S636" i="4"/>
  <c r="G666" i="4" l="1"/>
  <c r="P653" i="4"/>
  <c r="C654" i="4"/>
  <c r="B654" i="4" s="1"/>
  <c r="V654" i="4"/>
  <c r="S637" i="4"/>
  <c r="G667" i="4" l="1"/>
  <c r="P654" i="4"/>
  <c r="C655" i="4"/>
  <c r="B655" i="4" s="1"/>
  <c r="V655" i="4"/>
  <c r="S638" i="4"/>
  <c r="G668" i="4" l="1"/>
  <c r="P655" i="4"/>
  <c r="C656" i="4"/>
  <c r="B656" i="4" s="1"/>
  <c r="V656" i="4"/>
  <c r="S639" i="4"/>
  <c r="G669" i="4" l="1"/>
  <c r="P656" i="4"/>
  <c r="C657" i="4"/>
  <c r="B657" i="4" s="1"/>
  <c r="V657" i="4"/>
  <c r="S640" i="4"/>
  <c r="G670" i="4" l="1"/>
  <c r="P657" i="4"/>
  <c r="C658" i="4"/>
  <c r="B658" i="4" s="1"/>
  <c r="V658" i="4"/>
  <c r="S641" i="4"/>
  <c r="G671" i="4" l="1"/>
  <c r="P658" i="4"/>
  <c r="C659" i="4"/>
  <c r="B659" i="4" s="1"/>
  <c r="V659" i="4"/>
  <c r="S642" i="4"/>
  <c r="G672" i="4" l="1"/>
  <c r="P659" i="4"/>
  <c r="C660" i="4"/>
  <c r="B660" i="4" s="1"/>
  <c r="V660" i="4"/>
  <c r="S643" i="4"/>
  <c r="G673" i="4" l="1"/>
  <c r="P660" i="4"/>
  <c r="C661" i="4"/>
  <c r="B661" i="4" s="1"/>
  <c r="V661" i="4"/>
  <c r="S644" i="4"/>
  <c r="G674" i="4" l="1"/>
  <c r="P661" i="4"/>
  <c r="C662" i="4"/>
  <c r="B662" i="4" s="1"/>
  <c r="V662" i="4"/>
  <c r="S645" i="4"/>
  <c r="G675" i="4" l="1"/>
  <c r="P662" i="4"/>
  <c r="C663" i="4"/>
  <c r="B663" i="4" s="1"/>
  <c r="V663" i="4"/>
  <c r="S646" i="4"/>
  <c r="G676" i="4" l="1"/>
  <c r="P663" i="4"/>
  <c r="C664" i="4"/>
  <c r="B664" i="4" s="1"/>
  <c r="V664" i="4"/>
  <c r="S647" i="4"/>
  <c r="G677" i="4" l="1"/>
  <c r="P664" i="4"/>
  <c r="C665" i="4"/>
  <c r="B665" i="4" s="1"/>
  <c r="V665" i="4"/>
  <c r="S648" i="4"/>
  <c r="G678" i="4" l="1"/>
  <c r="P665" i="4"/>
  <c r="C666" i="4"/>
  <c r="B666" i="4" s="1"/>
  <c r="V666" i="4"/>
  <c r="S649" i="4"/>
  <c r="G679" i="4" l="1"/>
  <c r="P666" i="4"/>
  <c r="C667" i="4"/>
  <c r="B667" i="4" s="1"/>
  <c r="V667" i="4"/>
  <c r="S650" i="4"/>
  <c r="G680" i="4" l="1"/>
  <c r="P667" i="4"/>
  <c r="C668" i="4"/>
  <c r="B668" i="4" s="1"/>
  <c r="V668" i="4"/>
  <c r="S651" i="4"/>
  <c r="G681" i="4" l="1"/>
  <c r="P668" i="4"/>
  <c r="C669" i="4"/>
  <c r="B669" i="4" s="1"/>
  <c r="V669" i="4"/>
  <c r="S652" i="4"/>
  <c r="G682" i="4" l="1"/>
  <c r="P669" i="4"/>
  <c r="C670" i="4"/>
  <c r="B670" i="4" s="1"/>
  <c r="V670" i="4"/>
  <c r="S653" i="4"/>
  <c r="G683" i="4" l="1"/>
  <c r="P670" i="4"/>
  <c r="C671" i="4"/>
  <c r="B671" i="4" s="1"/>
  <c r="V671" i="4"/>
  <c r="S654" i="4"/>
  <c r="G684" i="4" l="1"/>
  <c r="P671" i="4"/>
  <c r="C672" i="4"/>
  <c r="B672" i="4" s="1"/>
  <c r="V672" i="4"/>
  <c r="S655" i="4"/>
  <c r="G685" i="4" l="1"/>
  <c r="P672" i="4"/>
  <c r="C673" i="4"/>
  <c r="B673" i="4" s="1"/>
  <c r="V673" i="4"/>
  <c r="S656" i="4"/>
  <c r="G686" i="4" l="1"/>
  <c r="P673" i="4"/>
  <c r="C674" i="4"/>
  <c r="B674" i="4" s="1"/>
  <c r="V674" i="4"/>
  <c r="S657" i="4"/>
  <c r="G687" i="4" l="1"/>
  <c r="P674" i="4"/>
  <c r="C675" i="4"/>
  <c r="B675" i="4" s="1"/>
  <c r="V675" i="4"/>
  <c r="S658" i="4"/>
  <c r="G688" i="4" l="1"/>
  <c r="P675" i="4"/>
  <c r="C676" i="4"/>
  <c r="B676" i="4" s="1"/>
  <c r="V676" i="4"/>
  <c r="S659" i="4"/>
  <c r="G689" i="4" l="1"/>
  <c r="P676" i="4"/>
  <c r="C677" i="4"/>
  <c r="B677" i="4" s="1"/>
  <c r="V677" i="4"/>
  <c r="S660" i="4"/>
  <c r="G690" i="4" l="1"/>
  <c r="P677" i="4"/>
  <c r="C678" i="4"/>
  <c r="B678" i="4" s="1"/>
  <c r="V678" i="4"/>
  <c r="S661" i="4"/>
  <c r="P678" i="4" l="1"/>
  <c r="C679" i="4"/>
  <c r="B679" i="4" s="1"/>
  <c r="V679" i="4"/>
  <c r="S662" i="4"/>
  <c r="P679" i="4" l="1"/>
  <c r="C680" i="4"/>
  <c r="B680" i="4" s="1"/>
  <c r="V680" i="4"/>
  <c r="S663" i="4"/>
  <c r="P680" i="4" l="1"/>
  <c r="C681" i="4"/>
  <c r="B681" i="4" s="1"/>
  <c r="V681" i="4"/>
  <c r="S664" i="4"/>
  <c r="P681" i="4" l="1"/>
  <c r="C682" i="4"/>
  <c r="B682" i="4" s="1"/>
  <c r="V682" i="4"/>
  <c r="S665" i="4"/>
  <c r="P682" i="4" l="1"/>
  <c r="C683" i="4"/>
  <c r="B683" i="4" s="1"/>
  <c r="V683" i="4"/>
  <c r="S666" i="4"/>
  <c r="P683" i="4" l="1"/>
  <c r="C684" i="4"/>
  <c r="B684" i="4" s="1"/>
  <c r="V684" i="4"/>
  <c r="S667" i="4"/>
  <c r="P684" i="4" l="1"/>
  <c r="C685" i="4"/>
  <c r="B685" i="4" s="1"/>
  <c r="V685" i="4"/>
  <c r="S668" i="4"/>
  <c r="P685" i="4" l="1"/>
  <c r="C686" i="4"/>
  <c r="B686" i="4" s="1"/>
  <c r="V686" i="4"/>
  <c r="S669" i="4"/>
  <c r="P686" i="4" l="1"/>
  <c r="C687" i="4"/>
  <c r="B687" i="4" s="1"/>
  <c r="V687" i="4"/>
  <c r="S670" i="4"/>
  <c r="P687" i="4" l="1"/>
  <c r="C688" i="4"/>
  <c r="B688" i="4" s="1"/>
  <c r="V688" i="4"/>
  <c r="S671" i="4"/>
  <c r="P688" i="4" l="1"/>
  <c r="C689" i="4"/>
  <c r="B689" i="4" s="1"/>
  <c r="V689" i="4"/>
  <c r="S672" i="4"/>
  <c r="P689" i="4" l="1"/>
  <c r="C690" i="4"/>
  <c r="P690" i="4" s="1"/>
  <c r="V690" i="4"/>
  <c r="S673" i="4"/>
  <c r="B690" i="4" l="1"/>
  <c r="S674" i="4"/>
  <c r="S675" i="4" l="1"/>
  <c r="S676" i="4" l="1"/>
  <c r="S677" i="4" l="1"/>
  <c r="S678" i="4" l="1"/>
  <c r="S679" i="4" l="1"/>
  <c r="S680" i="4" l="1"/>
  <c r="S681" i="4" l="1"/>
  <c r="S682" i="4" l="1"/>
  <c r="S683" i="4" l="1"/>
  <c r="S684" i="4" l="1"/>
  <c r="S685" i="4" l="1"/>
  <c r="S686" i="4" l="1"/>
  <c r="S687" i="4" l="1"/>
  <c r="S688" i="4" l="1"/>
  <c r="S689" i="4" l="1"/>
  <c r="S690" i="4"/>
  <c r="LK26" i="1" l="1"/>
  <c r="AL26" i="1" s="1"/>
  <c r="LL26" i="1"/>
  <c r="LU26" i="1"/>
  <c r="AM52" i="1" l="1"/>
  <c r="AM53" i="1"/>
  <c r="AM51" i="1"/>
  <c r="AM50" i="1"/>
  <c r="AM54" i="1"/>
  <c r="AM40" i="1"/>
  <c r="AM49" i="1"/>
  <c r="AM42" i="1"/>
  <c r="AM41" i="1"/>
  <c r="AM43" i="1"/>
  <c r="AM44" i="1"/>
  <c r="AM45" i="1"/>
  <c r="AM46" i="1"/>
  <c r="AM47" i="1"/>
  <c r="AM48" i="1"/>
  <c r="F4" i="1"/>
  <c r="G4" i="1"/>
  <c r="E4" i="1"/>
  <c r="C25" i="1" l="1"/>
  <c r="C26" i="1"/>
  <c r="AF25" i="1"/>
  <c r="AF26" i="1"/>
  <c r="B3" i="1" l="1"/>
  <c r="JO25" i="1"/>
  <c r="JN25" i="1"/>
  <c r="JM25" i="1"/>
  <c r="JL25" i="1"/>
  <c r="JK25" i="1"/>
  <c r="JJ25" i="1"/>
  <c r="JI25" i="1"/>
  <c r="JK26" i="1"/>
  <c r="JI26" i="1"/>
  <c r="JO26" i="1"/>
  <c r="JN26" i="1"/>
  <c r="JJ26" i="1"/>
  <c r="JM26" i="1"/>
  <c r="JL26" i="1"/>
  <c r="AM25" i="1"/>
  <c r="AM37" i="1" l="1"/>
  <c r="AM32" i="1"/>
  <c r="AM33" i="1"/>
  <c r="AM34" i="1"/>
  <c r="AM35" i="1"/>
  <c r="AM31" i="1"/>
  <c r="AM38" i="1"/>
  <c r="AM26" i="1"/>
  <c r="AM28" i="1"/>
  <c r="AM36" i="1"/>
  <c r="AM30" i="1"/>
  <c r="AM27" i="1"/>
  <c r="AM29" i="1"/>
  <c r="AM55" i="1" l="1"/>
  <c r="AM62" i="1" l="1"/>
  <c r="AM56" i="1"/>
  <c r="AM57" i="1"/>
  <c r="AM58" i="1"/>
  <c r="AM61" i="1"/>
  <c r="AM59" i="1"/>
  <c r="AM60" i="1"/>
  <c r="AM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E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AL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J2" authorId="2" shapeId="0" xr:uid="{C53F027C-6D33-40C1-A15B-F0B88F167C36}">
      <text>
        <r>
          <rPr>
            <b/>
            <sz val="9"/>
            <color indexed="81"/>
            <rFont val="Tahoma"/>
            <family val="2"/>
          </rPr>
          <t>John:</t>
        </r>
        <r>
          <rPr>
            <sz val="9"/>
            <color indexed="81"/>
            <rFont val="Tahoma"/>
            <family val="2"/>
          </rPr>
          <t xml:space="preserve">
blank is don't use REV
any -ve is create REV for all traits
non-negative is hold all constant except the target trait.</t>
        </r>
      </text>
    </comment>
    <comment ref="N2" authorId="2" shapeId="0" xr:uid="{D3CDF64A-9D77-4BF3-A62E-00602A49ED13}">
      <text>
        <r>
          <rPr>
            <b/>
            <sz val="9"/>
            <color indexed="81"/>
            <rFont val="Tahoma"/>
            <family val="2"/>
          </rPr>
          <t>John:</t>
        </r>
        <r>
          <rPr>
            <sz val="9"/>
            <color indexed="81"/>
            <rFont val="Tahoma"/>
            <family val="2"/>
          </rPr>
          <t xml:space="preserve">
These are the farm scenarios
</t>
        </r>
      </text>
    </comment>
    <comment ref="W2" authorId="2" shapeId="0" xr:uid="{ACF8FAF4-1DC0-4CD0-BFAA-186410F7C97A}">
      <text>
        <r>
          <rPr>
            <b/>
            <sz val="9"/>
            <color indexed="81"/>
            <rFont val="Tahoma"/>
            <family val="2"/>
          </rPr>
          <t>John:</t>
        </r>
        <r>
          <rPr>
            <sz val="9"/>
            <color indexed="81"/>
            <rFont val="Tahoma"/>
            <family val="2"/>
          </rPr>
          <t xml:space="preserve">
Vary the conservtion limit </t>
        </r>
      </text>
    </comment>
    <comment ref="AJ2" authorId="2" shapeId="0" xr:uid="{29F76506-18E5-4478-99A2-8EA42D2227FD}">
      <text>
        <r>
          <rPr>
            <b/>
            <sz val="9"/>
            <color indexed="81"/>
            <rFont val="Tahoma"/>
            <family val="2"/>
          </rPr>
          <t>John:</t>
        </r>
        <r>
          <rPr>
            <sz val="9"/>
            <color indexed="81"/>
            <rFont val="Tahoma"/>
            <family val="2"/>
          </rPr>
          <t xml:space="preserve">
A check that the FS being used is correct</t>
        </r>
      </text>
    </comment>
    <comment ref="AK2" authorId="2" shapeId="0" xr:uid="{D330DD2B-C9F7-4BB6-9B3C-C786936FD1F0}">
      <text>
        <r>
          <rPr>
            <b/>
            <sz val="9"/>
            <color indexed="81"/>
            <rFont val="Tahoma"/>
            <family val="2"/>
          </rPr>
          <t>John:</t>
        </r>
        <r>
          <rPr>
            <sz val="9"/>
            <color indexed="81"/>
            <rFont val="Tahoma"/>
            <family val="2"/>
          </rPr>
          <t xml:space="preserve">
The offset to the trial that created the pkl to use for the manual opt trial</t>
        </r>
      </text>
    </comment>
    <comment ref="AL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AS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AT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AV2" authorId="2" shapeId="0" xr:uid="{D2C83A71-A43D-4A61-BC5E-091A39F490D8}">
      <text>
        <r>
          <rPr>
            <b/>
            <sz val="9"/>
            <color indexed="81"/>
            <rFont val="Tahoma"/>
            <family val="2"/>
          </rPr>
          <t>John:</t>
        </r>
        <r>
          <rPr>
            <sz val="9"/>
            <color indexed="81"/>
            <rFont val="Tahoma"/>
            <family val="2"/>
          </rPr>
          <t xml:space="preserve">
Weighted average across the z axis to create a steady state model. This allows a SE version of the model to be compared with DSP using the same inputs.
Note: Only changes the calculations if there is more than one slice of z included</t>
        </r>
      </text>
    </comment>
    <comment ref="AW2" authorId="2" shapeId="0" xr:uid="{B3752027-B15E-4F63-81B9-4F3B6CF1223B}">
      <text>
        <r>
          <rPr>
            <b/>
            <sz val="9"/>
            <color indexed="81"/>
            <rFont val="Tahoma"/>
            <family val="2"/>
          </rPr>
          <t>John:</t>
        </r>
        <r>
          <rPr>
            <sz val="9"/>
            <color indexed="81"/>
            <rFont val="Tahoma"/>
            <family val="2"/>
          </rPr>
          <t xml:space="preserve">
A switch to control DSP or SQ/MP. This is the number of years (q axis) in the model. 
An input of 1 is DSP (or SE), greater than one is SQ or MP model.</t>
        </r>
      </text>
    </comment>
    <comment ref="AX2" authorId="0" shapeId="0" xr:uid="{4F939482-1AD3-498D-83DC-0541146765BB}">
      <text>
        <r>
          <rPr>
            <b/>
            <sz val="9"/>
            <color indexed="81"/>
            <rFont val="Tahoma"/>
            <family val="2"/>
          </rPr>
          <t>Michael:</t>
        </r>
        <r>
          <rPr>
            <sz val="9"/>
            <color indexed="81"/>
            <rFont val="Tahoma"/>
            <family val="2"/>
          </rPr>
          <t xml:space="preserve">
Mask which season types are included
Note the slice numbers in this mask are different to the slice numbers for the DSP season types in the model proper because in the DSP 'typ' is removed (by this mask). However, 'typ' exists - as slice 0 - in the inputs and this mask
Note: default is including only 'typ' i.e. the SE model</t>
        </r>
      </text>
    </comment>
    <comment ref="AZ2" authorId="2" shapeId="0" xr:uid="{A921C694-8265-4355-B72E-3A66B9007880}">
      <text>
        <r>
          <rPr>
            <b/>
            <sz val="9"/>
            <color indexed="81"/>
            <rFont val="Tahoma"/>
            <family val="2"/>
          </rPr>
          <t>John:</t>
        </r>
        <r>
          <rPr>
            <sz val="9"/>
            <color indexed="81"/>
            <rFont val="Tahoma"/>
            <family val="2"/>
          </rPr>
          <t xml:space="preserve">
comment: are season nodes included in steady state model, note: they always are for dsp model)</t>
        </r>
      </text>
    </comment>
    <comment ref="BA2" authorId="2" shapeId="0" xr:uid="{86D2AB41-D5C5-457E-8F5A-BEB9D9374C27}">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BB2" authorId="2" shapeId="0" xr:uid="{9B2AD214-0909-4C4C-9D20-6D7881E85B01}">
      <text>
        <r>
          <rPr>
            <b/>
            <sz val="9"/>
            <color indexed="81"/>
            <rFont val="Tahoma"/>
            <family val="2"/>
          </rPr>
          <t>Michael:</t>
        </r>
        <r>
          <rPr>
            <sz val="9"/>
            <color indexed="81"/>
            <rFont val="Tahoma"/>
            <family val="2"/>
          </rPr>
          <t xml:space="preserve">
Control if using the pinp rotations (TRUE) or the full rotation list (FALSE - note full rot requires simulation inputs)</t>
        </r>
      </text>
    </comment>
    <comment ref="BD2" authorId="2" shapeId="0" xr:uid="{2189A71B-9A05-4643-8C04-2DD041A3D414}">
      <text>
        <r>
          <rPr>
            <b/>
            <sz val="9"/>
            <color indexed="81"/>
            <rFont val="Tahoma"/>
            <family val="2"/>
          </rPr>
          <t>John:</t>
        </r>
        <r>
          <rPr>
            <sz val="9"/>
            <color indexed="81"/>
            <rFont val="Tahoma"/>
            <family val="2"/>
          </rPr>
          <t xml:space="preserve">
Equations used for the sires</t>
        </r>
      </text>
    </comment>
    <comment ref="BE2" authorId="2" shapeId="0" xr:uid="{1EE367D6-5B2C-432B-9E24-7B047F438E41}">
      <text>
        <r>
          <rPr>
            <b/>
            <sz val="9"/>
            <color indexed="81"/>
            <rFont val="Tahoma"/>
            <family val="2"/>
          </rPr>
          <t>John:</t>
        </r>
        <r>
          <rPr>
            <sz val="9"/>
            <color indexed="81"/>
            <rFont val="Tahoma"/>
            <family val="2"/>
          </rPr>
          <t xml:space="preserve">
Equations used for the dams</t>
        </r>
      </text>
    </comment>
    <comment ref="BI2" authorId="2" shapeId="0" xr:uid="{B81F53F6-7294-4E30-A92A-BF71AA8396E1}">
      <text>
        <r>
          <rPr>
            <b/>
            <sz val="9"/>
            <color indexed="81"/>
            <rFont val="Tahoma"/>
            <family val="2"/>
          </rPr>
          <t>John:</t>
        </r>
        <r>
          <rPr>
            <sz val="9"/>
            <color indexed="81"/>
            <rFont val="Tahoma"/>
            <family val="2"/>
          </rPr>
          <t xml:space="preserve">
Equations used for the prog</t>
        </r>
      </text>
    </comment>
    <comment ref="BM2" authorId="2" shapeId="0" xr:uid="{B951E732-FFC2-4EC0-A2AA-21F415BC93AF}">
      <text>
        <r>
          <rPr>
            <b/>
            <sz val="9"/>
            <color indexed="81"/>
            <rFont val="Tahoma"/>
            <family val="2"/>
          </rPr>
          <t>John:</t>
        </r>
        <r>
          <rPr>
            <sz val="9"/>
            <color indexed="81"/>
            <rFont val="Tahoma"/>
            <family val="2"/>
          </rPr>
          <t xml:space="preserve">
Equations used for the offspring</t>
        </r>
      </text>
    </comment>
    <comment ref="BP2" authorId="0" shapeId="0" xr:uid="{BAE7719B-0991-4E0A-AC3C-75100EA48A10}">
      <text>
        <r>
          <rPr>
            <b/>
            <sz val="9"/>
            <color indexed="81"/>
            <rFont val="Tahoma"/>
            <family val="2"/>
          </rPr>
          <t>Michael:</t>
        </r>
        <r>
          <rPr>
            <sz val="9"/>
            <color indexed="81"/>
            <rFont val="Tahoma"/>
            <family val="2"/>
          </rPr>
          <t xml:space="preserve">
Create a REV file for use in another trial.
rev number is appended to std rev pkl file. So you can specify which trial to use as std.
Note: rev_create will not operate as expected if used concurrently with equation compare.</t>
        </r>
      </text>
    </comment>
    <comment ref="BQ2" authorId="0" shapeId="0" xr:uid="{6305077E-A2B8-4976-A3B0-540AD29C20A9}">
      <text>
        <r>
          <rPr>
            <b/>
            <sz val="9"/>
            <color indexed="81"/>
            <rFont val="Tahoma"/>
            <family val="2"/>
          </rPr>
          <t>Michael:</t>
        </r>
        <r>
          <rPr>
            <sz val="9"/>
            <color indexed="81"/>
            <rFont val="Tahoma"/>
            <family val="2"/>
          </rPr>
          <t xml:space="preserve">
rev number is appended to std rev pkl file. So you can specify which trial to use as std.</t>
        </r>
      </text>
    </comment>
    <comment ref="BR2" authorId="2" shapeId="0" xr:uid="{E935E2FF-5137-4162-AF11-998DA68AACE5}">
      <text>
        <r>
          <rPr>
            <b/>
            <sz val="9"/>
            <color indexed="81"/>
            <rFont val="Tahoma"/>
            <family val="2"/>
          </rPr>
          <t>John:</t>
        </r>
        <r>
          <rPr>
            <sz val="9"/>
            <color indexed="81"/>
            <rFont val="Tahoma"/>
            <family val="2"/>
          </rPr>
          <t xml:space="preserve">
Control which traits are included in the REV_pkl file</t>
        </r>
      </text>
    </comment>
    <comment ref="BS2" authorId="2" shapeId="0" xr:uid="{D4613405-8326-4137-9E9B-456105F08357}">
      <text>
        <r>
          <rPr>
            <b/>
            <sz val="9"/>
            <color indexed="81"/>
            <rFont val="Tahoma"/>
            <family val="2"/>
          </rPr>
          <t>John:</t>
        </r>
        <r>
          <rPr>
            <sz val="9"/>
            <color indexed="81"/>
            <rFont val="Tahoma"/>
            <family val="2"/>
          </rPr>
          <t xml:space="preserve">
Control which traits are included in the REV_pkl file</t>
        </r>
      </text>
    </comment>
    <comment ref="BT2" authorId="2" shapeId="0" xr:uid="{5AB1AA03-FB61-4EAD-8CB3-7FE6B50FF55F}">
      <text>
        <r>
          <rPr>
            <b/>
            <sz val="9"/>
            <color indexed="81"/>
            <rFont val="Tahoma"/>
            <family val="2"/>
          </rPr>
          <t>John:</t>
        </r>
        <r>
          <rPr>
            <sz val="9"/>
            <color indexed="81"/>
            <rFont val="Tahoma"/>
            <family val="2"/>
          </rPr>
          <t xml:space="preserve">
Control which traits are included in the REV_pkl file</t>
        </r>
      </text>
    </comment>
    <comment ref="BU2" authorId="2" shapeId="0" xr:uid="{72ABC2FB-DABF-426C-A3FA-A8D46DCB897A}">
      <text>
        <r>
          <rPr>
            <b/>
            <sz val="9"/>
            <color indexed="81"/>
            <rFont val="Tahoma"/>
            <family val="2"/>
          </rPr>
          <t>John:</t>
        </r>
        <r>
          <rPr>
            <sz val="9"/>
            <color indexed="81"/>
            <rFont val="Tahoma"/>
            <family val="2"/>
          </rPr>
          <t xml:space="preserve">
Control which traits are included in the REV_pkl file</t>
        </r>
      </text>
    </comment>
    <comment ref="BV2" authorId="2" shapeId="0" xr:uid="{3E1A457D-9D1E-4904-9C4E-6AE375540D28}">
      <text>
        <r>
          <rPr>
            <b/>
            <sz val="9"/>
            <color indexed="81"/>
            <rFont val="Tahoma"/>
            <family val="2"/>
          </rPr>
          <t>John:</t>
        </r>
        <r>
          <rPr>
            <sz val="9"/>
            <color indexed="81"/>
            <rFont val="Tahoma"/>
            <family val="2"/>
          </rPr>
          <t xml:space="preserve">
Control which traits are included in the REV_pkl file</t>
        </r>
      </text>
    </comment>
    <comment ref="BW2" authorId="2" shapeId="0" xr:uid="{E4D06360-A173-4FC4-9502-C904A93ABED3}">
      <text>
        <r>
          <rPr>
            <b/>
            <sz val="9"/>
            <color indexed="81"/>
            <rFont val="Tahoma"/>
            <family val="2"/>
          </rPr>
          <t>John:</t>
        </r>
        <r>
          <rPr>
            <sz val="9"/>
            <color indexed="81"/>
            <rFont val="Tahoma"/>
            <family val="2"/>
          </rPr>
          <t xml:space="preserve">
Control which traits are included in the REV_pkl file</t>
        </r>
      </text>
    </comment>
    <comment ref="BX2" authorId="2" shapeId="0" xr:uid="{90F1775C-679E-49CC-9DAE-F7ECA2FBBC45}">
      <text>
        <r>
          <rPr>
            <b/>
            <sz val="9"/>
            <color indexed="81"/>
            <rFont val="Tahoma"/>
            <family val="2"/>
          </rPr>
          <t>John:</t>
        </r>
        <r>
          <rPr>
            <sz val="9"/>
            <color indexed="81"/>
            <rFont val="Tahoma"/>
            <family val="2"/>
          </rPr>
          <t xml:space="preserve">
Control which traits are included in the REV_pkl file</t>
        </r>
      </text>
    </comment>
    <comment ref="BY2" authorId="2" shapeId="0" xr:uid="{C9C78BF3-BA5C-42C4-8B9E-D95EDD12DE43}">
      <text>
        <r>
          <rPr>
            <b/>
            <sz val="9"/>
            <color indexed="81"/>
            <rFont val="Tahoma"/>
            <family val="2"/>
          </rPr>
          <t>John:</t>
        </r>
        <r>
          <rPr>
            <sz val="9"/>
            <color indexed="81"/>
            <rFont val="Tahoma"/>
            <family val="2"/>
          </rPr>
          <t xml:space="preserve">
Control which traits are included in the REV_pkl file</t>
        </r>
      </text>
    </comment>
    <comment ref="CA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CB2" authorId="2" shapeId="0" xr:uid="{A9F2A2E9-6E02-42A7-A9DE-B0D822E1C79C}">
      <text>
        <r>
          <rPr>
            <b/>
            <sz val="9"/>
            <color indexed="81"/>
            <rFont val="Tahoma"/>
            <family val="2"/>
          </rPr>
          <t>John:</t>
        </r>
        <r>
          <rPr>
            <sz val="9"/>
            <color indexed="81"/>
            <rFont val="Tahoma"/>
            <family val="2"/>
          </rPr>
          <t xml:space="preserve">
Control whether the spread of start weights for condensing are read from pkl or calculated based on the spread of the weights at end of previous DVP</t>
        </r>
      </text>
    </comment>
    <comment ref="CC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CE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CF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CG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CI2" authorId="2" shapeId="0" xr:uid="{75EBFB8E-2343-4D23-9CB2-84C16326D1A4}">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CJ2" authorId="2" shapeId="0" xr:uid="{475B899E-4098-4704-8F4A-9342720E1D57}">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CK2" authorId="2" shapeId="0" xr:uid="{3F198605-991D-4CFD-A7DA-B2B35304D508}">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CM2" authorId="2" shapeId="0" xr:uid="{3FDAAE70-2EB8-4631-BBB7-D23C162063C5}">
      <text>
        <r>
          <rPr>
            <b/>
            <sz val="9"/>
            <color indexed="81"/>
            <rFont val="Tahoma"/>
            <family val="2"/>
          </rPr>
          <t>John:</t>
        </r>
        <r>
          <rPr>
            <sz val="9"/>
            <color indexed="81"/>
            <rFont val="Tahoma"/>
            <family val="2"/>
          </rPr>
          <t xml:space="preserve">
Alter the user defined FVP dates (specified as a day of the year).
Can specify the days with a 'year' axis to allow variation in TOL by age (eg. mating Ewe lambs later)</t>
        </r>
      </text>
    </comment>
    <comment ref="CP2" authorId="2" shapeId="0" xr:uid="{0B6E93A2-75CE-479C-84CD-FDBF79E672FA}">
      <text>
        <r>
          <rPr>
            <b/>
            <sz val="9"/>
            <color indexed="81"/>
            <rFont val="Tahoma"/>
            <family val="2"/>
          </rPr>
          <t>John:</t>
        </r>
        <r>
          <rPr>
            <sz val="9"/>
            <color indexed="81"/>
            <rFont val="Tahoma"/>
            <family val="2"/>
          </rPr>
          <t xml:space="preserve">
Alter the user defined FVP dates (specified as a day of the year).
Can specify the days with a 'year' axis to allow variation in TOL by age (eg. mating Ewe lambs later)</t>
        </r>
      </text>
    </comment>
    <comment ref="CS2" authorId="2" shapeId="0" xr:uid="{A2D6CA70-B706-40DF-824C-D49FB9CDFDA2}">
      <text>
        <r>
          <rPr>
            <b/>
            <sz val="9"/>
            <color indexed="81"/>
            <rFont val="Tahoma"/>
            <family val="2"/>
          </rPr>
          <t>John:</t>
        </r>
        <r>
          <rPr>
            <sz val="9"/>
            <color indexed="81"/>
            <rFont val="Tahoma"/>
            <family val="2"/>
          </rPr>
          <t xml:space="preserve">
Alter the user defined FVP dates (specified as a day of the year).</t>
        </r>
      </text>
    </comment>
    <comment ref="CT2" authorId="0" shapeId="0" xr:uid="{69B0895F-ABB4-4439-B83D-5CA8CA02A075}">
      <text>
        <r>
          <rPr>
            <b/>
            <sz val="9"/>
            <color indexed="81"/>
            <rFont val="Tahoma"/>
            <family val="2"/>
          </rPr>
          <t>Michael:</t>
        </r>
        <r>
          <rPr>
            <sz val="9"/>
            <color indexed="81"/>
            <rFont val="Tahoma"/>
            <family val="2"/>
          </rPr>
          <t xml:space="preserve">
Mask changeable fvps.
Note: The slices of this sav[] are not the same as sav[user_dates_dams_yiu] because this mask has weaning as slice 0.</t>
        </r>
      </text>
    </comment>
    <comment ref="CU2" authorId="0" shapeId="0" xr:uid="{3C15DE3A-3651-474F-A941-22E9853F3632}">
      <text>
        <r>
          <rPr>
            <b/>
            <sz val="9"/>
            <color indexed="81"/>
            <rFont val="Tahoma"/>
            <family val="2"/>
          </rPr>
          <t>Michael:</t>
        </r>
        <r>
          <rPr>
            <sz val="9"/>
            <color indexed="81"/>
            <rFont val="Tahoma"/>
            <family val="2"/>
          </rPr>
          <t xml:space="preserve">
Mask changeable fvps.
</t>
        </r>
      </text>
    </comment>
    <comment ref="CV2" authorId="0" shapeId="0" xr:uid="{6528534C-25F6-46C2-8F56-59A497C99EAB}">
      <text>
        <r>
          <rPr>
            <b/>
            <sz val="9"/>
            <color indexed="81"/>
            <rFont val="Tahoma"/>
            <family val="2"/>
          </rPr>
          <t>Michael:</t>
        </r>
        <r>
          <rPr>
            <sz val="9"/>
            <color indexed="81"/>
            <rFont val="Tahoma"/>
            <family val="2"/>
          </rPr>
          <t xml:space="preserve">
Mask changeable fvps.
</t>
        </r>
      </text>
    </comment>
    <comment ref="CW2" authorId="0" shapeId="0" xr:uid="{FBA9E428-55D7-4DB3-8992-2DFD4BB16263}">
      <text>
        <r>
          <rPr>
            <b/>
            <sz val="9"/>
            <color indexed="81"/>
            <rFont val="Tahoma"/>
            <family val="2"/>
          </rPr>
          <t>Michael:</t>
        </r>
        <r>
          <rPr>
            <sz val="9"/>
            <color indexed="81"/>
            <rFont val="Tahoma"/>
            <family val="2"/>
          </rPr>
          <t xml:space="preserve">
Mask changeable fvps.
</t>
        </r>
      </text>
    </comment>
    <comment ref="DK2" authorId="0" shapeId="0" xr:uid="{AE7FD3AC-C9CB-4026-85FF-6E03D9846296}">
      <text>
        <r>
          <rPr>
            <b/>
            <sz val="9"/>
            <color indexed="81"/>
            <rFont val="Tahoma"/>
            <family val="2"/>
          </rPr>
          <t>Michael:</t>
        </r>
        <r>
          <rPr>
            <sz val="9"/>
            <color indexed="81"/>
            <rFont val="Tahoma"/>
            <family val="2"/>
          </rPr>
          <t xml:space="preserve">
number of nutrition options in each FVP for dams</t>
        </r>
      </text>
    </comment>
    <comment ref="DL2" authorId="0" shapeId="0" xr:uid="{3FE51FD1-1444-49E0-8085-D8BA0336878C}">
      <text>
        <r>
          <rPr>
            <b/>
            <sz val="9"/>
            <color indexed="81"/>
            <rFont val="Tahoma"/>
            <family val="2"/>
          </rPr>
          <t>Michael:</t>
        </r>
        <r>
          <rPr>
            <sz val="9"/>
            <color indexed="81"/>
            <rFont val="Tahoma"/>
            <family val="2"/>
          </rPr>
          <t xml:space="preserve">
number of nutrition options in each FVP for offs</t>
        </r>
      </text>
    </comment>
    <comment ref="DM2" authorId="0" shapeId="0" xr:uid="{70087CB0-6E49-44D1-A56A-F9C4200A3EC4}">
      <text>
        <r>
          <rPr>
            <b/>
            <sz val="9"/>
            <color indexed="81"/>
            <rFont val="Tahoma"/>
            <family val="2"/>
          </rPr>
          <t>Michael Young:</t>
        </r>
        <r>
          <rPr>
            <sz val="9"/>
            <color indexed="81"/>
            <rFont val="Tahoma"/>
            <family val="2"/>
          </rPr>
          <t xml:space="preserve">
The variation in the feedsupply from the standard for this slice of N.</t>
        </r>
      </text>
    </comment>
    <comment ref="DV2" authorId="2" shapeId="0" xr:uid="{2BFA7B03-7181-4A8A-91C1-7DB6FB98BE13}">
      <text>
        <r>
          <rPr>
            <b/>
            <sz val="9"/>
            <color indexed="81"/>
            <rFont val="Tahoma"/>
            <family val="2"/>
          </rPr>
          <t>John:</t>
        </r>
        <r>
          <rPr>
            <sz val="9"/>
            <color indexed="81"/>
            <rFont val="Tahoma"/>
            <family val="2"/>
          </rPr>
          <t xml:space="preserve">
Alter the standard feed supply options (r1)</t>
        </r>
      </text>
    </comment>
    <comment ref="DW2" authorId="2" shapeId="0" xr:uid="{122BDBC4-69F8-4FA6-9C3B-7D1C29DB08D2}">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HW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HY2" authorId="2" shapeId="0" xr:uid="{C8159EC4-D3D1-4E57-80B5-24A11B47607B}">
      <text>
        <r>
          <rPr>
            <b/>
            <sz val="9"/>
            <color indexed="81"/>
            <rFont val="Tahoma"/>
            <family val="2"/>
          </rPr>
          <t>John:</t>
        </r>
        <r>
          <rPr>
            <sz val="9"/>
            <color indexed="81"/>
            <rFont val="Tahoma"/>
            <family val="2"/>
          </rPr>
          <t xml:space="preserve">
Select the genotype for the 3 breeds
This the g0 axis for the 3 sire breeds.</t>
        </r>
      </text>
    </comment>
    <comment ref="ID2" authorId="2" shapeId="0" xr:uid="{CFB4D159-059A-4627-B94D-DD53ED665E8A}">
      <text>
        <r>
          <rPr>
            <b/>
            <sz val="9"/>
            <color indexed="81"/>
            <rFont val="Tahoma"/>
            <family val="2"/>
          </rPr>
          <t>John:</t>
        </r>
        <r>
          <rPr>
            <sz val="9"/>
            <color indexed="81"/>
            <rFont val="Tahoma"/>
            <family val="2"/>
          </rPr>
          <t xml:space="preserve">
Adjust Peri-natal (near birth) mortality of progeny due to exposure.
Axes are:
o - lambing opportunity
l0 - number of foetuses
g1 - dam genotype
This SAA impacts within a calculation not on an input</t>
        </r>
      </text>
    </comment>
    <comment ref="IV2" authorId="2" shapeId="0" xr:uid="{BBE6D4A3-06A7-4F42-A611-3B269155EB02}">
      <text>
        <r>
          <rPr>
            <b/>
            <sz val="9"/>
            <color indexed="81"/>
            <rFont val="Tahoma"/>
            <family val="2"/>
          </rPr>
          <t>John:</t>
        </r>
        <r>
          <rPr>
            <sz val="9"/>
            <color indexed="81"/>
            <rFont val="Tahoma"/>
            <family val="2"/>
          </rPr>
          <t xml:space="preserve">
Litter size (number of lambs born per ewe pregnant): with capacity to adjust by lambing opprtunity
Only applied in f_conception_mu2. Calculated after the SA on RR (which alters proportion pregnant and the split between single, twin &amp; triplet).</t>
        </r>
      </text>
    </comment>
    <comment ref="IW2" authorId="2" shapeId="0" xr:uid="{C37091B4-53BE-4495-95EE-AE87564B5885}">
      <text>
        <r>
          <rPr>
            <b/>
            <sz val="9"/>
            <color indexed="81"/>
            <rFont val="Tahoma"/>
            <family val="2"/>
          </rPr>
          <t>John:</t>
        </r>
        <r>
          <rPr>
            <sz val="9"/>
            <color indexed="81"/>
            <rFont val="Tahoma"/>
            <family val="2"/>
          </rPr>
          <t xml:space="preserve">
Increment the proportion of ewes that concieve in a given slice of l0 (single, twin or triplet) and reduce the proportion from the previous slice.
Eg. l0[1] will increase proportion of singles and reduce proportion of empty.</t>
        </r>
      </text>
    </comment>
    <comment ref="IX2" authorId="2" shapeId="0" xr:uid="{327A2265-B9FB-4C7B-BE53-C34146D9751D}">
      <text>
        <r>
          <rPr>
            <b/>
            <sz val="9"/>
            <color indexed="81"/>
            <rFont val="Tahoma"/>
            <family val="2"/>
          </rPr>
          <t>John:</t>
        </r>
        <r>
          <rPr>
            <sz val="9"/>
            <color indexed="81"/>
            <rFont val="Tahoma"/>
            <family val="2"/>
          </rPr>
          <t xml:space="preserve">
Adjust the proportion of yatf in a given slice of l0 (single, twin or triplet) that are transferred to progeny.
This is like mortality at weaning. If used with sam[rr] or mortalityp it can be used to calculate the cost of extra ewes pregnant or lactating.</t>
        </r>
      </text>
    </comment>
    <comment ref="IY2" authorId="2" shapeId="0" xr:uid="{85B6FA7A-7666-4907-8A66-C33C175B5E65}">
      <text>
        <r>
          <rPr>
            <b/>
            <sz val="9"/>
            <color indexed="81"/>
            <rFont val="Tahoma"/>
            <family val="2"/>
          </rPr>
          <t>John:</t>
        </r>
        <r>
          <rPr>
            <sz val="9"/>
            <color indexed="81"/>
            <rFont val="Tahoma"/>
            <family val="2"/>
          </rPr>
          <t xml:space="preserve">
Adjust the proportion of yatf in a given slice of l0 (single, twin or triplet) that are transferred to progeny.
This is like mortality at weaning. If used with sam[rr] or mortalityp it can be used to calculate the cost of extra ewes pregnant or lactating.</t>
        </r>
      </text>
    </comment>
    <comment ref="IZ2" authorId="2" shapeId="0" xr:uid="{92D12C75-52BD-418A-B3B1-C1D22C7745A1}">
      <text>
        <r>
          <rPr>
            <b/>
            <sz val="9"/>
            <color indexed="81"/>
            <rFont val="Tahoma"/>
            <family val="2"/>
          </rPr>
          <t>John:</t>
        </r>
        <r>
          <rPr>
            <sz val="9"/>
            <color indexed="81"/>
            <rFont val="Tahoma"/>
            <family val="2"/>
          </rPr>
          <t xml:space="preserve">
Adjust the proportion of yatf in a given slice of l0 (single, twin or triplet) that are transferred to progeny.
This is like mortality at weaning. If used with sam[rr] or mortalityp it can be used to calculate the cost of extra ewes pregnant or lactating.</t>
        </r>
      </text>
    </comment>
    <comment ref="JA2" authorId="2" shapeId="0" xr:uid="{D4C0F22E-C00E-4ABE-AD6E-0EDD930C625E}">
      <text>
        <r>
          <rPr>
            <b/>
            <sz val="9"/>
            <color indexed="81"/>
            <rFont val="Tahoma"/>
            <family val="2"/>
          </rPr>
          <t>John:</t>
        </r>
        <r>
          <rPr>
            <sz val="9"/>
            <color indexed="81"/>
            <rFont val="Tahoma"/>
            <family val="2"/>
          </rPr>
          <t xml:space="preserve">
Adjust the proportion of yatf in a given slice of l0 (single, twin or triplet) that are transferred to progeny.
This is like mortality at weaning. If used with sam[rr] or mortalityp it can be used to calculate the cost of extra ewes pregnant or lactating.</t>
        </r>
      </text>
    </comment>
    <comment ref="JC2" authorId="0" shapeId="0" xr:uid="{C984AB09-9680-43A7-A3CF-31528209122A}">
      <text>
        <r>
          <rPr>
            <b/>
            <sz val="9"/>
            <color indexed="81"/>
            <rFont val="Tahoma"/>
            <family val="2"/>
          </rPr>
          <t>Michael Young (21512438):</t>
        </r>
        <r>
          <rPr>
            <sz val="9"/>
            <color indexed="81"/>
            <rFont val="Tahoma"/>
            <family val="2"/>
          </rPr>
          <t xml:space="preserve">
control if cropgrazing is included. Default is True</t>
        </r>
      </text>
    </comment>
    <comment ref="JG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JI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JJ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JM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JO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JP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JQ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JY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JZ2" authorId="0" shapeId="0" xr:uid="{FB2123B6-90C7-4A9E-85E9-B18F0AE4DF31}">
      <text>
        <r>
          <rPr>
            <b/>
            <sz val="9"/>
            <color indexed="81"/>
            <rFont val="Tahoma"/>
            <family val="2"/>
          </rPr>
          <t>Young:</t>
        </r>
        <r>
          <rPr>
            <sz val="9"/>
            <color indexed="81"/>
            <rFont val="Tahoma"/>
            <family val="2"/>
          </rPr>
          <t xml:space="preserve">
maximum number of dams. Default is +inf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A reason for using V is that o[0] includes v[0] and v[1,2&amp;3] because there is no lambing opportunity in v[0] even though it is  a year younger than v[4]</t>
        </r>
      </text>
    </comment>
    <comment ref="KG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KH2" authorId="0" shapeId="0" xr:uid="{CBD300F2-C140-49FF-A3D1-19531521668F}">
      <text>
        <r>
          <rPr>
            <b/>
            <sz val="9"/>
            <color indexed="81"/>
            <rFont val="Tahoma"/>
            <family val="2"/>
          </rPr>
          <t>Michael Young:</t>
        </r>
        <r>
          <rPr>
            <sz val="9"/>
            <color indexed="81"/>
            <rFont val="Tahoma"/>
            <family val="2"/>
          </rPr>
          <t xml:space="preserve">
min dams</t>
        </r>
      </text>
    </comment>
    <comment ref="KJ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KP2" authorId="0" shapeId="0" xr:uid="{20F28C74-D082-42E9-94E7-5BAA399ED926}">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KQ2" authorId="0" shapeId="0" xr:uid="{8545BCAB-19ED-4430-9483-8C80953465FF}">
      <text>
        <r>
          <rPr>
            <b/>
            <sz val="9"/>
            <color indexed="81"/>
            <rFont val="Tahoma"/>
            <family val="2"/>
          </rPr>
          <t>Young:</t>
        </r>
        <r>
          <rPr>
            <sz val="9"/>
            <color indexed="81"/>
            <rFont val="Tahoma"/>
            <family val="2"/>
          </rPr>
          <t xml:space="preserve">
Max number of progeny
Can control 
1. whether progeny can be sold as suckers (t[0]) 2. whether the females can be transferred to offspring or all become dams - this can be used to control the total proportion of yearlings mated.
Note: the d axis is clustered in the bound so offspring of adults can be entered as d[2:3]
</t>
        </r>
      </text>
    </comment>
    <comment ref="KS2" authorId="0" shapeId="0" xr:uid="{30952663-7CAE-4DD2-B497-32DAAC969621}">
      <text>
        <r>
          <rPr>
            <b/>
            <sz val="9"/>
            <color indexed="81"/>
            <rFont val="Tahoma"/>
            <family val="2"/>
          </rPr>
          <t>John:</t>
        </r>
        <r>
          <rPr>
            <sz val="9"/>
            <color indexed="81"/>
            <rFont val="Tahoma"/>
            <family val="2"/>
          </rPr>
          <t xml:space="preserve">
Include the w set on the constrint for proportion of dams mated.
Default is FALSE, use TRUE for when optimising the feed supply</t>
        </r>
      </text>
    </comment>
    <comment ref="KW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KX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KY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KZ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LA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LB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LC2" authorId="0" shapeId="0" xr:uid="{C8048BFB-7419-4759-ABB2-4C1BFC80ABFB}">
      <text>
        <r>
          <rPr>
            <b/>
            <sz val="9"/>
            <color indexed="81"/>
            <rFont val="Tahoma"/>
            <family val="2"/>
          </rPr>
          <t xml:space="preserve">John:
</t>
        </r>
        <r>
          <rPr>
            <sz val="9"/>
            <color indexed="81"/>
            <rFont val="Tahoma"/>
            <family val="2"/>
          </rPr>
          <t>Scale the feed that must be left ungrazed as a conservation buffer.</t>
        </r>
      </text>
    </comment>
    <comment ref="LK2" authorId="2" shapeId="0" xr:uid="{A17ED6A7-B11B-4EE0-BAFE-C76DE5D3D4B7}">
      <text>
        <r>
          <rPr>
            <b/>
            <sz val="9"/>
            <color indexed="81"/>
            <rFont val="Tahoma"/>
            <family val="2"/>
          </rPr>
          <t>John:</t>
        </r>
        <r>
          <rPr>
            <sz val="9"/>
            <color indexed="81"/>
            <rFont val="Tahoma"/>
            <family val="2"/>
          </rPr>
          <t xml:space="preserve">
Scale wool prices. Operates on the micron price guides</t>
        </r>
      </text>
    </comment>
    <comment ref="LL2" authorId="2" shapeId="0" xr:uid="{B8CA1343-AEDD-463A-A4B4-7BF2F4B50750}">
      <text>
        <r>
          <rPr>
            <b/>
            <sz val="9"/>
            <color indexed="81"/>
            <rFont val="Tahoma"/>
            <family val="2"/>
          </rPr>
          <t>John:</t>
        </r>
        <r>
          <rPr>
            <sz val="9"/>
            <color indexed="81"/>
            <rFont val="Tahoma"/>
            <family val="2"/>
          </rPr>
          <t xml:space="preserve">
Needs h4 added when taken to Master branch
Scale sale sheep prices. Operates on the maximum prices in the grids</t>
        </r>
      </text>
    </comment>
    <comment ref="LU2" authorId="2" shapeId="0" xr:uid="{1096BD26-6232-4DAB-A642-CFD570CE472E}">
      <text>
        <r>
          <rPr>
            <b/>
            <sz val="9"/>
            <color indexed="81"/>
            <rFont val="Tahoma"/>
            <family val="2"/>
          </rPr>
          <t>John:</t>
        </r>
        <r>
          <rPr>
            <sz val="9"/>
            <color indexed="81"/>
            <rFont val="Tahoma"/>
            <family val="2"/>
          </rPr>
          <t xml:space="preserve">
Scale grain prices. Operates on both firsts and seconds</t>
        </r>
      </text>
    </comment>
    <comment ref="LW2" authorId="2" shapeId="0" xr:uid="{F1302F12-E598-4879-9F1B-3E0A35F98861}">
      <text>
        <r>
          <rPr>
            <b/>
            <sz val="9"/>
            <color indexed="81"/>
            <rFont val="Tahoma"/>
            <family val="2"/>
          </rPr>
          <t>John:</t>
        </r>
        <r>
          <rPr>
            <sz val="9"/>
            <color indexed="81"/>
            <rFont val="Tahoma"/>
            <family val="2"/>
          </rPr>
          <t xml:space="preserve">
Include pasture. Default is True</t>
        </r>
      </text>
    </comment>
    <comment ref="LX2" authorId="2" shapeId="0" xr:uid="{F59C3DA6-DA99-4992-859E-070A767D8620}">
      <text>
        <r>
          <rPr>
            <b/>
            <sz val="9"/>
            <color indexed="81"/>
            <rFont val="Tahoma"/>
            <family val="2"/>
          </rPr>
          <t xml:space="preserve">Michael:
</t>
        </r>
        <r>
          <rPr>
            <sz val="9"/>
            <color indexed="81"/>
            <rFont val="Tahoma"/>
            <family val="2"/>
          </rPr>
          <t>Is salt land pasture included. 
Note for this to work understory pasture needs to be turned on (pas_inc_t[3:4]).</t>
        </r>
      </text>
    </comment>
    <comment ref="LY2" authorId="2" shapeId="0" xr:uid="{A86234FB-ABFC-48AB-A8B0-19468B9B6F24}">
      <text>
        <r>
          <rPr>
            <b/>
            <sz val="9"/>
            <color indexed="81"/>
            <rFont val="Tahoma"/>
            <family val="2"/>
          </rPr>
          <t>John:</t>
        </r>
        <r>
          <rPr>
            <sz val="9"/>
            <color indexed="81"/>
            <rFont val="Tahoma"/>
            <family val="2"/>
          </rPr>
          <t xml:space="preserve">
Pasture growth rate by weather-year &amp; feed period (all LMUs)`</t>
        </r>
      </text>
    </comment>
    <comment ref="LZ2" authorId="2" shapeId="0" xr:uid="{8C9C4B47-53E5-477C-BEAF-97BE8C67762B}">
      <text>
        <r>
          <rPr>
            <b/>
            <sz val="9"/>
            <color indexed="81"/>
            <rFont val="Tahoma"/>
            <family val="2"/>
          </rPr>
          <t>John:</t>
        </r>
        <r>
          <rPr>
            <sz val="9"/>
            <color indexed="81"/>
            <rFont val="Tahoma"/>
            <family val="2"/>
          </rPr>
          <t xml:space="preserve">
Pasture growth rate by weather-year &amp; feed period (all LMUs)`</t>
        </r>
      </text>
    </comment>
    <comment ref="MA2" authorId="2" shapeId="0" xr:uid="{83199BA4-74D8-456B-9052-521440639227}">
      <text>
        <r>
          <rPr>
            <b/>
            <sz val="9"/>
            <color indexed="81"/>
            <rFont val="Tahoma"/>
            <family val="2"/>
          </rPr>
          <t>John:</t>
        </r>
        <r>
          <rPr>
            <sz val="9"/>
            <color indexed="81"/>
            <rFont val="Tahoma"/>
            <family val="2"/>
          </rPr>
          <t xml:space="preserve">
Pasture growth rate by weather-year &amp; feed period (all LMUs)`</t>
        </r>
      </text>
    </comment>
    <comment ref="MB2" authorId="2" shapeId="0" xr:uid="{C1FCE566-F417-4452-9ABF-887229D0E0BD}">
      <text>
        <r>
          <rPr>
            <b/>
            <sz val="9"/>
            <color indexed="81"/>
            <rFont val="Tahoma"/>
            <family val="2"/>
          </rPr>
          <t>John:</t>
        </r>
        <r>
          <rPr>
            <sz val="9"/>
            <color indexed="81"/>
            <rFont val="Tahoma"/>
            <family val="2"/>
          </rPr>
          <t xml:space="preserve">
Pasture growth rate by weather-year &amp; feed period (all LMUs)`</t>
        </r>
      </text>
    </comment>
    <comment ref="MC2" authorId="2" shapeId="0" xr:uid="{B0F375F8-EAAF-4CA4-8EA8-F9C292946B09}">
      <text>
        <r>
          <rPr>
            <b/>
            <sz val="9"/>
            <color indexed="81"/>
            <rFont val="Tahoma"/>
            <family val="2"/>
          </rPr>
          <t>John:</t>
        </r>
        <r>
          <rPr>
            <sz val="9"/>
            <color indexed="81"/>
            <rFont val="Tahoma"/>
            <family val="2"/>
          </rPr>
          <t xml:space="preserve">
Pasture growth rate by weather-year &amp; feed period (all LMUs)`</t>
        </r>
      </text>
    </comment>
    <comment ref="MD2" authorId="2" shapeId="0" xr:uid="{1310BDF0-04F1-47D6-BA44-BCCE521DEE3B}">
      <text>
        <r>
          <rPr>
            <b/>
            <sz val="9"/>
            <color indexed="81"/>
            <rFont val="Tahoma"/>
            <family val="2"/>
          </rPr>
          <t>John:</t>
        </r>
        <r>
          <rPr>
            <sz val="9"/>
            <color indexed="81"/>
            <rFont val="Tahoma"/>
            <family val="2"/>
          </rPr>
          <t xml:space="preserve">
Pasture growth rate by weather-year &amp; feed period (all LMUs)`</t>
        </r>
      </text>
    </comment>
    <comment ref="ME2" authorId="2" shapeId="0" xr:uid="{43A8DEF1-E2D6-46C8-8AF2-192D8434089A}">
      <text>
        <r>
          <rPr>
            <b/>
            <sz val="9"/>
            <color indexed="81"/>
            <rFont val="Tahoma"/>
            <family val="2"/>
          </rPr>
          <t>John:</t>
        </r>
        <r>
          <rPr>
            <sz val="9"/>
            <color indexed="81"/>
            <rFont val="Tahoma"/>
            <family val="2"/>
          </rPr>
          <t xml:space="preserve">
Pasture growth rate by weather-year &amp; feed period (all LMUs)`</t>
        </r>
      </text>
    </comment>
    <comment ref="MF2" authorId="2" shapeId="0" xr:uid="{22C4D4AB-A31A-4F62-A6E3-456FF55C8E76}">
      <text>
        <r>
          <rPr>
            <b/>
            <sz val="9"/>
            <color indexed="81"/>
            <rFont val="Tahoma"/>
            <family val="2"/>
          </rPr>
          <t>John:</t>
        </r>
        <r>
          <rPr>
            <sz val="9"/>
            <color indexed="81"/>
            <rFont val="Tahoma"/>
            <family val="2"/>
          </rPr>
          <t xml:space="preserve">
Pasture growth rate by weather-year &amp; feed period (all LMUs)`</t>
        </r>
      </text>
    </comment>
    <comment ref="MG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MH2" authorId="2" shapeId="0" xr:uid="{C045DD92-7FD3-49BD-B925-771CCE74595D}">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OB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AL3" authorId="1" shapeId="0" xr:uid="{3BDB7BEB-FC53-4975-ADDB-A81C02A033DC}">
      <text>
        <r>
          <rPr>
            <b/>
            <sz val="9"/>
            <color indexed="81"/>
            <rFont val="Tahoma"/>
            <family val="2"/>
          </rPr>
          <t>Michael Young:</t>
        </r>
        <r>
          <rPr>
            <sz val="9"/>
            <color indexed="81"/>
            <rFont val="Tahoma"/>
            <family val="2"/>
          </rPr>
          <t xml:space="preserve">
Optional
- Needed for pas</t>
        </r>
      </text>
    </comment>
    <comment ref="LC3" authorId="2" shapeId="0" xr:uid="{A4EAEBB0-C590-44CA-87C6-FCF02042830F}">
      <text>
        <r>
          <rPr>
            <b/>
            <sz val="9"/>
            <color indexed="81"/>
            <rFont val="Tahoma"/>
            <family val="2"/>
          </rPr>
          <t>John:</t>
        </r>
        <r>
          <rPr>
            <sz val="9"/>
            <color indexed="81"/>
            <rFont val="Tahoma"/>
            <family val="2"/>
          </rPr>
          <t xml:space="preserve">
Pasture type</t>
        </r>
      </text>
    </comment>
    <comment ref="LY3" authorId="2" shapeId="0" xr:uid="{B954CDF6-1ABF-48D4-9FEA-F3C077148276}">
      <text>
        <r>
          <rPr>
            <b/>
            <sz val="9"/>
            <color indexed="81"/>
            <rFont val="Tahoma"/>
            <family val="2"/>
          </rPr>
          <t>John:</t>
        </r>
        <r>
          <rPr>
            <sz val="9"/>
            <color indexed="81"/>
            <rFont val="Tahoma"/>
            <family val="2"/>
          </rPr>
          <t xml:space="preserve">
Pasture type</t>
        </r>
      </text>
    </comment>
    <comment ref="LZ3" authorId="2" shapeId="0" xr:uid="{EDBAF20B-E6F1-46E4-90F2-F767570B3214}">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E4" authorId="2" shapeId="0" xr:uid="{356E8614-0E2F-4117-B344-BA1B78753371}">
      <text>
        <r>
          <rPr>
            <sz val="9"/>
            <color indexed="81"/>
            <rFont val="Tahoma"/>
            <family val="2"/>
          </rPr>
          <t xml:space="preserve">Number of the trials being run (TRUE)
</t>
        </r>
      </text>
    </comment>
    <comment ref="F4" authorId="2" shapeId="0" xr:uid="{3F8B7C71-9F70-474B-BC80-D6D9B8C12D5D}">
      <text>
        <r>
          <rPr>
            <sz val="9"/>
            <color indexed="81"/>
            <rFont val="Tahoma"/>
            <family val="2"/>
          </rPr>
          <t>Full output includes storing the .lp file, the Variable summary &amp; the RC &amp; Duals.
(% of the trials being run)</t>
        </r>
      </text>
    </comment>
    <comment ref="G4" authorId="2" shapeId="0" xr:uid="{08A47554-D3C3-4B37-B753-8416C6049C55}">
      <text>
        <r>
          <rPr>
            <sz val="9"/>
            <color indexed="81"/>
            <rFont val="Tahoma"/>
            <family val="2"/>
          </rPr>
          <t>Proportion of the trials to report
(% of all the trials) &amp; 
(% of trials that have been run)</t>
        </r>
      </text>
    </comment>
    <comment ref="AL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AM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X4" authorId="2" shapeId="0" xr:uid="{A87C6412-54C3-4634-B83A-13455AC5A298}">
      <text>
        <r>
          <rPr>
            <b/>
            <sz val="9"/>
            <color indexed="81"/>
            <rFont val="Tahoma"/>
            <family val="2"/>
          </rPr>
          <t>John:</t>
        </r>
        <r>
          <rPr>
            <sz val="9"/>
            <color indexed="81"/>
            <rFont val="Tahoma"/>
            <family val="2"/>
          </rPr>
          <t xml:space="preserve">
All season types, so that all can be set to FALSE</t>
        </r>
      </text>
    </comment>
    <comment ref="AY4" authorId="2" shapeId="0" xr:uid="{CDC7CC5E-2711-4298-A943-33ED423CD40B}">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BD4" authorId="0" shapeId="0" xr:uid="{7861D19F-916D-408A-A538-198C929599E5}">
      <text>
        <r>
          <rPr>
            <b/>
            <sz val="9"/>
            <color indexed="81"/>
            <rFont val="Tahoma"/>
            <family val="2"/>
          </rPr>
          <t>John:</t>
        </r>
        <r>
          <rPr>
            <sz val="9"/>
            <color indexed="81"/>
            <rFont val="Tahoma"/>
            <family val="2"/>
          </rPr>
          <t xml:space="preserve">
Relative availability</t>
        </r>
      </text>
    </comment>
    <comment ref="BE4" authorId="0" shapeId="0" xr:uid="{F2BDF62F-A2C0-480F-B4A2-37C24BFCFD37}">
      <text>
        <r>
          <rPr>
            <b/>
            <sz val="9"/>
            <color indexed="81"/>
            <rFont val="Tahoma"/>
            <family val="2"/>
          </rPr>
          <t>John:</t>
        </r>
        <r>
          <rPr>
            <sz val="9"/>
            <color indexed="81"/>
            <rFont val="Tahoma"/>
            <family val="2"/>
          </rPr>
          <t xml:space="preserve">
Conception</t>
        </r>
      </text>
    </comment>
    <comment ref="BF4" authorId="0" shapeId="0" xr:uid="{0C042DA4-D01F-4462-9FFE-DECC324238C5}">
      <text>
        <r>
          <rPr>
            <b/>
            <sz val="9"/>
            <color indexed="81"/>
            <rFont val="Tahoma"/>
            <family val="2"/>
          </rPr>
          <t>John:</t>
        </r>
        <r>
          <rPr>
            <sz val="9"/>
            <color indexed="81"/>
            <rFont val="Tahoma"/>
            <family val="2"/>
          </rPr>
          <t xml:space="preserve">
Weaner mortality</t>
        </r>
      </text>
    </comment>
    <comment ref="BG4" authorId="0" shapeId="0" xr:uid="{D8F50781-0506-497E-A15D-0AC6218853A7}">
      <text>
        <r>
          <rPr>
            <b/>
            <sz val="9"/>
            <color indexed="81"/>
            <rFont val="Tahoma"/>
            <family val="2"/>
          </rPr>
          <t>John:</t>
        </r>
        <r>
          <rPr>
            <sz val="9"/>
            <color indexed="81"/>
            <rFont val="Tahoma"/>
            <family val="2"/>
          </rPr>
          <t xml:space="preserve">
Dam mortality</t>
        </r>
      </text>
    </comment>
    <comment ref="BH4" authorId="0" shapeId="0" xr:uid="{1E2CC5AE-FD66-4928-899F-555D857AB655}">
      <text>
        <r>
          <rPr>
            <b/>
            <sz val="9"/>
            <color indexed="81"/>
            <rFont val="Tahoma"/>
            <family val="2"/>
          </rPr>
          <t>John:</t>
        </r>
        <r>
          <rPr>
            <sz val="9"/>
            <color indexed="81"/>
            <rFont val="Tahoma"/>
            <family val="2"/>
          </rPr>
          <t xml:space="preserve">
Relative availability</t>
        </r>
      </text>
    </comment>
    <comment ref="BI4" authorId="0" shapeId="0" xr:uid="{DD1BC7DC-9510-49A0-8CF8-2ACF91E46EB3}">
      <text>
        <r>
          <rPr>
            <sz val="9"/>
            <color indexed="81"/>
            <rFont val="Tahoma"/>
            <family val="2"/>
          </rPr>
          <t>Progeny survival</t>
        </r>
      </text>
    </comment>
    <comment ref="BJ4" authorId="0" shapeId="0" xr:uid="{0C4CB34C-52A2-4080-A23E-ADED3301A1F0}">
      <text>
        <r>
          <rPr>
            <b/>
            <sz val="9"/>
            <color indexed="81"/>
            <rFont val="Tahoma"/>
            <family val="2"/>
          </rPr>
          <t>John:</t>
        </r>
        <r>
          <rPr>
            <sz val="9"/>
            <color indexed="81"/>
            <rFont val="Tahoma"/>
            <family val="2"/>
          </rPr>
          <t xml:space="preserve">
Relative availability</t>
        </r>
      </text>
    </comment>
    <comment ref="BK4" authorId="0" shapeId="0" xr:uid="{3F3DB6C4-DE2F-419B-AD18-07785C231917}">
      <text>
        <r>
          <rPr>
            <sz val="9"/>
            <color indexed="81"/>
            <rFont val="Tahoma"/>
            <family val="2"/>
          </rPr>
          <t>Birth weight</t>
        </r>
      </text>
    </comment>
    <comment ref="BL4" authorId="0" shapeId="0" xr:uid="{DA1C078D-AA81-4A78-9DFC-37E0A8AB8B86}">
      <text>
        <r>
          <rPr>
            <sz val="9"/>
            <color indexed="81"/>
            <rFont val="Tahoma"/>
            <family val="2"/>
          </rPr>
          <t>Weaning weight</t>
        </r>
      </text>
    </comment>
    <comment ref="BM4" authorId="0" shapeId="0" xr:uid="{1EC0D7CF-12F9-4F1F-8977-A8F060C09A40}">
      <text>
        <r>
          <rPr>
            <b/>
            <sz val="9"/>
            <color indexed="81"/>
            <rFont val="Tahoma"/>
            <family val="2"/>
          </rPr>
          <t>John:</t>
        </r>
        <r>
          <rPr>
            <sz val="9"/>
            <color indexed="81"/>
            <rFont val="Tahoma"/>
            <family val="2"/>
          </rPr>
          <t xml:space="preserve">
Weaner mortality</t>
        </r>
      </text>
    </comment>
    <comment ref="BN4" authorId="0" shapeId="0" xr:uid="{85ED7518-3248-46F2-BEC1-6F6D2BDF3C8C}">
      <text>
        <r>
          <rPr>
            <b/>
            <sz val="9"/>
            <color indexed="81"/>
            <rFont val="Tahoma"/>
            <family val="2"/>
          </rPr>
          <t>John:</t>
        </r>
        <r>
          <rPr>
            <sz val="9"/>
            <color indexed="81"/>
            <rFont val="Tahoma"/>
            <family val="2"/>
          </rPr>
          <t xml:space="preserve">
Relative availability</t>
        </r>
      </text>
    </comment>
    <comment ref="BR4" authorId="2" shapeId="0" xr:uid="{92BC5E23-6B81-457A-9465-BBCED9EC75CB}">
      <text>
        <r>
          <rPr>
            <b/>
            <sz val="9"/>
            <color indexed="81"/>
            <rFont val="Tahoma"/>
            <family val="2"/>
          </rPr>
          <t>John:</t>
        </r>
        <r>
          <rPr>
            <sz val="9"/>
            <color indexed="81"/>
            <rFont val="Tahoma"/>
            <family val="2"/>
          </rPr>
          <t xml:space="preserve">
CFW</t>
        </r>
      </text>
    </comment>
    <comment ref="BS4" authorId="2" shapeId="0" xr:uid="{B828607C-FA29-4707-A21B-CE463104DACB}">
      <text>
        <r>
          <rPr>
            <b/>
            <sz val="9"/>
            <color indexed="81"/>
            <rFont val="Tahoma"/>
            <family val="2"/>
          </rPr>
          <t>John:</t>
        </r>
        <r>
          <rPr>
            <sz val="9"/>
            <color indexed="81"/>
            <rFont val="Tahoma"/>
            <family val="2"/>
          </rPr>
          <t xml:space="preserve">
FD</t>
        </r>
      </text>
    </comment>
    <comment ref="BT4" authorId="2" shapeId="0" xr:uid="{DA236917-5303-4A06-BB47-A0705356AA07}">
      <text>
        <r>
          <rPr>
            <b/>
            <sz val="9"/>
            <color indexed="81"/>
            <rFont val="Tahoma"/>
            <family val="2"/>
          </rPr>
          <t>John:</t>
        </r>
        <r>
          <rPr>
            <sz val="9"/>
            <color indexed="81"/>
            <rFont val="Tahoma"/>
            <family val="2"/>
          </rPr>
          <t xml:space="preserve">
Conception</t>
        </r>
      </text>
    </comment>
    <comment ref="BU4" authorId="2" shapeId="0" xr:uid="{BAD5328B-6C1D-476D-9EA6-9F3B09A960E6}">
      <text>
        <r>
          <rPr>
            <b/>
            <sz val="9"/>
            <color indexed="81"/>
            <rFont val="Tahoma"/>
            <family val="2"/>
          </rPr>
          <t>John:</t>
        </r>
        <r>
          <rPr>
            <sz val="9"/>
            <color indexed="81"/>
            <rFont val="Tahoma"/>
            <family val="2"/>
          </rPr>
          <t xml:space="preserve">
Litter Size</t>
        </r>
      </text>
    </comment>
    <comment ref="BV4" authorId="2" shapeId="0" xr:uid="{9691464A-CF42-40C2-A5A9-9F838DFF54A4}">
      <text>
        <r>
          <rPr>
            <b/>
            <sz val="9"/>
            <color indexed="81"/>
            <rFont val="Tahoma"/>
            <family val="2"/>
          </rPr>
          <t>John:</t>
        </r>
        <r>
          <rPr>
            <sz val="9"/>
            <color indexed="81"/>
            <rFont val="Tahoma"/>
            <family val="2"/>
          </rPr>
          <t xml:space="preserve">
ERA (Ewe rearing ability = Lamb survival)</t>
        </r>
      </text>
    </comment>
    <comment ref="BW4" authorId="2" shapeId="0" xr:uid="{579A665C-935B-4B09-BDA4-C11E26059193}">
      <text>
        <r>
          <rPr>
            <b/>
            <sz val="9"/>
            <color indexed="81"/>
            <rFont val="Tahoma"/>
            <family val="2"/>
          </rPr>
          <t>John:</t>
        </r>
        <r>
          <rPr>
            <sz val="9"/>
            <color indexed="81"/>
            <rFont val="Tahoma"/>
            <family val="2"/>
          </rPr>
          <t xml:space="preserve">
Mortality</t>
        </r>
      </text>
    </comment>
    <comment ref="BX4" authorId="2" shapeId="0" xr:uid="{F58C5024-3A0E-4955-8FAD-6C2D321A8471}">
      <text>
        <r>
          <rPr>
            <b/>
            <sz val="9"/>
            <color indexed="81"/>
            <rFont val="Tahoma"/>
            <family val="2"/>
          </rPr>
          <t>John:</t>
        </r>
        <r>
          <rPr>
            <sz val="9"/>
            <color indexed="81"/>
            <rFont val="Tahoma"/>
            <family val="2"/>
          </rPr>
          <t xml:space="preserve">
LWC (Liveweight change)</t>
        </r>
      </text>
    </comment>
    <comment ref="BY4" authorId="2" shapeId="0" xr:uid="{EE3CD86E-40C8-47D8-9196-79048B93823C}">
      <text>
        <r>
          <rPr>
            <b/>
            <sz val="9"/>
            <color indexed="81"/>
            <rFont val="Tahoma"/>
            <family val="2"/>
          </rPr>
          <t>John:</t>
        </r>
        <r>
          <rPr>
            <sz val="9"/>
            <color indexed="81"/>
            <rFont val="Tahoma"/>
            <family val="2"/>
          </rPr>
          <t xml:space="preserve">
Random</t>
        </r>
      </text>
    </comment>
    <comment ref="CF4" authorId="0" shapeId="0" xr:uid="{1FFA69E7-0806-4E89-B418-84B5B76C2E09}">
      <text>
        <r>
          <rPr>
            <b/>
            <sz val="9"/>
            <color indexed="81"/>
            <rFont val="Tahoma"/>
            <family val="2"/>
          </rPr>
          <t>John:</t>
        </r>
        <r>
          <rPr>
            <sz val="9"/>
            <color indexed="81"/>
            <rFont val="Tahoma"/>
            <family val="2"/>
          </rPr>
          <t xml:space="preserve">
All periods and slices of r2</t>
        </r>
      </text>
    </comment>
    <comment ref="CM4" authorId="2" shapeId="0" xr:uid="{610AB6DD-FD22-4297-BF0A-2D181104B4CA}">
      <text>
        <r>
          <rPr>
            <b/>
            <sz val="9"/>
            <color indexed="81"/>
            <rFont val="Tahoma"/>
            <family val="2"/>
          </rPr>
          <t>John:</t>
        </r>
        <r>
          <rPr>
            <sz val="9"/>
            <color indexed="81"/>
            <rFont val="Tahoma"/>
            <family val="2"/>
          </rPr>
          <t xml:space="preserve">
post weaning fvp date u[0] for autumn lambing i[0] mated ewe lambs y[1].
Note: y[1] if post-weaning is occurring prior to the end of the calendar year</t>
        </r>
      </text>
    </comment>
    <comment ref="CN4" authorId="2" shapeId="0" xr:uid="{5A6AAD67-6B24-4478-AA2B-B4D72B9626E1}">
      <text>
        <r>
          <rPr>
            <b/>
            <sz val="9"/>
            <color indexed="81"/>
            <rFont val="Tahoma"/>
            <family val="2"/>
          </rPr>
          <t>John:</t>
        </r>
        <r>
          <rPr>
            <sz val="9"/>
            <color indexed="81"/>
            <rFont val="Tahoma"/>
            <family val="2"/>
          </rPr>
          <t xml:space="preserve">
Winter lambing</t>
        </r>
      </text>
    </comment>
    <comment ref="CO4" authorId="2" shapeId="0" xr:uid="{49A803EA-9D60-4526-B14D-9DBCEAFCEE6A}">
      <text>
        <r>
          <rPr>
            <b/>
            <sz val="9"/>
            <color indexed="81"/>
            <rFont val="Tahoma"/>
            <family val="2"/>
          </rPr>
          <t>John:</t>
        </r>
        <r>
          <rPr>
            <sz val="9"/>
            <color indexed="81"/>
            <rFont val="Tahoma"/>
            <family val="2"/>
          </rPr>
          <t xml:space="preserve">
Spring lambing</t>
        </r>
      </text>
    </comment>
    <comment ref="CP4" authorId="2" shapeId="0" xr:uid="{2CCF2EF6-F305-4461-BA9B-1F0096A2D23E}">
      <text>
        <r>
          <rPr>
            <b/>
            <sz val="9"/>
            <color indexed="81"/>
            <rFont val="Tahoma"/>
            <family val="2"/>
          </rPr>
          <t>John:</t>
        </r>
        <r>
          <rPr>
            <sz val="9"/>
            <color indexed="81"/>
            <rFont val="Tahoma"/>
            <family val="2"/>
          </rPr>
          <t xml:space="preserve">
End of joining fvp date u[2] for autumn lambing i[0] ewe lambs y[1].
Note: y[1] because end of joining for ewe lambs is occurring in Jan, Feb or Mar in the 2nd year.</t>
        </r>
      </text>
    </comment>
    <comment ref="CQ4" authorId="2" shapeId="0" xr:uid="{8CE6F3B7-A272-4B56-A841-4ECCBBB11606}">
      <text>
        <r>
          <rPr>
            <b/>
            <sz val="9"/>
            <color indexed="81"/>
            <rFont val="Tahoma"/>
            <family val="2"/>
          </rPr>
          <t>John:</t>
        </r>
        <r>
          <rPr>
            <sz val="9"/>
            <color indexed="81"/>
            <rFont val="Tahoma"/>
            <family val="2"/>
          </rPr>
          <t xml:space="preserve">
Winter lambing</t>
        </r>
      </text>
    </comment>
    <comment ref="CR4" authorId="2" shapeId="0" xr:uid="{BB1B7A79-AABC-44EF-81C3-8CA0654D0B2D}">
      <text>
        <r>
          <rPr>
            <b/>
            <sz val="9"/>
            <color indexed="81"/>
            <rFont val="Tahoma"/>
            <family val="2"/>
          </rPr>
          <t>John:</t>
        </r>
        <r>
          <rPr>
            <sz val="9"/>
            <color indexed="81"/>
            <rFont val="Tahoma"/>
            <family val="2"/>
          </rPr>
          <t xml:space="preserve">
Spring lambing</t>
        </r>
      </text>
    </comment>
    <comment ref="CT4" authorId="0" shapeId="0" xr:uid="{823CD838-0DE7-46A5-A20C-4967BBB8336D}">
      <text>
        <r>
          <rPr>
            <b/>
            <sz val="9"/>
            <color indexed="81"/>
            <rFont val="Tahoma"/>
            <family val="2"/>
          </rPr>
          <t>Young:</t>
        </r>
        <r>
          <rPr>
            <sz val="9"/>
            <color indexed="81"/>
            <rFont val="Tahoma"/>
            <family val="2"/>
          </rPr>
          <t xml:space="preserve">
0:1 is weaning </t>
        </r>
      </text>
    </comment>
    <comment ref="CU4" authorId="0" shapeId="0" xr:uid="{6BC3055B-92CF-4A14-9943-D7F2CC6C2EDC}">
      <text>
        <r>
          <rPr>
            <b/>
            <sz val="9"/>
            <color indexed="81"/>
            <rFont val="Tahoma"/>
            <family val="2"/>
          </rPr>
          <t>Young:</t>
        </r>
        <r>
          <rPr>
            <sz val="9"/>
            <color indexed="81"/>
            <rFont val="Tahoma"/>
            <family val="2"/>
          </rPr>
          <t xml:space="preserve">
1:2 is mid-way from weaning to next joining</t>
        </r>
      </text>
    </comment>
    <comment ref="CV4" authorId="0" shapeId="0" xr:uid="{80B56CAA-A291-4E4A-BD18-38C0D96EC2FD}">
      <text>
        <r>
          <rPr>
            <b/>
            <sz val="9"/>
            <color indexed="81"/>
            <rFont val="Tahoma"/>
            <family val="2"/>
          </rPr>
          <t>Young:</t>
        </r>
        <r>
          <rPr>
            <sz val="9"/>
            <color indexed="81"/>
            <rFont val="Tahoma"/>
            <family val="2"/>
          </rPr>
          <t xml:space="preserve">
2:3 is mid-way from from previous FVP to next joining</t>
        </r>
      </text>
    </comment>
    <comment ref="CW4" authorId="0" shapeId="0" xr:uid="{361C9512-277F-4EDD-A9A0-0918E2A5BCD4}">
      <text>
        <r>
          <rPr>
            <b/>
            <sz val="9"/>
            <color indexed="81"/>
            <rFont val="Tahoma"/>
            <family val="2"/>
          </rPr>
          <t>Young:</t>
        </r>
        <r>
          <rPr>
            <sz val="9"/>
            <color indexed="81"/>
            <rFont val="Tahoma"/>
            <family val="2"/>
          </rPr>
          <t xml:space="preserve">
3:4 is the end of joining
Use this period with ewe lambs to optimise LWC during joining</t>
        </r>
      </text>
    </comment>
    <comment ref="DM4" authorId="0" shapeId="0" xr:uid="{B8F07D38-6E2A-4E25-83FF-2F4C0CED32B0}">
      <text>
        <r>
          <rPr>
            <b/>
            <sz val="9"/>
            <color indexed="81"/>
            <rFont val="Tahoma"/>
            <family val="2"/>
          </rPr>
          <t>Michael:</t>
        </r>
        <r>
          <rPr>
            <sz val="9"/>
            <color indexed="81"/>
            <rFont val="Tahoma"/>
            <family val="2"/>
          </rPr>
          <t xml:space="preserve">
For 0:1
      if n=3: medium nut (expected optimum)
      if n=2: high nut</t>
        </r>
      </text>
    </comment>
    <comment ref="DN4" authorId="0" shapeId="0" xr:uid="{93FC427B-BE5A-4196-B094-D85A64CED208}">
      <text>
        <r>
          <rPr>
            <b/>
            <sz val="9"/>
            <color indexed="81"/>
            <rFont val="Tahoma"/>
            <family val="2"/>
          </rPr>
          <t xml:space="preserve">Michael:
</t>
        </r>
        <r>
          <rPr>
            <sz val="9"/>
            <color indexed="81"/>
            <rFont val="Tahoma"/>
            <family val="2"/>
          </rPr>
          <t>For 1:2</t>
        </r>
        <r>
          <rPr>
            <b/>
            <sz val="9"/>
            <color indexed="81"/>
            <rFont val="Tahoma"/>
            <family val="2"/>
          </rPr>
          <t xml:space="preserve">
      </t>
        </r>
        <r>
          <rPr>
            <sz val="9"/>
            <color indexed="81"/>
            <rFont val="Tahoma"/>
            <family val="2"/>
          </rPr>
          <t>if n=3: high nut
          if n=2: low nut</t>
        </r>
      </text>
    </comment>
    <comment ref="DO4" authorId="0" shapeId="0" xr:uid="{10205AE4-AAC9-4546-8C7B-044919FA2215}">
      <text>
        <r>
          <rPr>
            <b/>
            <sz val="9"/>
            <color indexed="81"/>
            <rFont val="Tahoma"/>
            <family val="2"/>
          </rPr>
          <t xml:space="preserve">Michael:
</t>
        </r>
        <r>
          <rPr>
            <sz val="9"/>
            <color indexed="81"/>
            <rFont val="Tahoma"/>
            <family val="2"/>
          </rPr>
          <t xml:space="preserve">For 2:3
</t>
        </r>
        <r>
          <rPr>
            <b/>
            <sz val="9"/>
            <color indexed="81"/>
            <rFont val="Tahoma"/>
            <family val="2"/>
          </rPr>
          <t xml:space="preserve">      </t>
        </r>
        <r>
          <rPr>
            <sz val="9"/>
            <color indexed="81"/>
            <rFont val="Tahoma"/>
            <family val="2"/>
          </rPr>
          <t>if n=3: low nut
          if n=2: doesn't exist</t>
        </r>
      </text>
    </comment>
    <comment ref="HW4" authorId="2" shapeId="0" xr:uid="{5F8D7599-9B1B-4CCD-8F76-B4A1DF99C4FD}">
      <text>
        <r>
          <rPr>
            <b/>
            <sz val="9"/>
            <color indexed="81"/>
            <rFont val="Tahoma"/>
            <family val="2"/>
          </rPr>
          <t>John:</t>
        </r>
        <r>
          <rPr>
            <sz val="9"/>
            <color indexed="81"/>
            <rFont val="Tahoma"/>
            <family val="2"/>
          </rPr>
          <t xml:space="preserve">
aStd - weanage
</t>
        </r>
      </text>
    </comment>
    <comment ref="HY4" authorId="2" shapeId="0" xr:uid="{F1DCE357-7D7A-405D-B226-69055F5D6A5E}">
      <text>
        <r>
          <rPr>
            <b/>
            <sz val="9"/>
            <color indexed="81"/>
            <rFont val="Tahoma"/>
            <family val="2"/>
          </rPr>
          <t>John:</t>
        </r>
        <r>
          <rPr>
            <sz val="9"/>
            <color indexed="81"/>
            <rFont val="Tahoma"/>
            <family val="2"/>
          </rPr>
          <t xml:space="preserve">
The base breed. This is usually Merino or composite.</t>
        </r>
      </text>
    </comment>
    <comment ref="HZ4" authorId="2" shapeId="0" xr:uid="{EA5FCC71-3412-4D05-9092-E3A7BA334AF5}">
      <text>
        <r>
          <rPr>
            <b/>
            <sz val="9"/>
            <color indexed="81"/>
            <rFont val="Tahoma"/>
            <family val="2"/>
          </rPr>
          <t>John:</t>
        </r>
        <r>
          <rPr>
            <sz val="9"/>
            <color indexed="81"/>
            <rFont val="Tahoma"/>
            <family val="2"/>
          </rPr>
          <t xml:space="preserve">
Include BBT</t>
        </r>
      </text>
    </comment>
    <comment ref="ID4" authorId="2" shapeId="0" xr:uid="{7877AB00-722C-4EF7-B63C-1C525262DD20}">
      <text>
        <r>
          <rPr>
            <b/>
            <sz val="9"/>
            <color indexed="81"/>
            <rFont val="Tahoma"/>
            <family val="2"/>
          </rPr>
          <t>John:</t>
        </r>
        <r>
          <rPr>
            <sz val="9"/>
            <color indexed="81"/>
            <rFont val="Tahoma"/>
            <family val="2"/>
          </rPr>
          <t xml:space="preserve">
Yearling progeny, Singles</t>
        </r>
      </text>
    </comment>
    <comment ref="IE4" authorId="2" shapeId="0" xr:uid="{9109237E-D341-425C-94DD-E8B235456F16}">
      <text>
        <r>
          <rPr>
            <b/>
            <sz val="9"/>
            <color indexed="81"/>
            <rFont val="Tahoma"/>
            <family val="2"/>
          </rPr>
          <t>John:</t>
        </r>
        <r>
          <rPr>
            <sz val="9"/>
            <color indexed="81"/>
            <rFont val="Tahoma"/>
            <family val="2"/>
          </rPr>
          <t xml:space="preserve">
Yearling progeny, Twins</t>
        </r>
      </text>
    </comment>
    <comment ref="IF4" authorId="2" shapeId="0" xr:uid="{CCA187A1-9C97-4752-826A-E05F9D71DDD7}">
      <text>
        <r>
          <rPr>
            <b/>
            <sz val="9"/>
            <color indexed="81"/>
            <rFont val="Tahoma"/>
            <family val="2"/>
          </rPr>
          <t>John:</t>
        </r>
        <r>
          <rPr>
            <sz val="9"/>
            <color indexed="81"/>
            <rFont val="Tahoma"/>
            <family val="2"/>
          </rPr>
          <t xml:space="preserve">
Yearling progeny, Triplets</t>
        </r>
      </text>
    </comment>
    <comment ref="IG4" authorId="2" shapeId="0" xr:uid="{A9D92726-D062-4EA4-B0EB-877D2BDC0631}">
      <text>
        <r>
          <rPr>
            <b/>
            <sz val="9"/>
            <color indexed="81"/>
            <rFont val="Tahoma"/>
            <family val="2"/>
          </rPr>
          <t>John:</t>
        </r>
        <r>
          <rPr>
            <sz val="9"/>
            <color indexed="81"/>
            <rFont val="Tahoma"/>
            <family val="2"/>
          </rPr>
          <t xml:space="preserve">
2-tooth progeny, Singles</t>
        </r>
      </text>
    </comment>
    <comment ref="IH4" authorId="2" shapeId="0" xr:uid="{D3219BAF-DDDC-47AE-84C4-3AF7E943AB74}">
      <text>
        <r>
          <rPr>
            <b/>
            <sz val="9"/>
            <color indexed="81"/>
            <rFont val="Tahoma"/>
            <family val="2"/>
          </rPr>
          <t>John:</t>
        </r>
        <r>
          <rPr>
            <sz val="9"/>
            <color indexed="81"/>
            <rFont val="Tahoma"/>
            <family val="2"/>
          </rPr>
          <t xml:space="preserve">
2-tooth progeny, Twins</t>
        </r>
      </text>
    </comment>
    <comment ref="II4" authorId="2" shapeId="0" xr:uid="{D73C6C91-4A7E-4DFF-BCEF-0C66428603B0}">
      <text>
        <r>
          <rPr>
            <b/>
            <sz val="9"/>
            <color indexed="81"/>
            <rFont val="Tahoma"/>
            <family val="2"/>
          </rPr>
          <t>John:</t>
        </r>
        <r>
          <rPr>
            <sz val="9"/>
            <color indexed="81"/>
            <rFont val="Tahoma"/>
            <family val="2"/>
          </rPr>
          <t xml:space="preserve">
2-tooth progeny, Triplets</t>
        </r>
      </text>
    </comment>
    <comment ref="IJ4" authorId="2" shapeId="0" xr:uid="{3C7B93C2-CC23-4AD1-B05D-F055CF4ABE5F}">
      <text>
        <r>
          <rPr>
            <b/>
            <sz val="9"/>
            <color indexed="81"/>
            <rFont val="Tahoma"/>
            <family val="2"/>
          </rPr>
          <t>John:</t>
        </r>
        <r>
          <rPr>
            <sz val="9"/>
            <color indexed="81"/>
            <rFont val="Tahoma"/>
            <family val="2"/>
          </rPr>
          <t xml:space="preserve">
Adult progeny, Singles</t>
        </r>
      </text>
    </comment>
    <comment ref="IK4" authorId="2" shapeId="0" xr:uid="{DC1D9C50-F10D-4107-99AD-A015D00886E3}">
      <text>
        <r>
          <rPr>
            <b/>
            <sz val="9"/>
            <color indexed="81"/>
            <rFont val="Tahoma"/>
            <family val="2"/>
          </rPr>
          <t>John:</t>
        </r>
        <r>
          <rPr>
            <sz val="9"/>
            <color indexed="81"/>
            <rFont val="Tahoma"/>
            <family val="2"/>
          </rPr>
          <t xml:space="preserve">
Adult progeny, Twins</t>
        </r>
      </text>
    </comment>
    <comment ref="IL4" authorId="2" shapeId="0" xr:uid="{8541F861-6F27-4EBE-BEFF-E94CBAB2491C}">
      <text>
        <r>
          <rPr>
            <b/>
            <sz val="9"/>
            <color indexed="81"/>
            <rFont val="Tahoma"/>
            <family val="2"/>
          </rPr>
          <t>John:</t>
        </r>
        <r>
          <rPr>
            <sz val="9"/>
            <color indexed="81"/>
            <rFont val="Tahoma"/>
            <family val="2"/>
          </rPr>
          <t xml:space="preserve">
Adult progeny, Triplets</t>
        </r>
      </text>
    </comment>
    <comment ref="IM4" authorId="2" shapeId="0" xr:uid="{EB2A31A7-16EF-4ACB-8ECB-93FB358CBB13}">
      <text>
        <r>
          <rPr>
            <b/>
            <sz val="9"/>
            <color indexed="81"/>
            <rFont val="Tahoma"/>
            <family val="2"/>
          </rPr>
          <t>John:</t>
        </r>
        <r>
          <rPr>
            <sz val="9"/>
            <color indexed="81"/>
            <rFont val="Tahoma"/>
            <family val="2"/>
          </rPr>
          <t xml:space="preserve">
Yearling progeny, Singles</t>
        </r>
      </text>
    </comment>
    <comment ref="IN4" authorId="2" shapeId="0" xr:uid="{8FAE3320-31AD-4151-9D71-5B32EAEBD88F}">
      <text>
        <r>
          <rPr>
            <b/>
            <sz val="9"/>
            <color indexed="81"/>
            <rFont val="Tahoma"/>
            <family val="2"/>
          </rPr>
          <t>John:</t>
        </r>
        <r>
          <rPr>
            <sz val="9"/>
            <color indexed="81"/>
            <rFont val="Tahoma"/>
            <family val="2"/>
          </rPr>
          <t xml:space="preserve">
Yearling progeny, Twins</t>
        </r>
      </text>
    </comment>
    <comment ref="IO4" authorId="2" shapeId="0" xr:uid="{668C5235-7D2B-40C5-864F-91A51EE2395C}">
      <text>
        <r>
          <rPr>
            <b/>
            <sz val="9"/>
            <color indexed="81"/>
            <rFont val="Tahoma"/>
            <family val="2"/>
          </rPr>
          <t>John:</t>
        </r>
        <r>
          <rPr>
            <sz val="9"/>
            <color indexed="81"/>
            <rFont val="Tahoma"/>
            <family val="2"/>
          </rPr>
          <t xml:space="preserve">
Yearling progeny, Triplets</t>
        </r>
      </text>
    </comment>
    <comment ref="IP4" authorId="2" shapeId="0" xr:uid="{51538251-0809-4BBF-86C7-5614E7A0450E}">
      <text>
        <r>
          <rPr>
            <b/>
            <sz val="9"/>
            <color indexed="81"/>
            <rFont val="Tahoma"/>
            <family val="2"/>
          </rPr>
          <t>John:</t>
        </r>
        <r>
          <rPr>
            <sz val="9"/>
            <color indexed="81"/>
            <rFont val="Tahoma"/>
            <family val="2"/>
          </rPr>
          <t xml:space="preserve">
2-tooth progeny, Singles</t>
        </r>
      </text>
    </comment>
    <comment ref="IQ4" authorId="2" shapeId="0" xr:uid="{0BDFFEEC-5242-412E-90E8-F1DB30000D7F}">
      <text>
        <r>
          <rPr>
            <b/>
            <sz val="9"/>
            <color indexed="81"/>
            <rFont val="Tahoma"/>
            <family val="2"/>
          </rPr>
          <t>John:</t>
        </r>
        <r>
          <rPr>
            <sz val="9"/>
            <color indexed="81"/>
            <rFont val="Tahoma"/>
            <family val="2"/>
          </rPr>
          <t xml:space="preserve">
2-tooth progeny, Twins</t>
        </r>
      </text>
    </comment>
    <comment ref="IR4" authorId="2" shapeId="0" xr:uid="{08D92574-B1DD-4B8E-AF6D-E34266BB7BB0}">
      <text>
        <r>
          <rPr>
            <b/>
            <sz val="9"/>
            <color indexed="81"/>
            <rFont val="Tahoma"/>
            <family val="2"/>
          </rPr>
          <t>John:</t>
        </r>
        <r>
          <rPr>
            <sz val="9"/>
            <color indexed="81"/>
            <rFont val="Tahoma"/>
            <family val="2"/>
          </rPr>
          <t xml:space="preserve">
2-tooth progeny, Triplets</t>
        </r>
      </text>
    </comment>
    <comment ref="IS4" authorId="2" shapeId="0" xr:uid="{1586BE15-E561-4A67-8852-375351E10B47}">
      <text>
        <r>
          <rPr>
            <b/>
            <sz val="9"/>
            <color indexed="81"/>
            <rFont val="Tahoma"/>
            <family val="2"/>
          </rPr>
          <t>John:</t>
        </r>
        <r>
          <rPr>
            <sz val="9"/>
            <color indexed="81"/>
            <rFont val="Tahoma"/>
            <family val="2"/>
          </rPr>
          <t xml:space="preserve">
Adult progeny, Singles</t>
        </r>
      </text>
    </comment>
    <comment ref="IT4" authorId="2" shapeId="0" xr:uid="{3E1E2DCB-BA1B-4CD4-80DD-213E670B06C4}">
      <text>
        <r>
          <rPr>
            <b/>
            <sz val="9"/>
            <color indexed="81"/>
            <rFont val="Tahoma"/>
            <family val="2"/>
          </rPr>
          <t>John:</t>
        </r>
        <r>
          <rPr>
            <sz val="9"/>
            <color indexed="81"/>
            <rFont val="Tahoma"/>
            <family val="2"/>
          </rPr>
          <t xml:space="preserve">
Adult progeny, Twins</t>
        </r>
      </text>
    </comment>
    <comment ref="IU4" authorId="2" shapeId="0" xr:uid="{9677EF28-B8F0-4B0C-817A-999F7BED8CAE}">
      <text>
        <r>
          <rPr>
            <b/>
            <sz val="9"/>
            <color indexed="81"/>
            <rFont val="Tahoma"/>
            <family val="2"/>
          </rPr>
          <t>John:</t>
        </r>
        <r>
          <rPr>
            <sz val="9"/>
            <color indexed="81"/>
            <rFont val="Tahoma"/>
            <family val="2"/>
          </rPr>
          <t xml:space="preserve">
Adult progeny, Triplets</t>
        </r>
      </text>
    </comment>
    <comment ref="IV4" authorId="2" shapeId="0" xr:uid="{C401C45A-0949-4A27-B292-5EFC6A6B3A4C}">
      <text>
        <r>
          <rPr>
            <b/>
            <sz val="9"/>
            <color indexed="81"/>
            <rFont val="Tahoma"/>
            <family val="2"/>
          </rPr>
          <t xml:space="preserve">John:
</t>
        </r>
        <r>
          <rPr>
            <sz val="9"/>
            <color indexed="81"/>
            <rFont val="Tahoma"/>
            <family val="2"/>
          </rPr>
          <t>Adjust litter size for all dams</t>
        </r>
      </text>
    </comment>
    <comment ref="IW4" authorId="2" shapeId="0" xr:uid="{7D9E818E-E367-4B5F-B85A-957F7C0A5632}">
      <text>
        <r>
          <rPr>
            <b/>
            <sz val="9"/>
            <color indexed="81"/>
            <rFont val="Tahoma"/>
            <family val="2"/>
          </rPr>
          <t xml:space="preserve">John:
</t>
        </r>
        <r>
          <rPr>
            <sz val="9"/>
            <color indexed="81"/>
            <rFont val="Tahoma"/>
            <family val="2"/>
          </rPr>
          <t>Increase the number of dams with triplets</t>
        </r>
      </text>
    </comment>
    <comment ref="IY4" authorId="2" shapeId="0" xr:uid="{F86BD2A4-2CE5-4DF0-BCA2-4C8FB71F91A9}">
      <text>
        <r>
          <rPr>
            <b/>
            <sz val="9"/>
            <color indexed="81"/>
            <rFont val="Tahoma"/>
            <family val="2"/>
          </rPr>
          <t xml:space="preserve">John:
</t>
        </r>
        <r>
          <rPr>
            <sz val="9"/>
            <color indexed="81"/>
            <rFont val="Tahoma"/>
            <family val="2"/>
          </rPr>
          <t>Increase the number of dams with triplets</t>
        </r>
      </text>
    </comment>
    <comment ref="IZ4" authorId="2" shapeId="0" xr:uid="{F3E77B2F-0322-4494-947A-6632AE7E77D2}">
      <text>
        <r>
          <rPr>
            <b/>
            <sz val="9"/>
            <color indexed="81"/>
            <rFont val="Tahoma"/>
            <family val="2"/>
          </rPr>
          <t xml:space="preserve">John:
</t>
        </r>
        <r>
          <rPr>
            <sz val="9"/>
            <color indexed="81"/>
            <rFont val="Tahoma"/>
            <family val="2"/>
          </rPr>
          <t>Increase the number of dams with triplets</t>
        </r>
      </text>
    </comment>
    <comment ref="JA4" authorId="2" shapeId="0" xr:uid="{80DC842D-1F3A-4815-A7F3-6F04941EA52A}">
      <text>
        <r>
          <rPr>
            <b/>
            <sz val="9"/>
            <color indexed="81"/>
            <rFont val="Tahoma"/>
            <family val="2"/>
          </rPr>
          <t xml:space="preserve">John:
</t>
        </r>
        <r>
          <rPr>
            <sz val="9"/>
            <color indexed="81"/>
            <rFont val="Tahoma"/>
            <family val="2"/>
          </rPr>
          <t>Increase the number of dams with triplets</t>
        </r>
      </text>
    </comment>
    <comment ref="JD4" authorId="2" shapeId="0" xr:uid="{90C07E8A-2A5C-4510-B26D-109EE346383F}">
      <text>
        <r>
          <rPr>
            <b/>
            <sz val="9"/>
            <color indexed="81"/>
            <rFont val="Tahoma"/>
            <family val="2"/>
          </rPr>
          <t>John:</t>
        </r>
        <r>
          <rPr>
            <sz val="9"/>
            <color indexed="81"/>
            <rFont val="Tahoma"/>
            <family val="2"/>
          </rPr>
          <t xml:space="preserve">
Autumn lambing included</t>
        </r>
      </text>
    </comment>
    <comment ref="JE4" authorId="2" shapeId="0" xr:uid="{DDC4B732-0724-4618-967C-94830644C7C0}">
      <text>
        <r>
          <rPr>
            <b/>
            <sz val="9"/>
            <color indexed="81"/>
            <rFont val="Tahoma"/>
            <family val="2"/>
          </rPr>
          <t>John:</t>
        </r>
        <r>
          <rPr>
            <sz val="9"/>
            <color indexed="81"/>
            <rFont val="Tahoma"/>
            <family val="2"/>
          </rPr>
          <t xml:space="preserve">
Winter lambing included</t>
        </r>
      </text>
    </comment>
    <comment ref="JF4" authorId="2" shapeId="0" xr:uid="{E5BCC9AA-3746-43B7-A671-B947067682D5}">
      <text>
        <r>
          <rPr>
            <b/>
            <sz val="9"/>
            <color indexed="81"/>
            <rFont val="Tahoma"/>
            <family val="2"/>
          </rPr>
          <t>John:</t>
        </r>
        <r>
          <rPr>
            <sz val="9"/>
            <color indexed="81"/>
            <rFont val="Tahoma"/>
            <family val="2"/>
          </rPr>
          <t xml:space="preserve">
Spring lambing included</t>
        </r>
      </text>
    </comment>
    <comment ref="JG4" authorId="2" shapeId="0" xr:uid="{F6A63D6B-CC6D-44BF-9483-ED1A61E96B2D}">
      <text>
        <r>
          <rPr>
            <b/>
            <sz val="9"/>
            <color indexed="81"/>
            <rFont val="Tahoma"/>
            <family val="2"/>
          </rPr>
          <t>John:</t>
        </r>
        <r>
          <rPr>
            <sz val="9"/>
            <color indexed="81"/>
            <rFont val="Tahoma"/>
            <family val="2"/>
          </rPr>
          <t xml:space="preserve">
Ewe lambs for all genotypes</t>
        </r>
      </text>
    </comment>
    <comment ref="JH4" authorId="2" shapeId="0" xr:uid="{1E367B46-AD3A-4C5F-8A79-CB4BC99A69D4}">
      <text>
        <r>
          <rPr>
            <b/>
            <sz val="9"/>
            <color indexed="81"/>
            <rFont val="Tahoma"/>
            <family val="2"/>
          </rPr>
          <t>John:</t>
        </r>
        <r>
          <rPr>
            <sz val="9"/>
            <color indexed="81"/>
            <rFont val="Tahoma"/>
            <family val="2"/>
          </rPr>
          <t xml:space="preserve">
2-tooths &amp; Adults for all genotypes</t>
        </r>
      </text>
    </comment>
    <comment ref="JI4" authorId="2" shapeId="0" xr:uid="{1009D4DF-56FA-4849-A964-B6F2A9D0CC8E}">
      <text>
        <r>
          <rPr>
            <b/>
            <sz val="9"/>
            <color indexed="81"/>
            <rFont val="Tahoma"/>
            <family val="2"/>
          </rPr>
          <t>John:</t>
        </r>
        <r>
          <rPr>
            <sz val="9"/>
            <color indexed="81"/>
            <rFont val="Tahoma"/>
            <family val="2"/>
          </rPr>
          <t xml:space="preserve">
0:1 is the yearlings
</t>
        </r>
      </text>
    </comment>
    <comment ref="JJ4" authorId="2" shapeId="0" xr:uid="{FD1719A0-8CDF-47F4-8165-6A9FDAA90CEE}">
      <text>
        <r>
          <rPr>
            <b/>
            <sz val="9"/>
            <color indexed="81"/>
            <rFont val="Tahoma"/>
            <family val="2"/>
          </rPr>
          <t>John:</t>
        </r>
        <r>
          <rPr>
            <sz val="9"/>
            <color indexed="81"/>
            <rFont val="Tahoma"/>
            <family val="2"/>
          </rPr>
          <t xml:space="preserve">
0:1 is the yearlings
</t>
        </r>
      </text>
    </comment>
    <comment ref="JK4" authorId="2" shapeId="0" xr:uid="{C201F09B-FDE6-471C-AAE8-29AF72EADD72}">
      <text>
        <r>
          <rPr>
            <b/>
            <sz val="9"/>
            <color indexed="81"/>
            <rFont val="Tahoma"/>
            <family val="2"/>
          </rPr>
          <t>John:</t>
        </r>
        <r>
          <rPr>
            <sz val="9"/>
            <color indexed="81"/>
            <rFont val="Tahoma"/>
            <family val="2"/>
          </rPr>
          <t xml:space="preserve">
1: is maidens and older
</t>
        </r>
      </text>
    </comment>
    <comment ref="JL4" authorId="2" shapeId="0" xr:uid="{CE326799-14A2-4FBE-839D-DFEE07CFA0A6}">
      <text>
        <r>
          <rPr>
            <b/>
            <sz val="9"/>
            <color indexed="81"/>
            <rFont val="Tahoma"/>
            <family val="2"/>
          </rPr>
          <t>John:</t>
        </r>
        <r>
          <rPr>
            <sz val="9"/>
            <color indexed="81"/>
            <rFont val="Tahoma"/>
            <family val="2"/>
          </rPr>
          <t xml:space="preserve">
1: is maidens and older
</t>
        </r>
      </text>
    </comment>
    <comment ref="JM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0% and Merinos higher.</t>
        </r>
      </text>
    </comment>
    <comment ref="JN4" authorId="2" shapeId="0" xr:uid="{E7FBCDF3-95A2-464D-89EF-A5E1D73E4C62}">
      <text>
        <r>
          <rPr>
            <b/>
            <sz val="9"/>
            <color indexed="81"/>
            <rFont val="Tahoma"/>
            <family val="2"/>
          </rPr>
          <t>John:</t>
        </r>
        <r>
          <rPr>
            <sz val="9"/>
            <color indexed="81"/>
            <rFont val="Tahoma"/>
            <family val="2"/>
          </rPr>
          <t xml:space="preserve">
1: is maidens and older
</t>
        </r>
      </text>
    </comment>
    <comment ref="JQ4" authorId="2" shapeId="0" xr:uid="{FC21816D-6968-40A2-8F3C-C2D6D3963CD9}">
      <text>
        <r>
          <rPr>
            <b/>
            <sz val="9"/>
            <color indexed="81"/>
            <rFont val="Tahoma"/>
            <family val="2"/>
          </rPr>
          <t>John:</t>
        </r>
        <r>
          <rPr>
            <sz val="9"/>
            <color indexed="81"/>
            <rFont val="Tahoma"/>
            <family val="2"/>
          </rPr>
          <t xml:space="preserve">
All slices, for retained dams. Used to force a minimum number of dams into each slice for generating the optimum feed supply.
This is not forcing a, e, b or y. Therefore, have to force some NM ewes (using propn_mated) to ensure all b slices are included</t>
        </r>
      </text>
    </comment>
    <comment ref="JZ4" authorId="0" shapeId="0" xr:uid="{1AEAFFC6-882C-4AA1-B3F5-BB220C633F9A}">
      <text>
        <r>
          <rPr>
            <b/>
            <sz val="9"/>
            <color indexed="81"/>
            <rFont val="Tahoma"/>
            <family val="2"/>
          </rPr>
          <t>Young:</t>
        </r>
        <r>
          <rPr>
            <sz val="9"/>
            <color indexed="81"/>
            <rFont val="Tahoma"/>
            <family val="2"/>
          </rPr>
          <t xml:space="preserve">
All dam sales 0-6yrs of age
Can set to stop sales for o[0:5] or v[0:17]  i.e. only sell at 6.5yo or older.
Use other slices to turn on sellign options that are desired. This would include 5.5yos and drys at scanning (t[1] slice).
This also stops sale of dams as lambs or yearlings (must be sold as offspring).
</t>
        </r>
      </text>
    </comment>
    <comment ref="KA4" authorId="0" shapeId="0" xr:uid="{19A3B348-25AD-4034-9A31-56E81899B99B}">
      <text>
        <r>
          <rPr>
            <b/>
            <sz val="9"/>
            <color indexed="81"/>
            <rFont val="Tahoma"/>
            <family val="2"/>
          </rPr>
          <t>Young:</t>
        </r>
        <r>
          <rPr>
            <sz val="9"/>
            <color indexed="81"/>
            <rFont val="Tahoma"/>
            <family val="2"/>
          </rPr>
          <t xml:space="preserve">
Young sale ewes as dams (Yrl joining to 2 tooth joining).
This is often set to 0 so that all surplus young ewes are sold as offspring. But can be turned on to allow sale as dams so that all females can be forced to be dams (to allow control of total proportion mated)</t>
        </r>
      </text>
    </comment>
    <comment ref="KB4" authorId="0" shapeId="0" xr:uid="{B4214F5E-D6BF-402A-8858-47A6C1834B8C}">
      <text>
        <r>
          <rPr>
            <b/>
            <sz val="9"/>
            <color indexed="81"/>
            <rFont val="Tahoma"/>
            <family val="2"/>
          </rPr>
          <t>Young:</t>
        </r>
        <r>
          <rPr>
            <sz val="9"/>
            <color indexed="81"/>
            <rFont val="Tahoma"/>
            <family val="2"/>
          </rPr>
          <t xml:space="preserve">
t1 (scanned empty) dam sales at 2 tooth scanning.</t>
        </r>
      </text>
    </comment>
    <comment ref="KC4" authorId="0" shapeId="0" xr:uid="{C2ED0609-6FFC-4462-8A3A-4316CA3061F1}">
      <text>
        <r>
          <rPr>
            <b/>
            <sz val="9"/>
            <color indexed="81"/>
            <rFont val="Tahoma"/>
            <family val="2"/>
          </rPr>
          <t>Young:</t>
        </r>
        <r>
          <rPr>
            <sz val="9"/>
            <color indexed="81"/>
            <rFont val="Tahoma"/>
            <family val="2"/>
          </rPr>
          <t xml:space="preserve">
t1 (scanned empty) dam sales at 3yo scanning.</t>
        </r>
      </text>
    </comment>
    <comment ref="KD4" authorId="0" shapeId="0" xr:uid="{528352E8-39B0-4D03-A80E-7E690C0E1FC8}">
      <text>
        <r>
          <rPr>
            <b/>
            <sz val="9"/>
            <color indexed="81"/>
            <rFont val="Tahoma"/>
            <family val="2"/>
          </rPr>
          <t>Young:</t>
        </r>
        <r>
          <rPr>
            <sz val="9"/>
            <color indexed="81"/>
            <rFont val="Tahoma"/>
            <family val="2"/>
          </rPr>
          <t xml:space="preserve">
t1 (scanned empty) dam sales at 4yo scanning.</t>
        </r>
      </text>
    </comment>
    <comment ref="KE4" authorId="0" shapeId="0" xr:uid="{AA157892-6C0A-4F83-94DF-A98E5AD87DFD}">
      <text>
        <r>
          <rPr>
            <b/>
            <sz val="9"/>
            <color indexed="81"/>
            <rFont val="Tahoma"/>
            <family val="2"/>
          </rPr>
          <t>Young:</t>
        </r>
        <r>
          <rPr>
            <sz val="9"/>
            <color indexed="81"/>
            <rFont val="Tahoma"/>
            <family val="2"/>
          </rPr>
          <t xml:space="preserve">
t1 (scanned empty) dam sales at 5yo scanning.</t>
        </r>
      </text>
    </comment>
    <comment ref="KF4" authorId="2" shapeId="0" xr:uid="{EF8C679F-64A5-44F9-8A53-B94816DFEEA4}">
      <text>
        <r>
          <rPr>
            <b/>
            <sz val="9"/>
            <color indexed="81"/>
            <rFont val="Tahoma"/>
            <family val="2"/>
          </rPr>
          <t>John:</t>
        </r>
        <r>
          <rPr>
            <sz val="9"/>
            <color indexed="81"/>
            <rFont val="Tahoma"/>
            <family val="2"/>
          </rPr>
          <t xml:space="preserve">
Sale of ewes at5yo to 5.5yo.</t>
        </r>
      </text>
    </comment>
    <comment ref="KH4" authorId="2" shapeId="0" xr:uid="{FF11C513-C8F8-4A4C-A686-435B5D3AE751}">
      <text>
        <r>
          <rPr>
            <b/>
            <sz val="9"/>
            <color indexed="81"/>
            <rFont val="Tahoma"/>
            <family val="2"/>
          </rPr>
          <t>John:</t>
        </r>
        <r>
          <rPr>
            <sz val="9"/>
            <color indexed="81"/>
            <rFont val="Tahoma"/>
            <family val="2"/>
          </rPr>
          <t xml:space="preserve">
Offspring from ewe lambs</t>
        </r>
      </text>
    </comment>
    <comment ref="KI4" authorId="2" shapeId="0" xr:uid="{799208A9-2EFF-4842-AFD0-BCFD340EF355}">
      <text>
        <r>
          <rPr>
            <b/>
            <sz val="9"/>
            <color indexed="81"/>
            <rFont val="Tahoma"/>
            <family val="2"/>
          </rPr>
          <t>John:</t>
        </r>
        <r>
          <rPr>
            <sz val="9"/>
            <color indexed="81"/>
            <rFont val="Tahoma"/>
            <family val="2"/>
          </rPr>
          <t xml:space="preserve">
Offspring from 2 tooth and adults.</t>
        </r>
      </text>
    </comment>
    <comment ref="KK4" authorId="0" shapeId="0" xr:uid="{FF4642AB-DEED-454F-B9AF-6D3304A5BB80}">
      <text>
        <r>
          <rPr>
            <b/>
            <sz val="9"/>
            <color indexed="81"/>
            <rFont val="Tahoma"/>
            <family val="2"/>
          </rPr>
          <t>Young:</t>
        </r>
        <r>
          <rPr>
            <sz val="9"/>
            <color indexed="81"/>
            <rFont val="Tahoma"/>
            <family val="2"/>
          </rPr>
          <t xml:space="preserve">
Retained (t[0:1]) offspring of yearlings (d[0:1])  
0 means all must be sold as suckers or as lambs (in t[1 or 2] in v[0])</t>
        </r>
      </text>
    </comment>
    <comment ref="KL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M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KN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KO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KQ4" authorId="0" shapeId="0" xr:uid="{E1E8EC34-13F8-4C24-AD1E-0BDF76ACE525}">
      <text>
        <r>
          <rPr>
            <b/>
            <sz val="9"/>
            <color indexed="81"/>
            <rFont val="Tahoma"/>
            <family val="2"/>
          </rPr>
          <t xml:space="preserve">John:
</t>
        </r>
        <r>
          <rPr>
            <sz val="9"/>
            <color indexed="81"/>
            <rFont val="Tahoma"/>
            <family val="2"/>
          </rPr>
          <t>0:1,1:, 1:2,: is female progeny from 2-tooth and adluts sold as suckers</t>
        </r>
      </text>
    </comment>
    <comment ref="KR4" authorId="0" shapeId="0" xr:uid="{50ACDAB6-35BC-465D-9E35-1902C7926F37}">
      <text>
        <r>
          <rPr>
            <b/>
            <sz val="9"/>
            <color indexed="81"/>
            <rFont val="Tahoma"/>
            <family val="2"/>
          </rPr>
          <t xml:space="preserve">John:
</t>
        </r>
        <r>
          <rPr>
            <sz val="9"/>
            <color indexed="81"/>
            <rFont val="Tahoma"/>
            <family val="2"/>
          </rPr>
          <t>2:3,:, 0:1,: is female progeny from 2-tooth and adluts transferred to offspring</t>
        </r>
      </text>
    </comment>
    <comment ref="KT4" authorId="0" shapeId="0" xr:uid="{A2DAE735-7374-4EA5-9E7B-D2C986AC4139}">
      <text>
        <r>
          <rPr>
            <b/>
            <sz val="9"/>
            <color indexed="81"/>
            <rFont val="Tahoma"/>
            <family val="2"/>
          </rPr>
          <t>John:
0</t>
        </r>
        <r>
          <rPr>
            <sz val="9"/>
            <color indexed="81"/>
            <rFont val="Tahoma"/>
            <family val="2"/>
          </rPr>
          <t>:1, : is yearlings of all genotypes</t>
        </r>
      </text>
    </comment>
    <comment ref="KU4" authorId="0" shapeId="0" xr:uid="{238F5B35-0757-4AEB-9958-2508BF4C33C1}">
      <text>
        <r>
          <rPr>
            <b/>
            <sz val="9"/>
            <color indexed="81"/>
            <rFont val="Tahoma"/>
            <family val="2"/>
          </rPr>
          <t>John:
0</t>
        </r>
        <r>
          <rPr>
            <sz val="9"/>
            <color indexed="81"/>
            <rFont val="Tahoma"/>
            <family val="2"/>
          </rPr>
          <t>:1, : is yearlings of all genotypes</t>
        </r>
      </text>
    </comment>
    <comment ref="KV4" authorId="0" shapeId="0" xr:uid="{45011FBE-C7D8-4383-8F68-AFF71A3E23F7}">
      <text>
        <r>
          <rPr>
            <b/>
            <sz val="9"/>
            <color indexed="81"/>
            <rFont val="Tahoma"/>
            <family val="2"/>
          </rPr>
          <t xml:space="preserve">John:
</t>
        </r>
        <r>
          <rPr>
            <sz val="9"/>
            <color indexed="81"/>
            <rFont val="Tahoma"/>
            <family val="2"/>
          </rPr>
          <t>1:2, : is maidens of all genotypes</t>
        </r>
      </text>
    </comment>
    <comment ref="KX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KY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KZ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LA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LB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LC4" authorId="2" shapeId="0" xr:uid="{173ACA8E-5989-49CA-B024-5CE0C71659AC}">
      <text>
        <r>
          <rPr>
            <b/>
            <sz val="9"/>
            <color indexed="81"/>
            <rFont val="Tahoma"/>
            <family val="2"/>
          </rPr>
          <t>John:</t>
        </r>
        <r>
          <rPr>
            <sz val="9"/>
            <color indexed="81"/>
            <rFont val="Tahoma"/>
            <family val="2"/>
          </rPr>
          <t xml:space="preserve">
All feed periods</t>
        </r>
      </text>
    </comment>
    <comment ref="LW4" authorId="2" shapeId="0" xr:uid="{01FBFE63-8E1C-4B46-A8C5-1EB011B92D61}">
      <text>
        <r>
          <rPr>
            <b/>
            <sz val="9"/>
            <color indexed="81"/>
            <rFont val="Tahoma"/>
            <family val="2"/>
          </rPr>
          <t>Michael:</t>
        </r>
        <r>
          <rPr>
            <sz val="9"/>
            <color indexed="81"/>
            <rFont val="Tahoma"/>
            <family val="2"/>
          </rPr>
          <t xml:space="preserve">
Understory</t>
        </r>
      </text>
    </comment>
    <comment ref="AL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
Do not delete because it is required to set the type of SAVs. If deleted then sav can be read in as a float and this causes errors if the value is used as an indices</t>
        </r>
      </text>
    </comment>
    <comment ref="M6" authorId="2" shapeId="0" xr:uid="{8516748A-7D07-4601-8F89-40A773540EE1}">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W6" authorId="2" shapeId="0" xr:uid="{B9B53983-CE0B-4154-9828-3A2700A30BFC}">
      <text>
        <r>
          <rPr>
            <b/>
            <sz val="9"/>
            <color indexed="81"/>
            <rFont val="Tahoma"/>
            <family val="2"/>
          </rPr>
          <t>John:</t>
        </r>
        <r>
          <rPr>
            <sz val="9"/>
            <color indexed="81"/>
            <rFont val="Tahoma"/>
            <family val="2"/>
          </rPr>
          <t xml:space="preserve">
2 is sam == 1
1 is lower and 2 is higher</t>
        </r>
      </text>
    </comment>
    <comment ref="AL6"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7"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AF7" authorId="2" shapeId="0" xr:uid="{EBC3F4C4-6518-483D-92E7-3BE6B3F4EA27}">
      <text>
        <r>
          <rPr>
            <b/>
            <sz val="9"/>
            <color indexed="81"/>
            <rFont val="Tahoma"/>
            <family val="2"/>
          </rPr>
          <t>John:</t>
        </r>
        <r>
          <rPr>
            <sz val="9"/>
            <color indexed="81"/>
            <rFont val="Tahoma"/>
            <family val="2"/>
          </rPr>
          <t xml:space="preserve">
Can overwrite formula with 1 to have unconstrained adult dry management</t>
        </r>
      </text>
    </comment>
    <comment ref="HW7"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JM7"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AF8" authorId="2" shapeId="0" xr:uid="{C9DE17B5-449F-4D8B-8150-4641FBB73FA1}">
      <text>
        <r>
          <rPr>
            <b/>
            <sz val="9"/>
            <color indexed="81"/>
            <rFont val="Tahoma"/>
            <family val="2"/>
          </rPr>
          <t>John:</t>
        </r>
        <r>
          <rPr>
            <sz val="9"/>
            <color indexed="81"/>
            <rFont val="Tahoma"/>
            <family val="2"/>
          </rPr>
          <t xml:space="preserve">
Can overwrite formula with 1 to have unconstrained adult dry management</t>
        </r>
      </text>
    </comment>
    <comment ref="JI8" authorId="2" shapeId="0" xr:uid="{A7E75DC3-1D26-4846-9ECA-0E6903126B38}">
      <text>
        <r>
          <rPr>
            <b/>
            <sz val="9"/>
            <color indexed="81"/>
            <rFont val="Tahoma"/>
            <family val="2"/>
          </rPr>
          <t>John:</t>
        </r>
        <r>
          <rPr>
            <sz val="9"/>
            <color indexed="81"/>
            <rFont val="Tahoma"/>
            <family val="2"/>
          </rPr>
          <t xml:space="preserve">
Column pointer for i.StdELMan</t>
        </r>
      </text>
    </comment>
    <comment ref="AL13"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AL14" authorId="2" shapeId="0" xr:uid="{44C4DC79-3810-47B9-8C2A-72D2B72B6FAC}">
      <text>
        <r>
          <rPr>
            <sz val="9"/>
            <color indexed="81"/>
            <rFont val="Tahoma"/>
            <family val="2"/>
          </rPr>
          <t>Make changes to SA variables to define the standard model for this experiment</t>
        </r>
      </text>
    </comment>
    <comment ref="BA14" authorId="2" shapeId="0" xr:uid="{C98065CB-D238-4655-B919-8E33DD40EBEA}">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JG14" authorId="2" shapeId="0" xr:uid="{5B116B5B-B26F-4101-9E24-977C0DC8515E}">
      <text>
        <r>
          <rPr>
            <b/>
            <sz val="9"/>
            <color indexed="81"/>
            <rFont val="Tahoma"/>
            <family val="2"/>
          </rPr>
          <t>John:</t>
        </r>
        <r>
          <rPr>
            <sz val="9"/>
            <color indexed="81"/>
            <rFont val="Tahoma"/>
            <family val="2"/>
          </rPr>
          <t xml:space="preserve">
Scan the Ewe Lambs for Multiples
</t>
        </r>
      </text>
    </comment>
    <comment ref="JH14" authorId="2" shapeId="0" xr:uid="{F11EBBB4-002F-404A-ADD3-2E8B6BFA9DF5}">
      <text>
        <r>
          <rPr>
            <b/>
            <sz val="9"/>
            <color indexed="81"/>
            <rFont val="Tahoma"/>
            <family val="2"/>
          </rPr>
          <t>John:</t>
        </r>
        <r>
          <rPr>
            <sz val="9"/>
            <color indexed="81"/>
            <rFont val="Tahoma"/>
            <family val="2"/>
          </rPr>
          <t xml:space="preserve">
Scan the 2tooths and adults for Multiples
</t>
        </r>
      </text>
    </comment>
    <comment ref="JZ14" authorId="2" shapeId="0" xr:uid="{FFCD6CB7-1D48-46E7-B848-12F5782BB1EA}">
      <text>
        <r>
          <rPr>
            <b/>
            <sz val="9"/>
            <color indexed="81"/>
            <rFont val="Tahoma"/>
            <family val="2"/>
          </rPr>
          <t>John:</t>
        </r>
        <r>
          <rPr>
            <sz val="9"/>
            <color indexed="81"/>
            <rFont val="Tahoma"/>
            <family val="2"/>
          </rPr>
          <t xml:space="preserve">
Exclude all sales of dams prior to v[17]</t>
        </r>
      </text>
    </comment>
    <comment ref="KB14" authorId="2" shapeId="0" xr:uid="{A91B1DF3-5B7E-47D5-B080-1CFEC3880464}">
      <text>
        <r>
          <rPr>
            <b/>
            <sz val="9"/>
            <color indexed="81"/>
            <rFont val="Tahoma"/>
            <family val="2"/>
          </rPr>
          <t>John:</t>
        </r>
        <r>
          <rPr>
            <sz val="9"/>
            <color indexed="81"/>
            <rFont val="Tahoma"/>
            <family val="2"/>
          </rPr>
          <t xml:space="preserve">
Allow sales in these slices</t>
        </r>
      </text>
    </comment>
    <comment ref="KF14" authorId="2" shapeId="0" xr:uid="{42A02B94-9ECA-43CB-AA24-7DC32F2CA076}">
      <text>
        <r>
          <rPr>
            <b/>
            <sz val="9"/>
            <color indexed="81"/>
            <rFont val="Tahoma"/>
            <family val="2"/>
          </rPr>
          <t>John:</t>
        </r>
        <r>
          <rPr>
            <sz val="9"/>
            <color indexed="81"/>
            <rFont val="Tahoma"/>
            <family val="2"/>
          </rPr>
          <t xml:space="preserve">
Allow sale of 5 &amp; 5.5yo
</t>
        </r>
      </text>
    </comment>
    <comment ref="KQ14" authorId="2" shapeId="0" xr:uid="{BCCB6E6A-49F9-41BE-9BCA-D677C854D1AB}">
      <text>
        <r>
          <rPr>
            <b/>
            <sz val="9"/>
            <color indexed="81"/>
            <rFont val="Tahoma"/>
            <family val="2"/>
          </rPr>
          <t>John:</t>
        </r>
        <r>
          <rPr>
            <sz val="9"/>
            <color indexed="81"/>
            <rFont val="Tahoma"/>
            <family val="2"/>
          </rPr>
          <t xml:space="preserve">
0 is no female progeny sold as suckers</t>
        </r>
      </text>
    </comment>
    <comment ref="KR14" authorId="2" shapeId="0" xr:uid="{74A44E61-2184-47C0-A168-00B5BCB27514}">
      <text>
        <r>
          <rPr>
            <b/>
            <sz val="9"/>
            <color indexed="81"/>
            <rFont val="Tahoma"/>
            <family val="2"/>
          </rPr>
          <t>John:</t>
        </r>
        <r>
          <rPr>
            <sz val="9"/>
            <color indexed="81"/>
            <rFont val="Tahoma"/>
            <family val="2"/>
          </rPr>
          <t xml:space="preserve">
0 is no female progeny transferred to offspring</t>
        </r>
      </text>
    </comment>
    <comment ref="LG14" authorId="2" shapeId="0" xr:uid="{CF736385-313E-4822-B867-032005ABD76F}">
      <text>
        <r>
          <rPr>
            <b/>
            <sz val="9"/>
            <color indexed="81"/>
            <rFont val="Tahoma"/>
            <family val="2"/>
          </rPr>
          <t>John:</t>
        </r>
        <r>
          <rPr>
            <sz val="9"/>
            <color indexed="81"/>
            <rFont val="Tahoma"/>
            <family val="2"/>
          </rPr>
          <t xml:space="preserve">
85 is equivalent to 70 before making the month_adj change in Oct22</t>
        </r>
      </text>
    </comment>
    <comment ref="F16"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N16" authorId="2" shapeId="0" xr:uid="{4FCB2B46-87D0-4931-B6CA-851BCE5469A0}">
      <text>
        <r>
          <rPr>
            <b/>
            <sz val="9"/>
            <color indexed="81"/>
            <rFont val="Tahoma"/>
            <family val="2"/>
          </rPr>
          <t>John:</t>
        </r>
        <r>
          <rPr>
            <sz val="9"/>
            <color indexed="81"/>
            <rFont val="Tahoma"/>
            <family val="2"/>
          </rPr>
          <t xml:space="preserve">
Required for the FFCFW reporting.
Can be deleted after EweLamb
</t>
        </r>
      </text>
    </comment>
    <comment ref="KB16" authorId="2" shapeId="0" xr:uid="{E144E6AB-5233-45D6-8073-DDE7731BBA87}">
      <text>
        <r>
          <rPr>
            <b/>
            <sz val="9"/>
            <color indexed="81"/>
            <rFont val="Tahoma"/>
            <family val="2"/>
          </rPr>
          <t>John:</t>
        </r>
        <r>
          <rPr>
            <sz val="9"/>
            <color indexed="81"/>
            <rFont val="Tahoma"/>
            <family val="2"/>
          </rPr>
          <t xml:space="preserve">
Allow sales in these slices</t>
        </r>
      </text>
    </comment>
    <comment ref="LG16" authorId="2" shapeId="0" xr:uid="{9C2B2519-79A6-47DB-8F5D-D0F14E9308FE}">
      <text>
        <r>
          <rPr>
            <b/>
            <sz val="9"/>
            <color indexed="81"/>
            <rFont val="Tahoma"/>
            <family val="2"/>
          </rPr>
          <t>John:</t>
        </r>
        <r>
          <rPr>
            <sz val="9"/>
            <color indexed="81"/>
            <rFont val="Tahoma"/>
            <family val="2"/>
          </rPr>
          <t xml:space="preserve">
85 is equivalent to 70 before making the month_adj change in Oct22</t>
        </r>
      </text>
    </comment>
    <comment ref="F17" authorId="2" shapeId="0" xr:uid="{2E65FA97-0CDA-439D-B991-DE7E467529CB}">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N17" authorId="2" shapeId="0" xr:uid="{54F1A946-8955-43CA-AF3A-10445B1775F0}">
      <text>
        <r>
          <rPr>
            <b/>
            <sz val="9"/>
            <color indexed="81"/>
            <rFont val="Tahoma"/>
            <family val="2"/>
          </rPr>
          <t>John:</t>
        </r>
        <r>
          <rPr>
            <sz val="9"/>
            <color indexed="81"/>
            <rFont val="Tahoma"/>
            <family val="2"/>
          </rPr>
          <t xml:space="preserve">
Required for the FFCFW reporting.
Can be deleted after EweLamb
</t>
        </r>
      </text>
    </comment>
    <comment ref="KB17" authorId="2" shapeId="0" xr:uid="{9ABB9757-2047-4B9B-90B8-2DE512756E8A}">
      <text>
        <r>
          <rPr>
            <b/>
            <sz val="9"/>
            <color indexed="81"/>
            <rFont val="Tahoma"/>
            <family val="2"/>
          </rPr>
          <t>John:</t>
        </r>
        <r>
          <rPr>
            <sz val="9"/>
            <color indexed="81"/>
            <rFont val="Tahoma"/>
            <family val="2"/>
          </rPr>
          <t xml:space="preserve">
Allow sales in these slices</t>
        </r>
      </text>
    </comment>
    <comment ref="AL22"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23"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AL23"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N24" authorId="2" shapeId="0" xr:uid="{2B75D0D1-5472-46F7-8C4B-BDDE55D05894}">
      <text>
        <r>
          <rPr>
            <b/>
            <sz val="9"/>
            <color indexed="81"/>
            <rFont val="Tahoma"/>
            <family val="2"/>
          </rPr>
          <t>John:</t>
        </r>
        <r>
          <rPr>
            <sz val="9"/>
            <color indexed="81"/>
            <rFont val="Tahoma"/>
            <family val="2"/>
          </rPr>
          <t xml:space="preserve">
Manually entered options</t>
        </r>
      </text>
    </comment>
    <comment ref="BA24" authorId="2" shapeId="0" xr:uid="{2EB87EF2-316D-4762-9342-82935641738C}">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BD24" authorId="2" shapeId="0" xr:uid="{DFD8932A-996F-4528-890B-A3723C611BC4}">
      <text>
        <r>
          <rPr>
            <b/>
            <sz val="9"/>
            <color indexed="81"/>
            <rFont val="Tahoma"/>
            <family val="2"/>
          </rPr>
          <t>John:</t>
        </r>
        <r>
          <rPr>
            <sz val="9"/>
            <color indexed="81"/>
            <rFont val="Tahoma"/>
            <family val="2"/>
          </rPr>
          <t xml:space="preserve">
Use the MU (LMAT) equations if maternal genotype</t>
        </r>
      </text>
    </comment>
    <comment ref="CC24" authorId="2" shapeId="0" xr:uid="{8EFA7D22-E9F7-484C-A60B-FEF49436D5AB}">
      <text>
        <r>
          <rPr>
            <b/>
            <sz val="9"/>
            <color indexed="81"/>
            <rFont val="Tahoma"/>
            <family val="2"/>
          </rPr>
          <t>John:</t>
        </r>
        <r>
          <rPr>
            <sz val="9"/>
            <color indexed="81"/>
            <rFont val="Tahoma"/>
            <family val="2"/>
          </rPr>
          <t xml:space="preserve">
Set to FALSE if an optimisation for this region, genotype &amp; TOL has never been done.</t>
        </r>
      </text>
    </comment>
    <comment ref="CD24" authorId="2" shapeId="0" xr:uid="{5644A59A-53D1-4DD8-8B99-4E0D42A0C82E}">
      <text>
        <r>
          <rPr>
            <b/>
            <sz val="9"/>
            <color indexed="81"/>
            <rFont val="Tahoma"/>
            <family val="2"/>
          </rPr>
          <t>John:</t>
        </r>
        <r>
          <rPr>
            <sz val="9"/>
            <color indexed="81"/>
            <rFont val="Tahoma"/>
            <family val="2"/>
          </rPr>
          <t xml:space="preserve">
Start with the final pkl_fs from the previous optimisation. Use meatprice[1]</t>
        </r>
      </text>
    </comment>
    <comment ref="CE24" authorId="2" shapeId="0" xr:uid="{3FF8D98A-7E14-4A27-98EF-F4BC45AD8D2C}">
      <text>
        <r>
          <rPr>
            <b/>
            <sz val="9"/>
            <color indexed="81"/>
            <rFont val="Tahoma"/>
            <family val="2"/>
          </rPr>
          <t>John:</t>
        </r>
        <r>
          <rPr>
            <sz val="9"/>
            <color indexed="81"/>
            <rFont val="Tahoma"/>
            <family val="2"/>
          </rPr>
          <t xml:space="preserve">
Include r2 adjust if using Property.xl feed supply</t>
        </r>
      </text>
    </comment>
    <comment ref="DW24" authorId="2" shapeId="0" xr:uid="{0526B397-F395-4AC3-8491-48CAA98987BD}">
      <text>
        <r>
          <rPr>
            <b/>
            <sz val="9"/>
            <color indexed="81"/>
            <rFont val="Tahoma"/>
            <family val="2"/>
          </rPr>
          <t>John:</t>
        </r>
        <r>
          <rPr>
            <sz val="9"/>
            <color indexed="81"/>
            <rFont val="Tahoma"/>
            <family val="2"/>
          </rPr>
          <t xml:space="preserve">
LTW feed supply adjustments that has combinations of feed ling level during pre-joining and  pregnancy</t>
        </r>
      </text>
    </comment>
    <comment ref="DY24" authorId="2" shapeId="0" xr:uid="{580388DA-2F74-46C6-AC97-BD2ABC48C2FD}">
      <text>
        <r>
          <rPr>
            <b/>
            <sz val="9"/>
            <color indexed="81"/>
            <rFont val="Tahoma"/>
            <family val="2"/>
          </rPr>
          <t>John:</t>
        </r>
        <r>
          <rPr>
            <sz val="9"/>
            <color indexed="81"/>
            <rFont val="Tahoma"/>
            <family val="2"/>
          </rPr>
          <t xml:space="preserve">
Feed supply changes in individual periods</t>
        </r>
      </text>
    </comment>
    <comment ref="JI24" authorId="2" shapeId="0" xr:uid="{073221BD-733B-441A-ADA4-6CD89F03AF6D}">
      <text>
        <r>
          <rPr>
            <b/>
            <sz val="9"/>
            <color indexed="81"/>
            <rFont val="Tahoma"/>
            <family val="2"/>
          </rPr>
          <t>John:</t>
        </r>
        <r>
          <rPr>
            <sz val="9"/>
            <color indexed="81"/>
            <rFont val="Tahoma"/>
            <family val="2"/>
          </rPr>
          <t xml:space="preserve">
RC20 is the management of the dry ewe lambs</t>
        </r>
      </text>
    </comment>
    <comment ref="JJ24" authorId="2" shapeId="0" xr:uid="{EED25E50-032D-4DF0-AC96-B83A8064FC1A}">
      <text>
        <r>
          <rPr>
            <b/>
            <sz val="9"/>
            <color indexed="81"/>
            <rFont val="Tahoma"/>
            <family val="2"/>
          </rPr>
          <t>John:</t>
        </r>
        <r>
          <rPr>
            <sz val="9"/>
            <color indexed="81"/>
            <rFont val="Tahoma"/>
            <family val="2"/>
          </rPr>
          <t xml:space="preserve">
RC20 is the management of the dry ewe lambs</t>
        </r>
      </text>
    </comment>
    <comment ref="JK24" authorId="2" shapeId="0" xr:uid="{17B92E6F-D9DF-45A7-B52C-224A7D8CB7AE}">
      <text>
        <r>
          <rPr>
            <b/>
            <sz val="9"/>
            <color indexed="81"/>
            <rFont val="Tahoma"/>
            <family val="2"/>
          </rPr>
          <t>John:</t>
        </r>
        <r>
          <rPr>
            <sz val="9"/>
            <color indexed="81"/>
            <rFont val="Tahoma"/>
            <family val="2"/>
          </rPr>
          <t xml:space="preserve">
RC28 is the management of the dry adult dams.</t>
        </r>
      </text>
    </comment>
    <comment ref="JL24" authorId="2" shapeId="0" xr:uid="{1B6C2799-1697-4FFB-B990-D100CC3A5160}">
      <text>
        <r>
          <rPr>
            <b/>
            <sz val="9"/>
            <color indexed="81"/>
            <rFont val="Tahoma"/>
            <family val="2"/>
          </rPr>
          <t>John:</t>
        </r>
        <r>
          <rPr>
            <sz val="9"/>
            <color indexed="81"/>
            <rFont val="Tahoma"/>
            <family val="2"/>
          </rPr>
          <t xml:space="preserve">
RC28 is the management of the dry adult dams.</t>
        </r>
      </text>
    </comment>
    <comment ref="JO24" authorId="2" shapeId="0" xr:uid="{BA66C79D-30AA-425D-8F49-0CDD65E2D423}">
      <text>
        <r>
          <rPr>
            <b/>
            <sz val="9"/>
            <color indexed="81"/>
            <rFont val="Tahoma"/>
            <family val="2"/>
          </rPr>
          <t>John:</t>
        </r>
        <r>
          <rPr>
            <sz val="9"/>
            <color indexed="81"/>
            <rFont val="Tahoma"/>
            <family val="2"/>
          </rPr>
          <t xml:space="preserve">
The management of the adult drys varies with genotype.
Twice drys can only be sold if the flock is scanned</t>
        </r>
      </text>
    </comment>
    <comment ref="N25"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BA25" authorId="2" shapeId="0" xr:uid="{8C2D0C5E-FA64-47B2-83EE-2738E75859A0}">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CC25" authorId="2" shapeId="0" xr:uid="{33DE9ED5-641B-4503-8904-9F893E9CB914}">
      <text>
        <r>
          <rPr>
            <b/>
            <sz val="9"/>
            <color indexed="81"/>
            <rFont val="Tahoma"/>
            <family val="2"/>
          </rPr>
          <t>John:</t>
        </r>
        <r>
          <rPr>
            <sz val="9"/>
            <color indexed="81"/>
            <rFont val="Tahoma"/>
            <family val="2"/>
          </rPr>
          <t xml:space="preserve">
Set to FALSE if an optimisation for this region, genotype &amp; TOL has never been done.</t>
        </r>
      </text>
    </comment>
    <comment ref="CD25" authorId="2" shapeId="0" xr:uid="{7583AAF1-C682-4D09-AACE-F8DDCC0F5F67}">
      <text>
        <r>
          <rPr>
            <b/>
            <sz val="9"/>
            <color indexed="81"/>
            <rFont val="Tahoma"/>
            <family val="2"/>
          </rPr>
          <t>John:</t>
        </r>
        <r>
          <rPr>
            <sz val="9"/>
            <color indexed="81"/>
            <rFont val="Tahoma"/>
            <family val="2"/>
          </rPr>
          <t xml:space="preserve">
Start with the final pkl_fs from the previous optimisation. Use meatprice[1]</t>
        </r>
      </text>
    </comment>
    <comment ref="CE25" authorId="2" shapeId="0" xr:uid="{D3456AC9-90BD-4284-A731-6A66F77A4FA6}">
      <text>
        <r>
          <rPr>
            <b/>
            <sz val="9"/>
            <color indexed="81"/>
            <rFont val="Tahoma"/>
            <family val="2"/>
          </rPr>
          <t>John:</t>
        </r>
        <r>
          <rPr>
            <sz val="9"/>
            <color indexed="81"/>
            <rFont val="Tahoma"/>
            <family val="2"/>
          </rPr>
          <t xml:space="preserve">
Include r2 adjust if using Property.xl feed supply</t>
        </r>
      </text>
    </comment>
    <comment ref="BA26" authorId="2" shapeId="0" xr:uid="{221A4BA7-47E5-4B18-99E9-1E9377693463}">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AL28" authorId="2" shapeId="0" xr:uid="{912DD74E-1333-4ABF-812A-28ABAB200D6A}">
      <text>
        <r>
          <rPr>
            <b/>
            <sz val="9"/>
            <color indexed="81"/>
            <rFont val="Tahoma"/>
            <family val="2"/>
          </rPr>
          <t>John:</t>
        </r>
        <r>
          <rPr>
            <sz val="9"/>
            <color indexed="81"/>
            <rFont val="Tahoma"/>
            <family val="2"/>
          </rPr>
          <t xml:space="preserve">
This Feed supply template experiment is used by setting the reference row to the standard trial for which the FS is to be optimised.
Be sure to check the fs_use_number and fs_create_number or use formulas that relate to the scenario.</t>
        </r>
      </text>
    </comment>
    <comment ref="G29"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AL29" authorId="2" shapeId="0" xr:uid="{D91B5D03-9FC5-494B-9451-61469334EA7A}">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30" authorId="2" shapeId="0" xr:uid="{C06229AE-2591-4AD9-A5CE-B59DA7112EE3}">
      <text>
        <r>
          <rPr>
            <b/>
            <sz val="9"/>
            <color indexed="81"/>
            <rFont val="Tahoma"/>
            <family val="2"/>
          </rPr>
          <t>John:</t>
        </r>
        <r>
          <rPr>
            <sz val="9"/>
            <color indexed="81"/>
            <rFont val="Tahoma"/>
            <family val="2"/>
          </rPr>
          <t xml:space="preserve">
This report is removed unless only doing the preliminary runs. 
So that a report with a w axis is formatted correctly</t>
        </r>
      </text>
    </comment>
    <comment ref="N30" authorId="2" shapeId="0" xr:uid="{AFE42F36-CF64-4986-B8D3-4F45022A4F91}">
      <text>
        <r>
          <rPr>
            <b/>
            <sz val="9"/>
            <color indexed="81"/>
            <rFont val="Tahoma"/>
            <family val="2"/>
          </rPr>
          <t>John:</t>
        </r>
        <r>
          <rPr>
            <sz val="9"/>
            <color indexed="81"/>
            <rFont val="Tahoma"/>
            <family val="2"/>
          </rPr>
          <t xml:space="preserve">
Manually entered options</t>
        </r>
      </text>
    </comment>
    <comment ref="AL30" authorId="2" shapeId="0" xr:uid="{7C8DE371-C518-4553-8D47-10C9730D586D}">
      <text>
        <r>
          <rPr>
            <b/>
            <sz val="9"/>
            <color indexed="81"/>
            <rFont val="Tahoma"/>
            <family val="2"/>
          </rPr>
          <t>John:</t>
        </r>
        <r>
          <rPr>
            <sz val="9"/>
            <color indexed="81"/>
            <rFont val="Tahoma"/>
            <family val="2"/>
          </rPr>
          <t xml:space="preserve">
Full output for N11 to check for individual period problems.</t>
        </r>
      </text>
    </comment>
    <comment ref="BA30" authorId="2" shapeId="0" xr:uid="{270AC1A1-72BE-4A71-91A5-A0CDDA555A0B}">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CC30" authorId="2" shapeId="0" xr:uid="{29D5153C-BB49-4F85-9C11-5115FD24B749}">
      <text>
        <r>
          <rPr>
            <b/>
            <sz val="9"/>
            <color indexed="81"/>
            <rFont val="Tahoma"/>
            <family val="2"/>
          </rPr>
          <t>John:</t>
        </r>
        <r>
          <rPr>
            <sz val="9"/>
            <color indexed="81"/>
            <rFont val="Tahoma"/>
            <family val="2"/>
          </rPr>
          <t xml:space="preserve">
Set to FALSE if an optimisation for this region, genotype &amp; TOL has never been done.</t>
        </r>
      </text>
    </comment>
    <comment ref="CD30" authorId="2" shapeId="0" xr:uid="{6C0FDD4B-BAB2-4030-BE2C-5C9BD650D4C9}">
      <text>
        <r>
          <rPr>
            <b/>
            <sz val="9"/>
            <color indexed="81"/>
            <rFont val="Tahoma"/>
            <family val="2"/>
          </rPr>
          <t>John:</t>
        </r>
        <r>
          <rPr>
            <sz val="9"/>
            <color indexed="81"/>
            <rFont val="Tahoma"/>
            <family val="2"/>
          </rPr>
          <t xml:space="preserve">
Start with the final pkl_fs from the previous optimisation. Use meatprice[1]</t>
        </r>
      </text>
    </comment>
    <comment ref="CE30" authorId="2" shapeId="0" xr:uid="{CD822114-9190-4C66-BCD3-0746FA5DB384}">
      <text>
        <r>
          <rPr>
            <b/>
            <sz val="9"/>
            <color indexed="81"/>
            <rFont val="Tahoma"/>
            <family val="2"/>
          </rPr>
          <t>John:</t>
        </r>
        <r>
          <rPr>
            <sz val="9"/>
            <color indexed="81"/>
            <rFont val="Tahoma"/>
            <family val="2"/>
          </rPr>
          <t xml:space="preserve">
Include r2 adjust if using Property.xl feed supply</t>
        </r>
      </text>
    </comment>
    <comment ref="JQ30"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JZ30" authorId="2" shapeId="0" xr:uid="{C692D73C-427F-4B1A-9E85-52A12F74F30D}">
      <text>
        <r>
          <rPr>
            <b/>
            <sz val="9"/>
            <color indexed="81"/>
            <rFont val="Tahoma"/>
            <family val="2"/>
          </rPr>
          <t>John:</t>
        </r>
        <r>
          <rPr>
            <sz val="9"/>
            <color indexed="81"/>
            <rFont val="Tahoma"/>
            <family val="2"/>
          </rPr>
          <t xml:space="preserve">
Allow sales of dams prior to v[17]</t>
        </r>
      </text>
    </comment>
    <comment ref="G31" authorId="2" shapeId="0" xr:uid="{8388AA91-E202-484C-83D5-4154641251AB}">
      <text>
        <r>
          <rPr>
            <b/>
            <sz val="9"/>
            <color indexed="81"/>
            <rFont val="Tahoma"/>
            <family val="2"/>
          </rPr>
          <t>John:</t>
        </r>
        <r>
          <rPr>
            <sz val="9"/>
            <color indexed="81"/>
            <rFont val="Tahoma"/>
            <family val="2"/>
          </rPr>
          <t xml:space="preserve">
These reports are removed so that they aren't reported when doing a jont run withLWCj</t>
        </r>
      </text>
    </comment>
    <comment ref="AL31" authorId="2" shapeId="0" xr:uid="{0593863B-A441-49EE-BEC8-5D32BE256E67}">
      <text>
        <r>
          <rPr>
            <b/>
            <sz val="9"/>
            <color indexed="81"/>
            <rFont val="Tahoma"/>
            <family val="2"/>
          </rPr>
          <t>John:</t>
        </r>
        <r>
          <rPr>
            <sz val="9"/>
            <color indexed="81"/>
            <rFont val="Tahoma"/>
            <family val="2"/>
          </rPr>
          <t xml:space="preserve">
N33 include weaning FVP.
Nutspread 2.0</t>
        </r>
      </text>
    </comment>
    <comment ref="BA31" authorId="2" shapeId="0" xr:uid="{9E992503-F90C-46A9-A618-4F791331C63F}">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CH31" authorId="2" shapeId="0" xr:uid="{C13272D7-BBBD-434F-93A5-CA4A536467B9}">
      <text>
        <r>
          <rPr>
            <b/>
            <sz val="9"/>
            <color indexed="81"/>
            <rFont val="Tahoma"/>
            <family val="2"/>
          </rPr>
          <t>John:</t>
        </r>
        <r>
          <rPr>
            <sz val="9"/>
            <color indexed="81"/>
            <rFont val="Tahoma"/>
            <family val="2"/>
          </rPr>
          <t xml:space="preserve">
This is calculated from input details so that the first trial can use any fs_pkl file w/o affect the remainder of the experiment</t>
        </r>
      </text>
    </comment>
    <comment ref="AL32" authorId="2" shapeId="0" xr:uid="{25F173CB-4297-4512-BAC0-80D0B608E68C}">
      <text>
        <r>
          <rPr>
            <b/>
            <sz val="9"/>
            <color indexed="81"/>
            <rFont val="Tahoma"/>
            <family val="2"/>
          </rPr>
          <t>John:</t>
        </r>
        <r>
          <rPr>
            <sz val="9"/>
            <color indexed="81"/>
            <rFont val="Tahoma"/>
            <family val="2"/>
          </rPr>
          <t xml:space="preserve">
N33 include weaning FVP.
Nutspread 2.0</t>
        </r>
      </text>
    </comment>
    <comment ref="BA32" authorId="2" shapeId="0" xr:uid="{C774D6A2-0392-45AF-B386-A71E3A44464D}">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AL33" authorId="2" shapeId="0" xr:uid="{2CAB2D3C-2593-45F5-98F2-5E391939C761}">
      <text>
        <r>
          <rPr>
            <b/>
            <sz val="9"/>
            <color indexed="81"/>
            <rFont val="Tahoma"/>
            <family val="2"/>
          </rPr>
          <t>John:</t>
        </r>
        <r>
          <rPr>
            <sz val="9"/>
            <color indexed="81"/>
            <rFont val="Tahoma"/>
            <family val="2"/>
          </rPr>
          <t xml:space="preserve">
N33 include weaning FVP.
Nutspread 2.0</t>
        </r>
      </text>
    </comment>
    <comment ref="BA33" authorId="2" shapeId="0" xr:uid="{D74F5F32-E33F-44B3-83D0-EA064EAAF1C6}">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AL34" authorId="2" shapeId="0" xr:uid="{43E447C9-5B7D-4400-8E97-F17EB0B5A2F5}">
      <text>
        <r>
          <rPr>
            <b/>
            <sz val="9"/>
            <color indexed="81"/>
            <rFont val="Tahoma"/>
            <family val="2"/>
          </rPr>
          <t>John:</t>
        </r>
        <r>
          <rPr>
            <sz val="9"/>
            <color indexed="81"/>
            <rFont val="Tahoma"/>
            <family val="2"/>
          </rPr>
          <t xml:space="preserve">
N33 include weaning FVP.
Nutspread 2.0</t>
        </r>
      </text>
    </comment>
    <comment ref="BA34" authorId="2" shapeId="0" xr:uid="{32E5D16D-14F1-4A75-AEC7-5B76C1E21D38}">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AL35" authorId="2" shapeId="0" xr:uid="{D08E22A3-D089-4F22-B50C-785806C386CA}">
      <text>
        <r>
          <rPr>
            <b/>
            <sz val="9"/>
            <color indexed="81"/>
            <rFont val="Tahoma"/>
            <family val="2"/>
          </rPr>
          <t>John:</t>
        </r>
        <r>
          <rPr>
            <sz val="9"/>
            <color indexed="81"/>
            <rFont val="Tahoma"/>
            <family val="2"/>
          </rPr>
          <t xml:space="preserve">
N33 include weaning FVP.
Nutspread 2.0</t>
        </r>
      </text>
    </comment>
    <comment ref="BA35" authorId="2" shapeId="0" xr:uid="{29C94CC5-29F5-4036-908A-96627FFE9618}">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AL36" authorId="2" shapeId="0" xr:uid="{CFE35678-14EB-460F-B6E4-72A6ED8AAE54}">
      <text>
        <r>
          <rPr>
            <b/>
            <sz val="9"/>
            <color indexed="81"/>
            <rFont val="Tahoma"/>
            <family val="2"/>
          </rPr>
          <t>John:</t>
        </r>
        <r>
          <rPr>
            <sz val="9"/>
            <color indexed="81"/>
            <rFont val="Tahoma"/>
            <family val="2"/>
          </rPr>
          <t xml:space="preserve">
N33 include weaning FVP.
Nutspread 2.0</t>
        </r>
      </text>
    </comment>
    <comment ref="BA36" authorId="2" shapeId="0" xr:uid="{1309983F-B32B-417D-95EB-AA1C08141514}">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AK37" authorId="2" shapeId="0" xr:uid="{B18F5852-47DA-401F-99AA-59E8C0F07495}">
      <text>
        <r>
          <rPr>
            <b/>
            <sz val="9"/>
            <color indexed="81"/>
            <rFont val="Tahoma"/>
            <family val="2"/>
          </rPr>
          <t>John:</t>
        </r>
        <r>
          <rPr>
            <sz val="9"/>
            <color indexed="81"/>
            <rFont val="Tahoma"/>
            <family val="2"/>
          </rPr>
          <t xml:space="preserve">
Offset for the source feed supply
</t>
        </r>
      </text>
    </comment>
    <comment ref="AL37" authorId="2" shapeId="0" xr:uid="{2E822811-EE52-40B5-B399-3270EA3A658E}">
      <text>
        <r>
          <rPr>
            <b/>
            <sz val="9"/>
            <color indexed="81"/>
            <rFont val="Tahoma"/>
            <family val="2"/>
          </rPr>
          <t>John:</t>
        </r>
        <r>
          <rPr>
            <sz val="9"/>
            <color indexed="81"/>
            <rFont val="Tahoma"/>
            <family val="2"/>
          </rPr>
          <t xml:space="preserve">
N33 include weaning FVP.
Nutspread 2.0</t>
        </r>
      </text>
    </comment>
    <comment ref="BA37" authorId="2" shapeId="0" xr:uid="{5D203812-34B5-4370-8F91-D20E2BAF1D78}">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CD37" authorId="2" shapeId="0" xr:uid="{7638FE6F-E3BD-4253-93ED-00C96E120955}">
      <text>
        <r>
          <rPr>
            <b/>
            <sz val="9"/>
            <color indexed="81"/>
            <rFont val="Tahoma"/>
            <family val="2"/>
          </rPr>
          <t>John:</t>
        </r>
        <r>
          <rPr>
            <sz val="9"/>
            <color indexed="81"/>
            <rFont val="Tahoma"/>
            <family val="2"/>
          </rPr>
          <t xml:space="preserve">
Start these trials from the pattern optimised using N33. LTW, LWCj &amp; the final pattern are based on the N33 pattern with an r2 adjustment</t>
        </r>
      </text>
    </comment>
    <comment ref="CE37" authorId="2" shapeId="0" xr:uid="{7D1909DC-2DC7-4E04-8817-11409778D7B1}">
      <text>
        <r>
          <rPr>
            <b/>
            <sz val="9"/>
            <color indexed="81"/>
            <rFont val="Tahoma"/>
            <family val="2"/>
          </rPr>
          <t>John:</t>
        </r>
        <r>
          <rPr>
            <sz val="9"/>
            <color indexed="81"/>
            <rFont val="Tahoma"/>
            <family val="2"/>
          </rPr>
          <t xml:space="preserve">
Include r2 adjust to carry out LTW profile optimisation</t>
        </r>
      </text>
    </comment>
    <comment ref="CJ37" authorId="2" shapeId="0" xr:uid="{14A3BC5F-4790-4A56-B91B-553745F868BB}">
      <text>
        <r>
          <rPr>
            <b/>
            <sz val="9"/>
            <color indexed="81"/>
            <rFont val="Tahoma"/>
            <family val="2"/>
          </rPr>
          <t>John:</t>
        </r>
        <r>
          <rPr>
            <sz val="9"/>
            <color indexed="81"/>
            <rFont val="Tahoma"/>
            <family val="2"/>
          </rPr>
          <t xml:space="preserve">
Turn on the LTW scalar for the optimisation of the LWC during pregnancy.</t>
        </r>
      </text>
    </comment>
    <comment ref="AC38" authorId="2" shapeId="0" xr:uid="{E3DBDC6E-8F68-4DEB-85CD-662521916EEA}">
      <text>
        <r>
          <rPr>
            <b/>
            <sz val="9"/>
            <color indexed="81"/>
            <rFont val="Tahoma"/>
            <family val="2"/>
          </rPr>
          <t>John:</t>
        </r>
        <r>
          <rPr>
            <sz val="9"/>
            <color indexed="81"/>
            <rFont val="Tahoma"/>
            <family val="2"/>
          </rPr>
          <t xml:space="preserve">
Copy of the LTW selection of the optimum
</t>
        </r>
        <r>
          <rPr>
            <b/>
            <sz val="9"/>
            <color indexed="81"/>
            <rFont val="Tahoma"/>
            <family val="2"/>
          </rPr>
          <t>John:</t>
        </r>
        <r>
          <rPr>
            <sz val="9"/>
            <color indexed="81"/>
            <rFont val="Tahoma"/>
            <family val="2"/>
          </rPr>
          <t xml:space="preserve">
Lookup the optimum LTW adj pattern for this flock. Breed x TOL x Age x GI
       Change the row index for ewe age group
EL=1, Mdn=2, Adult=3 (so that the preg profile adjustment can vary by age)
        Change the scanning column for each age</t>
        </r>
      </text>
    </comment>
    <comment ref="AL39" authorId="2" shapeId="0" xr:uid="{30D2E597-D2A7-40F9-8931-8DEAD39CF73D}">
      <text>
        <r>
          <rPr>
            <b/>
            <sz val="9"/>
            <color indexed="81"/>
            <rFont val="Tahoma"/>
            <family val="2"/>
          </rPr>
          <t>John:</t>
        </r>
        <r>
          <rPr>
            <sz val="9"/>
            <color indexed="81"/>
            <rFont val="Tahoma"/>
            <family val="2"/>
          </rPr>
          <t xml:space="preserve">
This Feed supply template experiment is used by setting the reference row to the standard trial for which the FS is to be optimised.
Be sure to check the fs_use_number and fs_create_number or use formulas that relate to the scenario.</t>
        </r>
      </text>
    </comment>
    <comment ref="G40" authorId="2" shapeId="0" xr:uid="{7688B61F-E36F-4FE4-A61D-ECFF4E4AA864}">
      <text>
        <r>
          <rPr>
            <b/>
            <sz val="9"/>
            <color indexed="81"/>
            <rFont val="Tahoma"/>
            <family val="2"/>
          </rPr>
          <t>John:</t>
        </r>
        <r>
          <rPr>
            <sz val="9"/>
            <color indexed="81"/>
            <rFont val="Tahoma"/>
            <family val="2"/>
          </rPr>
          <t xml:space="preserve">
Yellow highlight means that this value has been altered for this experiment</t>
        </r>
      </text>
    </comment>
    <comment ref="AL40" authorId="2" shapeId="0" xr:uid="{1FADB9BE-222A-449B-A202-7351D76C932A}">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41" authorId="2" shapeId="0" xr:uid="{E15F8888-CAF1-4112-974F-BFEB0B15CE09}">
      <text>
        <r>
          <rPr>
            <b/>
            <sz val="9"/>
            <color indexed="81"/>
            <rFont val="Tahoma"/>
            <family val="2"/>
          </rPr>
          <t>John:</t>
        </r>
        <r>
          <rPr>
            <sz val="9"/>
            <color indexed="81"/>
            <rFont val="Tahoma"/>
            <family val="2"/>
          </rPr>
          <t xml:space="preserve">
This report is removed unless only doing the preliminary runs. 
So that a report with a w axis is formatted correctly</t>
        </r>
      </text>
    </comment>
    <comment ref="N41" authorId="2" shapeId="0" xr:uid="{410BC9DA-E48C-4D3D-B28C-2A972D7AA30D}">
      <text>
        <r>
          <rPr>
            <b/>
            <sz val="9"/>
            <color indexed="81"/>
            <rFont val="Tahoma"/>
            <family val="2"/>
          </rPr>
          <t>John:</t>
        </r>
        <r>
          <rPr>
            <sz val="9"/>
            <color indexed="81"/>
            <rFont val="Tahoma"/>
            <family val="2"/>
          </rPr>
          <t xml:space="preserve">
Manually entered options</t>
        </r>
      </text>
    </comment>
    <comment ref="AL41" authorId="2" shapeId="0" xr:uid="{11456171-858B-4B67-8F3B-CF0F4A356791}">
      <text>
        <r>
          <rPr>
            <b/>
            <sz val="9"/>
            <color indexed="81"/>
            <rFont val="Tahoma"/>
            <family val="2"/>
          </rPr>
          <t>John:</t>
        </r>
        <r>
          <rPr>
            <sz val="9"/>
            <color indexed="81"/>
            <rFont val="Tahoma"/>
            <family val="2"/>
          </rPr>
          <t xml:space="preserve">
Full output for N11 to check for individual period problems.</t>
        </r>
      </text>
    </comment>
    <comment ref="BA41" authorId="2" shapeId="0" xr:uid="{396B2243-C63E-44E6-80BB-F85582648224}">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CC41" authorId="2" shapeId="0" xr:uid="{81DB7322-5752-4B68-85E5-86187103221D}">
      <text>
        <r>
          <rPr>
            <b/>
            <sz val="9"/>
            <color indexed="81"/>
            <rFont val="Tahoma"/>
            <family val="2"/>
          </rPr>
          <t>John:</t>
        </r>
        <r>
          <rPr>
            <sz val="9"/>
            <color indexed="81"/>
            <rFont val="Tahoma"/>
            <family val="2"/>
          </rPr>
          <t xml:space="preserve">
Set to FALSE if an optimisation for this region, genotype &amp; TOL has never been done.</t>
        </r>
      </text>
    </comment>
    <comment ref="CD41" authorId="2" shapeId="0" xr:uid="{A8BFC710-6FDE-47EE-A3A6-E4593B39861E}">
      <text>
        <r>
          <rPr>
            <b/>
            <sz val="9"/>
            <color indexed="81"/>
            <rFont val="Tahoma"/>
            <family val="2"/>
          </rPr>
          <t>John:</t>
        </r>
        <r>
          <rPr>
            <sz val="9"/>
            <color indexed="81"/>
            <rFont val="Tahoma"/>
            <family val="2"/>
          </rPr>
          <t xml:space="preserve">
Start with the final pkl_fs from the previous optimisation. Use meatprice[1]</t>
        </r>
      </text>
    </comment>
    <comment ref="CE41" authorId="2" shapeId="0" xr:uid="{EFEAF715-78D1-482D-9764-BD3D9264BEA1}">
      <text>
        <r>
          <rPr>
            <b/>
            <sz val="9"/>
            <color indexed="81"/>
            <rFont val="Tahoma"/>
            <family val="2"/>
          </rPr>
          <t>John:</t>
        </r>
        <r>
          <rPr>
            <sz val="9"/>
            <color indexed="81"/>
            <rFont val="Tahoma"/>
            <family val="2"/>
          </rPr>
          <t xml:space="preserve">
Include r2 adjust if using Property.xl feed supply</t>
        </r>
      </text>
    </comment>
    <comment ref="JQ41" authorId="2" shapeId="0" xr:uid="{F64865A0-0340-4449-B32A-18D0E2E747EC}">
      <text>
        <r>
          <rPr>
            <b/>
            <sz val="9"/>
            <color indexed="81"/>
            <rFont val="Tahoma"/>
            <family val="2"/>
          </rPr>
          <t>John:</t>
        </r>
        <r>
          <rPr>
            <sz val="9"/>
            <color indexed="81"/>
            <rFont val="Tahoma"/>
            <family val="2"/>
          </rPr>
          <t xml:space="preserve">
Force a minimum of 2 head so that a LW pattern is created for each class of dams.</t>
        </r>
      </text>
    </comment>
    <comment ref="JZ41" authorId="2" shapeId="0" xr:uid="{A271E84B-8306-4631-BD64-2BAA8E25767B}">
      <text>
        <r>
          <rPr>
            <b/>
            <sz val="9"/>
            <color indexed="81"/>
            <rFont val="Tahoma"/>
            <family val="2"/>
          </rPr>
          <t>John:</t>
        </r>
        <r>
          <rPr>
            <sz val="9"/>
            <color indexed="81"/>
            <rFont val="Tahoma"/>
            <family val="2"/>
          </rPr>
          <t xml:space="preserve">
Allow sales of dams prior to v[17]</t>
        </r>
      </text>
    </comment>
    <comment ref="G42" authorId="2" shapeId="0" xr:uid="{D9322581-27DE-42BD-A823-3509C5041B82}">
      <text>
        <r>
          <rPr>
            <b/>
            <sz val="9"/>
            <color indexed="81"/>
            <rFont val="Tahoma"/>
            <family val="2"/>
          </rPr>
          <t>John:</t>
        </r>
        <r>
          <rPr>
            <sz val="9"/>
            <color indexed="81"/>
            <rFont val="Tahoma"/>
            <family val="2"/>
          </rPr>
          <t xml:space="preserve">
These reports are removed so that they aren't reported when doing a jont run withLWCj</t>
        </r>
      </text>
    </comment>
    <comment ref="AL42" authorId="2" shapeId="0" xr:uid="{A5C7D35C-BBC6-4D41-A578-69D360B64D31}">
      <text>
        <r>
          <rPr>
            <b/>
            <sz val="9"/>
            <color indexed="81"/>
            <rFont val="Tahoma"/>
            <family val="2"/>
          </rPr>
          <t>John:</t>
        </r>
        <r>
          <rPr>
            <sz val="9"/>
            <color indexed="81"/>
            <rFont val="Tahoma"/>
            <family val="2"/>
          </rPr>
          <t xml:space="preserve">
N33 include weaning FVP.
Nutspread 2.0</t>
        </r>
      </text>
    </comment>
    <comment ref="BA42" authorId="2" shapeId="0" xr:uid="{BD1FCE6A-984A-471A-A36F-26E9F22C663C}">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CH42" authorId="2" shapeId="0" xr:uid="{D6AB4469-20A2-4F63-B401-B391A8CDF356}">
      <text>
        <r>
          <rPr>
            <b/>
            <sz val="9"/>
            <color indexed="81"/>
            <rFont val="Tahoma"/>
            <family val="2"/>
          </rPr>
          <t>John:</t>
        </r>
        <r>
          <rPr>
            <sz val="9"/>
            <color indexed="81"/>
            <rFont val="Tahoma"/>
            <family val="2"/>
          </rPr>
          <t xml:space="preserve">
This is calculated from input details so that the first trial can use any fs_pkl file w/o affect the remainder of the experiment</t>
        </r>
      </text>
    </comment>
    <comment ref="AL43" authorId="2" shapeId="0" xr:uid="{FE7B9A6C-06D1-442A-9FFA-4CCF181FD045}">
      <text>
        <r>
          <rPr>
            <b/>
            <sz val="9"/>
            <color indexed="81"/>
            <rFont val="Tahoma"/>
            <family val="2"/>
          </rPr>
          <t>John:</t>
        </r>
        <r>
          <rPr>
            <sz val="9"/>
            <color indexed="81"/>
            <rFont val="Tahoma"/>
            <family val="2"/>
          </rPr>
          <t xml:space="preserve">
N33 include weaning FVP.
Nutspread 2.0</t>
        </r>
      </text>
    </comment>
    <comment ref="BA43" authorId="2" shapeId="0" xr:uid="{A7447D48-6BF7-40C6-A52E-17B42D0E7440}">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AL44" authorId="2" shapeId="0" xr:uid="{EC0780D3-EB3C-48BD-936E-878C0E44B6D6}">
      <text>
        <r>
          <rPr>
            <b/>
            <sz val="9"/>
            <color indexed="81"/>
            <rFont val="Tahoma"/>
            <family val="2"/>
          </rPr>
          <t>John:</t>
        </r>
        <r>
          <rPr>
            <sz val="9"/>
            <color indexed="81"/>
            <rFont val="Tahoma"/>
            <family val="2"/>
          </rPr>
          <t xml:space="preserve">
N33 include weaning FVP.
Nutspread 2.0</t>
        </r>
      </text>
    </comment>
    <comment ref="BA44" authorId="2" shapeId="0" xr:uid="{F01E2A97-2A2D-4109-AD51-F0273B0DC89E}">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AL45" authorId="2" shapeId="0" xr:uid="{7EB0CED6-8900-47E0-A41B-05F17D015D53}">
      <text>
        <r>
          <rPr>
            <b/>
            <sz val="9"/>
            <color indexed="81"/>
            <rFont val="Tahoma"/>
            <family val="2"/>
          </rPr>
          <t>John:</t>
        </r>
        <r>
          <rPr>
            <sz val="9"/>
            <color indexed="81"/>
            <rFont val="Tahoma"/>
            <family val="2"/>
          </rPr>
          <t xml:space="preserve">
N33 include weaning FVP.
Nutspread 2.0</t>
        </r>
      </text>
    </comment>
    <comment ref="BA45" authorId="2" shapeId="0" xr:uid="{AC3A9D91-1140-4FCE-9857-6EF42EF02544}">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AL46" authorId="2" shapeId="0" xr:uid="{0F9271CA-587E-4C6D-A3AD-392D98AE7CE6}">
      <text>
        <r>
          <rPr>
            <b/>
            <sz val="9"/>
            <color indexed="81"/>
            <rFont val="Tahoma"/>
            <family val="2"/>
          </rPr>
          <t>John:</t>
        </r>
        <r>
          <rPr>
            <sz val="9"/>
            <color indexed="81"/>
            <rFont val="Tahoma"/>
            <family val="2"/>
          </rPr>
          <t xml:space="preserve">
N33 include weaning FVP.
Nutspread 2.0</t>
        </r>
      </text>
    </comment>
    <comment ref="BA46" authorId="2" shapeId="0" xr:uid="{038213C4-8B28-4F66-BF2C-D04AF7E6CE22}">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AL47" authorId="2" shapeId="0" xr:uid="{BDFF5A77-F856-461E-AD84-D67E25C7489B}">
      <text>
        <r>
          <rPr>
            <b/>
            <sz val="9"/>
            <color indexed="81"/>
            <rFont val="Tahoma"/>
            <family val="2"/>
          </rPr>
          <t>John:</t>
        </r>
        <r>
          <rPr>
            <sz val="9"/>
            <color indexed="81"/>
            <rFont val="Tahoma"/>
            <family val="2"/>
          </rPr>
          <t xml:space="preserve">
N33 include weaning FVP.
Nutspread 2.0</t>
        </r>
      </text>
    </comment>
    <comment ref="BA47" authorId="2" shapeId="0" xr:uid="{84A4B14B-F645-45C5-861F-615548F0481E}">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AK48" authorId="2" shapeId="0" xr:uid="{BF431576-8E9D-41CF-92C0-39FF1FF75952}">
      <text>
        <r>
          <rPr>
            <b/>
            <sz val="9"/>
            <color indexed="81"/>
            <rFont val="Tahoma"/>
            <family val="2"/>
          </rPr>
          <t>John:</t>
        </r>
        <r>
          <rPr>
            <sz val="9"/>
            <color indexed="81"/>
            <rFont val="Tahoma"/>
            <family val="2"/>
          </rPr>
          <t xml:space="preserve">
Offset for the source feed supply
</t>
        </r>
      </text>
    </comment>
    <comment ref="AL48" authorId="2" shapeId="0" xr:uid="{39387C88-9E97-4A1E-BAE0-FC184236A732}">
      <text>
        <r>
          <rPr>
            <b/>
            <sz val="9"/>
            <color indexed="81"/>
            <rFont val="Tahoma"/>
            <family val="2"/>
          </rPr>
          <t>John:</t>
        </r>
        <r>
          <rPr>
            <sz val="9"/>
            <color indexed="81"/>
            <rFont val="Tahoma"/>
            <family val="2"/>
          </rPr>
          <t xml:space="preserve">
N33 include weaning FVP.
Nutspread 2.0</t>
        </r>
      </text>
    </comment>
    <comment ref="BA48" authorId="2" shapeId="0" xr:uid="{19980D4B-6205-43B3-A794-649A9D0CA879}">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CD48" authorId="2" shapeId="0" xr:uid="{7A677FC8-6281-4ECD-BF3E-98CF70010A27}">
      <text>
        <r>
          <rPr>
            <b/>
            <sz val="9"/>
            <color indexed="81"/>
            <rFont val="Tahoma"/>
            <family val="2"/>
          </rPr>
          <t>John:</t>
        </r>
        <r>
          <rPr>
            <sz val="9"/>
            <color indexed="81"/>
            <rFont val="Tahoma"/>
            <family val="2"/>
          </rPr>
          <t xml:space="preserve">
Start these trials from the pattern optimised using N33. LTW, LWCj &amp; the final pattern are based on the N33 pattern with an r2 adjustment</t>
        </r>
      </text>
    </comment>
    <comment ref="CE48" authorId="2" shapeId="0" xr:uid="{B008985C-C7B2-426C-8285-5CEE5AE696DB}">
      <text>
        <r>
          <rPr>
            <b/>
            <sz val="9"/>
            <color indexed="81"/>
            <rFont val="Tahoma"/>
            <family val="2"/>
          </rPr>
          <t>John:</t>
        </r>
        <r>
          <rPr>
            <sz val="9"/>
            <color indexed="81"/>
            <rFont val="Tahoma"/>
            <family val="2"/>
          </rPr>
          <t xml:space="preserve">
Include r2 adjust to carry out LTW profile optimisation</t>
        </r>
      </text>
    </comment>
    <comment ref="CJ48" authorId="2" shapeId="0" xr:uid="{73A2608F-18E1-4EB8-96AF-71D30D769148}">
      <text>
        <r>
          <rPr>
            <b/>
            <sz val="9"/>
            <color indexed="81"/>
            <rFont val="Tahoma"/>
            <family val="2"/>
          </rPr>
          <t>John:</t>
        </r>
        <r>
          <rPr>
            <sz val="9"/>
            <color indexed="81"/>
            <rFont val="Tahoma"/>
            <family val="2"/>
          </rPr>
          <t xml:space="preserve">
Turn on the LTW scalar for the optimisation of the LWC during pregnancy.</t>
        </r>
      </text>
    </comment>
    <comment ref="AC49" authorId="2" shapeId="0" xr:uid="{38823AB5-961E-4BC0-A9E9-E774ED5C8A37}">
      <text>
        <r>
          <rPr>
            <b/>
            <sz val="9"/>
            <color indexed="81"/>
            <rFont val="Tahoma"/>
            <family val="2"/>
          </rPr>
          <t>John:</t>
        </r>
        <r>
          <rPr>
            <sz val="9"/>
            <color indexed="81"/>
            <rFont val="Tahoma"/>
            <family val="2"/>
          </rPr>
          <t xml:space="preserve">
Copy of the LTW selection of the optimum
</t>
        </r>
        <r>
          <rPr>
            <b/>
            <sz val="9"/>
            <color indexed="81"/>
            <rFont val="Tahoma"/>
            <family val="2"/>
          </rPr>
          <t>John:</t>
        </r>
        <r>
          <rPr>
            <sz val="9"/>
            <color indexed="81"/>
            <rFont val="Tahoma"/>
            <family val="2"/>
          </rPr>
          <t xml:space="preserve">
Lookup the optimum LTW adj pattern for this flock. Breed x TOL x Age x GI
       Change the row index for ewe age group
EL=1, Mdn=2, Adult=3 (so that the preg profile adjustment can vary by age)
        Change the scanning column for each age</t>
        </r>
      </text>
    </comment>
    <comment ref="AL50" authorId="2" shapeId="0" xr:uid="{72CE97FE-B063-4C14-9149-863FF95061AC}">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51" authorId="2" shapeId="0" xr:uid="{EBA40645-9B53-415B-9711-358344DC3F55}">
      <text>
        <r>
          <rPr>
            <b/>
            <sz val="9"/>
            <color indexed="81"/>
            <rFont val="Tahoma"/>
            <family val="2"/>
          </rPr>
          <t>John:</t>
        </r>
        <r>
          <rPr>
            <sz val="9"/>
            <color indexed="81"/>
            <rFont val="Tahoma"/>
            <family val="2"/>
          </rPr>
          <t xml:space="preserve">
Yellow highlight means that this value has been altered for this experiment</t>
        </r>
      </text>
    </comment>
    <comment ref="AL51" authorId="2" shapeId="0" xr:uid="{4FD1F2FF-56D0-45CE-9F33-1182310AB5A6}">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N52" authorId="2" shapeId="0" xr:uid="{0430340B-856E-44D4-B598-F55B0B7BD8C7}">
      <text>
        <r>
          <rPr>
            <b/>
            <sz val="9"/>
            <color indexed="81"/>
            <rFont val="Tahoma"/>
            <family val="2"/>
          </rPr>
          <t>John:</t>
        </r>
        <r>
          <rPr>
            <sz val="9"/>
            <color indexed="81"/>
            <rFont val="Tahoma"/>
            <family val="2"/>
          </rPr>
          <t xml:space="preserve">
Manually entered options</t>
        </r>
      </text>
    </comment>
    <comment ref="BA52" authorId="2" shapeId="0" xr:uid="{D487AADC-0460-4389-9EB0-5E0400FC6DD7}">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BD52" authorId="2" shapeId="0" xr:uid="{BC1478AF-5E60-4092-8205-1D77499570A7}">
      <text>
        <r>
          <rPr>
            <b/>
            <sz val="9"/>
            <color indexed="81"/>
            <rFont val="Tahoma"/>
            <family val="2"/>
          </rPr>
          <t>John:</t>
        </r>
        <r>
          <rPr>
            <sz val="9"/>
            <color indexed="81"/>
            <rFont val="Tahoma"/>
            <family val="2"/>
          </rPr>
          <t xml:space="preserve">
Use the MU (LMAT) equations if maternal genotype</t>
        </r>
      </text>
    </comment>
    <comment ref="CC52" authorId="2" shapeId="0" xr:uid="{60303756-4278-4558-A23B-8B127509721A}">
      <text>
        <r>
          <rPr>
            <b/>
            <sz val="9"/>
            <color indexed="81"/>
            <rFont val="Tahoma"/>
            <family val="2"/>
          </rPr>
          <t>John:</t>
        </r>
        <r>
          <rPr>
            <sz val="9"/>
            <color indexed="81"/>
            <rFont val="Tahoma"/>
            <family val="2"/>
          </rPr>
          <t xml:space="preserve">
Set to FALSE if an optimisation for this region, genotype &amp; TOL has never been done.</t>
        </r>
      </text>
    </comment>
    <comment ref="CD52" authorId="2" shapeId="0" xr:uid="{5DD80657-B0E9-4D14-BE45-9FEF3D04832A}">
      <text>
        <r>
          <rPr>
            <b/>
            <sz val="9"/>
            <color indexed="81"/>
            <rFont val="Tahoma"/>
            <family val="2"/>
          </rPr>
          <t>John:</t>
        </r>
        <r>
          <rPr>
            <sz val="9"/>
            <color indexed="81"/>
            <rFont val="Tahoma"/>
            <family val="2"/>
          </rPr>
          <t xml:space="preserve">
Start with the final pkl_fs from the previous optimisation. Use meatprice[1]</t>
        </r>
      </text>
    </comment>
    <comment ref="CE52" authorId="2" shapeId="0" xr:uid="{07266928-501B-43AF-AD5A-344278A82420}">
      <text>
        <r>
          <rPr>
            <b/>
            <sz val="9"/>
            <color indexed="81"/>
            <rFont val="Tahoma"/>
            <family val="2"/>
          </rPr>
          <t>John:</t>
        </r>
        <r>
          <rPr>
            <sz val="9"/>
            <color indexed="81"/>
            <rFont val="Tahoma"/>
            <family val="2"/>
          </rPr>
          <t xml:space="preserve">
Include r2 adjust if using Property.xl feed supply</t>
        </r>
      </text>
    </comment>
    <comment ref="DW52" authorId="2" shapeId="0" xr:uid="{54C44966-3F3F-4B2A-9E46-ACF4DE9C1C3D}">
      <text>
        <r>
          <rPr>
            <b/>
            <sz val="9"/>
            <color indexed="81"/>
            <rFont val="Tahoma"/>
            <family val="2"/>
          </rPr>
          <t>John:</t>
        </r>
        <r>
          <rPr>
            <sz val="9"/>
            <color indexed="81"/>
            <rFont val="Tahoma"/>
            <family val="2"/>
          </rPr>
          <t xml:space="preserve">
LTW feed supply adjustments that has combinations of feed ling level during pre-joining and  pregnancy</t>
        </r>
      </text>
    </comment>
    <comment ref="DY52" authorId="2" shapeId="0" xr:uid="{5382B975-1DA8-4FBB-B73F-4281758FDE78}">
      <text>
        <r>
          <rPr>
            <b/>
            <sz val="9"/>
            <color indexed="81"/>
            <rFont val="Tahoma"/>
            <family val="2"/>
          </rPr>
          <t>John:</t>
        </r>
        <r>
          <rPr>
            <sz val="9"/>
            <color indexed="81"/>
            <rFont val="Tahoma"/>
            <family val="2"/>
          </rPr>
          <t xml:space="preserve">
Feed supply changes in individual periods</t>
        </r>
      </text>
    </comment>
    <comment ref="JI52" authorId="2" shapeId="0" xr:uid="{DE0D6C9C-DD5D-4B79-B842-490EB6E81A03}">
      <text>
        <r>
          <rPr>
            <b/>
            <sz val="9"/>
            <color indexed="81"/>
            <rFont val="Tahoma"/>
            <family val="2"/>
          </rPr>
          <t>John:</t>
        </r>
        <r>
          <rPr>
            <sz val="9"/>
            <color indexed="81"/>
            <rFont val="Tahoma"/>
            <family val="2"/>
          </rPr>
          <t xml:space="preserve">
RC20 is the management of the dry ewe lambs</t>
        </r>
      </text>
    </comment>
    <comment ref="JJ52" authorId="2" shapeId="0" xr:uid="{4D2F837B-6E4E-45BE-8188-DC079D8D6DAC}">
      <text>
        <r>
          <rPr>
            <b/>
            <sz val="9"/>
            <color indexed="81"/>
            <rFont val="Tahoma"/>
            <family val="2"/>
          </rPr>
          <t>John:</t>
        </r>
        <r>
          <rPr>
            <sz val="9"/>
            <color indexed="81"/>
            <rFont val="Tahoma"/>
            <family val="2"/>
          </rPr>
          <t xml:space="preserve">
RC20 is the management of the dry ewe lambs</t>
        </r>
      </text>
    </comment>
    <comment ref="JK52" authorId="2" shapeId="0" xr:uid="{30E1A21A-9F2E-47FB-B286-CDC0DA6155C9}">
      <text>
        <r>
          <rPr>
            <b/>
            <sz val="9"/>
            <color indexed="81"/>
            <rFont val="Tahoma"/>
            <family val="2"/>
          </rPr>
          <t>John:</t>
        </r>
        <r>
          <rPr>
            <sz val="9"/>
            <color indexed="81"/>
            <rFont val="Tahoma"/>
            <family val="2"/>
          </rPr>
          <t xml:space="preserve">
RC28 is the management of the dry adult dams.</t>
        </r>
      </text>
    </comment>
    <comment ref="JL52" authorId="2" shapeId="0" xr:uid="{82C19087-316A-4623-B07A-EA39A98B0C08}">
      <text>
        <r>
          <rPr>
            <b/>
            <sz val="9"/>
            <color indexed="81"/>
            <rFont val="Tahoma"/>
            <family val="2"/>
          </rPr>
          <t>John:</t>
        </r>
        <r>
          <rPr>
            <sz val="9"/>
            <color indexed="81"/>
            <rFont val="Tahoma"/>
            <family val="2"/>
          </rPr>
          <t xml:space="preserve">
RC28 is the management of the dry adult dams.</t>
        </r>
      </text>
    </comment>
    <comment ref="JO52" authorId="2" shapeId="0" xr:uid="{50F490FD-9F4C-4870-8F68-73954D326FCA}">
      <text>
        <r>
          <rPr>
            <b/>
            <sz val="9"/>
            <color indexed="81"/>
            <rFont val="Tahoma"/>
            <family val="2"/>
          </rPr>
          <t>John:</t>
        </r>
        <r>
          <rPr>
            <sz val="9"/>
            <color indexed="81"/>
            <rFont val="Tahoma"/>
            <family val="2"/>
          </rPr>
          <t xml:space="preserve">
The management of the adult drys varies with genotype.
Twice drys can only be sold if the flock is scanned</t>
        </r>
      </text>
    </comment>
    <comment ref="N53" authorId="2" shapeId="0" xr:uid="{F7FC7B13-E37F-4F0D-A009-C6441A7A0FAA}">
      <text>
        <r>
          <rPr>
            <b/>
            <sz val="9"/>
            <color indexed="81"/>
            <rFont val="Tahoma"/>
            <family val="2"/>
          </rPr>
          <t>John:</t>
        </r>
        <r>
          <rPr>
            <sz val="9"/>
            <color indexed="81"/>
            <rFont val="Tahoma"/>
            <family val="2"/>
          </rPr>
          <t xml:space="preserve">
Runs through all options. Set the first trial with the lowest value for all pointers</t>
        </r>
      </text>
    </comment>
    <comment ref="BA53" authorId="2" shapeId="0" xr:uid="{0A55BC5B-A465-4542-B70A-0C935D3C54BB}">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CC53" authorId="2" shapeId="0" xr:uid="{5DFDCB46-C6D9-46C5-8BD6-B766CDA30C7E}">
      <text>
        <r>
          <rPr>
            <b/>
            <sz val="9"/>
            <color indexed="81"/>
            <rFont val="Tahoma"/>
            <family val="2"/>
          </rPr>
          <t>John:</t>
        </r>
        <r>
          <rPr>
            <sz val="9"/>
            <color indexed="81"/>
            <rFont val="Tahoma"/>
            <family val="2"/>
          </rPr>
          <t xml:space="preserve">
Set to FALSE if an optimisation for this region, genotype &amp; TOL has never been done.</t>
        </r>
      </text>
    </comment>
    <comment ref="CD53" authorId="2" shapeId="0" xr:uid="{4831DE6C-53EE-4639-92A9-BD5D7FED349C}">
      <text>
        <r>
          <rPr>
            <b/>
            <sz val="9"/>
            <color indexed="81"/>
            <rFont val="Tahoma"/>
            <family val="2"/>
          </rPr>
          <t>John:</t>
        </r>
        <r>
          <rPr>
            <sz val="9"/>
            <color indexed="81"/>
            <rFont val="Tahoma"/>
            <family val="2"/>
          </rPr>
          <t xml:space="preserve">
Start with the final pkl_fs from the previous optimisation. Use meatprice[1]</t>
        </r>
      </text>
    </comment>
    <comment ref="CE53" authorId="2" shapeId="0" xr:uid="{FDA9513F-03AF-454C-9BA5-70B4745F21CB}">
      <text>
        <r>
          <rPr>
            <b/>
            <sz val="9"/>
            <color indexed="81"/>
            <rFont val="Tahoma"/>
            <family val="2"/>
          </rPr>
          <t>John:</t>
        </r>
        <r>
          <rPr>
            <sz val="9"/>
            <color indexed="81"/>
            <rFont val="Tahoma"/>
            <family val="2"/>
          </rPr>
          <t xml:space="preserve">
Include r2 adjust if using Property.xl feed supply</t>
        </r>
      </text>
    </comment>
    <comment ref="BA54" authorId="2" shapeId="0" xr:uid="{3C05D4D5-F205-44A6-8ACE-9D9B70B90BE4}">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AL61"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B8" authorId="0" shapeId="0" xr:uid="{9DDC045F-F0D1-4EAD-9579-22C5C44A3249}">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AW10" authorId="0" shapeId="0" xr:uid="{0CBB8EF0-2E4C-4374-A6AA-D822B9B85685}">
      <text>
        <r>
          <rPr>
            <b/>
            <sz val="9"/>
            <color indexed="81"/>
            <rFont val="Tahoma"/>
            <family val="2"/>
          </rPr>
          <t>John:</t>
        </r>
        <r>
          <rPr>
            <sz val="9"/>
            <color indexed="81"/>
            <rFont val="Tahoma"/>
            <family val="2"/>
          </rPr>
          <t xml:space="preserve">
days relative to start of lambing
</t>
        </r>
      </text>
    </comment>
    <comment ref="AX10" authorId="0" shapeId="0" xr:uid="{DC8CED4E-3FF3-4CA1-80D7-7E7AE1B2B1CD}">
      <text>
        <r>
          <rPr>
            <b/>
            <sz val="9"/>
            <color indexed="81"/>
            <rFont val="Tahoma"/>
            <family val="2"/>
          </rPr>
          <t>John:</t>
        </r>
        <r>
          <rPr>
            <sz val="9"/>
            <color indexed="81"/>
            <rFont val="Tahoma"/>
            <family val="2"/>
          </rPr>
          <t xml:space="preserve">
Date of first lamb plus half an aoestrus cycle
On the basis that is the date that is rounded to nearest period</t>
        </r>
      </text>
    </comment>
    <comment ref="BA10" authorId="0" shapeId="0" xr:uid="{C4299F31-0139-48D1-9428-3A0CB1058D68}">
      <text>
        <r>
          <rPr>
            <b/>
            <sz val="9"/>
            <color indexed="81"/>
            <rFont val="Tahoma"/>
            <family val="2"/>
          </rPr>
          <t>John:</t>
        </r>
        <r>
          <rPr>
            <sz val="9"/>
            <color indexed="81"/>
            <rFont val="Tahoma"/>
            <family val="2"/>
          </rPr>
          <t xml:space="preserve">
Date of first lamb plus half an aoestrus cycle
</t>
        </r>
      </text>
    </comment>
    <comment ref="BD10" authorId="0" shapeId="0" xr:uid="{21940B92-E1DB-407E-AF6E-88DCD995B018}">
      <text>
        <r>
          <rPr>
            <b/>
            <sz val="9"/>
            <color indexed="81"/>
            <rFont val="Tahoma"/>
            <family val="2"/>
          </rPr>
          <t>John:</t>
        </r>
        <r>
          <rPr>
            <sz val="9"/>
            <color indexed="81"/>
            <rFont val="Tahoma"/>
            <family val="2"/>
          </rPr>
          <t xml:space="preserve">
Date of first lamb plus half an aoestrus cycle
</t>
        </r>
      </text>
    </comment>
    <comment ref="B11" authorId="0" shapeId="0" xr:uid="{A9AA8128-563A-4F4F-BD19-DB1BE4D5B7BF}">
      <text>
        <r>
          <rPr>
            <b/>
            <sz val="9"/>
            <color indexed="81"/>
            <rFont val="Tahoma"/>
            <family val="2"/>
          </rPr>
          <t>John:</t>
        </r>
        <r>
          <rPr>
            <sz val="9"/>
            <color indexed="81"/>
            <rFont val="Tahoma"/>
            <family val="2"/>
          </rPr>
          <t xml:space="preserve">
This is the first period of the generator</t>
        </r>
      </text>
    </comment>
    <comment ref="AM11" authorId="0" shapeId="0" xr:uid="{280A6B92-E1AE-4801-A6E4-AEE213F1467C}">
      <text>
        <r>
          <rPr>
            <b/>
            <sz val="9"/>
            <color indexed="81"/>
            <rFont val="Tahoma"/>
            <family val="2"/>
          </rPr>
          <t>John:</t>
        </r>
        <r>
          <rPr>
            <sz val="9"/>
            <color indexed="81"/>
            <rFont val="Tahoma"/>
            <family val="2"/>
          </rPr>
          <t xml:space="preserve">
+1 to make it the period after weaning because weaning occurs during the period so there is no start weight</t>
        </r>
      </text>
    </comment>
    <comment ref="AW12" authorId="0" shapeId="0" xr:uid="{EF86BFD1-1718-4EBD-9AEC-92049BD381B2}">
      <text>
        <r>
          <rPr>
            <b/>
            <sz val="9"/>
            <color indexed="81"/>
            <rFont val="Tahoma"/>
            <family val="2"/>
          </rPr>
          <t>John:</t>
        </r>
        <r>
          <rPr>
            <sz val="9"/>
            <color indexed="81"/>
            <rFont val="Tahoma"/>
            <family val="2"/>
          </rPr>
          <t xml:space="preserve">
22 week gestation because AFO works in weeks</t>
        </r>
      </text>
    </comment>
    <comment ref="B15" authorId="0" shapeId="0" xr:uid="{038D046D-B10E-45F3-85C3-717C15085634}">
      <text>
        <r>
          <rPr>
            <b/>
            <sz val="9"/>
            <color indexed="81"/>
            <rFont val="Tahoma"/>
            <family val="2"/>
          </rPr>
          <t>John:</t>
        </r>
        <r>
          <rPr>
            <sz val="9"/>
            <color indexed="81"/>
            <rFont val="Tahoma"/>
            <family val="2"/>
          </rPr>
          <t xml:space="preserve">
End of lambing period</t>
        </r>
      </text>
    </comment>
    <comment ref="AW15" authorId="0" shapeId="0" xr:uid="{DCB790B4-0325-4D37-9210-4BC6D3541401}">
      <text>
        <r>
          <rPr>
            <b/>
            <sz val="9"/>
            <color indexed="81"/>
            <rFont val="Tahoma"/>
            <family val="2"/>
          </rPr>
          <t>John:</t>
        </r>
        <r>
          <rPr>
            <sz val="9"/>
            <color indexed="81"/>
            <rFont val="Tahoma"/>
            <family val="2"/>
          </rPr>
          <t xml:space="preserve">
Date at the end of the lambing period.
Length of joining minus half an oestrus cycle</t>
        </r>
      </text>
    </comment>
    <comment ref="C17" authorId="0" shapeId="0" xr:uid="{1B7F1E55-4D36-48BD-8FD6-E6E56E1B99E8}">
      <text>
        <r>
          <rPr>
            <b/>
            <sz val="9"/>
            <color indexed="81"/>
            <rFont val="Tahoma"/>
            <family val="2"/>
          </rPr>
          <t>John:</t>
        </r>
        <r>
          <rPr>
            <sz val="9"/>
            <color indexed="81"/>
            <rFont val="Tahoma"/>
            <family val="2"/>
          </rPr>
          <t xml:space="preserve">
Date of maiden joining doesn't vary with age at ewe lamb joining</t>
        </r>
      </text>
    </comment>
    <comment ref="B19" authorId="0" shapeId="0" xr:uid="{5A3DF7C0-36F0-40EC-AE7C-59056D30C048}">
      <text>
        <r>
          <rPr>
            <b/>
            <sz val="9"/>
            <color indexed="81"/>
            <rFont val="Tahoma"/>
            <family val="2"/>
          </rPr>
          <t>John:</t>
        </r>
        <r>
          <rPr>
            <sz val="9"/>
            <color indexed="81"/>
            <rFont val="Tahoma"/>
            <family val="2"/>
          </rPr>
          <t xml:space="preserve">
End of lambing period</t>
        </r>
      </text>
    </comment>
    <comment ref="AW19" authorId="0" shapeId="0" xr:uid="{1D4B8438-80CC-4224-8A4E-50DC2544481C}">
      <text>
        <r>
          <rPr>
            <b/>
            <sz val="9"/>
            <color indexed="81"/>
            <rFont val="Tahoma"/>
            <family val="2"/>
          </rPr>
          <t>John:</t>
        </r>
        <r>
          <rPr>
            <sz val="9"/>
            <color indexed="81"/>
            <rFont val="Tahoma"/>
            <family val="2"/>
          </rPr>
          <t xml:space="preserve">
Date at the end of the lambing period.
Length of joining minus half an oestrus cycle</t>
        </r>
      </text>
    </comment>
    <comment ref="C21" authorId="0" shapeId="0" xr:uid="{4E8154A6-1D84-4F8C-9C27-7F86F4525BC2}">
      <text>
        <r>
          <rPr>
            <b/>
            <sz val="9"/>
            <color indexed="81"/>
            <rFont val="Tahoma"/>
            <family val="2"/>
          </rPr>
          <t>John:</t>
        </r>
        <r>
          <rPr>
            <sz val="9"/>
            <color indexed="81"/>
            <rFont val="Tahoma"/>
            <family val="2"/>
          </rPr>
          <t xml:space="preserve">
Date of maiden joining doesn't vary with age at ewe lamb joining</t>
        </r>
      </text>
    </comment>
    <comment ref="B23" authorId="0" shapeId="0" xr:uid="{81F3D432-B6FA-40D2-9735-BF5670B9E660}">
      <text>
        <r>
          <rPr>
            <b/>
            <sz val="9"/>
            <color indexed="81"/>
            <rFont val="Tahoma"/>
            <family val="2"/>
          </rPr>
          <t>John:</t>
        </r>
        <r>
          <rPr>
            <sz val="9"/>
            <color indexed="81"/>
            <rFont val="Tahoma"/>
            <family val="2"/>
          </rPr>
          <t xml:space="preserve">
End of lambing period</t>
        </r>
      </text>
    </comment>
    <comment ref="AW23" authorId="0" shapeId="0" xr:uid="{28440009-610B-407C-9B02-3E7C17168E52}">
      <text>
        <r>
          <rPr>
            <b/>
            <sz val="9"/>
            <color indexed="81"/>
            <rFont val="Tahoma"/>
            <family val="2"/>
          </rPr>
          <t>John:</t>
        </r>
        <r>
          <rPr>
            <sz val="9"/>
            <color indexed="81"/>
            <rFont val="Tahoma"/>
            <family val="2"/>
          </rPr>
          <t xml:space="preserve">
Date at the end of the lambing period.
Length of joining minus half an oestrus cycle</t>
        </r>
      </text>
    </comment>
    <comment ref="C25" authorId="0" shapeId="0" xr:uid="{685764D1-D249-4C76-BDA5-876E231E5ED9}">
      <text>
        <r>
          <rPr>
            <b/>
            <sz val="9"/>
            <color indexed="81"/>
            <rFont val="Tahoma"/>
            <family val="2"/>
          </rPr>
          <t>John:</t>
        </r>
        <r>
          <rPr>
            <sz val="9"/>
            <color indexed="81"/>
            <rFont val="Tahoma"/>
            <family val="2"/>
          </rPr>
          <t xml:space="preserve">
Date of maiden joining doesn't vary with age at ewe lamb joining</t>
        </r>
      </text>
    </comment>
    <comment ref="B27" authorId="0" shapeId="0" xr:uid="{2575BA64-8137-47D3-AEAD-DD891295B1CF}">
      <text>
        <r>
          <rPr>
            <b/>
            <sz val="9"/>
            <color indexed="81"/>
            <rFont val="Tahoma"/>
            <family val="2"/>
          </rPr>
          <t>John:</t>
        </r>
        <r>
          <rPr>
            <sz val="9"/>
            <color indexed="81"/>
            <rFont val="Tahoma"/>
            <family val="2"/>
          </rPr>
          <t xml:space="preserve">
End of lambing period</t>
        </r>
      </text>
    </comment>
    <comment ref="AW27" authorId="0" shapeId="0" xr:uid="{D7C46248-C0A3-4B68-9CF9-F8295614B254}">
      <text>
        <r>
          <rPr>
            <b/>
            <sz val="9"/>
            <color indexed="81"/>
            <rFont val="Tahoma"/>
            <family val="2"/>
          </rPr>
          <t>John:</t>
        </r>
        <r>
          <rPr>
            <sz val="9"/>
            <color indexed="81"/>
            <rFont val="Tahoma"/>
            <family val="2"/>
          </rPr>
          <t xml:space="preserve">
Date at the end of the lambing period.
Length of joining minus half an oestrus cycle</t>
        </r>
      </text>
    </comment>
    <comment ref="C29" authorId="0" shapeId="0" xr:uid="{AD4C7701-A698-4F18-A9EA-E0A384310A8C}">
      <text>
        <r>
          <rPr>
            <b/>
            <sz val="9"/>
            <color indexed="81"/>
            <rFont val="Tahoma"/>
            <family val="2"/>
          </rPr>
          <t>John:</t>
        </r>
        <r>
          <rPr>
            <sz val="9"/>
            <color indexed="81"/>
            <rFont val="Tahoma"/>
            <family val="2"/>
          </rPr>
          <t xml:space="preserve">
Date of maiden joining doesn't vary with age at ewe lamb joining</t>
        </r>
      </text>
    </comment>
    <comment ref="B31" authorId="0" shapeId="0" xr:uid="{41FC1900-7CC7-4763-8C72-1B7E356391EE}">
      <text>
        <r>
          <rPr>
            <b/>
            <sz val="9"/>
            <color indexed="81"/>
            <rFont val="Tahoma"/>
            <family val="2"/>
          </rPr>
          <t>John:</t>
        </r>
        <r>
          <rPr>
            <sz val="9"/>
            <color indexed="81"/>
            <rFont val="Tahoma"/>
            <family val="2"/>
          </rPr>
          <t xml:space="preserve">
End of lambing period</t>
        </r>
      </text>
    </comment>
    <comment ref="AW31" authorId="0" shapeId="0" xr:uid="{7DD25400-0D78-49E6-B3AA-B545646F94B1}">
      <text>
        <r>
          <rPr>
            <b/>
            <sz val="9"/>
            <color indexed="81"/>
            <rFont val="Tahoma"/>
            <family val="2"/>
          </rPr>
          <t>John:</t>
        </r>
        <r>
          <rPr>
            <sz val="9"/>
            <color indexed="81"/>
            <rFont val="Tahoma"/>
            <family val="2"/>
          </rPr>
          <t xml:space="preserve">
Date at the end of the lambing period.
Length of joining minus half an oestrus cycle</t>
        </r>
      </text>
    </comment>
    <comment ref="C33" authorId="0" shapeId="0" xr:uid="{D803658C-48B8-41B0-98A3-676CA034C262}">
      <text>
        <r>
          <rPr>
            <b/>
            <sz val="9"/>
            <color indexed="81"/>
            <rFont val="Tahoma"/>
            <family val="2"/>
          </rPr>
          <t>John:</t>
        </r>
        <r>
          <rPr>
            <sz val="9"/>
            <color indexed="81"/>
            <rFont val="Tahoma"/>
            <family val="2"/>
          </rPr>
          <t xml:space="preserve">
Date of maiden joining doesn't vary with age at ewe lamb joining</t>
        </r>
      </text>
    </comment>
    <comment ref="B35" authorId="0" shapeId="0" xr:uid="{98197533-0F98-4B80-9D1D-253EF3FCD5A1}">
      <text>
        <r>
          <rPr>
            <b/>
            <sz val="9"/>
            <color indexed="81"/>
            <rFont val="Tahoma"/>
            <family val="2"/>
          </rPr>
          <t>John:</t>
        </r>
        <r>
          <rPr>
            <sz val="9"/>
            <color indexed="81"/>
            <rFont val="Tahoma"/>
            <family val="2"/>
          </rPr>
          <t xml:space="preserve">
End of lambing period</t>
        </r>
      </text>
    </comment>
    <comment ref="AW35" authorId="0" shapeId="0" xr:uid="{1F33FE39-6F2B-4790-9FA9-0837CB0BCB51}">
      <text>
        <r>
          <rPr>
            <b/>
            <sz val="9"/>
            <color indexed="81"/>
            <rFont val="Tahoma"/>
            <family val="2"/>
          </rPr>
          <t>John:</t>
        </r>
        <r>
          <rPr>
            <sz val="9"/>
            <color indexed="81"/>
            <rFont val="Tahoma"/>
            <family val="2"/>
          </rPr>
          <t xml:space="preserve">
Date at the end of the lambing period.
Length of joining minus half an oestrus cycle</t>
        </r>
      </text>
    </comment>
    <comment ref="C37" authorId="0" shapeId="0" xr:uid="{F7616367-84E6-4D21-A992-E70CA9EE38B7}">
      <text>
        <r>
          <rPr>
            <b/>
            <sz val="9"/>
            <color indexed="81"/>
            <rFont val="Tahoma"/>
            <family val="2"/>
          </rPr>
          <t>John:</t>
        </r>
        <r>
          <rPr>
            <sz val="9"/>
            <color indexed="81"/>
            <rFont val="Tahoma"/>
            <family val="2"/>
          </rPr>
          <t xml:space="preserve">
Date of maiden joining doesn't vary with age at ewe lamb joining</t>
        </r>
      </text>
    </comment>
    <comment ref="C39" authorId="0" shapeId="0" xr:uid="{A179C77C-B0C3-4B26-AFCB-A07A65E584B6}">
      <text>
        <r>
          <rPr>
            <b/>
            <sz val="9"/>
            <color indexed="81"/>
            <rFont val="Tahoma"/>
            <family val="2"/>
          </rPr>
          <t>John:</t>
        </r>
        <r>
          <rPr>
            <sz val="9"/>
            <color indexed="81"/>
            <rFont val="Tahoma"/>
            <family val="2"/>
          </rPr>
          <t xml:space="preserve">
The number of feedoptions_var (R1) for each TOL</t>
        </r>
      </text>
    </comment>
    <comment ref="D39" authorId="0" shapeId="0" xr:uid="{4319DF1F-0A22-4E52-A358-4D1580650972}">
      <text>
        <r>
          <rPr>
            <b/>
            <sz val="9"/>
            <color indexed="81"/>
            <rFont val="Tahoma"/>
            <family val="2"/>
          </rPr>
          <t>John:</t>
        </r>
        <r>
          <rPr>
            <sz val="9"/>
            <color indexed="81"/>
            <rFont val="Tahoma"/>
            <family val="2"/>
          </rPr>
          <t xml:space="preserve">
The number of feedoption_adj (R2) for each TOL</t>
        </r>
      </text>
    </comment>
    <comment ref="F39" authorId="0" shapeId="0" xr:uid="{A0238016-B740-46AB-8083-39DBE5D823D3}">
      <text>
        <r>
          <rPr>
            <b/>
            <sz val="9"/>
            <color indexed="81"/>
            <rFont val="Tahoma"/>
            <family val="2"/>
          </rPr>
          <t>John:</t>
        </r>
        <r>
          <rPr>
            <sz val="9"/>
            <color indexed="81"/>
            <rFont val="Tahoma"/>
            <family val="2"/>
          </rPr>
          <t xml:space="preserve">
The number of feedsupply options  (R1) between BBB &amp; BMT</t>
        </r>
      </text>
    </comment>
    <comment ref="G39" authorId="0" shapeId="0" xr:uid="{CCAE046D-4183-4F4F-8781-6ECAD55B9335}">
      <text>
        <r>
          <rPr>
            <b/>
            <sz val="9"/>
            <color indexed="81"/>
            <rFont val="Tahoma"/>
            <family val="2"/>
          </rPr>
          <t>John:</t>
        </r>
        <r>
          <rPr>
            <sz val="9"/>
            <color indexed="81"/>
            <rFont val="Tahoma"/>
            <family val="2"/>
          </rPr>
          <t xml:space="preserve">
The number of feedsupply_adj options (R2) between BBB (merino) &amp; BMT (maternal)</t>
        </r>
      </text>
    </comment>
    <comment ref="D42" authorId="1" shapeId="0" xr:uid="{16B952D6-60AC-468C-A94A-3A8803184561}">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F42" authorId="1" shapeId="0" xr:uid="{248AFA8D-5A0F-43FD-97DF-FC63271FAFEC}">
      <text>
        <r>
          <rPr>
            <b/>
            <sz val="9"/>
            <color indexed="81"/>
            <rFont val="Tahoma"/>
            <family val="2"/>
          </rPr>
          <t>Michael Young (21512438):</t>
        </r>
        <r>
          <rPr>
            <sz val="9"/>
            <color indexed="81"/>
            <rFont val="Tahoma"/>
            <family val="2"/>
          </rPr>
          <t xml:space="preserve">
number of years in the season sequence. Default is 1.</t>
        </r>
      </text>
    </comment>
    <comment ref="G42" authorId="0" shapeId="0" xr:uid="{F7062044-C46F-4F69-BE6F-C942FBE67720}">
      <text>
        <r>
          <rPr>
            <b/>
            <sz val="9"/>
            <color indexed="81"/>
            <rFont val="Tahoma"/>
            <family val="2"/>
          </rPr>
          <t>John:</t>
        </r>
        <r>
          <rPr>
            <sz val="9"/>
            <color indexed="81"/>
            <rFont val="Tahoma"/>
            <family val="2"/>
          </rPr>
          <t xml:space="preserve">
comment: are season nodes included in steady state model, note: they always are for dsp model)</t>
        </r>
      </text>
    </comment>
    <comment ref="H42" authorId="0" shapeId="0" xr:uid="{20585C17-418A-411B-B585-1352496563EB}">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H43" authorId="0" shapeId="0" xr:uid="{D2BA8ED0-BB0B-4605-96F9-E5342A3EAA56}">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M50"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50"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50" authorId="0" shapeId="0" xr:uid="{D2C71138-5DA2-4C22-A743-02243F91A2EA}">
      <text>
        <r>
          <rPr>
            <b/>
            <sz val="9"/>
            <color indexed="81"/>
            <rFont val="Tahoma"/>
            <family val="2"/>
          </rPr>
          <t>John:</t>
        </r>
        <r>
          <rPr>
            <sz val="9"/>
            <color indexed="81"/>
            <rFont val="Tahoma"/>
            <family val="2"/>
          </rPr>
          <t xml:space="preserve">
FD of adult ewes 19u
</t>
        </r>
      </text>
    </comment>
    <comment ref="P50"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50"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50" authorId="0" shapeId="0" xr:uid="{F430DA5A-678B-4453-AF41-9C72BB819E13}">
      <text>
        <r>
          <rPr>
            <b/>
            <sz val="9"/>
            <color indexed="81"/>
            <rFont val="Tahoma"/>
            <family val="2"/>
          </rPr>
          <t>John:</t>
        </r>
        <r>
          <rPr>
            <sz val="9"/>
            <color indexed="81"/>
            <rFont val="Tahoma"/>
            <family val="2"/>
          </rPr>
          <t xml:space="preserve">
Adjust proportion of drys to 12%</t>
        </r>
      </text>
    </comment>
    <comment ref="S50" authorId="0" shapeId="0" xr:uid="{04DE3EF2-34E8-4DFE-ACD8-837ED5909756}">
      <text>
        <r>
          <rPr>
            <b/>
            <sz val="9"/>
            <color indexed="81"/>
            <rFont val="Tahoma"/>
            <family val="2"/>
          </rPr>
          <t>John:</t>
        </r>
        <r>
          <rPr>
            <sz val="9"/>
            <color indexed="81"/>
            <rFont val="Tahoma"/>
            <family val="2"/>
          </rPr>
          <t xml:space="preserve">
Reduce reproduction to scan 128%</t>
        </r>
      </text>
    </comment>
    <comment ref="T50" authorId="0" shapeId="0" xr:uid="{81F22164-FD5B-463F-9095-9DAAE22B1490}">
      <text>
        <r>
          <rPr>
            <b/>
            <sz val="9"/>
            <color indexed="81"/>
            <rFont val="Tahoma"/>
            <family val="2"/>
          </rPr>
          <t>John:</t>
        </r>
        <r>
          <rPr>
            <sz val="9"/>
            <color indexed="81"/>
            <rFont val="Tahoma"/>
            <family val="2"/>
          </rPr>
          <t xml:space="preserve">
Adjust single survival to 88%</t>
        </r>
      </text>
    </comment>
    <comment ref="U50" authorId="0" shapeId="0" xr:uid="{17265981-F560-4F69-9795-132F6ED331ED}">
      <text>
        <r>
          <rPr>
            <b/>
            <sz val="9"/>
            <color indexed="81"/>
            <rFont val="Tahoma"/>
            <family val="2"/>
          </rPr>
          <t>John:</t>
        </r>
        <r>
          <rPr>
            <sz val="9"/>
            <color indexed="81"/>
            <rFont val="Tahoma"/>
            <family val="2"/>
          </rPr>
          <t xml:space="preserve">
Adjust single survival to 88%</t>
        </r>
      </text>
    </comment>
    <comment ref="V50" authorId="0" shapeId="0" xr:uid="{F323F6CD-550B-41F0-B05C-517F13A94406}">
      <text>
        <r>
          <rPr>
            <b/>
            <sz val="9"/>
            <color indexed="81"/>
            <rFont val="Tahoma"/>
            <family val="2"/>
          </rPr>
          <t>John:</t>
        </r>
        <r>
          <rPr>
            <sz val="9"/>
            <color indexed="81"/>
            <rFont val="Tahoma"/>
            <family val="2"/>
          </rPr>
          <t xml:space="preserve">
Adjust single survival to 88%</t>
        </r>
      </text>
    </comment>
    <comment ref="W50"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50"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50" authorId="0" shapeId="0" xr:uid="{0A7F77C7-B0DF-48F6-AF98-19EDD8C594CD}">
      <text>
        <r>
          <rPr>
            <b/>
            <sz val="9"/>
            <color indexed="81"/>
            <rFont val="Tahoma"/>
            <family val="2"/>
          </rPr>
          <t>John:</t>
        </r>
        <r>
          <rPr>
            <sz val="9"/>
            <color indexed="81"/>
            <rFont val="Tahoma"/>
            <family val="2"/>
          </rPr>
          <t xml:space="preserve">
FD of adult ewes 19.5u
</t>
        </r>
      </text>
    </comment>
    <comment ref="Z50"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50"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50" authorId="0" shapeId="0" xr:uid="{D410083C-C66C-488C-9441-C2194B0641F4}">
      <text>
        <r>
          <rPr>
            <b/>
            <sz val="9"/>
            <color indexed="81"/>
            <rFont val="Tahoma"/>
            <family val="2"/>
          </rPr>
          <t>John:</t>
        </r>
        <r>
          <rPr>
            <sz val="9"/>
            <color indexed="81"/>
            <rFont val="Tahoma"/>
            <family val="2"/>
          </rPr>
          <t xml:space="preserve">
Adjust proportion of drys to 12%</t>
        </r>
      </text>
    </comment>
    <comment ref="AC50" authorId="0" shapeId="0" xr:uid="{A42E977B-ED68-417A-A08E-2365707A3FE4}">
      <text>
        <r>
          <rPr>
            <b/>
            <sz val="9"/>
            <color indexed="81"/>
            <rFont val="Tahoma"/>
            <family val="2"/>
          </rPr>
          <t>John:</t>
        </r>
        <r>
          <rPr>
            <sz val="9"/>
            <color indexed="81"/>
            <rFont val="Tahoma"/>
            <family val="2"/>
          </rPr>
          <t xml:space="preserve">
Reduce reproduction to scan 128%</t>
        </r>
      </text>
    </comment>
    <comment ref="AD50" authorId="0" shapeId="0" xr:uid="{9CD88926-45A5-43D0-8528-72D1946F718D}">
      <text>
        <r>
          <rPr>
            <b/>
            <sz val="9"/>
            <color indexed="81"/>
            <rFont val="Tahoma"/>
            <family val="2"/>
          </rPr>
          <t>John:</t>
        </r>
        <r>
          <rPr>
            <sz val="9"/>
            <color indexed="81"/>
            <rFont val="Tahoma"/>
            <family val="2"/>
          </rPr>
          <t xml:space="preserve">
Adjust single survival to 88%</t>
        </r>
      </text>
    </comment>
    <comment ref="AE50" authorId="0" shapeId="0" xr:uid="{A8A76209-9A7B-486A-8B91-654681BD5430}">
      <text>
        <r>
          <rPr>
            <b/>
            <sz val="9"/>
            <color indexed="81"/>
            <rFont val="Tahoma"/>
            <family val="2"/>
          </rPr>
          <t>John:</t>
        </r>
        <r>
          <rPr>
            <sz val="9"/>
            <color indexed="81"/>
            <rFont val="Tahoma"/>
            <family val="2"/>
          </rPr>
          <t xml:space="preserve">
Adjust single survival to 88%</t>
        </r>
      </text>
    </comment>
    <comment ref="AF50" authorId="0" shapeId="0" xr:uid="{846BEE13-5B90-433B-9A20-744858A50475}">
      <text>
        <r>
          <rPr>
            <b/>
            <sz val="9"/>
            <color indexed="81"/>
            <rFont val="Tahoma"/>
            <family val="2"/>
          </rPr>
          <t>John:</t>
        </r>
        <r>
          <rPr>
            <sz val="9"/>
            <color indexed="81"/>
            <rFont val="Tahoma"/>
            <family val="2"/>
          </rPr>
          <t xml:space="preserve">
Adjust single survival to 88%</t>
        </r>
      </text>
    </comment>
    <comment ref="AG50"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50"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50" authorId="0" shapeId="0" xr:uid="{5F863B10-C37D-47D2-B9DF-759640D7DA5D}">
      <text>
        <r>
          <rPr>
            <b/>
            <sz val="9"/>
            <color indexed="81"/>
            <rFont val="Tahoma"/>
            <family val="2"/>
          </rPr>
          <t>John:</t>
        </r>
        <r>
          <rPr>
            <sz val="9"/>
            <color indexed="81"/>
            <rFont val="Tahoma"/>
            <family val="2"/>
          </rPr>
          <t xml:space="preserve">
FD of adult ewes 19u
</t>
        </r>
      </text>
    </comment>
    <comment ref="AJ50"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50"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50" authorId="0" shapeId="0" xr:uid="{0A7A1500-BE4F-4C4F-BAAB-F09D77C39B12}">
      <text>
        <r>
          <rPr>
            <b/>
            <sz val="9"/>
            <color indexed="81"/>
            <rFont val="Tahoma"/>
            <family val="2"/>
          </rPr>
          <t>John:</t>
        </r>
        <r>
          <rPr>
            <sz val="9"/>
            <color indexed="81"/>
            <rFont val="Tahoma"/>
            <family val="2"/>
          </rPr>
          <t xml:space="preserve">
Adjust proportion of drys to 12%</t>
        </r>
      </text>
    </comment>
    <comment ref="AM50" authorId="0" shapeId="0" xr:uid="{5CED4D01-9D08-4C2F-AFF4-3B8948E7BB50}">
      <text>
        <r>
          <rPr>
            <b/>
            <sz val="9"/>
            <color indexed="81"/>
            <rFont val="Tahoma"/>
            <family val="2"/>
          </rPr>
          <t>John:</t>
        </r>
        <r>
          <rPr>
            <sz val="9"/>
            <color indexed="81"/>
            <rFont val="Tahoma"/>
            <family val="2"/>
          </rPr>
          <t xml:space="preserve">
Reduce reproduction to scan 128%</t>
        </r>
      </text>
    </comment>
    <comment ref="AN50" authorId="0" shapeId="0" xr:uid="{BE9AB3CE-A75D-4989-8838-E197760B92A4}">
      <text>
        <r>
          <rPr>
            <b/>
            <sz val="9"/>
            <color indexed="81"/>
            <rFont val="Tahoma"/>
            <family val="2"/>
          </rPr>
          <t>John:</t>
        </r>
        <r>
          <rPr>
            <sz val="9"/>
            <color indexed="81"/>
            <rFont val="Tahoma"/>
            <family val="2"/>
          </rPr>
          <t xml:space="preserve">
Adjust single survival to 88%</t>
        </r>
      </text>
    </comment>
    <comment ref="AO50" authorId="0" shapeId="0" xr:uid="{07D0B1BF-EEE6-422A-B03A-0C078EAD1DB6}">
      <text>
        <r>
          <rPr>
            <b/>
            <sz val="9"/>
            <color indexed="81"/>
            <rFont val="Tahoma"/>
            <family val="2"/>
          </rPr>
          <t>John:</t>
        </r>
        <r>
          <rPr>
            <sz val="9"/>
            <color indexed="81"/>
            <rFont val="Tahoma"/>
            <family val="2"/>
          </rPr>
          <t xml:space="preserve">
Adjust single survival to 88%</t>
        </r>
      </text>
    </comment>
    <comment ref="AP50" authorId="0" shapeId="0" xr:uid="{C94DCA5B-3A7A-4CA1-906E-66E615E25849}">
      <text>
        <r>
          <rPr>
            <b/>
            <sz val="9"/>
            <color indexed="81"/>
            <rFont val="Tahoma"/>
            <family val="2"/>
          </rPr>
          <t>John:</t>
        </r>
        <r>
          <rPr>
            <sz val="9"/>
            <color indexed="81"/>
            <rFont val="Tahoma"/>
            <family val="2"/>
          </rPr>
          <t xml:space="preserve">
Adjust single survival to 88%</t>
        </r>
      </text>
    </comment>
    <comment ref="AJ53"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53"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W59" authorId="0" shapeId="0" xr:uid="{88714028-63B9-497C-BB73-4B980FB104DC}">
      <text>
        <r>
          <rPr>
            <b/>
            <sz val="9"/>
            <color indexed="81"/>
            <rFont val="Tahoma"/>
            <family val="2"/>
          </rPr>
          <t>John:</t>
        </r>
        <r>
          <rPr>
            <sz val="9"/>
            <color indexed="81"/>
            <rFont val="Tahoma"/>
            <family val="2"/>
          </rPr>
          <t xml:space="preserve">
Based on PfS comparison with AFO inputs.
July22: Halved the difference because Autumn lambing was not solving</t>
        </r>
      </text>
    </comment>
    <comment ref="W60" authorId="0" shapeId="0" xr:uid="{CA35EB0D-6878-416C-98B5-7F38B42C4067}">
      <text>
        <r>
          <rPr>
            <b/>
            <sz val="9"/>
            <color indexed="81"/>
            <rFont val="Tahoma"/>
            <family val="2"/>
          </rPr>
          <t>John:</t>
        </r>
        <r>
          <rPr>
            <sz val="9"/>
            <color indexed="81"/>
            <rFont val="Tahoma"/>
            <family val="2"/>
          </rPr>
          <t xml:space="preserve">
Based on PfS comparison with AFO inputs.
July22: Halved the difference because Autumn lambing was not solving</t>
        </r>
      </text>
    </comment>
    <comment ref="H65"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O65"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S65" authorId="1" shapeId="0" xr:uid="{07E82BD8-270A-4CF4-B568-C16E2F4144CD}">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J68" authorId="0" shapeId="0" xr:uid="{1F75459B-C375-4E00-BFAF-F09DB447F9EC}">
      <text>
        <r>
          <rPr>
            <b/>
            <sz val="9"/>
            <color indexed="81"/>
            <rFont val="Tahoma"/>
            <family val="2"/>
          </rPr>
          <t>John:</t>
        </r>
        <r>
          <rPr>
            <sz val="9"/>
            <color indexed="81"/>
            <rFont val="Tahoma"/>
            <family val="2"/>
          </rPr>
          <t xml:space="preserve">
Assume that half the benefit (of sell dry EL &amp; twice dry addults) is achieved if the flock management is flexible. </t>
        </r>
      </text>
    </comment>
    <comment ref="J70" authorId="0" shapeId="0" xr:uid="{3FE9CD0A-1DBD-4519-A146-799AD5527FD7}">
      <text>
        <r>
          <rPr>
            <b/>
            <sz val="9"/>
            <color indexed="81"/>
            <rFont val="Tahoma"/>
            <family val="2"/>
          </rPr>
          <t>John:</t>
        </r>
        <r>
          <rPr>
            <sz val="9"/>
            <color indexed="81"/>
            <rFont val="Tahoma"/>
            <family val="2"/>
          </rPr>
          <t xml:space="preserve">
1.25 is the scalar for the response in the current genertion from SA PvP dataset - used for genetic gain too.</t>
        </r>
      </text>
    </comment>
    <comment ref="J71"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O71"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S71" authorId="0" shapeId="0" xr:uid="{19282753-81AA-4366-86A1-ACCBCB8E5234}">
      <text>
        <r>
          <rPr>
            <b/>
            <sz val="9"/>
            <color indexed="81"/>
            <rFont val="Tahoma"/>
            <family val="2"/>
          </rPr>
          <t>John:</t>
        </r>
        <r>
          <rPr>
            <sz val="9"/>
            <color indexed="81"/>
            <rFont val="Tahoma"/>
            <family val="2"/>
          </rPr>
          <t xml:space="preserve">
66% based on 33% of the drys being twice dry</t>
        </r>
      </text>
    </comment>
    <comment ref="J72" authorId="0" shapeId="0" xr:uid="{99F8CEFC-5479-4DFE-8CFB-ACF49758DC69}">
      <text>
        <r>
          <rPr>
            <b/>
            <sz val="9"/>
            <color indexed="81"/>
            <rFont val="Tahoma"/>
            <family val="2"/>
          </rPr>
          <t>John:</t>
        </r>
        <r>
          <rPr>
            <sz val="9"/>
            <color indexed="81"/>
            <rFont val="Tahoma"/>
            <family val="2"/>
          </rPr>
          <t xml:space="preserve">
Assume that half the benefit (of sell dry EL &amp; twice dry addults) is achieved if the flock management is flexible. </t>
        </r>
      </text>
    </comment>
    <comment ref="J74" authorId="0" shapeId="0" xr:uid="{EF8F76BC-0A8E-4D1A-A015-50C9D02FBD54}">
      <text>
        <r>
          <rPr>
            <b/>
            <sz val="9"/>
            <color indexed="81"/>
            <rFont val="Tahoma"/>
            <family val="2"/>
          </rPr>
          <t>John:</t>
        </r>
        <r>
          <rPr>
            <sz val="9"/>
            <color indexed="81"/>
            <rFont val="Tahoma"/>
            <family val="2"/>
          </rPr>
          <t xml:space="preserve">
1.25 is the scalar for the response in the current genertion from SA PvP dataset - used for genetic gain too.</t>
        </r>
      </text>
    </comment>
    <comment ref="S75" authorId="0" shapeId="0" xr:uid="{747C6585-CB56-4C4C-B2E7-2576EC5207DC}">
      <text>
        <r>
          <rPr>
            <b/>
            <sz val="9"/>
            <color indexed="81"/>
            <rFont val="Tahoma"/>
            <family val="2"/>
          </rPr>
          <t>John:</t>
        </r>
        <r>
          <rPr>
            <sz val="9"/>
            <color indexed="81"/>
            <rFont val="Tahoma"/>
            <family val="2"/>
          </rPr>
          <t xml:space="preserve">
66% based on 33% of the drys being twice dry</t>
        </r>
      </text>
    </comment>
    <comment ref="I76" authorId="0" shapeId="0" xr:uid="{9C8AF1DB-44D3-42E8-803E-4FEDDA3F670E}">
      <text>
        <r>
          <rPr>
            <b/>
            <sz val="9"/>
            <color indexed="81"/>
            <rFont val="Tahoma"/>
            <family val="2"/>
          </rPr>
          <t>John:</t>
        </r>
        <r>
          <rPr>
            <sz val="9"/>
            <color indexed="81"/>
            <rFont val="Tahoma"/>
            <family val="2"/>
          </rPr>
          <t xml:space="preserve">
This value is (1 - mortality), with a little to spare</t>
        </r>
      </text>
    </comment>
    <comment ref="S79" authorId="0" shapeId="0" xr:uid="{9ABFCA4A-FF24-44AA-83C5-D1EBB00BE635}">
      <text>
        <r>
          <rPr>
            <b/>
            <sz val="9"/>
            <color indexed="81"/>
            <rFont val="Tahoma"/>
            <family val="2"/>
          </rPr>
          <t>John:</t>
        </r>
        <r>
          <rPr>
            <sz val="9"/>
            <color indexed="81"/>
            <rFont val="Tahoma"/>
            <family val="2"/>
          </rPr>
          <t xml:space="preserve">
66% based on 33% of the drys being twice dry</t>
        </r>
      </text>
    </comment>
    <comment ref="J80" authorId="0" shapeId="0" xr:uid="{03B14098-5E76-4F88-922A-E8D6D27C8C5B}">
      <text>
        <r>
          <rPr>
            <b/>
            <sz val="9"/>
            <color indexed="81"/>
            <rFont val="Tahoma"/>
            <family val="2"/>
          </rPr>
          <t>John:</t>
        </r>
        <r>
          <rPr>
            <sz val="9"/>
            <color indexed="81"/>
            <rFont val="Tahoma"/>
            <family val="2"/>
          </rPr>
          <t xml:space="preserve">
Genetic benefit of retaining performers</t>
        </r>
      </text>
    </comment>
    <comment ref="S83" authorId="0" shapeId="0" xr:uid="{87378AD4-90B6-43D8-8EAE-E894EF13D744}">
      <text>
        <r>
          <rPr>
            <b/>
            <sz val="9"/>
            <color indexed="81"/>
            <rFont val="Tahoma"/>
            <family val="2"/>
          </rPr>
          <t>John:</t>
        </r>
        <r>
          <rPr>
            <sz val="9"/>
            <color indexed="81"/>
            <rFont val="Tahoma"/>
            <family val="2"/>
          </rPr>
          <t xml:space="preserve">
66% based on 33% of the drys being twice dry</t>
        </r>
      </text>
    </comment>
    <comment ref="G97" authorId="0" shapeId="0" xr:uid="{85BEA8AF-1C53-4836-964D-5969F6634293}">
      <text>
        <r>
          <rPr>
            <b/>
            <sz val="9"/>
            <color indexed="81"/>
            <rFont val="Tahoma"/>
            <family val="2"/>
          </rPr>
          <t>John:</t>
        </r>
        <r>
          <rPr>
            <sz val="9"/>
            <color indexed="81"/>
            <rFont val="Tahoma"/>
            <family val="2"/>
          </rPr>
          <t xml:space="preserve">
The $/hd grids have a minimum age so that very young animals can't receive a price per head</t>
        </r>
      </text>
    </comment>
    <comment ref="H97" authorId="0" shapeId="0" xr:uid="{61F5A5C7-B291-4054-AFD5-C88EF670E68F}">
      <text>
        <r>
          <rPr>
            <b/>
            <sz val="9"/>
            <color indexed="81"/>
            <rFont val="Tahoma"/>
            <family val="2"/>
          </rPr>
          <t>John:</t>
        </r>
        <r>
          <rPr>
            <sz val="9"/>
            <color indexed="81"/>
            <rFont val="Tahoma"/>
            <family val="2"/>
          </rPr>
          <t xml:space="preserve">
The $/hd grids have a minimum age so that very young animals can't receive a price per head</t>
        </r>
      </text>
    </comment>
    <comment ref="C114"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&amp; Triplet analysis the adjustment is active in all periods not just post weaning
Using weanage adjustment because it can be set up to span all generator periods</t>
        </r>
      </text>
    </comment>
    <comment ref="E114" authorId="0" shapeId="0" xr:uid="{E90AA9B9-A111-4EC3-9472-12EACA4E3CC9}">
      <text>
        <r>
          <rPr>
            <b/>
            <sz val="9"/>
            <color indexed="81"/>
            <rFont val="Tahoma"/>
            <family val="2"/>
          </rPr>
          <t>John:</t>
        </r>
        <r>
          <rPr>
            <sz val="9"/>
            <color indexed="81"/>
            <rFont val="Tahoma"/>
            <family val="2"/>
          </rPr>
          <t xml:space="preserve">
Used to add the FS change back to the NM dams. Because can't access the 'mated' dams feed supply prior to scanning separate from NM</t>
        </r>
      </text>
    </comment>
    <comment ref="H120" authorId="1" shapeId="0" xr:uid="{C86B0C52-6D96-4623-A0B5-880E9EEA7131}">
      <text>
        <r>
          <rPr>
            <b/>
            <sz val="9"/>
            <color indexed="81"/>
            <rFont val="Tahoma"/>
            <family val="2"/>
          </rPr>
          <t>Michael Young (21512438):</t>
        </r>
        <r>
          <rPr>
            <sz val="9"/>
            <color indexed="81"/>
            <rFont val="Tahoma"/>
            <family val="2"/>
          </rPr>
          <t xml:space="preserve">
upper bound for casual staff duing the year (not including seeding or harv time)</t>
        </r>
      </text>
    </comment>
    <comment ref="I120" authorId="1" shapeId="0" xr:uid="{7FF47B5D-7BC9-496B-8B0A-6CB077AA0816}">
      <text>
        <r>
          <rPr>
            <b/>
            <sz val="9"/>
            <color indexed="81"/>
            <rFont val="Tahoma"/>
            <family val="2"/>
          </rPr>
          <t>Michael Young (21512438):</t>
        </r>
        <r>
          <rPr>
            <sz val="9"/>
            <color indexed="81"/>
            <rFont val="Tahoma"/>
            <family val="2"/>
          </rPr>
          <t xml:space="preserve">
upper bound for casual staff during seeding and harv time.</t>
        </r>
      </text>
    </comment>
    <comment ref="J120" authorId="1" shapeId="0" xr:uid="{4D797F38-E490-40EE-980F-D5C5E91C74CF}">
      <text>
        <r>
          <rPr>
            <b/>
            <sz val="9"/>
            <color indexed="81"/>
            <rFont val="Tahoma"/>
            <family val="2"/>
          </rPr>
          <t>Michael Young (21512438):</t>
        </r>
        <r>
          <rPr>
            <sz val="9"/>
            <color indexed="81"/>
            <rFont val="Tahoma"/>
            <family val="2"/>
          </rPr>
          <t xml:space="preserve">
control if cropgrazing is included. Default is True</t>
        </r>
      </text>
    </comment>
    <comment ref="K120" authorId="0" shapeId="0" xr:uid="{584A85AA-3725-4352-8D34-E2F600E60450}">
      <text>
        <r>
          <rPr>
            <b/>
            <sz val="9"/>
            <color indexed="81"/>
            <rFont val="Tahoma"/>
            <family val="2"/>
          </rPr>
          <t>John:</t>
        </r>
        <r>
          <rPr>
            <sz val="9"/>
            <color indexed="81"/>
            <rFont val="Tahoma"/>
            <family val="2"/>
          </rPr>
          <t xml:space="preserve">
Yields in all rot on all LMUS</t>
        </r>
      </text>
    </comment>
    <comment ref="L120" authorId="1" shapeId="0" xr:uid="{C32EE181-75B8-48F5-829C-3FB1F3302EAF}">
      <text>
        <r>
          <rPr>
            <b/>
            <sz val="9"/>
            <color indexed="81"/>
            <rFont val="Tahoma"/>
            <family val="2"/>
          </rPr>
          <t>Michael Young (21512438):</t>
        </r>
        <r>
          <rPr>
            <sz val="9"/>
            <color indexed="81"/>
            <rFont val="Tahoma"/>
            <family val="2"/>
          </rPr>
          <t xml:space="preserve">
this does germ and pgr</t>
        </r>
      </text>
    </comment>
    <comment ref="A135" authorId="0" shapeId="0" xr:uid="{AACFE0DF-D8C4-47E3-B1F7-34D8ACBBCA32}">
      <text>
        <r>
          <rPr>
            <b/>
            <sz val="9"/>
            <color indexed="81"/>
            <rFont val="Tahoma"/>
            <family val="2"/>
          </rPr>
          <t>John:</t>
        </r>
        <r>
          <rPr>
            <sz val="9"/>
            <color indexed="81"/>
            <rFont val="Tahoma"/>
            <family val="2"/>
          </rPr>
          <t xml:space="preserve">
The NLB scenario for the farm.
Could be implemented through NLB in f_concepion_lmat(), but is actually done by SAA[rr] because this also alters scan_std (and the other conception functions.</t>
        </r>
      </text>
    </comment>
    <comment ref="H145" authorId="1" shapeId="0" xr:uid="{8E3FE7EC-08A8-4E2E-809D-C28D865D27A9}">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I145" authorId="1" shapeId="0" xr:uid="{34CBD141-3730-4DBA-ADBD-2A728EE617E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J145" authorId="1" shapeId="0" xr:uid="{6081DDB4-3E9A-44D5-ABF8-6D2AF3644FE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K145" authorId="1" shapeId="0" xr:uid="{176E21A4-A639-4894-91EA-88E460AC2558}">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M145" authorId="0" shapeId="0" xr:uid="{0621F933-215D-45B5-AE55-4E0054B9C42B}">
      <text>
        <r>
          <rPr>
            <b/>
            <sz val="9"/>
            <color indexed="81"/>
            <rFont val="Tahoma"/>
            <family val="2"/>
          </rPr>
          <t>John:</t>
        </r>
        <r>
          <rPr>
            <sz val="9"/>
            <color indexed="81"/>
            <rFont val="Tahoma"/>
            <family val="2"/>
          </rPr>
          <t xml:space="preserve">
This was removed from the EL analysis because this constraint only operates on the Offspring and all the females are forced to be dams so that the  propn mated works on the total number of progeny.
Set to default to make it obvious that it is not operating.
Also it may have caused unusual results when a high propotion of the dams were mated as lambs and then couldn't be sold post weaning</t>
        </r>
      </text>
    </comment>
    <comment ref="N145" authorId="0" shapeId="0" xr:uid="{E20591F2-A299-49C6-BCFF-74B9707DC27E}">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C147" authorId="0" shapeId="0" xr:uid="{014F0FDB-FDD5-4EA1-A56A-0072593AC843}">
      <text>
        <r>
          <rPr>
            <b/>
            <sz val="9"/>
            <color indexed="81"/>
            <rFont val="Tahoma"/>
            <family val="2"/>
          </rPr>
          <t>John:</t>
        </r>
        <r>
          <rPr>
            <sz val="9"/>
            <color indexed="81"/>
            <rFont val="Tahoma"/>
            <family val="2"/>
          </rPr>
          <t xml:space="preserve">
Fine wool merino</t>
        </r>
      </text>
    </comment>
    <comment ref="D147" authorId="0" shapeId="0" xr:uid="{9EA1FDE4-1DB1-4F34-8986-9D4193402830}">
      <text>
        <r>
          <rPr>
            <b/>
            <sz val="9"/>
            <color indexed="81"/>
            <rFont val="Tahoma"/>
            <family val="2"/>
          </rPr>
          <t>John:</t>
        </r>
        <r>
          <rPr>
            <sz val="9"/>
            <color indexed="81"/>
            <rFont val="Tahoma"/>
            <family val="2"/>
          </rPr>
          <t xml:space="preserve">
BBB</t>
        </r>
      </text>
    </comment>
    <comment ref="F147" authorId="0" shapeId="0" xr:uid="{E378D495-5FF2-4AAB-976A-26AA53FE3729}">
      <text>
        <r>
          <rPr>
            <b/>
            <sz val="9"/>
            <color indexed="81"/>
            <rFont val="Tahoma"/>
            <family val="2"/>
          </rPr>
          <t>John:</t>
        </r>
        <r>
          <rPr>
            <sz val="9"/>
            <color indexed="81"/>
            <rFont val="Tahoma"/>
            <family val="2"/>
          </rPr>
          <t xml:space="preserve">
Sell 0 to 8mths</t>
        </r>
      </text>
    </comment>
    <comment ref="L147" authorId="0" shapeId="0" xr:uid="{120126D5-EFD6-4B2B-9AA2-B70FDED61FA8}">
      <text>
        <r>
          <rPr>
            <b/>
            <sz val="9"/>
            <color indexed="81"/>
            <rFont val="Tahoma"/>
            <family val="2"/>
          </rPr>
          <t xml:space="preserve">John:
</t>
        </r>
        <r>
          <rPr>
            <sz val="9"/>
            <color indexed="81"/>
            <rFont val="Tahoma"/>
            <family val="2"/>
          </rPr>
          <t>Can't sell till hogget shearing</t>
        </r>
      </text>
    </comment>
    <comment ref="M147"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C148" authorId="0" shapeId="0" xr:uid="{7FC65395-37C8-4580-A0A6-0F84045D51D7}">
      <text>
        <r>
          <rPr>
            <b/>
            <sz val="9"/>
            <color indexed="81"/>
            <rFont val="Tahoma"/>
            <family val="2"/>
          </rPr>
          <t>John:</t>
        </r>
        <r>
          <rPr>
            <sz val="9"/>
            <color indexed="81"/>
            <rFont val="Tahoma"/>
            <family val="2"/>
          </rPr>
          <t xml:space="preserve">
Medium merino</t>
        </r>
      </text>
    </comment>
    <comment ref="F148" authorId="0" shapeId="0" xr:uid="{654B64AE-A166-4C29-81C4-4E2CFDD2B6EB}">
      <text>
        <r>
          <rPr>
            <b/>
            <sz val="9"/>
            <color indexed="81"/>
            <rFont val="Tahoma"/>
            <family val="2"/>
          </rPr>
          <t>John:</t>
        </r>
        <r>
          <rPr>
            <sz val="9"/>
            <color indexed="81"/>
            <rFont val="Tahoma"/>
            <family val="2"/>
          </rPr>
          <t xml:space="preserve">
Sell 15 mths to 21 mths</t>
        </r>
      </text>
    </comment>
    <comment ref="L148" authorId="0" shapeId="0" xr:uid="{FF193044-FE2E-4D11-8B22-F9877CB5D8EB}">
      <text>
        <r>
          <rPr>
            <b/>
            <sz val="9"/>
            <color indexed="81"/>
            <rFont val="Tahoma"/>
            <family val="2"/>
          </rPr>
          <t xml:space="preserve">John:
</t>
        </r>
        <r>
          <rPr>
            <sz val="9"/>
            <color indexed="81"/>
            <rFont val="Tahoma"/>
            <family val="2"/>
          </rPr>
          <t>Can't sell till hogget shearing</t>
        </r>
      </text>
    </comment>
    <comment ref="D149" authorId="0" shapeId="0" xr:uid="{10B08A1C-74D4-4D5E-A000-55C242B7BD88}">
      <text>
        <r>
          <rPr>
            <b/>
            <sz val="9"/>
            <color indexed="81"/>
            <rFont val="Tahoma"/>
            <family val="2"/>
          </rPr>
          <t>John:</t>
        </r>
        <r>
          <rPr>
            <sz val="9"/>
            <color indexed="81"/>
            <rFont val="Tahoma"/>
            <family val="2"/>
          </rPr>
          <t xml:space="preserve">
BBT</t>
        </r>
      </text>
    </comment>
    <comment ref="F149" authorId="0" shapeId="0" xr:uid="{8DBBE291-7593-49F8-BDCC-D9F2F067AA25}">
      <text>
        <r>
          <rPr>
            <b/>
            <sz val="9"/>
            <color indexed="81"/>
            <rFont val="Tahoma"/>
            <family val="2"/>
          </rPr>
          <t>John:</t>
        </r>
        <r>
          <rPr>
            <sz val="9"/>
            <color indexed="81"/>
            <rFont val="Tahoma"/>
            <family val="2"/>
          </rPr>
          <t xml:space="preserve">
Sell older</t>
        </r>
      </text>
    </comment>
    <comment ref="L149" authorId="0" shapeId="0" xr:uid="{10E41382-2598-4025-83AA-103D4CDAF95C}">
      <text>
        <r>
          <rPr>
            <b/>
            <sz val="9"/>
            <color indexed="81"/>
            <rFont val="Tahoma"/>
            <family val="2"/>
          </rPr>
          <t xml:space="preserve">John:
</t>
        </r>
        <r>
          <rPr>
            <sz val="9"/>
            <color indexed="81"/>
            <rFont val="Tahoma"/>
            <family val="2"/>
          </rPr>
          <t>Can't sell till hogget shearing</t>
        </r>
      </text>
    </comment>
    <comment ref="N149" authorId="0" shapeId="0" xr:uid="{2F4DBAE3-5139-4A48-9028-83EF29939CCC}">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150" authorId="0" shapeId="0" xr:uid="{252D0767-43F3-42C0-9FDD-C015A92C6765}">
      <text>
        <r>
          <rPr>
            <b/>
            <sz val="9"/>
            <color indexed="81"/>
            <rFont val="Tahoma"/>
            <family val="2"/>
          </rPr>
          <t>John:</t>
        </r>
        <r>
          <rPr>
            <sz val="9"/>
            <color indexed="81"/>
            <rFont val="Tahoma"/>
            <family val="2"/>
          </rPr>
          <t xml:space="preserve">
Maternal</t>
        </r>
      </text>
    </comment>
    <comment ref="L150" authorId="0" shapeId="0" xr:uid="{D63C6FD1-0DDB-4038-B1DD-6302FFBCDBA7}">
      <text>
        <r>
          <rPr>
            <b/>
            <sz val="9"/>
            <color indexed="81"/>
            <rFont val="Tahoma"/>
            <family val="2"/>
          </rPr>
          <t>John:</t>
        </r>
        <r>
          <rPr>
            <sz val="9"/>
            <color indexed="81"/>
            <rFont val="Tahoma"/>
            <family val="2"/>
          </rPr>
          <t xml:space="preserve">
Sell any age (hopefully as a lamb)</t>
        </r>
      </text>
    </comment>
    <comment ref="N150" authorId="0" shapeId="0" xr:uid="{89C7916C-5B11-46F1-B19A-3AD0D9F255B3}">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B155" authorId="0" shapeId="0" xr:uid="{8EB6D661-EC8E-49C7-9AD3-B219F64EA311}">
      <text>
        <r>
          <rPr>
            <b/>
            <sz val="9"/>
            <color indexed="81"/>
            <rFont val="Tahoma"/>
            <family val="2"/>
          </rPr>
          <t>John:</t>
        </r>
        <r>
          <rPr>
            <sz val="9"/>
            <color indexed="81"/>
            <rFont val="Tahoma"/>
            <family val="2"/>
          </rPr>
          <t xml:space="preserve">
Subtract 1 to convert from Excel index to python slice.</t>
        </r>
      </text>
    </comment>
    <comment ref="B213" authorId="0" shapeId="0" xr:uid="{DEABF0B4-0BC9-451E-B2FC-A54C4551B320}">
      <text>
        <r>
          <rPr>
            <b/>
            <sz val="9"/>
            <color indexed="81"/>
            <rFont val="Tahoma"/>
            <family val="2"/>
          </rPr>
          <t>John:</t>
        </r>
        <r>
          <rPr>
            <sz val="9"/>
            <color indexed="81"/>
            <rFont val="Tahoma"/>
            <family val="2"/>
          </rPr>
          <t xml:space="preserve">
Selecting this mating age has the added effect of setting proportion mated to 0.</t>
        </r>
      </text>
    </comment>
    <comment ref="F214" authorId="0" shapeId="0" xr:uid="{495F61C2-86BA-4C43-8D11-CAD7CA98B444}">
      <text>
        <r>
          <rPr>
            <b/>
            <sz val="9"/>
            <color indexed="81"/>
            <rFont val="Tahoma"/>
            <family val="2"/>
          </rPr>
          <t>John:</t>
        </r>
        <r>
          <rPr>
            <sz val="9"/>
            <color indexed="81"/>
            <rFont val="Tahoma"/>
            <family val="2"/>
          </rPr>
          <t xml:space="preserve">
For </t>
        </r>
      </text>
    </comment>
    <comment ref="C344" authorId="0" shapeId="0" xr:uid="{CB45BAC6-EADC-4B73-9F64-9E12441EDA23}">
      <text>
        <r>
          <rPr>
            <b/>
            <sz val="9"/>
            <color indexed="81"/>
            <rFont val="Tahoma"/>
            <family val="2"/>
          </rPr>
          <t>John:</t>
        </r>
        <r>
          <rPr>
            <sz val="9"/>
            <color indexed="81"/>
            <rFont val="Tahoma"/>
            <family val="2"/>
          </rPr>
          <t xml:space="preserve">
Values if 4 levels:
-0.5
0
0.4
0.8</t>
        </r>
      </text>
    </comment>
    <comment ref="D344" authorId="0" shapeId="0" xr:uid="{33A6B5DE-A036-432E-8B04-7647E2717CA0}">
      <text>
        <r>
          <rPr>
            <b/>
            <sz val="9"/>
            <color indexed="81"/>
            <rFont val="Tahoma"/>
            <family val="2"/>
          </rPr>
          <t>John:</t>
        </r>
        <r>
          <rPr>
            <sz val="9"/>
            <color indexed="81"/>
            <rFont val="Tahoma"/>
            <family val="2"/>
          </rPr>
          <t xml:space="preserve">
Values if 4 levels:
-0.5
0
0.4
0.8</t>
        </r>
      </text>
    </comment>
    <comment ref="E344" authorId="0" shapeId="0" xr:uid="{751FB96B-24F6-4D84-8B31-F5BE2727D1F2}">
      <text>
        <r>
          <rPr>
            <b/>
            <sz val="9"/>
            <color indexed="81"/>
            <rFont val="Tahoma"/>
            <family val="2"/>
          </rPr>
          <t>John:</t>
        </r>
        <r>
          <rPr>
            <sz val="9"/>
            <color indexed="81"/>
            <rFont val="Tahoma"/>
            <family val="2"/>
          </rPr>
          <t xml:space="preserve">
Values if 4 levels:
-0.8
-0.4
0
0.5</t>
        </r>
      </text>
    </comment>
    <comment ref="F344" authorId="0" shapeId="0" xr:uid="{4A801745-D400-4549-9E4B-4F1AE8C78F3D}">
      <text>
        <r>
          <rPr>
            <b/>
            <sz val="9"/>
            <color indexed="81"/>
            <rFont val="Tahoma"/>
            <family val="2"/>
          </rPr>
          <t>John:</t>
        </r>
        <r>
          <rPr>
            <sz val="9"/>
            <color indexed="81"/>
            <rFont val="Tahoma"/>
            <family val="2"/>
          </rPr>
          <t xml:space="preserve">
Values if 4 levels:
-0.5
0
0.4
0.8</t>
        </r>
      </text>
    </comment>
    <comment ref="I344" authorId="0" shapeId="0" xr:uid="{FFCD9017-CC93-448C-B9AC-ACE184E2556F}">
      <text>
        <r>
          <rPr>
            <b/>
            <sz val="9"/>
            <color indexed="81"/>
            <rFont val="Tahoma"/>
            <family val="2"/>
          </rPr>
          <t>John:</t>
        </r>
        <r>
          <rPr>
            <sz val="9"/>
            <color indexed="81"/>
            <rFont val="Tahoma"/>
            <family val="2"/>
          </rPr>
          <t xml:space="preserve">
Values if 4 levels:
-0.5
0
0.4
0.8</t>
        </r>
      </text>
    </comment>
    <comment ref="P349" authorId="0" shapeId="0" xr:uid="{F976F7F4-02E2-443C-BA51-6E12CD034BD2}">
      <text>
        <r>
          <rPr>
            <b/>
            <sz val="9"/>
            <color indexed="81"/>
            <rFont val="Tahoma"/>
            <family val="2"/>
          </rPr>
          <t>John:</t>
        </r>
        <r>
          <rPr>
            <sz val="9"/>
            <color indexed="81"/>
            <rFont val="Tahoma"/>
            <family val="2"/>
          </rPr>
          <t xml:space="preserve">
From end of joining to mid-preg so that EP nutrition is not being driven by LWC during joining</t>
        </r>
      </text>
    </comment>
    <comment ref="C350" authorId="0" shapeId="0" xr:uid="{9FDD0EA5-C95A-446E-B066-B2B0B150F04F}">
      <text>
        <r>
          <rPr>
            <b/>
            <sz val="9"/>
            <color indexed="81"/>
            <rFont val="Tahoma"/>
            <family val="2"/>
          </rPr>
          <t>John:</t>
        </r>
        <r>
          <rPr>
            <sz val="9"/>
            <color indexed="81"/>
            <rFont val="Tahoma"/>
            <family val="2"/>
          </rPr>
          <t xml:space="preserve">
Feed supply adjustment,  r2 slice for mated ewes not scanned
This slice doesn't change with TOL or genotype</t>
        </r>
      </text>
    </comment>
    <comment ref="E350" authorId="0" shapeId="0" xr:uid="{B7F24C21-167D-45C1-80CF-CA4180AE6E2B}">
      <text>
        <r>
          <rPr>
            <b/>
            <sz val="9"/>
            <color indexed="81"/>
            <rFont val="Tahoma"/>
            <family val="2"/>
          </rPr>
          <t>John:</t>
        </r>
        <r>
          <rPr>
            <sz val="9"/>
            <color indexed="81"/>
            <rFont val="Tahoma"/>
            <family val="2"/>
          </rPr>
          <t xml:space="preserve">
Feed supply adjustment,  r2 slice for empty ewes scanned for preg status</t>
        </r>
      </text>
    </comment>
    <comment ref="F350" authorId="0" shapeId="0" xr:uid="{ADD19FB8-4060-4FD9-ACD7-421C99B4FC7A}">
      <text>
        <r>
          <rPr>
            <b/>
            <sz val="9"/>
            <color indexed="81"/>
            <rFont val="Tahoma"/>
            <family val="2"/>
          </rPr>
          <t>John:</t>
        </r>
        <r>
          <rPr>
            <sz val="9"/>
            <color indexed="81"/>
            <rFont val="Tahoma"/>
            <family val="2"/>
          </rPr>
          <t xml:space="preserve">
Feed supply adjustment,  r2 slice for pregnant ewes scanned for preg status</t>
        </r>
      </text>
    </comment>
    <comment ref="G350" authorId="0" shapeId="0" xr:uid="{B69EBCEB-6FAB-4821-B981-46C5B03EE12A}">
      <text>
        <r>
          <rPr>
            <b/>
            <sz val="9"/>
            <color indexed="81"/>
            <rFont val="Tahoma"/>
            <family val="2"/>
          </rPr>
          <t>John:</t>
        </r>
        <r>
          <rPr>
            <sz val="9"/>
            <color indexed="81"/>
            <rFont val="Tahoma"/>
            <family val="2"/>
          </rPr>
          <t xml:space="preserve">
Feed supply adjustment,  r2 slice for empty ewes scanned for multiples</t>
        </r>
      </text>
    </comment>
    <comment ref="H350" authorId="0" shapeId="0" xr:uid="{0048C55F-A208-418E-99A1-8B10D0F91439}">
      <text>
        <r>
          <rPr>
            <b/>
            <sz val="9"/>
            <color indexed="81"/>
            <rFont val="Tahoma"/>
            <family val="2"/>
          </rPr>
          <t>John:</t>
        </r>
        <r>
          <rPr>
            <sz val="9"/>
            <color indexed="81"/>
            <rFont val="Tahoma"/>
            <family val="2"/>
          </rPr>
          <t xml:space="preserve">
Feed supply adjustment,  r2 slice for single ewes scanned for multiples</t>
        </r>
      </text>
    </comment>
    <comment ref="I350" authorId="0" shapeId="0" xr:uid="{D831C090-47D6-4A92-B1D7-6ADDCDF5C7BB}">
      <text>
        <r>
          <rPr>
            <b/>
            <sz val="9"/>
            <color indexed="81"/>
            <rFont val="Tahoma"/>
            <family val="2"/>
          </rPr>
          <t>John:</t>
        </r>
        <r>
          <rPr>
            <sz val="9"/>
            <color indexed="81"/>
            <rFont val="Tahoma"/>
            <family val="2"/>
          </rPr>
          <t xml:space="preserve">
Feed supply adjustment,  r2 slice for multiple  ewes scanned for multiples</t>
        </r>
      </text>
    </comment>
    <comment ref="A354" authorId="0" shapeId="0" xr:uid="{B7AB83F0-B27E-4AE9-AB1F-69EBDD75433B}">
      <text>
        <r>
          <rPr>
            <b/>
            <sz val="9"/>
            <color indexed="81"/>
            <rFont val="Tahoma"/>
            <family val="2"/>
          </rPr>
          <t>John:</t>
        </r>
        <r>
          <rPr>
            <sz val="9"/>
            <color indexed="81"/>
            <rFont val="Tahoma"/>
            <family val="2"/>
          </rPr>
          <t xml:space="preserve">
Scan levels set at the maximum number based on all 4 levels of nutrition being tested.</t>
        </r>
      </text>
    </comment>
    <comment ref="P354" authorId="0" shapeId="0" xr:uid="{2E73D731-3FF0-4208-B1B5-75CDE545D759}">
      <text>
        <r>
          <rPr>
            <b/>
            <sz val="9"/>
            <color indexed="81"/>
            <rFont val="Tahoma"/>
            <family val="2"/>
          </rPr>
          <t>John:</t>
        </r>
        <r>
          <rPr>
            <sz val="9"/>
            <color indexed="81"/>
            <rFont val="Tahoma"/>
            <family val="2"/>
          </rPr>
          <t xml:space="preserve">
There is an error introduced with this feeds upply adjustment.
R2[0:1] is used for all the fs adjustments (weaning, lsln, oestrus). So it will get added in more than once.</t>
        </r>
      </text>
    </comment>
    <comment ref="T435" authorId="0" shapeId="0" xr:uid="{6A2EB716-8E8E-481E-A8EE-41FF3A62B94E}">
      <text>
        <r>
          <rPr>
            <b/>
            <sz val="9"/>
            <color indexed="81"/>
            <rFont val="Tahoma"/>
            <family val="2"/>
          </rPr>
          <t>John:</t>
        </r>
        <r>
          <rPr>
            <sz val="9"/>
            <color indexed="81"/>
            <rFont val="Tahoma"/>
            <family val="2"/>
          </rPr>
          <t xml:space="preserve">
Only a small adjustment because the late pregnancy feed supply of the empty ewes has been optimised. The only difference is that the requirement for the multiple bearing ewes might be increased and hence increased competition.</t>
        </r>
      </text>
    </comment>
    <comment ref="O711" authorId="0" shapeId="0" xr:uid="{BAB86947-6057-442C-B7C8-D6EF601BE50B}">
      <text>
        <r>
          <rPr>
            <b/>
            <sz val="9"/>
            <color indexed="81"/>
            <rFont val="Tahoma"/>
            <family val="2"/>
          </rPr>
          <t>John:</t>
        </r>
        <r>
          <rPr>
            <sz val="9"/>
            <color indexed="81"/>
            <rFont val="Tahoma"/>
            <family val="2"/>
          </rPr>
          <t xml:space="preserve">
Minimum of the number of DSE of twins in the poor paddock or the number of DSE of singles in the good paddock</t>
        </r>
      </text>
    </comment>
    <comment ref="P711" authorId="0" shapeId="0" xr:uid="{D2636615-3481-4AFE-B7CA-B61D6440859E}">
      <text>
        <r>
          <rPr>
            <b/>
            <sz val="9"/>
            <color indexed="81"/>
            <rFont val="Tahoma"/>
            <family val="2"/>
          </rPr>
          <t>John:</t>
        </r>
        <r>
          <rPr>
            <sz val="9"/>
            <color indexed="81"/>
            <rFont val="Tahoma"/>
            <family val="2"/>
          </rPr>
          <t xml:space="preserve">
Number of singles moving is the number of twins scaled by the relative DSE/hd</t>
        </r>
      </text>
    </comment>
    <comment ref="G713" authorId="0" shapeId="0" xr:uid="{9DDA7EC5-5441-4D58-B2A3-2739913054F8}">
      <text>
        <r>
          <rPr>
            <b/>
            <sz val="9"/>
            <color indexed="81"/>
            <rFont val="Tahoma"/>
            <family val="2"/>
          </rPr>
          <t>John:</t>
        </r>
        <r>
          <rPr>
            <sz val="9"/>
            <color indexed="81"/>
            <rFont val="Tahoma"/>
            <family val="2"/>
          </rPr>
          <t xml:space="preserve">
Based on allocating twins to a mob that is half the size of singles</t>
        </r>
      </text>
    </comment>
    <comment ref="Y713" authorId="0" shapeId="0" xr:uid="{F37DAEA6-9019-4CFE-AC65-C63FCAE23A7A}">
      <text>
        <r>
          <rPr>
            <b/>
            <sz val="9"/>
            <color indexed="81"/>
            <rFont val="Tahoma"/>
            <family val="2"/>
          </rPr>
          <t>John:</t>
        </r>
        <r>
          <rPr>
            <sz val="9"/>
            <color indexed="81"/>
            <rFont val="Tahoma"/>
            <family val="2"/>
          </rPr>
          <t xml:space="preserve">
Change in mortlaity when mob size increases</t>
        </r>
      </text>
    </comment>
    <comment ref="C714" authorId="0" shapeId="0" xr:uid="{5E4FB8F4-5D74-4C9F-8BDC-D35733363C05}">
      <text>
        <r>
          <rPr>
            <b/>
            <sz val="9"/>
            <color indexed="81"/>
            <rFont val="Tahoma"/>
            <family val="2"/>
          </rPr>
          <t>John:</t>
        </r>
        <r>
          <rPr>
            <sz val="9"/>
            <color indexed="81"/>
            <rFont val="Tahoma"/>
            <family val="2"/>
          </rPr>
          <t xml:space="preserve">
Also used in the components analysis</t>
        </r>
      </text>
    </comment>
    <comment ref="G717" authorId="0" shapeId="0" xr:uid="{7E466FD6-5A55-4A42-BEF2-8E7109FF3810}">
      <text>
        <r>
          <rPr>
            <b/>
            <sz val="9"/>
            <color indexed="81"/>
            <rFont val="Tahoma"/>
            <family val="2"/>
          </rPr>
          <t>John:</t>
        </r>
        <r>
          <rPr>
            <sz val="9"/>
            <color indexed="81"/>
            <rFont val="Tahoma"/>
            <family val="2"/>
          </rPr>
          <t xml:space="preserve">
Based on allocating twins to a mob that is half the size of singles</t>
        </r>
      </text>
    </comment>
    <comment ref="Y717" authorId="0" shapeId="0" xr:uid="{F1FC7159-ECE4-40C4-BE95-DA0C8DADA6A5}">
      <text>
        <r>
          <rPr>
            <b/>
            <sz val="9"/>
            <color indexed="81"/>
            <rFont val="Tahoma"/>
            <family val="2"/>
          </rPr>
          <t>John:</t>
        </r>
        <r>
          <rPr>
            <sz val="9"/>
            <color indexed="81"/>
            <rFont val="Tahoma"/>
            <family val="2"/>
          </rPr>
          <t xml:space="preserve">
Change in mortlaity when mob size increases</t>
        </r>
      </text>
    </comment>
    <comment ref="C718" authorId="0" shapeId="0" xr:uid="{237285B0-B146-4ED8-9D40-BB7EF0C3643C}">
      <text>
        <r>
          <rPr>
            <b/>
            <sz val="9"/>
            <color indexed="81"/>
            <rFont val="Tahoma"/>
            <family val="2"/>
          </rPr>
          <t>John:</t>
        </r>
        <r>
          <rPr>
            <sz val="9"/>
            <color indexed="81"/>
            <rFont val="Tahoma"/>
            <family val="2"/>
          </rPr>
          <t xml:space="preserve">
Also used in the components analysis</t>
        </r>
      </text>
    </comment>
    <comment ref="C764" authorId="0" shapeId="0" xr:uid="{A3B7E511-E9E6-4B34-88EE-C59A288C1355}">
      <text>
        <r>
          <rPr>
            <b/>
            <sz val="9"/>
            <color indexed="81"/>
            <rFont val="Tahoma"/>
            <family val="2"/>
          </rPr>
          <t>John:</t>
        </r>
        <r>
          <rPr>
            <sz val="9"/>
            <color indexed="81"/>
            <rFont val="Tahoma"/>
            <family val="2"/>
          </rPr>
          <t xml:space="preserve">
Based on a standard meat price of $7/kg in March, achieved from a percentile of 85%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F206DD1C-7E42-4C90-A9AE-1EF7B13A73B0}">
      <text>
        <r>
          <rPr>
            <b/>
            <sz val="9"/>
            <color indexed="81"/>
            <rFont val="Tahoma"/>
            <family val="2"/>
          </rPr>
          <t>John:</t>
        </r>
        <r>
          <rPr>
            <sz val="9"/>
            <color indexed="81"/>
            <rFont val="Tahoma"/>
            <family val="2"/>
          </rPr>
          <t xml:space="preserve">
Perhaps 2 different tables MM &amp; Mat. And different formulas in Experiment.xl</t>
        </r>
      </text>
    </comment>
    <comment ref="B8" authorId="0" shapeId="0" xr:uid="{581DAD6E-CBA9-41D7-8271-E7DAEBC9764D}">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11" authorId="0" shapeId="0" xr:uid="{7B3936C6-E4CA-4B74-B260-5CE1F8B616A9}">
      <text>
        <r>
          <rPr>
            <b/>
            <sz val="9"/>
            <color indexed="81"/>
            <rFont val="Tahoma"/>
            <family val="2"/>
          </rPr>
          <t>John:</t>
        </r>
        <r>
          <rPr>
            <sz val="9"/>
            <color indexed="81"/>
            <rFont val="Tahoma"/>
            <family val="2"/>
          </rPr>
          <t xml:space="preserve">
This is the first period of the generator</t>
        </r>
      </text>
    </comment>
    <comment ref="B19" authorId="0" shapeId="0" xr:uid="{B7D9B7A1-EE05-4C4D-BA6D-57DA1AF121B8}">
      <text>
        <r>
          <rPr>
            <b/>
            <sz val="9"/>
            <color indexed="81"/>
            <rFont val="Tahoma"/>
            <family val="2"/>
          </rPr>
          <t>John:</t>
        </r>
        <r>
          <rPr>
            <sz val="9"/>
            <color indexed="81"/>
            <rFont val="Tahoma"/>
            <family val="2"/>
          </rPr>
          <t xml:space="preserve">
End of lambing period</t>
        </r>
      </text>
    </comment>
    <comment ref="AW19" authorId="0" shapeId="0" xr:uid="{CF619A8A-50D9-4964-AF00-427EDB4E6A8D}">
      <text>
        <r>
          <rPr>
            <b/>
            <sz val="9"/>
            <color indexed="81"/>
            <rFont val="Tahoma"/>
            <family val="2"/>
          </rPr>
          <t>John:</t>
        </r>
        <r>
          <rPr>
            <sz val="9"/>
            <color indexed="81"/>
            <rFont val="Tahoma"/>
            <family val="2"/>
          </rPr>
          <t xml:space="preserve">
Date at the end of the lambing period.
Length of joining minus half an oestrus cycle</t>
        </r>
      </text>
    </comment>
    <comment ref="C21" authorId="0" shapeId="0" xr:uid="{FE8C2584-453A-4D03-B000-D8B071691D44}">
      <text>
        <r>
          <rPr>
            <b/>
            <sz val="9"/>
            <color indexed="81"/>
            <rFont val="Tahoma"/>
            <family val="2"/>
          </rPr>
          <t>John:</t>
        </r>
        <r>
          <rPr>
            <sz val="9"/>
            <color indexed="81"/>
            <rFont val="Tahoma"/>
            <family val="2"/>
          </rPr>
          <t xml:space="preserve">
Date of maiden joining doesn't vary with age at ewe lamb joining</t>
        </r>
      </text>
    </comment>
    <comment ref="B23" authorId="0" shapeId="0" xr:uid="{ABC8D226-E74D-4BFC-9BAA-4CD0158DEC54}">
      <text>
        <r>
          <rPr>
            <b/>
            <sz val="9"/>
            <color indexed="81"/>
            <rFont val="Tahoma"/>
            <family val="2"/>
          </rPr>
          <t>John:</t>
        </r>
        <r>
          <rPr>
            <sz val="9"/>
            <color indexed="81"/>
            <rFont val="Tahoma"/>
            <family val="2"/>
          </rPr>
          <t xml:space="preserve">
End of lambing period</t>
        </r>
      </text>
    </comment>
    <comment ref="AW23" authorId="0" shapeId="0" xr:uid="{F2BBBD50-F7AE-4B37-B576-CDECF959E7EC}">
      <text>
        <r>
          <rPr>
            <b/>
            <sz val="9"/>
            <color indexed="81"/>
            <rFont val="Tahoma"/>
            <family val="2"/>
          </rPr>
          <t>John:</t>
        </r>
        <r>
          <rPr>
            <sz val="9"/>
            <color indexed="81"/>
            <rFont val="Tahoma"/>
            <family val="2"/>
          </rPr>
          <t xml:space="preserve">
Date at the end of the lambing period.
Length of joining minus half an oestrus cycle</t>
        </r>
      </text>
    </comment>
    <comment ref="C25" authorId="0" shapeId="0" xr:uid="{72B0472A-E0CB-4BDB-ACA7-840A04F39C8B}">
      <text>
        <r>
          <rPr>
            <b/>
            <sz val="9"/>
            <color indexed="81"/>
            <rFont val="Tahoma"/>
            <family val="2"/>
          </rPr>
          <t>John:</t>
        </r>
        <r>
          <rPr>
            <sz val="9"/>
            <color indexed="81"/>
            <rFont val="Tahoma"/>
            <family val="2"/>
          </rPr>
          <t xml:space="preserve">
Date of maiden joining doesn't vary with age at ewe lamb joining</t>
        </r>
      </text>
    </comment>
    <comment ref="B27" authorId="0" shapeId="0" xr:uid="{6263290A-33CC-4B22-BBEF-E36FB22E6149}">
      <text>
        <r>
          <rPr>
            <b/>
            <sz val="9"/>
            <color indexed="81"/>
            <rFont val="Tahoma"/>
            <family val="2"/>
          </rPr>
          <t>John:</t>
        </r>
        <r>
          <rPr>
            <sz val="9"/>
            <color indexed="81"/>
            <rFont val="Tahoma"/>
            <family val="2"/>
          </rPr>
          <t xml:space="preserve">
End of lambing period</t>
        </r>
      </text>
    </comment>
    <comment ref="AW27" authorId="0" shapeId="0" xr:uid="{072E1F7F-848E-44BE-8BBF-C2123203DACA}">
      <text>
        <r>
          <rPr>
            <b/>
            <sz val="9"/>
            <color indexed="81"/>
            <rFont val="Tahoma"/>
            <family val="2"/>
          </rPr>
          <t>John:</t>
        </r>
        <r>
          <rPr>
            <sz val="9"/>
            <color indexed="81"/>
            <rFont val="Tahoma"/>
            <family val="2"/>
          </rPr>
          <t xml:space="preserve">
Date at the end of the lambing period.
Length of joining minus half an oestrus cycle</t>
        </r>
      </text>
    </comment>
    <comment ref="C29" authorId="0" shapeId="0" xr:uid="{2AA8A8CB-504B-4781-9012-C5C60AFABA01}">
      <text>
        <r>
          <rPr>
            <b/>
            <sz val="9"/>
            <color indexed="81"/>
            <rFont val="Tahoma"/>
            <family val="2"/>
          </rPr>
          <t>John:</t>
        </r>
        <r>
          <rPr>
            <sz val="9"/>
            <color indexed="81"/>
            <rFont val="Tahoma"/>
            <family val="2"/>
          </rPr>
          <t xml:space="preserve">
Date of maiden joining doesn't vary with age at ewe lamb joining</t>
        </r>
      </text>
    </comment>
    <comment ref="B31" authorId="0" shapeId="0" xr:uid="{BA5BAB41-6F1E-40F3-B1C0-D8ACDAD1586B}">
      <text>
        <r>
          <rPr>
            <b/>
            <sz val="9"/>
            <color indexed="81"/>
            <rFont val="Tahoma"/>
            <family val="2"/>
          </rPr>
          <t>John:</t>
        </r>
        <r>
          <rPr>
            <sz val="9"/>
            <color indexed="81"/>
            <rFont val="Tahoma"/>
            <family val="2"/>
          </rPr>
          <t xml:space="preserve">
End of lambing period</t>
        </r>
      </text>
    </comment>
    <comment ref="AW31" authorId="0" shapeId="0" xr:uid="{F6502F30-6F96-445F-825E-19EF083CBE13}">
      <text>
        <r>
          <rPr>
            <b/>
            <sz val="9"/>
            <color indexed="81"/>
            <rFont val="Tahoma"/>
            <family val="2"/>
          </rPr>
          <t>John:</t>
        </r>
        <r>
          <rPr>
            <sz val="9"/>
            <color indexed="81"/>
            <rFont val="Tahoma"/>
            <family val="2"/>
          </rPr>
          <t xml:space="preserve">
Date at the end of the lambing period.
Length of joining minus half an oestrus cycle</t>
        </r>
      </text>
    </comment>
    <comment ref="C33" authorId="0" shapeId="0" xr:uid="{3CE7CB60-E737-4143-A10F-CC17D778973D}">
      <text>
        <r>
          <rPr>
            <b/>
            <sz val="9"/>
            <color indexed="81"/>
            <rFont val="Tahoma"/>
            <family val="2"/>
          </rPr>
          <t>John:</t>
        </r>
        <r>
          <rPr>
            <sz val="9"/>
            <color indexed="81"/>
            <rFont val="Tahoma"/>
            <family val="2"/>
          </rPr>
          <t xml:space="preserve">
Date of maiden joining doesn't vary with age at ewe lamb joining</t>
        </r>
      </text>
    </comment>
    <comment ref="B35" authorId="0" shapeId="0" xr:uid="{DF729E34-C8DB-4B59-B518-280AACEA1014}">
      <text>
        <r>
          <rPr>
            <b/>
            <sz val="9"/>
            <color indexed="81"/>
            <rFont val="Tahoma"/>
            <family val="2"/>
          </rPr>
          <t>John:</t>
        </r>
        <r>
          <rPr>
            <sz val="9"/>
            <color indexed="81"/>
            <rFont val="Tahoma"/>
            <family val="2"/>
          </rPr>
          <t xml:space="preserve">
End of lambing period</t>
        </r>
      </text>
    </comment>
    <comment ref="AW35" authorId="0" shapeId="0" xr:uid="{51856A25-7772-4AFE-9D4D-71F860F97027}">
      <text>
        <r>
          <rPr>
            <b/>
            <sz val="9"/>
            <color indexed="81"/>
            <rFont val="Tahoma"/>
            <family val="2"/>
          </rPr>
          <t>John:</t>
        </r>
        <r>
          <rPr>
            <sz val="9"/>
            <color indexed="81"/>
            <rFont val="Tahoma"/>
            <family val="2"/>
          </rPr>
          <t xml:space="preserve">
Date at the end of the lambing period.
Length of joining minus half an oestrus cycle</t>
        </r>
      </text>
    </comment>
    <comment ref="C37" authorId="0" shapeId="0" xr:uid="{74F3917D-5A4E-4136-B81E-A5466E887AB5}">
      <text>
        <r>
          <rPr>
            <b/>
            <sz val="9"/>
            <color indexed="81"/>
            <rFont val="Tahoma"/>
            <family val="2"/>
          </rPr>
          <t>John:</t>
        </r>
        <r>
          <rPr>
            <sz val="9"/>
            <color indexed="81"/>
            <rFont val="Tahoma"/>
            <family val="2"/>
          </rPr>
          <t xml:space="preserve">
Date of maiden joining doesn't vary with age at ewe lamb joining</t>
        </r>
      </text>
    </comment>
    <comment ref="M50" authorId="0" shapeId="0" xr:uid="{7470908F-9EBE-4BBD-9BCF-434EA6839EDF}">
      <text>
        <r>
          <rPr>
            <b/>
            <sz val="9"/>
            <color indexed="81"/>
            <rFont val="Tahoma"/>
            <family val="2"/>
          </rPr>
          <t>John:</t>
        </r>
        <r>
          <rPr>
            <sz val="9"/>
            <color indexed="81"/>
            <rFont val="Tahoma"/>
            <family val="2"/>
          </rPr>
          <t xml:space="preserve">
Adjust twin survival (independent of single survival) to achieve 67% survival</t>
        </r>
      </text>
    </comment>
    <comment ref="N50" authorId="0" shapeId="0" xr:uid="{FCCB82E9-19F8-4147-A638-D473E10F70FC}">
      <text>
        <r>
          <rPr>
            <b/>
            <sz val="9"/>
            <color indexed="81"/>
            <rFont val="Tahoma"/>
            <family val="2"/>
          </rPr>
          <t>John:</t>
        </r>
        <r>
          <rPr>
            <sz val="9"/>
            <color indexed="81"/>
            <rFont val="Tahoma"/>
            <family val="2"/>
          </rPr>
          <t xml:space="preserve">
Adjust the adult single ewe GFW to 5.5kg</t>
        </r>
      </text>
    </comment>
    <comment ref="O50" authorId="0" shapeId="0" xr:uid="{11AECEF7-AE2F-41C4-B5DB-72D5ED769321}">
      <text>
        <r>
          <rPr>
            <b/>
            <sz val="9"/>
            <color indexed="81"/>
            <rFont val="Tahoma"/>
            <family val="2"/>
          </rPr>
          <t>John:</t>
        </r>
        <r>
          <rPr>
            <sz val="9"/>
            <color indexed="81"/>
            <rFont val="Tahoma"/>
            <family val="2"/>
          </rPr>
          <t xml:space="preserve">
FD of adult ewes 19u
</t>
        </r>
      </text>
    </comment>
    <comment ref="P50" authorId="0" shapeId="0" xr:uid="{05B41F82-98D2-4149-AA89-8F54EEB30308}">
      <text>
        <r>
          <rPr>
            <b/>
            <sz val="9"/>
            <color indexed="81"/>
            <rFont val="Tahoma"/>
            <family val="2"/>
          </rPr>
          <t>John:</t>
        </r>
        <r>
          <rPr>
            <sz val="9"/>
            <color indexed="81"/>
            <rFont val="Tahoma"/>
            <family val="2"/>
          </rPr>
          <t xml:space="preserve">
No change of seasonality of the merinos</t>
        </r>
      </text>
    </comment>
    <comment ref="Q50" authorId="0" shapeId="0" xr:uid="{10D73E7C-F033-479E-B486-88ECBE1D1EFA}">
      <text>
        <r>
          <rPr>
            <b/>
            <sz val="9"/>
            <color indexed="81"/>
            <rFont val="Tahoma"/>
            <family val="2"/>
          </rPr>
          <t>John:</t>
        </r>
        <r>
          <rPr>
            <sz val="9"/>
            <color indexed="81"/>
            <rFont val="Tahoma"/>
            <family val="2"/>
          </rPr>
          <t xml:space="preserve">
No change of seasonality of the merinos</t>
        </r>
      </text>
    </comment>
    <comment ref="R50" authorId="0" shapeId="0" xr:uid="{7AF842BC-9CE5-4EE7-AD9E-EA2A7668B765}">
      <text>
        <r>
          <rPr>
            <b/>
            <sz val="9"/>
            <color indexed="81"/>
            <rFont val="Tahoma"/>
            <family val="2"/>
          </rPr>
          <t>John:</t>
        </r>
        <r>
          <rPr>
            <sz val="9"/>
            <color indexed="81"/>
            <rFont val="Tahoma"/>
            <family val="2"/>
          </rPr>
          <t xml:space="preserve">
Adjust proportion of drys to 12%</t>
        </r>
      </text>
    </comment>
    <comment ref="S50" authorId="0" shapeId="0" xr:uid="{63059E66-3338-4890-9DAC-E9B9EBFE9120}">
      <text>
        <r>
          <rPr>
            <b/>
            <sz val="9"/>
            <color indexed="81"/>
            <rFont val="Tahoma"/>
            <family val="2"/>
          </rPr>
          <t>John:</t>
        </r>
        <r>
          <rPr>
            <sz val="9"/>
            <color indexed="81"/>
            <rFont val="Tahoma"/>
            <family val="2"/>
          </rPr>
          <t xml:space="preserve">
Reduce reproduction to scan 128%</t>
        </r>
      </text>
    </comment>
    <comment ref="T50" authorId="0" shapeId="0" xr:uid="{C68C2E38-D2B9-4519-8AFE-43D404492F00}">
      <text>
        <r>
          <rPr>
            <b/>
            <sz val="9"/>
            <color indexed="81"/>
            <rFont val="Tahoma"/>
            <family val="2"/>
          </rPr>
          <t>John:</t>
        </r>
        <r>
          <rPr>
            <sz val="9"/>
            <color indexed="81"/>
            <rFont val="Tahoma"/>
            <family val="2"/>
          </rPr>
          <t xml:space="preserve">
Adjust single survival to 88%</t>
        </r>
      </text>
    </comment>
    <comment ref="U50" authorId="0" shapeId="0" xr:uid="{442FB012-442C-42D9-A558-A1BFD75BB0C6}">
      <text>
        <r>
          <rPr>
            <b/>
            <sz val="9"/>
            <color indexed="81"/>
            <rFont val="Tahoma"/>
            <family val="2"/>
          </rPr>
          <t>John:</t>
        </r>
        <r>
          <rPr>
            <sz val="9"/>
            <color indexed="81"/>
            <rFont val="Tahoma"/>
            <family val="2"/>
          </rPr>
          <t xml:space="preserve">
Adjust single survival to 88%</t>
        </r>
      </text>
    </comment>
    <comment ref="V50" authorId="0" shapeId="0" xr:uid="{2D03F3E9-1F13-49F4-A79C-51788BF9F49A}">
      <text>
        <r>
          <rPr>
            <b/>
            <sz val="9"/>
            <color indexed="81"/>
            <rFont val="Tahoma"/>
            <family val="2"/>
          </rPr>
          <t>John:</t>
        </r>
        <r>
          <rPr>
            <sz val="9"/>
            <color indexed="81"/>
            <rFont val="Tahoma"/>
            <family val="2"/>
          </rPr>
          <t xml:space="preserve">
Adjust single survival to 88%</t>
        </r>
      </text>
    </comment>
    <comment ref="W50" authorId="0" shapeId="0" xr:uid="{70FD2809-C5B4-4A78-9BC7-613415EB2567}">
      <text>
        <r>
          <rPr>
            <b/>
            <sz val="9"/>
            <color indexed="81"/>
            <rFont val="Tahoma"/>
            <family val="2"/>
          </rPr>
          <t>John:</t>
        </r>
        <r>
          <rPr>
            <sz val="9"/>
            <color indexed="81"/>
            <rFont val="Tahoma"/>
            <family val="2"/>
          </rPr>
          <t xml:space="preserve">
Adjust twin survival (independent of single survival) to achieve 67% survival</t>
        </r>
      </text>
    </comment>
    <comment ref="X50" authorId="0" shapeId="0" xr:uid="{8F351E70-69F5-4115-B550-DC0778233995}">
      <text>
        <r>
          <rPr>
            <b/>
            <sz val="9"/>
            <color indexed="81"/>
            <rFont val="Tahoma"/>
            <family val="2"/>
          </rPr>
          <t>John:</t>
        </r>
        <r>
          <rPr>
            <sz val="9"/>
            <color indexed="81"/>
            <rFont val="Tahoma"/>
            <family val="2"/>
          </rPr>
          <t xml:space="preserve">
Adjust the adult single ewe GFW to 5.8kg</t>
        </r>
      </text>
    </comment>
    <comment ref="Y50" authorId="0" shapeId="0" xr:uid="{3A135EBF-29F0-4814-8C84-68A69CDAA1DE}">
      <text>
        <r>
          <rPr>
            <b/>
            <sz val="9"/>
            <color indexed="81"/>
            <rFont val="Tahoma"/>
            <family val="2"/>
          </rPr>
          <t>John:</t>
        </r>
        <r>
          <rPr>
            <sz val="9"/>
            <color indexed="81"/>
            <rFont val="Tahoma"/>
            <family val="2"/>
          </rPr>
          <t xml:space="preserve">
FD of adult ewes 19.5u
</t>
        </r>
      </text>
    </comment>
    <comment ref="Z50" authorId="0" shapeId="0" xr:uid="{ADE9D97B-C2DB-4DBF-A709-FB83575089AF}">
      <text>
        <r>
          <rPr>
            <b/>
            <sz val="9"/>
            <color indexed="81"/>
            <rFont val="Tahoma"/>
            <family val="2"/>
          </rPr>
          <t>John:</t>
        </r>
        <r>
          <rPr>
            <sz val="9"/>
            <color indexed="81"/>
            <rFont val="Tahoma"/>
            <family val="2"/>
          </rPr>
          <t xml:space="preserve">
No change of seasonality of the merinos</t>
        </r>
      </text>
    </comment>
    <comment ref="AA50" authorId="0" shapeId="0" xr:uid="{25AD1E42-255E-4FF3-A892-E87F205D36B3}">
      <text>
        <r>
          <rPr>
            <b/>
            <sz val="9"/>
            <color indexed="81"/>
            <rFont val="Tahoma"/>
            <family val="2"/>
          </rPr>
          <t>John:</t>
        </r>
        <r>
          <rPr>
            <sz val="9"/>
            <color indexed="81"/>
            <rFont val="Tahoma"/>
            <family val="2"/>
          </rPr>
          <t xml:space="preserve">
No change of seasonality of the merinos</t>
        </r>
      </text>
    </comment>
    <comment ref="AB50" authorId="0" shapeId="0" xr:uid="{761A911B-0357-4604-981C-7DB2582DAE6E}">
      <text>
        <r>
          <rPr>
            <b/>
            <sz val="9"/>
            <color indexed="81"/>
            <rFont val="Tahoma"/>
            <family val="2"/>
          </rPr>
          <t>John:</t>
        </r>
        <r>
          <rPr>
            <sz val="9"/>
            <color indexed="81"/>
            <rFont val="Tahoma"/>
            <family val="2"/>
          </rPr>
          <t xml:space="preserve">
Adjust proportion of drys to 12%</t>
        </r>
      </text>
    </comment>
    <comment ref="AC50" authorId="0" shapeId="0" xr:uid="{E182E535-2CE5-4123-8AD5-AACA89883DB1}">
      <text>
        <r>
          <rPr>
            <b/>
            <sz val="9"/>
            <color indexed="81"/>
            <rFont val="Tahoma"/>
            <family val="2"/>
          </rPr>
          <t>John:</t>
        </r>
        <r>
          <rPr>
            <sz val="9"/>
            <color indexed="81"/>
            <rFont val="Tahoma"/>
            <family val="2"/>
          </rPr>
          <t xml:space="preserve">
Reduce reproduction to scan 128%</t>
        </r>
      </text>
    </comment>
    <comment ref="AD50" authorId="0" shapeId="0" xr:uid="{AE435FA4-8F7A-4CAB-8B73-DF1AA90A9BC1}">
      <text>
        <r>
          <rPr>
            <b/>
            <sz val="9"/>
            <color indexed="81"/>
            <rFont val="Tahoma"/>
            <family val="2"/>
          </rPr>
          <t>John:</t>
        </r>
        <r>
          <rPr>
            <sz val="9"/>
            <color indexed="81"/>
            <rFont val="Tahoma"/>
            <family val="2"/>
          </rPr>
          <t xml:space="preserve">
Adjust single survival to 88%</t>
        </r>
      </text>
    </comment>
    <comment ref="AE50" authorId="0" shapeId="0" xr:uid="{D3809841-2EF8-46FA-AA57-DF5716192164}">
      <text>
        <r>
          <rPr>
            <b/>
            <sz val="9"/>
            <color indexed="81"/>
            <rFont val="Tahoma"/>
            <family val="2"/>
          </rPr>
          <t>John:</t>
        </r>
        <r>
          <rPr>
            <sz val="9"/>
            <color indexed="81"/>
            <rFont val="Tahoma"/>
            <family val="2"/>
          </rPr>
          <t xml:space="preserve">
Adjust single survival to 88%</t>
        </r>
      </text>
    </comment>
    <comment ref="AF50" authorId="0" shapeId="0" xr:uid="{87A4E015-C418-47FF-A6F4-BC0BA11D9F6E}">
      <text>
        <r>
          <rPr>
            <b/>
            <sz val="9"/>
            <color indexed="81"/>
            <rFont val="Tahoma"/>
            <family val="2"/>
          </rPr>
          <t>John:</t>
        </r>
        <r>
          <rPr>
            <sz val="9"/>
            <color indexed="81"/>
            <rFont val="Tahoma"/>
            <family val="2"/>
          </rPr>
          <t xml:space="preserve">
Adjust single survival to 88%</t>
        </r>
      </text>
    </comment>
    <comment ref="AG50" authorId="0" shapeId="0" xr:uid="{7E308890-87AA-4720-9C53-E0366F781D6E}">
      <text>
        <r>
          <rPr>
            <b/>
            <sz val="9"/>
            <color indexed="81"/>
            <rFont val="Tahoma"/>
            <family val="2"/>
          </rPr>
          <t>John:</t>
        </r>
        <r>
          <rPr>
            <sz val="9"/>
            <color indexed="81"/>
            <rFont val="Tahoma"/>
            <family val="2"/>
          </rPr>
          <t xml:space="preserve">
Adjust twin survival (independent of single survival) to achieve 67% survival</t>
        </r>
      </text>
    </comment>
    <comment ref="AH50" authorId="0" shapeId="0" xr:uid="{0E18D71A-C895-46B5-9B68-48A83B9D1A8F}">
      <text>
        <r>
          <rPr>
            <b/>
            <sz val="9"/>
            <color indexed="81"/>
            <rFont val="Tahoma"/>
            <family val="2"/>
          </rPr>
          <t>John:</t>
        </r>
        <r>
          <rPr>
            <sz val="9"/>
            <color indexed="81"/>
            <rFont val="Tahoma"/>
            <family val="2"/>
          </rPr>
          <t xml:space="preserve">
Adjust the adult single ewe GFW to 5.5kg</t>
        </r>
      </text>
    </comment>
    <comment ref="AI50" authorId="0" shapeId="0" xr:uid="{0D21D5DF-12AE-49E6-BE7F-A424B9D361E6}">
      <text>
        <r>
          <rPr>
            <b/>
            <sz val="9"/>
            <color indexed="81"/>
            <rFont val="Tahoma"/>
            <family val="2"/>
          </rPr>
          <t>John:</t>
        </r>
        <r>
          <rPr>
            <sz val="9"/>
            <color indexed="81"/>
            <rFont val="Tahoma"/>
            <family val="2"/>
          </rPr>
          <t xml:space="preserve">
FD of adult ewes 19u
</t>
        </r>
      </text>
    </comment>
    <comment ref="AJ50" authorId="0" shapeId="0" xr:uid="{C282E89B-3514-422F-8D98-D175B687673A}">
      <text>
        <r>
          <rPr>
            <b/>
            <sz val="9"/>
            <color indexed="81"/>
            <rFont val="Tahoma"/>
            <family val="2"/>
          </rPr>
          <t>John:</t>
        </r>
        <r>
          <rPr>
            <sz val="9"/>
            <color indexed="81"/>
            <rFont val="Tahoma"/>
            <family val="2"/>
          </rPr>
          <t xml:space="preserve">
No change of seasonality of the merinos</t>
        </r>
      </text>
    </comment>
    <comment ref="AK50" authorId="0" shapeId="0" xr:uid="{15D4FA93-593B-43AE-B9C5-0C65258C2001}">
      <text>
        <r>
          <rPr>
            <b/>
            <sz val="9"/>
            <color indexed="81"/>
            <rFont val="Tahoma"/>
            <family val="2"/>
          </rPr>
          <t>John:</t>
        </r>
        <r>
          <rPr>
            <sz val="9"/>
            <color indexed="81"/>
            <rFont val="Tahoma"/>
            <family val="2"/>
          </rPr>
          <t xml:space="preserve">
No change of seasonality of the merinos</t>
        </r>
      </text>
    </comment>
    <comment ref="AL50" authorId="0" shapeId="0" xr:uid="{8DB8722C-BEED-4DB0-91A1-FB59649E74F7}">
      <text>
        <r>
          <rPr>
            <b/>
            <sz val="9"/>
            <color indexed="81"/>
            <rFont val="Tahoma"/>
            <family val="2"/>
          </rPr>
          <t>John:</t>
        </r>
        <r>
          <rPr>
            <sz val="9"/>
            <color indexed="81"/>
            <rFont val="Tahoma"/>
            <family val="2"/>
          </rPr>
          <t xml:space="preserve">
Adjust proportion of drys to 12%</t>
        </r>
      </text>
    </comment>
    <comment ref="AM50" authorId="0" shapeId="0" xr:uid="{46DE0B50-C869-4A34-81E5-4C8025F0A26E}">
      <text>
        <r>
          <rPr>
            <b/>
            <sz val="9"/>
            <color indexed="81"/>
            <rFont val="Tahoma"/>
            <family val="2"/>
          </rPr>
          <t>John:</t>
        </r>
        <r>
          <rPr>
            <sz val="9"/>
            <color indexed="81"/>
            <rFont val="Tahoma"/>
            <family val="2"/>
          </rPr>
          <t xml:space="preserve">
Reduce reproduction to scan 128%</t>
        </r>
      </text>
    </comment>
    <comment ref="AN50" authorId="0" shapeId="0" xr:uid="{AA9CF30A-C000-4EC7-A7BB-4E9CF25A1BE2}">
      <text>
        <r>
          <rPr>
            <b/>
            <sz val="9"/>
            <color indexed="81"/>
            <rFont val="Tahoma"/>
            <family val="2"/>
          </rPr>
          <t>John:</t>
        </r>
        <r>
          <rPr>
            <sz val="9"/>
            <color indexed="81"/>
            <rFont val="Tahoma"/>
            <family val="2"/>
          </rPr>
          <t xml:space="preserve">
Adjust single survival to 88%</t>
        </r>
      </text>
    </comment>
    <comment ref="AO50" authorId="0" shapeId="0" xr:uid="{D28A6BA4-8B88-4A63-B3D1-986E27F7932F}">
      <text>
        <r>
          <rPr>
            <b/>
            <sz val="9"/>
            <color indexed="81"/>
            <rFont val="Tahoma"/>
            <family val="2"/>
          </rPr>
          <t>John:</t>
        </r>
        <r>
          <rPr>
            <sz val="9"/>
            <color indexed="81"/>
            <rFont val="Tahoma"/>
            <family val="2"/>
          </rPr>
          <t xml:space="preserve">
Adjust single survival to 88%</t>
        </r>
      </text>
    </comment>
    <comment ref="AP50" authorId="0" shapeId="0" xr:uid="{10CA02F0-6D9B-48D9-A3D4-E2DEED40475D}">
      <text>
        <r>
          <rPr>
            <b/>
            <sz val="9"/>
            <color indexed="81"/>
            <rFont val="Tahoma"/>
            <family val="2"/>
          </rPr>
          <t>John:</t>
        </r>
        <r>
          <rPr>
            <sz val="9"/>
            <color indexed="81"/>
            <rFont val="Tahoma"/>
            <family val="2"/>
          </rPr>
          <t xml:space="preserve">
Adjust single survival to 88%</t>
        </r>
      </text>
    </comment>
    <comment ref="AJ53" authorId="0" shapeId="0" xr:uid="{F6B8259E-8259-44F4-9E74-64BD3A21C9D4}">
      <text>
        <r>
          <rPr>
            <b/>
            <sz val="9"/>
            <color indexed="81"/>
            <rFont val="Tahoma"/>
            <family val="2"/>
          </rPr>
          <t>John:</t>
        </r>
        <r>
          <rPr>
            <sz val="9"/>
            <color indexed="81"/>
            <rFont val="Tahoma"/>
            <family val="2"/>
          </rPr>
          <t xml:space="preserve">
Reduce seasonality pf meat breeds to same as merinos</t>
        </r>
      </text>
    </comment>
    <comment ref="AK53" authorId="0" shapeId="0" xr:uid="{9285CE8D-82C8-484D-8C1B-A6DCB5C4C5CE}">
      <text>
        <r>
          <rPr>
            <b/>
            <sz val="9"/>
            <color indexed="81"/>
            <rFont val="Tahoma"/>
            <family val="2"/>
          </rPr>
          <t>John:</t>
        </r>
        <r>
          <rPr>
            <sz val="9"/>
            <color indexed="81"/>
            <rFont val="Tahoma"/>
            <family val="2"/>
          </rPr>
          <t xml:space="preserve">
Reduce seasonality pf meat breeds to same as merinos</t>
        </r>
      </text>
    </comment>
    <comment ref="H65" authorId="0" shapeId="0" xr:uid="{6AF49ECA-340A-41A6-9708-3C2BEBBBDB67}">
      <text>
        <r>
          <rPr>
            <b/>
            <sz val="9"/>
            <color indexed="81"/>
            <rFont val="Tahoma"/>
            <family val="2"/>
          </rPr>
          <t>John:</t>
        </r>
        <r>
          <rPr>
            <sz val="9"/>
            <color indexed="81"/>
            <rFont val="Tahoma"/>
            <family val="2"/>
          </rPr>
          <t xml:space="preserve">
Default is 33% of the drys are twice dry</t>
        </r>
      </text>
    </comment>
    <comment ref="O65" authorId="1" shapeId="0" xr:uid="{C8C7D7A7-AF2E-4043-A0D7-6409110F5EE2}">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P65" authorId="1" shapeId="0" xr:uid="{CF16F872-290F-4873-ADA6-42DA9A890BB3}">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Q65" authorId="1" shapeId="0" xr:uid="{644A208E-E006-45BA-900B-B51E2E4041DC}">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R65" authorId="1" shapeId="0" xr:uid="{0548C5AC-C8F6-490A-B38A-C718A7425E65}">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J70" authorId="0" shapeId="0" xr:uid="{99813238-ED37-4F07-B625-72B451CED4F4}">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J71" authorId="0" shapeId="0" xr:uid="{41700D11-1147-487F-8AE1-4FFE9FD5BD65}">
      <text>
        <r>
          <rPr>
            <b/>
            <sz val="9"/>
            <color indexed="81"/>
            <rFont val="Tahoma"/>
            <family val="2"/>
          </rPr>
          <t>John:</t>
        </r>
        <r>
          <rPr>
            <sz val="9"/>
            <color indexed="81"/>
            <rFont val="Tahoma"/>
            <family val="2"/>
          </rPr>
          <t xml:space="preserve">
Genetic benefit of culling passengers</t>
        </r>
      </text>
    </comment>
    <comment ref="I76" authorId="0" shapeId="0" xr:uid="{29E9DCDB-4CBA-40B0-9A5C-AFFD1548F143}">
      <text>
        <r>
          <rPr>
            <b/>
            <sz val="9"/>
            <color indexed="81"/>
            <rFont val="Tahoma"/>
            <family val="2"/>
          </rPr>
          <t>John:</t>
        </r>
        <r>
          <rPr>
            <sz val="9"/>
            <color indexed="81"/>
            <rFont val="Tahoma"/>
            <family val="2"/>
          </rPr>
          <t xml:space="preserve">
This value is (1 - mortality), with a little to spare</t>
        </r>
      </text>
    </comment>
    <comment ref="J80" authorId="0" shapeId="0" xr:uid="{13A2F80E-5B53-4328-BC44-CC970EECF8F2}">
      <text>
        <r>
          <rPr>
            <b/>
            <sz val="9"/>
            <color indexed="81"/>
            <rFont val="Tahoma"/>
            <family val="2"/>
          </rPr>
          <t>John:</t>
        </r>
        <r>
          <rPr>
            <sz val="9"/>
            <color indexed="81"/>
            <rFont val="Tahoma"/>
            <family val="2"/>
          </rPr>
          <t xml:space="preserve">
Genetic benefit of retaining performers</t>
        </r>
      </text>
    </comment>
    <comment ref="C133" authorId="0" shapeId="0" xr:uid="{79D77E2B-5FD8-46BF-888F-16169B5DBB3F}">
      <text>
        <r>
          <rPr>
            <b/>
            <sz val="9"/>
            <color indexed="81"/>
            <rFont val="Tahoma"/>
            <family val="2"/>
          </rPr>
          <t>John:</t>
        </r>
        <r>
          <rPr>
            <sz val="9"/>
            <color indexed="81"/>
            <rFont val="Tahoma"/>
            <family val="2"/>
          </rPr>
          <t xml:space="preserve">
Fine wool merino</t>
        </r>
      </text>
    </comment>
    <comment ref="E133" authorId="0" shapeId="0" xr:uid="{7E0CDF8D-30CB-46F1-A7E9-04457AB048B5}">
      <text>
        <r>
          <rPr>
            <b/>
            <sz val="9"/>
            <color indexed="81"/>
            <rFont val="Tahoma"/>
            <family val="2"/>
          </rPr>
          <t>John:</t>
        </r>
        <r>
          <rPr>
            <sz val="9"/>
            <color indexed="81"/>
            <rFont val="Tahoma"/>
            <family val="2"/>
          </rPr>
          <t xml:space="preserve">
BBB</t>
        </r>
      </text>
    </comment>
    <comment ref="F133" authorId="0" shapeId="0" xr:uid="{7FB7F7D3-1AC7-435B-A12F-B2AC91AC694B}">
      <text>
        <r>
          <rPr>
            <b/>
            <sz val="9"/>
            <color indexed="81"/>
            <rFont val="Tahoma"/>
            <family val="2"/>
          </rPr>
          <t>John:</t>
        </r>
        <r>
          <rPr>
            <sz val="9"/>
            <color indexed="81"/>
            <rFont val="Tahoma"/>
            <family val="2"/>
          </rPr>
          <t xml:space="preserve">
Sell 0 to 8mths</t>
        </r>
      </text>
    </comment>
    <comment ref="L133" authorId="0" shapeId="0" xr:uid="{C3D6640B-37AD-4E41-A2AE-7D60C0BE255C}">
      <text>
        <r>
          <rPr>
            <b/>
            <sz val="9"/>
            <color indexed="81"/>
            <rFont val="Tahoma"/>
            <family val="2"/>
          </rPr>
          <t>John:</t>
        </r>
        <r>
          <rPr>
            <sz val="9"/>
            <color indexed="81"/>
            <rFont val="Tahoma"/>
            <family val="2"/>
          </rPr>
          <t xml:space="preserve">
Sell any age (hopefully as a lamb)</t>
        </r>
      </text>
    </comment>
    <comment ref="N133" authorId="0" shapeId="0" xr:uid="{843C32F1-B33A-4E03-9930-12FE88BFD1A9}">
      <text>
        <r>
          <rPr>
            <b/>
            <sz val="9"/>
            <color indexed="81"/>
            <rFont val="Tahoma"/>
            <family val="2"/>
          </rPr>
          <t>John:</t>
        </r>
        <r>
          <rPr>
            <sz val="9"/>
            <color indexed="81"/>
            <rFont val="Tahoma"/>
            <family val="2"/>
          </rPr>
          <t xml:space="preserve">
Sell CFA at 5.5yo</t>
        </r>
      </text>
    </comment>
    <comment ref="C134" authorId="0" shapeId="0" xr:uid="{26525602-03D1-4AD9-A7EF-9A017E73CAB0}">
      <text>
        <r>
          <rPr>
            <b/>
            <sz val="9"/>
            <color indexed="81"/>
            <rFont val="Tahoma"/>
            <family val="2"/>
          </rPr>
          <t>John:</t>
        </r>
        <r>
          <rPr>
            <sz val="9"/>
            <color indexed="81"/>
            <rFont val="Tahoma"/>
            <family val="2"/>
          </rPr>
          <t xml:space="preserve">
Medium merino</t>
        </r>
      </text>
    </comment>
    <comment ref="F134" authorId="0" shapeId="0" xr:uid="{DB10309E-8F11-422D-B7F3-1D63DC7E2749}">
      <text>
        <r>
          <rPr>
            <b/>
            <sz val="9"/>
            <color indexed="81"/>
            <rFont val="Tahoma"/>
            <family val="2"/>
          </rPr>
          <t>John:</t>
        </r>
        <r>
          <rPr>
            <sz val="9"/>
            <color indexed="81"/>
            <rFont val="Tahoma"/>
            <family val="2"/>
          </rPr>
          <t xml:space="preserve">
Sell 8 to 15 mths</t>
        </r>
      </text>
    </comment>
    <comment ref="L134" authorId="0" shapeId="0" xr:uid="{4CD6B8E3-CFB8-4993-BD0D-494CD745EDF2}">
      <text>
        <r>
          <rPr>
            <b/>
            <sz val="9"/>
            <color indexed="81"/>
            <rFont val="Tahoma"/>
            <family val="2"/>
          </rPr>
          <t xml:space="preserve">John:
</t>
        </r>
        <r>
          <rPr>
            <sz val="9"/>
            <color indexed="81"/>
            <rFont val="Tahoma"/>
            <family val="2"/>
          </rPr>
          <t>Can't sell till hogget shearing</t>
        </r>
      </text>
    </comment>
    <comment ref="N134" authorId="0" shapeId="0" xr:uid="{76A1D5B8-88D0-4350-A4A9-F96B0BCE1650}">
      <text>
        <r>
          <rPr>
            <b/>
            <sz val="9"/>
            <color indexed="81"/>
            <rFont val="Tahoma"/>
            <family val="2"/>
          </rPr>
          <t>John:</t>
        </r>
        <r>
          <rPr>
            <sz val="9"/>
            <color indexed="81"/>
            <rFont val="Tahoma"/>
            <family val="2"/>
          </rPr>
          <t xml:space="preserve">
Sell CFA at 6.5yo</t>
        </r>
      </text>
    </comment>
    <comment ref="E135" authorId="0" shapeId="0" xr:uid="{39B785D6-592F-4BAE-A533-54411E8E8563}">
      <text>
        <r>
          <rPr>
            <b/>
            <sz val="9"/>
            <color indexed="81"/>
            <rFont val="Tahoma"/>
            <family val="2"/>
          </rPr>
          <t>John:</t>
        </r>
        <r>
          <rPr>
            <sz val="9"/>
            <color indexed="81"/>
            <rFont val="Tahoma"/>
            <family val="2"/>
          </rPr>
          <t xml:space="preserve">
BBT</t>
        </r>
      </text>
    </comment>
    <comment ref="F135" authorId="0" shapeId="0" xr:uid="{9E65433A-051C-4AB8-92B8-C9CFBB1EC95E}">
      <text>
        <r>
          <rPr>
            <b/>
            <sz val="9"/>
            <color indexed="81"/>
            <rFont val="Tahoma"/>
            <family val="2"/>
          </rPr>
          <t>John:</t>
        </r>
        <r>
          <rPr>
            <sz val="9"/>
            <color indexed="81"/>
            <rFont val="Tahoma"/>
            <family val="2"/>
          </rPr>
          <t xml:space="preserve">
Sell 15 mths to 21 mths</t>
        </r>
      </text>
    </comment>
    <comment ref="C136" authorId="0" shapeId="0" xr:uid="{F23FA1C2-3563-4D23-84CD-3ED25E3AA256}">
      <text>
        <r>
          <rPr>
            <b/>
            <sz val="9"/>
            <color indexed="81"/>
            <rFont val="Tahoma"/>
            <family val="2"/>
          </rPr>
          <t>John:</t>
        </r>
        <r>
          <rPr>
            <sz val="9"/>
            <color indexed="81"/>
            <rFont val="Tahoma"/>
            <family val="2"/>
          </rPr>
          <t xml:space="preserve">
Maternal</t>
        </r>
      </text>
    </comment>
    <comment ref="F136" authorId="0" shapeId="0" xr:uid="{8E7D5C88-700C-4D22-9D6D-44C6D0C48E8A}">
      <text>
        <r>
          <rPr>
            <b/>
            <sz val="9"/>
            <color indexed="81"/>
            <rFont val="Tahoma"/>
            <family val="2"/>
          </rPr>
          <t>John:</t>
        </r>
        <r>
          <rPr>
            <sz val="9"/>
            <color indexed="81"/>
            <rFont val="Tahoma"/>
            <family val="2"/>
          </rPr>
          <t xml:space="preserve">
Sell older</t>
        </r>
      </text>
    </comment>
    <comment ref="P335" authorId="0" shapeId="0" xr:uid="{F23F093E-CC7D-42EF-823C-ABF4592E3E1D}">
      <text>
        <r>
          <rPr>
            <b/>
            <sz val="9"/>
            <color indexed="81"/>
            <rFont val="Tahoma"/>
            <family val="2"/>
          </rPr>
          <t>John:</t>
        </r>
        <r>
          <rPr>
            <sz val="9"/>
            <color indexed="81"/>
            <rFont val="Tahoma"/>
            <family val="2"/>
          </rPr>
          <t xml:space="preserve">
From end of joining to mid-preg so that EP nutrition is not being driven by LWC during joining</t>
        </r>
      </text>
    </comment>
    <comment ref="C336" authorId="0" shapeId="0" xr:uid="{FA1B7B4D-A005-4212-92F9-D2D2C6D0166C}">
      <text>
        <r>
          <rPr>
            <b/>
            <sz val="9"/>
            <color indexed="81"/>
            <rFont val="Tahoma"/>
            <family val="2"/>
          </rPr>
          <t>John:</t>
        </r>
        <r>
          <rPr>
            <sz val="9"/>
            <color indexed="81"/>
            <rFont val="Tahoma"/>
            <family val="2"/>
          </rPr>
          <t xml:space="preserve">
Feed supply adjustment,  r2 slice for mated ewes not scanned
This slice doesn't change with TOL or genotype</t>
        </r>
      </text>
    </comment>
    <comment ref="E336" authorId="0" shapeId="0" xr:uid="{9711C4A8-9EC8-4729-AE85-9BADAC4254BC}">
      <text>
        <r>
          <rPr>
            <b/>
            <sz val="9"/>
            <color indexed="81"/>
            <rFont val="Tahoma"/>
            <family val="2"/>
          </rPr>
          <t>John:</t>
        </r>
        <r>
          <rPr>
            <sz val="9"/>
            <color indexed="81"/>
            <rFont val="Tahoma"/>
            <family val="2"/>
          </rPr>
          <t xml:space="preserve">
Feed supply adjustment,  r2 slice for empty ewes scanned for preg status</t>
        </r>
      </text>
    </comment>
    <comment ref="F336" authorId="0" shapeId="0" xr:uid="{A4D55B1C-56E8-4F0B-B26C-6910700E90EA}">
      <text>
        <r>
          <rPr>
            <b/>
            <sz val="9"/>
            <color indexed="81"/>
            <rFont val="Tahoma"/>
            <family val="2"/>
          </rPr>
          <t>John:</t>
        </r>
        <r>
          <rPr>
            <sz val="9"/>
            <color indexed="81"/>
            <rFont val="Tahoma"/>
            <family val="2"/>
          </rPr>
          <t xml:space="preserve">
Feed supply adjustment,  r2 slice for pregnant ewes scanned for preg status</t>
        </r>
      </text>
    </comment>
    <comment ref="G336" authorId="0" shapeId="0" xr:uid="{26556EC3-A0AC-4AA2-BF33-8637BA22A833}">
      <text>
        <r>
          <rPr>
            <b/>
            <sz val="9"/>
            <color indexed="81"/>
            <rFont val="Tahoma"/>
            <family val="2"/>
          </rPr>
          <t>John:</t>
        </r>
        <r>
          <rPr>
            <sz val="9"/>
            <color indexed="81"/>
            <rFont val="Tahoma"/>
            <family val="2"/>
          </rPr>
          <t xml:space="preserve">
Feed supply adjustment,  r2 slice for empty ewes scanned for multiples</t>
        </r>
      </text>
    </comment>
    <comment ref="H336" authorId="0" shapeId="0" xr:uid="{4EDE5F86-6CB6-44BB-AB07-6D465A6CBCFF}">
      <text>
        <r>
          <rPr>
            <b/>
            <sz val="9"/>
            <color indexed="81"/>
            <rFont val="Tahoma"/>
            <family val="2"/>
          </rPr>
          <t>John:</t>
        </r>
        <r>
          <rPr>
            <sz val="9"/>
            <color indexed="81"/>
            <rFont val="Tahoma"/>
            <family val="2"/>
          </rPr>
          <t xml:space="preserve">
Feed supply adjustment,  r2 slice for single ewes scanned for multiples</t>
        </r>
      </text>
    </comment>
    <comment ref="I336" authorId="0" shapeId="0" xr:uid="{D9E11D76-50E0-4F85-947D-6063EFB2085E}">
      <text>
        <r>
          <rPr>
            <b/>
            <sz val="9"/>
            <color indexed="81"/>
            <rFont val="Tahoma"/>
            <family val="2"/>
          </rPr>
          <t>John:</t>
        </r>
        <r>
          <rPr>
            <sz val="9"/>
            <color indexed="81"/>
            <rFont val="Tahoma"/>
            <family val="2"/>
          </rPr>
          <t xml:space="preserve">
Feed supply adjustment,  r2 slice for multiple  ewes scanned for multiples</t>
        </r>
      </text>
    </comment>
    <comment ref="O697" authorId="0" shapeId="0" xr:uid="{1BCC03EC-8F02-4AE8-A001-4B8CBF93BC56}">
      <text>
        <r>
          <rPr>
            <b/>
            <sz val="9"/>
            <color indexed="81"/>
            <rFont val="Tahoma"/>
            <family val="2"/>
          </rPr>
          <t>John:</t>
        </r>
        <r>
          <rPr>
            <sz val="9"/>
            <color indexed="81"/>
            <rFont val="Tahoma"/>
            <family val="2"/>
          </rPr>
          <t xml:space="preserve">
Minimum of the number of DSE of twins in the poor paddock or the number of DSE of singles in the good paddock</t>
        </r>
      </text>
    </comment>
    <comment ref="P697" authorId="0" shapeId="0" xr:uid="{19184A73-52B7-477D-B813-40DB249E7E8C}">
      <text>
        <r>
          <rPr>
            <b/>
            <sz val="9"/>
            <color indexed="81"/>
            <rFont val="Tahoma"/>
            <family val="2"/>
          </rPr>
          <t>John:</t>
        </r>
        <r>
          <rPr>
            <sz val="9"/>
            <color indexed="81"/>
            <rFont val="Tahoma"/>
            <family val="2"/>
          </rPr>
          <t xml:space="preserve">
Number of singles moving is the number of twins scaled by the relative DSE/hd</t>
        </r>
      </text>
    </comment>
    <comment ref="G699" authorId="0" shapeId="0" xr:uid="{588830CF-7DBE-4798-929B-DA7F100415AA}">
      <text>
        <r>
          <rPr>
            <b/>
            <sz val="9"/>
            <color indexed="81"/>
            <rFont val="Tahoma"/>
            <family val="2"/>
          </rPr>
          <t>John:</t>
        </r>
        <r>
          <rPr>
            <sz val="9"/>
            <color indexed="81"/>
            <rFont val="Tahoma"/>
            <family val="2"/>
          </rPr>
          <t xml:space="preserve">
Based on allocating twins to a mob that is half the size of singles</t>
        </r>
      </text>
    </comment>
    <comment ref="Y699" authorId="0" shapeId="0" xr:uid="{028356B9-21EE-4C7A-B399-5839760F58B2}">
      <text>
        <r>
          <rPr>
            <b/>
            <sz val="9"/>
            <color indexed="81"/>
            <rFont val="Tahoma"/>
            <family val="2"/>
          </rPr>
          <t>John:</t>
        </r>
        <r>
          <rPr>
            <sz val="9"/>
            <color indexed="81"/>
            <rFont val="Tahoma"/>
            <family val="2"/>
          </rPr>
          <t xml:space="preserve">
Change in mortlaity when mob size increases</t>
        </r>
      </text>
    </comment>
    <comment ref="C700" authorId="0" shapeId="0" xr:uid="{7BDE3F2B-4A97-4B24-9147-FEDA7DD75090}">
      <text>
        <r>
          <rPr>
            <b/>
            <sz val="9"/>
            <color indexed="81"/>
            <rFont val="Tahoma"/>
            <family val="2"/>
          </rPr>
          <t>John:</t>
        </r>
        <r>
          <rPr>
            <sz val="9"/>
            <color indexed="81"/>
            <rFont val="Tahoma"/>
            <family val="2"/>
          </rPr>
          <t xml:space="preserve">
Also used in the components analysis</t>
        </r>
      </text>
    </comment>
    <comment ref="G703" authorId="0" shapeId="0" xr:uid="{A0E13063-F093-4E15-947B-05A93884575E}">
      <text>
        <r>
          <rPr>
            <b/>
            <sz val="9"/>
            <color indexed="81"/>
            <rFont val="Tahoma"/>
            <family val="2"/>
          </rPr>
          <t>John:</t>
        </r>
        <r>
          <rPr>
            <sz val="9"/>
            <color indexed="81"/>
            <rFont val="Tahoma"/>
            <family val="2"/>
          </rPr>
          <t xml:space="preserve">
Based on allocating twins to a mob that is half the size of singles</t>
        </r>
      </text>
    </comment>
    <comment ref="Y703" authorId="0" shapeId="0" xr:uid="{16C14FA1-C8D1-4F20-83F6-0C5FF5FC2641}">
      <text>
        <r>
          <rPr>
            <b/>
            <sz val="9"/>
            <color indexed="81"/>
            <rFont val="Tahoma"/>
            <family val="2"/>
          </rPr>
          <t>John:</t>
        </r>
        <r>
          <rPr>
            <sz val="9"/>
            <color indexed="81"/>
            <rFont val="Tahoma"/>
            <family val="2"/>
          </rPr>
          <t xml:space="preserve">
Change in mortlaity when mob size increases</t>
        </r>
      </text>
    </comment>
    <comment ref="C704" authorId="0" shapeId="0" xr:uid="{ECF6C7D5-0650-4708-B608-3B7468C3B704}">
      <text>
        <r>
          <rPr>
            <b/>
            <sz val="9"/>
            <color indexed="81"/>
            <rFont val="Tahoma"/>
            <family val="2"/>
          </rPr>
          <t>John:</t>
        </r>
        <r>
          <rPr>
            <sz val="9"/>
            <color indexed="81"/>
            <rFont val="Tahoma"/>
            <family val="2"/>
          </rPr>
          <t xml:space="preserve">
Also used in the components analysis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E9657381-4911-4219-8301-940D8159CE95}">
      <text>
        <r>
          <rPr>
            <b/>
            <sz val="9"/>
            <color indexed="81"/>
            <rFont val="Tahoma"/>
            <family val="2"/>
          </rPr>
          <t>John:</t>
        </r>
        <r>
          <rPr>
            <sz val="9"/>
            <color indexed="81"/>
            <rFont val="Tahoma"/>
            <family val="2"/>
          </rPr>
          <t xml:space="preserve">
Perhaps 2 different tables MM &amp; Mat. And different formulas in Experiment.xl</t>
        </r>
      </text>
    </comment>
    <comment ref="B8" authorId="0" shapeId="0" xr:uid="{35E4F8A8-8A9C-4196-BEAB-E5F03C0B5176}">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11" authorId="0" shapeId="0" xr:uid="{2AE6C0D7-4F52-44D0-9D8B-D980F70DE8F2}">
      <text>
        <r>
          <rPr>
            <b/>
            <sz val="9"/>
            <color indexed="81"/>
            <rFont val="Tahoma"/>
            <family val="2"/>
          </rPr>
          <t>John:</t>
        </r>
        <r>
          <rPr>
            <sz val="9"/>
            <color indexed="81"/>
            <rFont val="Tahoma"/>
            <family val="2"/>
          </rPr>
          <t xml:space="preserve">
This is the first period of the generator</t>
        </r>
      </text>
    </comment>
    <comment ref="B19" authorId="0" shapeId="0" xr:uid="{0172A2D3-2C1A-491F-B8D3-9A847102556E}">
      <text>
        <r>
          <rPr>
            <b/>
            <sz val="9"/>
            <color indexed="81"/>
            <rFont val="Tahoma"/>
            <family val="2"/>
          </rPr>
          <t>John:</t>
        </r>
        <r>
          <rPr>
            <sz val="9"/>
            <color indexed="81"/>
            <rFont val="Tahoma"/>
            <family val="2"/>
          </rPr>
          <t xml:space="preserve">
End of lambing period</t>
        </r>
      </text>
    </comment>
    <comment ref="AW19" authorId="0" shapeId="0" xr:uid="{8186EECB-DD05-4473-8B2D-7037A4300A28}">
      <text>
        <r>
          <rPr>
            <b/>
            <sz val="9"/>
            <color indexed="81"/>
            <rFont val="Tahoma"/>
            <family val="2"/>
          </rPr>
          <t>John:</t>
        </r>
        <r>
          <rPr>
            <sz val="9"/>
            <color indexed="81"/>
            <rFont val="Tahoma"/>
            <family val="2"/>
          </rPr>
          <t xml:space="preserve">
Date at the end of the lambing period.
Length of joining minus half an oestrus cycle</t>
        </r>
      </text>
    </comment>
    <comment ref="C21" authorId="0" shapeId="0" xr:uid="{DE1ED95E-BF35-4F10-BBCA-F9701076BCA1}">
      <text>
        <r>
          <rPr>
            <b/>
            <sz val="9"/>
            <color indexed="81"/>
            <rFont val="Tahoma"/>
            <family val="2"/>
          </rPr>
          <t>John:</t>
        </r>
        <r>
          <rPr>
            <sz val="9"/>
            <color indexed="81"/>
            <rFont val="Tahoma"/>
            <family val="2"/>
          </rPr>
          <t xml:space="preserve">
Date of maiden joining doesn't vary with age at ewe lamb joining</t>
        </r>
      </text>
    </comment>
    <comment ref="B23" authorId="0" shapeId="0" xr:uid="{9B5C590B-B71C-4D50-8C31-174225EE3F5E}">
      <text>
        <r>
          <rPr>
            <b/>
            <sz val="9"/>
            <color indexed="81"/>
            <rFont val="Tahoma"/>
            <family val="2"/>
          </rPr>
          <t>John:</t>
        </r>
        <r>
          <rPr>
            <sz val="9"/>
            <color indexed="81"/>
            <rFont val="Tahoma"/>
            <family val="2"/>
          </rPr>
          <t xml:space="preserve">
End of lambing period</t>
        </r>
      </text>
    </comment>
    <comment ref="AW23" authorId="0" shapeId="0" xr:uid="{3B6673A9-65D2-435F-8BF4-B42650187A78}">
      <text>
        <r>
          <rPr>
            <b/>
            <sz val="9"/>
            <color indexed="81"/>
            <rFont val="Tahoma"/>
            <family val="2"/>
          </rPr>
          <t>John:</t>
        </r>
        <r>
          <rPr>
            <sz val="9"/>
            <color indexed="81"/>
            <rFont val="Tahoma"/>
            <family val="2"/>
          </rPr>
          <t xml:space="preserve">
Date at the end of the lambing period.
Length of joining minus half an oestrus cycle</t>
        </r>
      </text>
    </comment>
    <comment ref="C25" authorId="0" shapeId="0" xr:uid="{5D923A40-33F1-4C90-8E79-5DCCD7BB8953}">
      <text>
        <r>
          <rPr>
            <b/>
            <sz val="9"/>
            <color indexed="81"/>
            <rFont val="Tahoma"/>
            <family val="2"/>
          </rPr>
          <t>John:</t>
        </r>
        <r>
          <rPr>
            <sz val="9"/>
            <color indexed="81"/>
            <rFont val="Tahoma"/>
            <family val="2"/>
          </rPr>
          <t xml:space="preserve">
Date of maiden joining doesn't vary with age at ewe lamb joining</t>
        </r>
      </text>
    </comment>
    <comment ref="B27" authorId="0" shapeId="0" xr:uid="{DE4EDCBD-635B-41A6-AC92-7B00FB741895}">
      <text>
        <r>
          <rPr>
            <b/>
            <sz val="9"/>
            <color indexed="81"/>
            <rFont val="Tahoma"/>
            <family val="2"/>
          </rPr>
          <t>John:</t>
        </r>
        <r>
          <rPr>
            <sz val="9"/>
            <color indexed="81"/>
            <rFont val="Tahoma"/>
            <family val="2"/>
          </rPr>
          <t xml:space="preserve">
End of lambing period</t>
        </r>
      </text>
    </comment>
    <comment ref="AW27" authorId="0" shapeId="0" xr:uid="{80F72EAF-1148-4EFE-9FAF-4910A0EB789F}">
      <text>
        <r>
          <rPr>
            <b/>
            <sz val="9"/>
            <color indexed="81"/>
            <rFont val="Tahoma"/>
            <family val="2"/>
          </rPr>
          <t>John:</t>
        </r>
        <r>
          <rPr>
            <sz val="9"/>
            <color indexed="81"/>
            <rFont val="Tahoma"/>
            <family val="2"/>
          </rPr>
          <t xml:space="preserve">
Date at the end of the lambing period.
Length of joining minus half an oestrus cycle</t>
        </r>
      </text>
    </comment>
    <comment ref="C29" authorId="0" shapeId="0" xr:uid="{4ECE14B9-ABE0-4CD0-993F-2461AC845439}">
      <text>
        <r>
          <rPr>
            <b/>
            <sz val="9"/>
            <color indexed="81"/>
            <rFont val="Tahoma"/>
            <family val="2"/>
          </rPr>
          <t>John:</t>
        </r>
        <r>
          <rPr>
            <sz val="9"/>
            <color indexed="81"/>
            <rFont val="Tahoma"/>
            <family val="2"/>
          </rPr>
          <t xml:space="preserve">
Date of maiden joining doesn't vary with age at ewe lamb joining</t>
        </r>
      </text>
    </comment>
    <comment ref="B31" authorId="0" shapeId="0" xr:uid="{1CF2D3E3-D18E-4651-857C-FB0A13C9458A}">
      <text>
        <r>
          <rPr>
            <b/>
            <sz val="9"/>
            <color indexed="81"/>
            <rFont val="Tahoma"/>
            <family val="2"/>
          </rPr>
          <t>John:</t>
        </r>
        <r>
          <rPr>
            <sz val="9"/>
            <color indexed="81"/>
            <rFont val="Tahoma"/>
            <family val="2"/>
          </rPr>
          <t xml:space="preserve">
End of lambing period</t>
        </r>
      </text>
    </comment>
    <comment ref="AW31" authorId="0" shapeId="0" xr:uid="{B922EA3D-53E5-4BD1-BC79-20F7B9870CA0}">
      <text>
        <r>
          <rPr>
            <b/>
            <sz val="9"/>
            <color indexed="81"/>
            <rFont val="Tahoma"/>
            <family val="2"/>
          </rPr>
          <t>John:</t>
        </r>
        <r>
          <rPr>
            <sz val="9"/>
            <color indexed="81"/>
            <rFont val="Tahoma"/>
            <family val="2"/>
          </rPr>
          <t xml:space="preserve">
Date at the end of the lambing period.
Length of joining minus half an oestrus cycle</t>
        </r>
      </text>
    </comment>
    <comment ref="C33" authorId="0" shapeId="0" xr:uid="{1B9D034F-659E-4AC9-AF1A-C80832874B97}">
      <text>
        <r>
          <rPr>
            <b/>
            <sz val="9"/>
            <color indexed="81"/>
            <rFont val="Tahoma"/>
            <family val="2"/>
          </rPr>
          <t>John:</t>
        </r>
        <r>
          <rPr>
            <sz val="9"/>
            <color indexed="81"/>
            <rFont val="Tahoma"/>
            <family val="2"/>
          </rPr>
          <t xml:space="preserve">
Date of maiden joining doesn't vary with age at ewe lamb joining</t>
        </r>
      </text>
    </comment>
    <comment ref="B35" authorId="0" shapeId="0" xr:uid="{84EB60BA-CDD4-4BDB-AED1-03DB81255FE8}">
      <text>
        <r>
          <rPr>
            <b/>
            <sz val="9"/>
            <color indexed="81"/>
            <rFont val="Tahoma"/>
            <family val="2"/>
          </rPr>
          <t>John:</t>
        </r>
        <r>
          <rPr>
            <sz val="9"/>
            <color indexed="81"/>
            <rFont val="Tahoma"/>
            <family val="2"/>
          </rPr>
          <t xml:space="preserve">
End of lambing period</t>
        </r>
      </text>
    </comment>
    <comment ref="AW35" authorId="0" shapeId="0" xr:uid="{0B7B0EFB-BC3D-469C-A3F8-B9B2E995408F}">
      <text>
        <r>
          <rPr>
            <b/>
            <sz val="9"/>
            <color indexed="81"/>
            <rFont val="Tahoma"/>
            <family val="2"/>
          </rPr>
          <t>John:</t>
        </r>
        <r>
          <rPr>
            <sz val="9"/>
            <color indexed="81"/>
            <rFont val="Tahoma"/>
            <family val="2"/>
          </rPr>
          <t xml:space="preserve">
Date at the end of the lambing period.
Length of joining minus half an oestrus cycle</t>
        </r>
      </text>
    </comment>
    <comment ref="C37" authorId="0" shapeId="0" xr:uid="{296A71B2-3812-4567-A55F-27939F2D075C}">
      <text>
        <r>
          <rPr>
            <b/>
            <sz val="9"/>
            <color indexed="81"/>
            <rFont val="Tahoma"/>
            <family val="2"/>
          </rPr>
          <t>John:</t>
        </r>
        <r>
          <rPr>
            <sz val="9"/>
            <color indexed="81"/>
            <rFont val="Tahoma"/>
            <family val="2"/>
          </rPr>
          <t xml:space="preserve">
Date of maiden joining doesn't vary with age at ewe lamb joining</t>
        </r>
      </text>
    </comment>
    <comment ref="M50" authorId="0" shapeId="0" xr:uid="{C2E838DA-35B4-4D9A-9960-C284B1FB31B4}">
      <text>
        <r>
          <rPr>
            <b/>
            <sz val="9"/>
            <color indexed="81"/>
            <rFont val="Tahoma"/>
            <family val="2"/>
          </rPr>
          <t>John:</t>
        </r>
        <r>
          <rPr>
            <sz val="9"/>
            <color indexed="81"/>
            <rFont val="Tahoma"/>
            <family val="2"/>
          </rPr>
          <t xml:space="preserve">
Adjust twin survival (independent of single survival) to achieve 67% survival</t>
        </r>
      </text>
    </comment>
    <comment ref="N50" authorId="0" shapeId="0" xr:uid="{A7CB3C1B-B8CB-4F6C-A775-9333DC82FBF7}">
      <text>
        <r>
          <rPr>
            <b/>
            <sz val="9"/>
            <color indexed="81"/>
            <rFont val="Tahoma"/>
            <family val="2"/>
          </rPr>
          <t>John:</t>
        </r>
        <r>
          <rPr>
            <sz val="9"/>
            <color indexed="81"/>
            <rFont val="Tahoma"/>
            <family val="2"/>
          </rPr>
          <t xml:space="preserve">
Adjust the adult single ewe GFW to 5.5kg</t>
        </r>
      </text>
    </comment>
    <comment ref="O50" authorId="0" shapeId="0" xr:uid="{350CAE4A-6C6B-448D-8E1F-39B77C5B4886}">
      <text>
        <r>
          <rPr>
            <b/>
            <sz val="9"/>
            <color indexed="81"/>
            <rFont val="Tahoma"/>
            <family val="2"/>
          </rPr>
          <t>John:</t>
        </r>
        <r>
          <rPr>
            <sz val="9"/>
            <color indexed="81"/>
            <rFont val="Tahoma"/>
            <family val="2"/>
          </rPr>
          <t xml:space="preserve">
FD of adult ewes 19u
</t>
        </r>
      </text>
    </comment>
    <comment ref="P50" authorId="0" shapeId="0" xr:uid="{4DC499A3-F16B-4AD2-A47A-07ED56861504}">
      <text>
        <r>
          <rPr>
            <b/>
            <sz val="9"/>
            <color indexed="81"/>
            <rFont val="Tahoma"/>
            <family val="2"/>
          </rPr>
          <t>John:</t>
        </r>
        <r>
          <rPr>
            <sz val="9"/>
            <color indexed="81"/>
            <rFont val="Tahoma"/>
            <family val="2"/>
          </rPr>
          <t xml:space="preserve">
No change of seasonality of the merinos</t>
        </r>
      </text>
    </comment>
    <comment ref="Q50" authorId="0" shapeId="0" xr:uid="{5F49A64C-7595-400A-B7FA-BE6D451C4E33}">
      <text>
        <r>
          <rPr>
            <b/>
            <sz val="9"/>
            <color indexed="81"/>
            <rFont val="Tahoma"/>
            <family val="2"/>
          </rPr>
          <t>John:</t>
        </r>
        <r>
          <rPr>
            <sz val="9"/>
            <color indexed="81"/>
            <rFont val="Tahoma"/>
            <family val="2"/>
          </rPr>
          <t xml:space="preserve">
No change of seasonality of the merinos</t>
        </r>
      </text>
    </comment>
    <comment ref="R50" authorId="0" shapeId="0" xr:uid="{6CCC2E52-49C5-428B-AE8A-8C985D8D548F}">
      <text>
        <r>
          <rPr>
            <b/>
            <sz val="9"/>
            <color indexed="81"/>
            <rFont val="Tahoma"/>
            <family val="2"/>
          </rPr>
          <t>John:</t>
        </r>
        <r>
          <rPr>
            <sz val="9"/>
            <color indexed="81"/>
            <rFont val="Tahoma"/>
            <family val="2"/>
          </rPr>
          <t xml:space="preserve">
Adjust proportion of drys to 12%</t>
        </r>
      </text>
    </comment>
    <comment ref="S50" authorId="0" shapeId="0" xr:uid="{19FBA712-2696-4A97-8177-A45A1DF5D789}">
      <text>
        <r>
          <rPr>
            <b/>
            <sz val="9"/>
            <color indexed="81"/>
            <rFont val="Tahoma"/>
            <family val="2"/>
          </rPr>
          <t>John:</t>
        </r>
        <r>
          <rPr>
            <sz val="9"/>
            <color indexed="81"/>
            <rFont val="Tahoma"/>
            <family val="2"/>
          </rPr>
          <t xml:space="preserve">
Reduce reproduction to scan 128%</t>
        </r>
      </text>
    </comment>
    <comment ref="T50" authorId="0" shapeId="0" xr:uid="{F404DD80-72F1-4444-953D-D7F19EF71220}">
      <text>
        <r>
          <rPr>
            <b/>
            <sz val="9"/>
            <color indexed="81"/>
            <rFont val="Tahoma"/>
            <family val="2"/>
          </rPr>
          <t>John:</t>
        </r>
        <r>
          <rPr>
            <sz val="9"/>
            <color indexed="81"/>
            <rFont val="Tahoma"/>
            <family val="2"/>
          </rPr>
          <t xml:space="preserve">
Adjust single survival to 88%</t>
        </r>
      </text>
    </comment>
    <comment ref="U50" authorId="0" shapeId="0" xr:uid="{7F878649-8C84-4DFD-9210-1BD89F8AF573}">
      <text>
        <r>
          <rPr>
            <b/>
            <sz val="9"/>
            <color indexed="81"/>
            <rFont val="Tahoma"/>
            <family val="2"/>
          </rPr>
          <t>John:</t>
        </r>
        <r>
          <rPr>
            <sz val="9"/>
            <color indexed="81"/>
            <rFont val="Tahoma"/>
            <family val="2"/>
          </rPr>
          <t xml:space="preserve">
Adjust single survival to 88%</t>
        </r>
      </text>
    </comment>
    <comment ref="V50" authorId="0" shapeId="0" xr:uid="{5D6A0C83-1670-4EBE-90CA-0F8FF6766A6D}">
      <text>
        <r>
          <rPr>
            <b/>
            <sz val="9"/>
            <color indexed="81"/>
            <rFont val="Tahoma"/>
            <family val="2"/>
          </rPr>
          <t>John:</t>
        </r>
        <r>
          <rPr>
            <sz val="9"/>
            <color indexed="81"/>
            <rFont val="Tahoma"/>
            <family val="2"/>
          </rPr>
          <t xml:space="preserve">
Adjust single survival to 88%</t>
        </r>
      </text>
    </comment>
    <comment ref="W50" authorId="0" shapeId="0" xr:uid="{2350F8B3-7F35-41AF-951B-B9C8A4E55BD3}">
      <text>
        <r>
          <rPr>
            <b/>
            <sz val="9"/>
            <color indexed="81"/>
            <rFont val="Tahoma"/>
            <family val="2"/>
          </rPr>
          <t>John:</t>
        </r>
        <r>
          <rPr>
            <sz val="9"/>
            <color indexed="81"/>
            <rFont val="Tahoma"/>
            <family val="2"/>
          </rPr>
          <t xml:space="preserve">
Adjust twin survival (independent of single survival) to achieve 67% survival</t>
        </r>
      </text>
    </comment>
    <comment ref="X50" authorId="0" shapeId="0" xr:uid="{3D1137E9-973C-484D-8459-EB2C9A4D34B4}">
      <text>
        <r>
          <rPr>
            <b/>
            <sz val="9"/>
            <color indexed="81"/>
            <rFont val="Tahoma"/>
            <family val="2"/>
          </rPr>
          <t>John:</t>
        </r>
        <r>
          <rPr>
            <sz val="9"/>
            <color indexed="81"/>
            <rFont val="Tahoma"/>
            <family val="2"/>
          </rPr>
          <t xml:space="preserve">
Adjust the adult single ewe GFW to 5.8kg</t>
        </r>
      </text>
    </comment>
    <comment ref="Y50" authorId="0" shapeId="0" xr:uid="{8A313C6B-497C-4EE8-8476-8F664CE30671}">
      <text>
        <r>
          <rPr>
            <b/>
            <sz val="9"/>
            <color indexed="81"/>
            <rFont val="Tahoma"/>
            <family val="2"/>
          </rPr>
          <t>John:</t>
        </r>
        <r>
          <rPr>
            <sz val="9"/>
            <color indexed="81"/>
            <rFont val="Tahoma"/>
            <family val="2"/>
          </rPr>
          <t xml:space="preserve">
FD of adult ewes 19.5u
</t>
        </r>
      </text>
    </comment>
    <comment ref="Z50" authorId="0" shapeId="0" xr:uid="{0C2396A0-56C9-46EA-9051-5967B0280EE8}">
      <text>
        <r>
          <rPr>
            <b/>
            <sz val="9"/>
            <color indexed="81"/>
            <rFont val="Tahoma"/>
            <family val="2"/>
          </rPr>
          <t>John:</t>
        </r>
        <r>
          <rPr>
            <sz val="9"/>
            <color indexed="81"/>
            <rFont val="Tahoma"/>
            <family val="2"/>
          </rPr>
          <t xml:space="preserve">
No change of seasonality of the merinos</t>
        </r>
      </text>
    </comment>
    <comment ref="AA50" authorId="0" shapeId="0" xr:uid="{39D8DE7A-D947-459B-A974-1B09037ED926}">
      <text>
        <r>
          <rPr>
            <b/>
            <sz val="9"/>
            <color indexed="81"/>
            <rFont val="Tahoma"/>
            <family val="2"/>
          </rPr>
          <t>John:</t>
        </r>
        <r>
          <rPr>
            <sz val="9"/>
            <color indexed="81"/>
            <rFont val="Tahoma"/>
            <family val="2"/>
          </rPr>
          <t xml:space="preserve">
No change of seasonality of the merinos</t>
        </r>
      </text>
    </comment>
    <comment ref="AB50" authorId="0" shapeId="0" xr:uid="{F816D970-C188-49A7-A957-EF20E08CE934}">
      <text>
        <r>
          <rPr>
            <b/>
            <sz val="9"/>
            <color indexed="81"/>
            <rFont val="Tahoma"/>
            <family val="2"/>
          </rPr>
          <t>John:</t>
        </r>
        <r>
          <rPr>
            <sz val="9"/>
            <color indexed="81"/>
            <rFont val="Tahoma"/>
            <family val="2"/>
          </rPr>
          <t xml:space="preserve">
Adjust proportion of drys to 12%</t>
        </r>
      </text>
    </comment>
    <comment ref="AC50" authorId="0" shapeId="0" xr:uid="{A3C1A63C-04B5-46FC-9A2A-3F47A5897527}">
      <text>
        <r>
          <rPr>
            <b/>
            <sz val="9"/>
            <color indexed="81"/>
            <rFont val="Tahoma"/>
            <family val="2"/>
          </rPr>
          <t>John:</t>
        </r>
        <r>
          <rPr>
            <sz val="9"/>
            <color indexed="81"/>
            <rFont val="Tahoma"/>
            <family val="2"/>
          </rPr>
          <t xml:space="preserve">
Reduce reproduction to scan 128%</t>
        </r>
      </text>
    </comment>
    <comment ref="AD50" authorId="0" shapeId="0" xr:uid="{47FF5521-C4B4-4D7C-91FF-BF13FEAE81FB}">
      <text>
        <r>
          <rPr>
            <b/>
            <sz val="9"/>
            <color indexed="81"/>
            <rFont val="Tahoma"/>
            <family val="2"/>
          </rPr>
          <t>John:</t>
        </r>
        <r>
          <rPr>
            <sz val="9"/>
            <color indexed="81"/>
            <rFont val="Tahoma"/>
            <family val="2"/>
          </rPr>
          <t xml:space="preserve">
Adjust single survival to 88%</t>
        </r>
      </text>
    </comment>
    <comment ref="AE50" authorId="0" shapeId="0" xr:uid="{0E918004-C607-41AA-82B1-4E21E2021B7B}">
      <text>
        <r>
          <rPr>
            <b/>
            <sz val="9"/>
            <color indexed="81"/>
            <rFont val="Tahoma"/>
            <family val="2"/>
          </rPr>
          <t>John:</t>
        </r>
        <r>
          <rPr>
            <sz val="9"/>
            <color indexed="81"/>
            <rFont val="Tahoma"/>
            <family val="2"/>
          </rPr>
          <t xml:space="preserve">
Adjust single survival to 88%</t>
        </r>
      </text>
    </comment>
    <comment ref="AF50" authorId="0" shapeId="0" xr:uid="{6E215EC9-7D65-4ABE-A9C5-CEC9C41197AE}">
      <text>
        <r>
          <rPr>
            <b/>
            <sz val="9"/>
            <color indexed="81"/>
            <rFont val="Tahoma"/>
            <family val="2"/>
          </rPr>
          <t>John:</t>
        </r>
        <r>
          <rPr>
            <sz val="9"/>
            <color indexed="81"/>
            <rFont val="Tahoma"/>
            <family val="2"/>
          </rPr>
          <t xml:space="preserve">
Adjust single survival to 88%</t>
        </r>
      </text>
    </comment>
    <comment ref="AG50" authorId="0" shapeId="0" xr:uid="{BB6D8CDB-07AA-49A6-9F68-DE84ED5F4D9A}">
      <text>
        <r>
          <rPr>
            <b/>
            <sz val="9"/>
            <color indexed="81"/>
            <rFont val="Tahoma"/>
            <family val="2"/>
          </rPr>
          <t>John:</t>
        </r>
        <r>
          <rPr>
            <sz val="9"/>
            <color indexed="81"/>
            <rFont val="Tahoma"/>
            <family val="2"/>
          </rPr>
          <t xml:space="preserve">
Adjust twin survival (independent of single survival) to achieve 67% survival</t>
        </r>
      </text>
    </comment>
    <comment ref="AH50" authorId="0" shapeId="0" xr:uid="{938C7EFC-2B56-4092-8631-71DFD62FA4F6}">
      <text>
        <r>
          <rPr>
            <b/>
            <sz val="9"/>
            <color indexed="81"/>
            <rFont val="Tahoma"/>
            <family val="2"/>
          </rPr>
          <t>John:</t>
        </r>
        <r>
          <rPr>
            <sz val="9"/>
            <color indexed="81"/>
            <rFont val="Tahoma"/>
            <family val="2"/>
          </rPr>
          <t xml:space="preserve">
Adjust the adult single ewe GFW to 5.5kg</t>
        </r>
      </text>
    </comment>
    <comment ref="AI50" authorId="0" shapeId="0" xr:uid="{B798D583-C57E-483B-A7D1-C8B49B73C741}">
      <text>
        <r>
          <rPr>
            <b/>
            <sz val="9"/>
            <color indexed="81"/>
            <rFont val="Tahoma"/>
            <family val="2"/>
          </rPr>
          <t>John:</t>
        </r>
        <r>
          <rPr>
            <sz val="9"/>
            <color indexed="81"/>
            <rFont val="Tahoma"/>
            <family val="2"/>
          </rPr>
          <t xml:space="preserve">
FD of adult ewes 19u
</t>
        </r>
      </text>
    </comment>
    <comment ref="AJ50" authorId="0" shapeId="0" xr:uid="{DB9C91B5-03CF-4511-868E-A83A61CC0A8D}">
      <text>
        <r>
          <rPr>
            <b/>
            <sz val="9"/>
            <color indexed="81"/>
            <rFont val="Tahoma"/>
            <family val="2"/>
          </rPr>
          <t>John:</t>
        </r>
        <r>
          <rPr>
            <sz val="9"/>
            <color indexed="81"/>
            <rFont val="Tahoma"/>
            <family val="2"/>
          </rPr>
          <t xml:space="preserve">
No change of seasonality of the merinos</t>
        </r>
      </text>
    </comment>
    <comment ref="AK50" authorId="0" shapeId="0" xr:uid="{39DC6BCC-BBEA-4F87-832B-02108E68F23D}">
      <text>
        <r>
          <rPr>
            <b/>
            <sz val="9"/>
            <color indexed="81"/>
            <rFont val="Tahoma"/>
            <family val="2"/>
          </rPr>
          <t>John:</t>
        </r>
        <r>
          <rPr>
            <sz val="9"/>
            <color indexed="81"/>
            <rFont val="Tahoma"/>
            <family val="2"/>
          </rPr>
          <t xml:space="preserve">
No change of seasonality of the merinos</t>
        </r>
      </text>
    </comment>
    <comment ref="AL50" authorId="0" shapeId="0" xr:uid="{74552C91-3A98-40BF-9893-AABBFFE4B3D9}">
      <text>
        <r>
          <rPr>
            <b/>
            <sz val="9"/>
            <color indexed="81"/>
            <rFont val="Tahoma"/>
            <family val="2"/>
          </rPr>
          <t>John:</t>
        </r>
        <r>
          <rPr>
            <sz val="9"/>
            <color indexed="81"/>
            <rFont val="Tahoma"/>
            <family val="2"/>
          </rPr>
          <t xml:space="preserve">
Adjust proportion of drys to 12%</t>
        </r>
      </text>
    </comment>
    <comment ref="AM50" authorId="0" shapeId="0" xr:uid="{A8551A6A-3BCB-4F44-925A-CD4C64E4AF0A}">
      <text>
        <r>
          <rPr>
            <b/>
            <sz val="9"/>
            <color indexed="81"/>
            <rFont val="Tahoma"/>
            <family val="2"/>
          </rPr>
          <t>John:</t>
        </r>
        <r>
          <rPr>
            <sz val="9"/>
            <color indexed="81"/>
            <rFont val="Tahoma"/>
            <family val="2"/>
          </rPr>
          <t xml:space="preserve">
Reduce reproduction to scan 128%</t>
        </r>
      </text>
    </comment>
    <comment ref="AN50" authorId="0" shapeId="0" xr:uid="{940731F3-E415-442A-82C3-6068F8606A7C}">
      <text>
        <r>
          <rPr>
            <b/>
            <sz val="9"/>
            <color indexed="81"/>
            <rFont val="Tahoma"/>
            <family val="2"/>
          </rPr>
          <t>John:</t>
        </r>
        <r>
          <rPr>
            <sz val="9"/>
            <color indexed="81"/>
            <rFont val="Tahoma"/>
            <family val="2"/>
          </rPr>
          <t xml:space="preserve">
Adjust single survival to 88%</t>
        </r>
      </text>
    </comment>
    <comment ref="AO50" authorId="0" shapeId="0" xr:uid="{1892FF49-A267-4408-B44C-FDDA84D2EA27}">
      <text>
        <r>
          <rPr>
            <b/>
            <sz val="9"/>
            <color indexed="81"/>
            <rFont val="Tahoma"/>
            <family val="2"/>
          </rPr>
          <t>John:</t>
        </r>
        <r>
          <rPr>
            <sz val="9"/>
            <color indexed="81"/>
            <rFont val="Tahoma"/>
            <family val="2"/>
          </rPr>
          <t xml:space="preserve">
Adjust single survival to 88%</t>
        </r>
      </text>
    </comment>
    <comment ref="AP50" authorId="0" shapeId="0" xr:uid="{C3288E78-787F-459E-8799-A6F899783802}">
      <text>
        <r>
          <rPr>
            <b/>
            <sz val="9"/>
            <color indexed="81"/>
            <rFont val="Tahoma"/>
            <family val="2"/>
          </rPr>
          <t>John:</t>
        </r>
        <r>
          <rPr>
            <sz val="9"/>
            <color indexed="81"/>
            <rFont val="Tahoma"/>
            <family val="2"/>
          </rPr>
          <t xml:space="preserve">
Adjust single survival to 88%</t>
        </r>
      </text>
    </comment>
    <comment ref="AJ53" authorId="0" shapeId="0" xr:uid="{0785834A-783B-40F2-A91D-1F7C35FF7907}">
      <text>
        <r>
          <rPr>
            <b/>
            <sz val="9"/>
            <color indexed="81"/>
            <rFont val="Tahoma"/>
            <family val="2"/>
          </rPr>
          <t>John:</t>
        </r>
        <r>
          <rPr>
            <sz val="9"/>
            <color indexed="81"/>
            <rFont val="Tahoma"/>
            <family val="2"/>
          </rPr>
          <t xml:space="preserve">
Reduce seasonality pf meat breeds to same as merinos</t>
        </r>
      </text>
    </comment>
    <comment ref="AK53" authorId="0" shapeId="0" xr:uid="{CE24661E-EDF4-437F-B873-23A68390F0ED}">
      <text>
        <r>
          <rPr>
            <b/>
            <sz val="9"/>
            <color indexed="81"/>
            <rFont val="Tahoma"/>
            <family val="2"/>
          </rPr>
          <t>John:</t>
        </r>
        <r>
          <rPr>
            <sz val="9"/>
            <color indexed="81"/>
            <rFont val="Tahoma"/>
            <family val="2"/>
          </rPr>
          <t xml:space="preserve">
Reduce seasonality pf meat breeds to same as merinos</t>
        </r>
      </text>
    </comment>
    <comment ref="H65" authorId="0" shapeId="0" xr:uid="{89064AD6-AD64-4E5C-BCE3-FAFA2EFCB695}">
      <text>
        <r>
          <rPr>
            <b/>
            <sz val="9"/>
            <color indexed="81"/>
            <rFont val="Tahoma"/>
            <family val="2"/>
          </rPr>
          <t>John:</t>
        </r>
        <r>
          <rPr>
            <sz val="9"/>
            <color indexed="81"/>
            <rFont val="Tahoma"/>
            <family val="2"/>
          </rPr>
          <t xml:space="preserve">
Default is 33% of the drys are twice dry</t>
        </r>
      </text>
    </comment>
    <comment ref="O65" authorId="1" shapeId="0" xr:uid="{22738CC8-8311-45D5-A59F-23FFBC57E2CE}">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P65" authorId="1" shapeId="0" xr:uid="{A3B7D9F0-9B67-43EB-AE3E-E06B1E75B32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Q65" authorId="1" shapeId="0" xr:uid="{D37B4FEF-E5EB-46B8-97FB-7FBD529C8763}">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R65" authorId="1" shapeId="0" xr:uid="{6B691D31-3179-4FBD-9574-9B300D18D695}">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J70" authorId="0" shapeId="0" xr:uid="{5BEA0765-CFBC-48D5-BB1A-C9C8EA31B0FD}">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J71" authorId="0" shapeId="0" xr:uid="{A5A55309-E29E-498B-9C35-11830D2B93E1}">
      <text>
        <r>
          <rPr>
            <b/>
            <sz val="9"/>
            <color indexed="81"/>
            <rFont val="Tahoma"/>
            <family val="2"/>
          </rPr>
          <t>John:</t>
        </r>
        <r>
          <rPr>
            <sz val="9"/>
            <color indexed="81"/>
            <rFont val="Tahoma"/>
            <family val="2"/>
          </rPr>
          <t xml:space="preserve">
Genetic benefit of culling passengers</t>
        </r>
      </text>
    </comment>
    <comment ref="I76" authorId="0" shapeId="0" xr:uid="{2B259824-05CC-4322-AD23-C776436E84EB}">
      <text>
        <r>
          <rPr>
            <b/>
            <sz val="9"/>
            <color indexed="81"/>
            <rFont val="Tahoma"/>
            <family val="2"/>
          </rPr>
          <t>John:</t>
        </r>
        <r>
          <rPr>
            <sz val="9"/>
            <color indexed="81"/>
            <rFont val="Tahoma"/>
            <family val="2"/>
          </rPr>
          <t xml:space="preserve">
This value is (1 - mortality), with a little to spare</t>
        </r>
      </text>
    </comment>
    <comment ref="J80" authorId="0" shapeId="0" xr:uid="{9FB9FCC2-13CF-46AA-9445-4641F2A7779D}">
      <text>
        <r>
          <rPr>
            <b/>
            <sz val="9"/>
            <color indexed="81"/>
            <rFont val="Tahoma"/>
            <family val="2"/>
          </rPr>
          <t>John:</t>
        </r>
        <r>
          <rPr>
            <sz val="9"/>
            <color indexed="81"/>
            <rFont val="Tahoma"/>
            <family val="2"/>
          </rPr>
          <t xml:space="preserve">
Genetic benefit of retaining performers</t>
        </r>
      </text>
    </comment>
    <comment ref="C100" authorId="0" shapeId="0" xr:uid="{7FE9FD28-8CF1-4F8A-B906-F1C3F70F6E24}">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133" authorId="0" shapeId="0" xr:uid="{3DB76265-3C5C-466B-8D66-34C1D5965729}">
      <text>
        <r>
          <rPr>
            <b/>
            <sz val="9"/>
            <color indexed="81"/>
            <rFont val="Tahoma"/>
            <family val="2"/>
          </rPr>
          <t>John:</t>
        </r>
        <r>
          <rPr>
            <sz val="9"/>
            <color indexed="81"/>
            <rFont val="Tahoma"/>
            <family val="2"/>
          </rPr>
          <t xml:space="preserve">
Fine wool merino</t>
        </r>
      </text>
    </comment>
    <comment ref="E133" authorId="0" shapeId="0" xr:uid="{A9CEB269-9673-4FDF-A85C-7C05D2F43988}">
      <text>
        <r>
          <rPr>
            <b/>
            <sz val="9"/>
            <color indexed="81"/>
            <rFont val="Tahoma"/>
            <family val="2"/>
          </rPr>
          <t>John:</t>
        </r>
        <r>
          <rPr>
            <sz val="9"/>
            <color indexed="81"/>
            <rFont val="Tahoma"/>
            <family val="2"/>
          </rPr>
          <t xml:space="preserve">
BBB</t>
        </r>
      </text>
    </comment>
    <comment ref="F133" authorId="0" shapeId="0" xr:uid="{9D875F7B-8F45-4932-B083-382A683FFB05}">
      <text>
        <r>
          <rPr>
            <b/>
            <sz val="9"/>
            <color indexed="81"/>
            <rFont val="Tahoma"/>
            <family val="2"/>
          </rPr>
          <t>John:</t>
        </r>
        <r>
          <rPr>
            <sz val="9"/>
            <color indexed="81"/>
            <rFont val="Tahoma"/>
            <family val="2"/>
          </rPr>
          <t xml:space="preserve">
Sell 0 to 8mths</t>
        </r>
      </text>
    </comment>
    <comment ref="L133" authorId="0" shapeId="0" xr:uid="{F096738D-9A15-40FF-9E87-DB5D52B677EF}">
      <text>
        <r>
          <rPr>
            <b/>
            <sz val="9"/>
            <color indexed="81"/>
            <rFont val="Tahoma"/>
            <family val="2"/>
          </rPr>
          <t>John:</t>
        </r>
        <r>
          <rPr>
            <sz val="9"/>
            <color indexed="81"/>
            <rFont val="Tahoma"/>
            <family val="2"/>
          </rPr>
          <t xml:space="preserve">
Sell any age (hopefully as a lamb)</t>
        </r>
      </text>
    </comment>
    <comment ref="N133" authorId="0" shapeId="0" xr:uid="{31D6DDAF-BF94-4E91-B2CA-E97638C58509}">
      <text>
        <r>
          <rPr>
            <b/>
            <sz val="9"/>
            <color indexed="81"/>
            <rFont val="Tahoma"/>
            <family val="2"/>
          </rPr>
          <t>John:</t>
        </r>
        <r>
          <rPr>
            <sz val="9"/>
            <color indexed="81"/>
            <rFont val="Tahoma"/>
            <family val="2"/>
          </rPr>
          <t xml:space="preserve">
Sell CFA at 5.5yo</t>
        </r>
      </text>
    </comment>
    <comment ref="C134" authorId="0" shapeId="0" xr:uid="{45FB17AB-E753-427C-A650-3B37CB813D95}">
      <text>
        <r>
          <rPr>
            <b/>
            <sz val="9"/>
            <color indexed="81"/>
            <rFont val="Tahoma"/>
            <family val="2"/>
          </rPr>
          <t>John:</t>
        </r>
        <r>
          <rPr>
            <sz val="9"/>
            <color indexed="81"/>
            <rFont val="Tahoma"/>
            <family val="2"/>
          </rPr>
          <t xml:space="preserve">
Medium merino</t>
        </r>
      </text>
    </comment>
    <comment ref="F134" authorId="0" shapeId="0" xr:uid="{FAD92512-2DC6-4A82-B4E0-5A130D4474CF}">
      <text>
        <r>
          <rPr>
            <b/>
            <sz val="9"/>
            <color indexed="81"/>
            <rFont val="Tahoma"/>
            <family val="2"/>
          </rPr>
          <t>John:</t>
        </r>
        <r>
          <rPr>
            <sz val="9"/>
            <color indexed="81"/>
            <rFont val="Tahoma"/>
            <family val="2"/>
          </rPr>
          <t xml:space="preserve">
Sell 8 to 15 mths</t>
        </r>
      </text>
    </comment>
    <comment ref="L134" authorId="0" shapeId="0" xr:uid="{87DF12F1-B5D1-421B-9311-4BD245C27F97}">
      <text>
        <r>
          <rPr>
            <b/>
            <sz val="9"/>
            <color indexed="81"/>
            <rFont val="Tahoma"/>
            <family val="2"/>
          </rPr>
          <t xml:space="preserve">John:
</t>
        </r>
        <r>
          <rPr>
            <sz val="9"/>
            <color indexed="81"/>
            <rFont val="Tahoma"/>
            <family val="2"/>
          </rPr>
          <t>Can't sell till hogget shearing</t>
        </r>
      </text>
    </comment>
    <comment ref="N134" authorId="0" shapeId="0" xr:uid="{1072BB36-8DF3-4BEE-A629-485BD1F043D2}">
      <text>
        <r>
          <rPr>
            <b/>
            <sz val="9"/>
            <color indexed="81"/>
            <rFont val="Tahoma"/>
            <family val="2"/>
          </rPr>
          <t>John:</t>
        </r>
        <r>
          <rPr>
            <sz val="9"/>
            <color indexed="81"/>
            <rFont val="Tahoma"/>
            <family val="2"/>
          </rPr>
          <t xml:space="preserve">
Sell CFA at 6.5yo</t>
        </r>
      </text>
    </comment>
    <comment ref="E135" authorId="0" shapeId="0" xr:uid="{02E5E433-D48D-4795-971D-B7645446779E}">
      <text>
        <r>
          <rPr>
            <b/>
            <sz val="9"/>
            <color indexed="81"/>
            <rFont val="Tahoma"/>
            <family val="2"/>
          </rPr>
          <t>John:</t>
        </r>
        <r>
          <rPr>
            <sz val="9"/>
            <color indexed="81"/>
            <rFont val="Tahoma"/>
            <family val="2"/>
          </rPr>
          <t xml:space="preserve">
BBT</t>
        </r>
      </text>
    </comment>
    <comment ref="F135" authorId="0" shapeId="0" xr:uid="{2E878A4F-AAC3-41A2-8C99-967C11353ACF}">
      <text>
        <r>
          <rPr>
            <b/>
            <sz val="9"/>
            <color indexed="81"/>
            <rFont val="Tahoma"/>
            <family val="2"/>
          </rPr>
          <t>John:</t>
        </r>
        <r>
          <rPr>
            <sz val="9"/>
            <color indexed="81"/>
            <rFont val="Tahoma"/>
            <family val="2"/>
          </rPr>
          <t xml:space="preserve">
Sell 15 mths to 21 mths</t>
        </r>
      </text>
    </comment>
    <comment ref="C136" authorId="0" shapeId="0" xr:uid="{43B6FBDB-09EE-468A-9B93-5EA7D775D949}">
      <text>
        <r>
          <rPr>
            <b/>
            <sz val="9"/>
            <color indexed="81"/>
            <rFont val="Tahoma"/>
            <family val="2"/>
          </rPr>
          <t>John:</t>
        </r>
        <r>
          <rPr>
            <sz val="9"/>
            <color indexed="81"/>
            <rFont val="Tahoma"/>
            <family val="2"/>
          </rPr>
          <t xml:space="preserve">
Maternal</t>
        </r>
      </text>
    </comment>
    <comment ref="F136" authorId="0" shapeId="0" xr:uid="{58683116-FCC6-470A-B89E-D460EACD70CA}">
      <text>
        <r>
          <rPr>
            <b/>
            <sz val="9"/>
            <color indexed="81"/>
            <rFont val="Tahoma"/>
            <family val="2"/>
          </rPr>
          <t>John:</t>
        </r>
        <r>
          <rPr>
            <sz val="9"/>
            <color indexed="81"/>
            <rFont val="Tahoma"/>
            <family val="2"/>
          </rPr>
          <t xml:space="preserve">
Sell older</t>
        </r>
      </text>
    </comment>
    <comment ref="P335" authorId="0" shapeId="0" xr:uid="{886167A9-C232-4487-8024-6D7C6242482E}">
      <text>
        <r>
          <rPr>
            <b/>
            <sz val="9"/>
            <color indexed="81"/>
            <rFont val="Tahoma"/>
            <family val="2"/>
          </rPr>
          <t>John:</t>
        </r>
        <r>
          <rPr>
            <sz val="9"/>
            <color indexed="81"/>
            <rFont val="Tahoma"/>
            <family val="2"/>
          </rPr>
          <t xml:space="preserve">
From end of joining to mid-preg so that EP nutrition is not being driven by LWC during joining</t>
        </r>
      </text>
    </comment>
    <comment ref="C336" authorId="0" shapeId="0" xr:uid="{0F7D3B1C-458F-41CF-B7B5-75A9988B738C}">
      <text>
        <r>
          <rPr>
            <b/>
            <sz val="9"/>
            <color indexed="81"/>
            <rFont val="Tahoma"/>
            <family val="2"/>
          </rPr>
          <t>John:</t>
        </r>
        <r>
          <rPr>
            <sz val="9"/>
            <color indexed="81"/>
            <rFont val="Tahoma"/>
            <family val="2"/>
          </rPr>
          <t xml:space="preserve">
Feed supply adjustment,  r2 slice for mated ewes not scanned
This slice doesn't change with TOL or genotype</t>
        </r>
      </text>
    </comment>
    <comment ref="E336" authorId="0" shapeId="0" xr:uid="{67039BAB-99F7-4C70-BA97-B491691FAC87}">
      <text>
        <r>
          <rPr>
            <b/>
            <sz val="9"/>
            <color indexed="81"/>
            <rFont val="Tahoma"/>
            <family val="2"/>
          </rPr>
          <t>John:</t>
        </r>
        <r>
          <rPr>
            <sz val="9"/>
            <color indexed="81"/>
            <rFont val="Tahoma"/>
            <family val="2"/>
          </rPr>
          <t xml:space="preserve">
Feed supply adjustment,  r2 slice for empty ewes scanned for preg status</t>
        </r>
      </text>
    </comment>
    <comment ref="F336" authorId="0" shapeId="0" xr:uid="{3DADA4DD-579F-4C14-96A7-D616093E45C2}">
      <text>
        <r>
          <rPr>
            <b/>
            <sz val="9"/>
            <color indexed="81"/>
            <rFont val="Tahoma"/>
            <family val="2"/>
          </rPr>
          <t>John:</t>
        </r>
        <r>
          <rPr>
            <sz val="9"/>
            <color indexed="81"/>
            <rFont val="Tahoma"/>
            <family val="2"/>
          </rPr>
          <t xml:space="preserve">
Feed supply adjustment,  r2 slice for pregnant ewes scanned for preg status</t>
        </r>
      </text>
    </comment>
    <comment ref="G336" authorId="0" shapeId="0" xr:uid="{C6DE0A83-0A02-4576-8291-57B7B39706AB}">
      <text>
        <r>
          <rPr>
            <b/>
            <sz val="9"/>
            <color indexed="81"/>
            <rFont val="Tahoma"/>
            <family val="2"/>
          </rPr>
          <t>John:</t>
        </r>
        <r>
          <rPr>
            <sz val="9"/>
            <color indexed="81"/>
            <rFont val="Tahoma"/>
            <family val="2"/>
          </rPr>
          <t xml:space="preserve">
Feed supply adjustment,  r2 slice for empty ewes scanned for multiples</t>
        </r>
      </text>
    </comment>
    <comment ref="H336" authorId="0" shapeId="0" xr:uid="{D5D21A4F-CD18-4ACD-9F6A-B837747DE7CF}">
      <text>
        <r>
          <rPr>
            <b/>
            <sz val="9"/>
            <color indexed="81"/>
            <rFont val="Tahoma"/>
            <family val="2"/>
          </rPr>
          <t>John:</t>
        </r>
        <r>
          <rPr>
            <sz val="9"/>
            <color indexed="81"/>
            <rFont val="Tahoma"/>
            <family val="2"/>
          </rPr>
          <t xml:space="preserve">
Feed supply adjustment,  r2 slice for single ewes scanned for multiples</t>
        </r>
      </text>
    </comment>
    <comment ref="I336" authorId="0" shapeId="0" xr:uid="{8F6E2C47-768D-46E2-BDB4-B4AA7E479DC2}">
      <text>
        <r>
          <rPr>
            <b/>
            <sz val="9"/>
            <color indexed="81"/>
            <rFont val="Tahoma"/>
            <family val="2"/>
          </rPr>
          <t>John:</t>
        </r>
        <r>
          <rPr>
            <sz val="9"/>
            <color indexed="81"/>
            <rFont val="Tahoma"/>
            <family val="2"/>
          </rPr>
          <t xml:space="preserve">
Feed supply adjustment,  r2 slice for multiple  ewes scanned for multiples</t>
        </r>
      </text>
    </comment>
    <comment ref="O697" authorId="0" shapeId="0" xr:uid="{6D493FF4-B90C-48AC-83A4-C6A8F458CE36}">
      <text>
        <r>
          <rPr>
            <b/>
            <sz val="9"/>
            <color indexed="81"/>
            <rFont val="Tahoma"/>
            <family val="2"/>
          </rPr>
          <t>John:</t>
        </r>
        <r>
          <rPr>
            <sz val="9"/>
            <color indexed="81"/>
            <rFont val="Tahoma"/>
            <family val="2"/>
          </rPr>
          <t xml:space="preserve">
Minimum of the number of DSE of twins in the poor paddock or the number of DSE of singles in the good paddock</t>
        </r>
      </text>
    </comment>
    <comment ref="P697" authorId="0" shapeId="0" xr:uid="{D09B9BF7-B388-47B3-B18A-353E4F72BC76}">
      <text>
        <r>
          <rPr>
            <b/>
            <sz val="9"/>
            <color indexed="81"/>
            <rFont val="Tahoma"/>
            <family val="2"/>
          </rPr>
          <t>John:</t>
        </r>
        <r>
          <rPr>
            <sz val="9"/>
            <color indexed="81"/>
            <rFont val="Tahoma"/>
            <family val="2"/>
          </rPr>
          <t xml:space="preserve">
Number of singles moving is the number of twins scaled by the relative DSE/hd</t>
        </r>
      </text>
    </comment>
    <comment ref="G699" authorId="0" shapeId="0" xr:uid="{9F1024C9-F835-4C58-8A0F-72611EADFC67}">
      <text>
        <r>
          <rPr>
            <b/>
            <sz val="9"/>
            <color indexed="81"/>
            <rFont val="Tahoma"/>
            <family val="2"/>
          </rPr>
          <t>John:</t>
        </r>
        <r>
          <rPr>
            <sz val="9"/>
            <color indexed="81"/>
            <rFont val="Tahoma"/>
            <family val="2"/>
          </rPr>
          <t xml:space="preserve">
Based on allocating twins to a mob that is half the size of singles</t>
        </r>
      </text>
    </comment>
    <comment ref="Y699" authorId="0" shapeId="0" xr:uid="{E99268CE-EBC2-4C9C-AA6F-CC7E8164D6D3}">
      <text>
        <r>
          <rPr>
            <b/>
            <sz val="9"/>
            <color indexed="81"/>
            <rFont val="Tahoma"/>
            <family val="2"/>
          </rPr>
          <t>John:</t>
        </r>
        <r>
          <rPr>
            <sz val="9"/>
            <color indexed="81"/>
            <rFont val="Tahoma"/>
            <family val="2"/>
          </rPr>
          <t xml:space="preserve">
Change in mortlaity when mob size increases</t>
        </r>
      </text>
    </comment>
    <comment ref="C700" authorId="0" shapeId="0" xr:uid="{09451E4E-9E24-4451-AB81-891132476689}">
      <text>
        <r>
          <rPr>
            <b/>
            <sz val="9"/>
            <color indexed="81"/>
            <rFont val="Tahoma"/>
            <family val="2"/>
          </rPr>
          <t>John:</t>
        </r>
        <r>
          <rPr>
            <sz val="9"/>
            <color indexed="81"/>
            <rFont val="Tahoma"/>
            <family val="2"/>
          </rPr>
          <t xml:space="preserve">
Also used in the components analysis</t>
        </r>
      </text>
    </comment>
    <comment ref="G703" authorId="0" shapeId="0" xr:uid="{5AD650A2-E23E-468A-AC2F-BDFD4B0814E1}">
      <text>
        <r>
          <rPr>
            <b/>
            <sz val="9"/>
            <color indexed="81"/>
            <rFont val="Tahoma"/>
            <family val="2"/>
          </rPr>
          <t>John:</t>
        </r>
        <r>
          <rPr>
            <sz val="9"/>
            <color indexed="81"/>
            <rFont val="Tahoma"/>
            <family val="2"/>
          </rPr>
          <t xml:space="preserve">
Based on allocating twins to a mob that is half the size of singles</t>
        </r>
      </text>
    </comment>
    <comment ref="Y703" authorId="0" shapeId="0" xr:uid="{56684ECD-5D2C-420F-B081-AF4269D4301B}">
      <text>
        <r>
          <rPr>
            <b/>
            <sz val="9"/>
            <color indexed="81"/>
            <rFont val="Tahoma"/>
            <family val="2"/>
          </rPr>
          <t>John:</t>
        </r>
        <r>
          <rPr>
            <sz val="9"/>
            <color indexed="81"/>
            <rFont val="Tahoma"/>
            <family val="2"/>
          </rPr>
          <t xml:space="preserve">
Change in mortlaity when mob size increases</t>
        </r>
      </text>
    </comment>
    <comment ref="C704" authorId="0" shapeId="0" xr:uid="{E323BB01-C08A-49B2-81CB-DF54ECFF5D24}">
      <text>
        <r>
          <rPr>
            <b/>
            <sz val="9"/>
            <color indexed="81"/>
            <rFont val="Tahoma"/>
            <family val="2"/>
          </rPr>
          <t>John:</t>
        </r>
        <r>
          <rPr>
            <sz val="9"/>
            <color indexed="81"/>
            <rFont val="Tahoma"/>
            <family val="2"/>
          </rPr>
          <t xml:space="preserve">
Also used in the components analysis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5A6BA757-33C3-4435-A114-75773FA89E4B}">
      <text>
        <r>
          <rPr>
            <b/>
            <sz val="9"/>
            <color indexed="81"/>
            <rFont val="Tahoma"/>
            <family val="2"/>
          </rPr>
          <t>John:</t>
        </r>
        <r>
          <rPr>
            <sz val="9"/>
            <color indexed="81"/>
            <rFont val="Tahoma"/>
            <family val="2"/>
          </rPr>
          <t xml:space="preserve">
Perhaps 2 different tables MM &amp; Mat. And different formulas in Experiment.xl</t>
        </r>
      </text>
    </comment>
    <comment ref="B8" authorId="0" shapeId="0" xr:uid="{FB08C4C3-B96D-44CC-A345-C1D78383EDD5}">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11" authorId="0" shapeId="0" xr:uid="{F4F980C1-D169-4943-AD2B-007AFF6592B8}">
      <text>
        <r>
          <rPr>
            <b/>
            <sz val="9"/>
            <color indexed="81"/>
            <rFont val="Tahoma"/>
            <family val="2"/>
          </rPr>
          <t>John:</t>
        </r>
        <r>
          <rPr>
            <sz val="9"/>
            <color indexed="81"/>
            <rFont val="Tahoma"/>
            <family val="2"/>
          </rPr>
          <t xml:space="preserve">
This is the first period of the generator</t>
        </r>
      </text>
    </comment>
    <comment ref="B19" authorId="0" shapeId="0" xr:uid="{C86C1487-5383-4C15-9D25-072B03A8A72C}">
      <text>
        <r>
          <rPr>
            <b/>
            <sz val="9"/>
            <color indexed="81"/>
            <rFont val="Tahoma"/>
            <family val="2"/>
          </rPr>
          <t>John:</t>
        </r>
        <r>
          <rPr>
            <sz val="9"/>
            <color indexed="81"/>
            <rFont val="Tahoma"/>
            <family val="2"/>
          </rPr>
          <t xml:space="preserve">
End of lambing period</t>
        </r>
      </text>
    </comment>
    <comment ref="AW19" authorId="0" shapeId="0" xr:uid="{4DB14302-6C94-4081-8082-618344930840}">
      <text>
        <r>
          <rPr>
            <b/>
            <sz val="9"/>
            <color indexed="81"/>
            <rFont val="Tahoma"/>
            <family val="2"/>
          </rPr>
          <t>John:</t>
        </r>
        <r>
          <rPr>
            <sz val="9"/>
            <color indexed="81"/>
            <rFont val="Tahoma"/>
            <family val="2"/>
          </rPr>
          <t xml:space="preserve">
Date at the end of the lambing period.
Length of joining minus half an oestrus cycle</t>
        </r>
      </text>
    </comment>
    <comment ref="C21" authorId="0" shapeId="0" xr:uid="{D6410E05-20D5-46F4-AC89-BAE46B946114}">
      <text>
        <r>
          <rPr>
            <b/>
            <sz val="9"/>
            <color indexed="81"/>
            <rFont val="Tahoma"/>
            <family val="2"/>
          </rPr>
          <t>John:</t>
        </r>
        <r>
          <rPr>
            <sz val="9"/>
            <color indexed="81"/>
            <rFont val="Tahoma"/>
            <family val="2"/>
          </rPr>
          <t xml:space="preserve">
Date of maiden joining doesn't vary with age at ewe lamb joining</t>
        </r>
      </text>
    </comment>
    <comment ref="B23" authorId="0" shapeId="0" xr:uid="{D7357E6A-E840-43AC-8FD5-42E8BE57410D}">
      <text>
        <r>
          <rPr>
            <b/>
            <sz val="9"/>
            <color indexed="81"/>
            <rFont val="Tahoma"/>
            <family val="2"/>
          </rPr>
          <t>John:</t>
        </r>
        <r>
          <rPr>
            <sz val="9"/>
            <color indexed="81"/>
            <rFont val="Tahoma"/>
            <family val="2"/>
          </rPr>
          <t xml:space="preserve">
End of lambing period</t>
        </r>
      </text>
    </comment>
    <comment ref="AW23" authorId="0" shapeId="0" xr:uid="{1AE3AEFF-44CF-401B-A67E-F8183C05A32D}">
      <text>
        <r>
          <rPr>
            <b/>
            <sz val="9"/>
            <color indexed="81"/>
            <rFont val="Tahoma"/>
            <family val="2"/>
          </rPr>
          <t>John:</t>
        </r>
        <r>
          <rPr>
            <sz val="9"/>
            <color indexed="81"/>
            <rFont val="Tahoma"/>
            <family val="2"/>
          </rPr>
          <t xml:space="preserve">
Date at the end of the lambing period.
Length of joining minus half an oestrus cycle</t>
        </r>
      </text>
    </comment>
    <comment ref="C25" authorId="0" shapeId="0" xr:uid="{8B23BF63-018B-4A35-B12F-2E46B8F7D6E2}">
      <text>
        <r>
          <rPr>
            <b/>
            <sz val="9"/>
            <color indexed="81"/>
            <rFont val="Tahoma"/>
            <family val="2"/>
          </rPr>
          <t>John:</t>
        </r>
        <r>
          <rPr>
            <sz val="9"/>
            <color indexed="81"/>
            <rFont val="Tahoma"/>
            <family val="2"/>
          </rPr>
          <t xml:space="preserve">
Date of maiden joining doesn't vary with age at ewe lamb joining</t>
        </r>
      </text>
    </comment>
    <comment ref="B27" authorId="0" shapeId="0" xr:uid="{DA4C43FE-464B-4B0E-81F9-B5C9EEDA4A60}">
      <text>
        <r>
          <rPr>
            <b/>
            <sz val="9"/>
            <color indexed="81"/>
            <rFont val="Tahoma"/>
            <family val="2"/>
          </rPr>
          <t>John:</t>
        </r>
        <r>
          <rPr>
            <sz val="9"/>
            <color indexed="81"/>
            <rFont val="Tahoma"/>
            <family val="2"/>
          </rPr>
          <t xml:space="preserve">
End of lambing period</t>
        </r>
      </text>
    </comment>
    <comment ref="AW27" authorId="0" shapeId="0" xr:uid="{A7740E79-3275-4A56-9A0F-A858218A8E5C}">
      <text>
        <r>
          <rPr>
            <b/>
            <sz val="9"/>
            <color indexed="81"/>
            <rFont val="Tahoma"/>
            <family val="2"/>
          </rPr>
          <t>John:</t>
        </r>
        <r>
          <rPr>
            <sz val="9"/>
            <color indexed="81"/>
            <rFont val="Tahoma"/>
            <family val="2"/>
          </rPr>
          <t xml:space="preserve">
Date at the end of the lambing period.
Length of joining minus half an oestrus cycle</t>
        </r>
      </text>
    </comment>
    <comment ref="C29" authorId="0" shapeId="0" xr:uid="{8DEC8E53-D9F8-4918-B2B0-689C5F143EC1}">
      <text>
        <r>
          <rPr>
            <b/>
            <sz val="9"/>
            <color indexed="81"/>
            <rFont val="Tahoma"/>
            <family val="2"/>
          </rPr>
          <t>John:</t>
        </r>
        <r>
          <rPr>
            <sz val="9"/>
            <color indexed="81"/>
            <rFont val="Tahoma"/>
            <family val="2"/>
          </rPr>
          <t xml:space="preserve">
Date of maiden joining doesn't vary with age at ewe lamb joining</t>
        </r>
      </text>
    </comment>
    <comment ref="B31" authorId="0" shapeId="0" xr:uid="{594DB935-3018-493E-938A-75FD563BDC9D}">
      <text>
        <r>
          <rPr>
            <b/>
            <sz val="9"/>
            <color indexed="81"/>
            <rFont val="Tahoma"/>
            <family val="2"/>
          </rPr>
          <t>John:</t>
        </r>
        <r>
          <rPr>
            <sz val="9"/>
            <color indexed="81"/>
            <rFont val="Tahoma"/>
            <family val="2"/>
          </rPr>
          <t xml:space="preserve">
End of lambing period</t>
        </r>
      </text>
    </comment>
    <comment ref="AW31" authorId="0" shapeId="0" xr:uid="{1DEDD7AA-A8BA-401E-B424-0AAC0B012F01}">
      <text>
        <r>
          <rPr>
            <b/>
            <sz val="9"/>
            <color indexed="81"/>
            <rFont val="Tahoma"/>
            <family val="2"/>
          </rPr>
          <t>John:</t>
        </r>
        <r>
          <rPr>
            <sz val="9"/>
            <color indexed="81"/>
            <rFont val="Tahoma"/>
            <family val="2"/>
          </rPr>
          <t xml:space="preserve">
Date at the end of the lambing period.
Length of joining minus half an oestrus cycle</t>
        </r>
      </text>
    </comment>
    <comment ref="C33" authorId="0" shapeId="0" xr:uid="{D9ACD09E-C338-4D9C-8912-DDC7B2E76278}">
      <text>
        <r>
          <rPr>
            <b/>
            <sz val="9"/>
            <color indexed="81"/>
            <rFont val="Tahoma"/>
            <family val="2"/>
          </rPr>
          <t>John:</t>
        </r>
        <r>
          <rPr>
            <sz val="9"/>
            <color indexed="81"/>
            <rFont val="Tahoma"/>
            <family val="2"/>
          </rPr>
          <t xml:space="preserve">
Date of maiden joining doesn't vary with age at ewe lamb joining</t>
        </r>
      </text>
    </comment>
    <comment ref="B35" authorId="0" shapeId="0" xr:uid="{DBED51B8-20A5-494C-ACDC-E71341D2AF15}">
      <text>
        <r>
          <rPr>
            <b/>
            <sz val="9"/>
            <color indexed="81"/>
            <rFont val="Tahoma"/>
            <family val="2"/>
          </rPr>
          <t>John:</t>
        </r>
        <r>
          <rPr>
            <sz val="9"/>
            <color indexed="81"/>
            <rFont val="Tahoma"/>
            <family val="2"/>
          </rPr>
          <t xml:space="preserve">
End of lambing period</t>
        </r>
      </text>
    </comment>
    <comment ref="AW35" authorId="0" shapeId="0" xr:uid="{EB3507E7-AAD5-4921-8D51-27C78BA6E405}">
      <text>
        <r>
          <rPr>
            <b/>
            <sz val="9"/>
            <color indexed="81"/>
            <rFont val="Tahoma"/>
            <family val="2"/>
          </rPr>
          <t>John:</t>
        </r>
        <r>
          <rPr>
            <sz val="9"/>
            <color indexed="81"/>
            <rFont val="Tahoma"/>
            <family val="2"/>
          </rPr>
          <t xml:space="preserve">
Date at the end of the lambing period.
Length of joining minus half an oestrus cycle</t>
        </r>
      </text>
    </comment>
    <comment ref="C37" authorId="0" shapeId="0" xr:uid="{21902382-602C-4221-AE0F-2260E4BB5BAD}">
      <text>
        <r>
          <rPr>
            <b/>
            <sz val="9"/>
            <color indexed="81"/>
            <rFont val="Tahoma"/>
            <family val="2"/>
          </rPr>
          <t>John:</t>
        </r>
        <r>
          <rPr>
            <sz val="9"/>
            <color indexed="81"/>
            <rFont val="Tahoma"/>
            <family val="2"/>
          </rPr>
          <t xml:space="preserve">
Date of maiden joining doesn't vary with age at ewe lamb joining</t>
        </r>
      </text>
    </comment>
    <comment ref="M50" authorId="0" shapeId="0" xr:uid="{EED25F1F-297D-479D-B3CF-EB6608DF9C06}">
      <text>
        <r>
          <rPr>
            <b/>
            <sz val="9"/>
            <color indexed="81"/>
            <rFont val="Tahoma"/>
            <family val="2"/>
          </rPr>
          <t>John:</t>
        </r>
        <r>
          <rPr>
            <sz val="9"/>
            <color indexed="81"/>
            <rFont val="Tahoma"/>
            <family val="2"/>
          </rPr>
          <t xml:space="preserve">
Adjust twin survival (independent of single survival) to achieve 67% survival</t>
        </r>
      </text>
    </comment>
    <comment ref="N50" authorId="0" shapeId="0" xr:uid="{711107D6-446D-4862-9AE9-F4D3FD647FAC}">
      <text>
        <r>
          <rPr>
            <b/>
            <sz val="9"/>
            <color indexed="81"/>
            <rFont val="Tahoma"/>
            <family val="2"/>
          </rPr>
          <t>John:</t>
        </r>
        <r>
          <rPr>
            <sz val="9"/>
            <color indexed="81"/>
            <rFont val="Tahoma"/>
            <family val="2"/>
          </rPr>
          <t xml:space="preserve">
Adjust the adult single ewe GFW to 5.5kg</t>
        </r>
      </text>
    </comment>
    <comment ref="O50" authorId="0" shapeId="0" xr:uid="{BD4CDCD3-8ED1-4D3E-A388-00849A35600F}">
      <text>
        <r>
          <rPr>
            <b/>
            <sz val="9"/>
            <color indexed="81"/>
            <rFont val="Tahoma"/>
            <family val="2"/>
          </rPr>
          <t>John:</t>
        </r>
        <r>
          <rPr>
            <sz val="9"/>
            <color indexed="81"/>
            <rFont val="Tahoma"/>
            <family val="2"/>
          </rPr>
          <t xml:space="preserve">
FD of adult ewes 19u
</t>
        </r>
      </text>
    </comment>
    <comment ref="P50" authorId="0" shapeId="0" xr:uid="{62759B21-0221-40A2-B466-CB9CCC7AB065}">
      <text>
        <r>
          <rPr>
            <b/>
            <sz val="9"/>
            <color indexed="81"/>
            <rFont val="Tahoma"/>
            <family val="2"/>
          </rPr>
          <t>John:</t>
        </r>
        <r>
          <rPr>
            <sz val="9"/>
            <color indexed="81"/>
            <rFont val="Tahoma"/>
            <family val="2"/>
          </rPr>
          <t xml:space="preserve">
No change of seasonality of the merinos</t>
        </r>
      </text>
    </comment>
    <comment ref="Q50" authorId="0" shapeId="0" xr:uid="{A6700988-4D12-408F-8BB1-DB2C97D4C19E}">
      <text>
        <r>
          <rPr>
            <b/>
            <sz val="9"/>
            <color indexed="81"/>
            <rFont val="Tahoma"/>
            <family val="2"/>
          </rPr>
          <t>John:</t>
        </r>
        <r>
          <rPr>
            <sz val="9"/>
            <color indexed="81"/>
            <rFont val="Tahoma"/>
            <family val="2"/>
          </rPr>
          <t xml:space="preserve">
No change of seasonality of the merinos</t>
        </r>
      </text>
    </comment>
    <comment ref="R50" authorId="0" shapeId="0" xr:uid="{8390C887-7E5D-4E0F-85EB-2B9750BBFCE4}">
      <text>
        <r>
          <rPr>
            <b/>
            <sz val="9"/>
            <color indexed="81"/>
            <rFont val="Tahoma"/>
            <family val="2"/>
          </rPr>
          <t>John:</t>
        </r>
        <r>
          <rPr>
            <sz val="9"/>
            <color indexed="81"/>
            <rFont val="Tahoma"/>
            <family val="2"/>
          </rPr>
          <t xml:space="preserve">
Adjust proportion of drys to 12%</t>
        </r>
      </text>
    </comment>
    <comment ref="S50" authorId="0" shapeId="0" xr:uid="{2A8F43ED-7210-476F-A129-2DB4483FD3D8}">
      <text>
        <r>
          <rPr>
            <b/>
            <sz val="9"/>
            <color indexed="81"/>
            <rFont val="Tahoma"/>
            <family val="2"/>
          </rPr>
          <t>John:</t>
        </r>
        <r>
          <rPr>
            <sz val="9"/>
            <color indexed="81"/>
            <rFont val="Tahoma"/>
            <family val="2"/>
          </rPr>
          <t xml:space="preserve">
Reduce reproduction to scan 128%</t>
        </r>
      </text>
    </comment>
    <comment ref="T50" authorId="0" shapeId="0" xr:uid="{97BE888C-0D2F-4C66-B47B-1FAD57061389}">
      <text>
        <r>
          <rPr>
            <b/>
            <sz val="9"/>
            <color indexed="81"/>
            <rFont val="Tahoma"/>
            <family val="2"/>
          </rPr>
          <t>John:</t>
        </r>
        <r>
          <rPr>
            <sz val="9"/>
            <color indexed="81"/>
            <rFont val="Tahoma"/>
            <family val="2"/>
          </rPr>
          <t xml:space="preserve">
Adjust single survival to 88%</t>
        </r>
      </text>
    </comment>
    <comment ref="U50" authorId="0" shapeId="0" xr:uid="{B942AD7F-9EE5-4F06-BDB1-AFFBEB091C06}">
      <text>
        <r>
          <rPr>
            <b/>
            <sz val="9"/>
            <color indexed="81"/>
            <rFont val="Tahoma"/>
            <family val="2"/>
          </rPr>
          <t>John:</t>
        </r>
        <r>
          <rPr>
            <sz val="9"/>
            <color indexed="81"/>
            <rFont val="Tahoma"/>
            <family val="2"/>
          </rPr>
          <t xml:space="preserve">
Adjust single survival to 88%</t>
        </r>
      </text>
    </comment>
    <comment ref="V50" authorId="0" shapeId="0" xr:uid="{4EF6EF9F-11DA-4F6F-ACF1-AFF4FA79F779}">
      <text>
        <r>
          <rPr>
            <b/>
            <sz val="9"/>
            <color indexed="81"/>
            <rFont val="Tahoma"/>
            <family val="2"/>
          </rPr>
          <t>John:</t>
        </r>
        <r>
          <rPr>
            <sz val="9"/>
            <color indexed="81"/>
            <rFont val="Tahoma"/>
            <family val="2"/>
          </rPr>
          <t xml:space="preserve">
Adjust single survival to 88%</t>
        </r>
      </text>
    </comment>
    <comment ref="W50" authorId="0" shapeId="0" xr:uid="{C2D8E5AB-7077-4703-A78A-7D8C92A976E9}">
      <text>
        <r>
          <rPr>
            <b/>
            <sz val="9"/>
            <color indexed="81"/>
            <rFont val="Tahoma"/>
            <family val="2"/>
          </rPr>
          <t>John:</t>
        </r>
        <r>
          <rPr>
            <sz val="9"/>
            <color indexed="81"/>
            <rFont val="Tahoma"/>
            <family val="2"/>
          </rPr>
          <t xml:space="preserve">
Adjust twin survival (independent of single survival) to achieve 67% survival</t>
        </r>
      </text>
    </comment>
    <comment ref="X50" authorId="0" shapeId="0" xr:uid="{568F817E-EB6F-4D0D-A622-BA159375FAC9}">
      <text>
        <r>
          <rPr>
            <b/>
            <sz val="9"/>
            <color indexed="81"/>
            <rFont val="Tahoma"/>
            <family val="2"/>
          </rPr>
          <t>John:</t>
        </r>
        <r>
          <rPr>
            <sz val="9"/>
            <color indexed="81"/>
            <rFont val="Tahoma"/>
            <family val="2"/>
          </rPr>
          <t xml:space="preserve">
Adjust the adult single ewe GFW to 5.8kg</t>
        </r>
      </text>
    </comment>
    <comment ref="Y50" authorId="0" shapeId="0" xr:uid="{297A00D4-4ABF-4A39-AAB5-4C977A644F4B}">
      <text>
        <r>
          <rPr>
            <b/>
            <sz val="9"/>
            <color indexed="81"/>
            <rFont val="Tahoma"/>
            <family val="2"/>
          </rPr>
          <t>John:</t>
        </r>
        <r>
          <rPr>
            <sz val="9"/>
            <color indexed="81"/>
            <rFont val="Tahoma"/>
            <family val="2"/>
          </rPr>
          <t xml:space="preserve">
FD of adult ewes 19.5u
</t>
        </r>
      </text>
    </comment>
    <comment ref="Z50" authorId="0" shapeId="0" xr:uid="{1B1C7ABC-FC2B-485F-AC39-D2C90B74CB30}">
      <text>
        <r>
          <rPr>
            <b/>
            <sz val="9"/>
            <color indexed="81"/>
            <rFont val="Tahoma"/>
            <family val="2"/>
          </rPr>
          <t>John:</t>
        </r>
        <r>
          <rPr>
            <sz val="9"/>
            <color indexed="81"/>
            <rFont val="Tahoma"/>
            <family val="2"/>
          </rPr>
          <t xml:space="preserve">
No change of seasonality of the merinos</t>
        </r>
      </text>
    </comment>
    <comment ref="AA50" authorId="0" shapeId="0" xr:uid="{62EFF9BD-BAB0-435F-9371-0288E200EAB7}">
      <text>
        <r>
          <rPr>
            <b/>
            <sz val="9"/>
            <color indexed="81"/>
            <rFont val="Tahoma"/>
            <family val="2"/>
          </rPr>
          <t>John:</t>
        </r>
        <r>
          <rPr>
            <sz val="9"/>
            <color indexed="81"/>
            <rFont val="Tahoma"/>
            <family val="2"/>
          </rPr>
          <t xml:space="preserve">
No change of seasonality of the merinos</t>
        </r>
      </text>
    </comment>
    <comment ref="AB50" authorId="0" shapeId="0" xr:uid="{004FE27E-3FFF-4276-A228-F701D4CCB59C}">
      <text>
        <r>
          <rPr>
            <b/>
            <sz val="9"/>
            <color indexed="81"/>
            <rFont val="Tahoma"/>
            <family val="2"/>
          </rPr>
          <t>John:</t>
        </r>
        <r>
          <rPr>
            <sz val="9"/>
            <color indexed="81"/>
            <rFont val="Tahoma"/>
            <family val="2"/>
          </rPr>
          <t xml:space="preserve">
Adjust proportion of drys to 12%</t>
        </r>
      </text>
    </comment>
    <comment ref="AC50" authorId="0" shapeId="0" xr:uid="{793A226D-6574-4C15-A244-641883C67BAE}">
      <text>
        <r>
          <rPr>
            <b/>
            <sz val="9"/>
            <color indexed="81"/>
            <rFont val="Tahoma"/>
            <family val="2"/>
          </rPr>
          <t>John:</t>
        </r>
        <r>
          <rPr>
            <sz val="9"/>
            <color indexed="81"/>
            <rFont val="Tahoma"/>
            <family val="2"/>
          </rPr>
          <t xml:space="preserve">
Reduce reproduction to scan 128%</t>
        </r>
      </text>
    </comment>
    <comment ref="AD50" authorId="0" shapeId="0" xr:uid="{D80D8591-D6D0-475B-AEE0-8B167772A624}">
      <text>
        <r>
          <rPr>
            <b/>
            <sz val="9"/>
            <color indexed="81"/>
            <rFont val="Tahoma"/>
            <family val="2"/>
          </rPr>
          <t>John:</t>
        </r>
        <r>
          <rPr>
            <sz val="9"/>
            <color indexed="81"/>
            <rFont val="Tahoma"/>
            <family val="2"/>
          </rPr>
          <t xml:space="preserve">
Adjust single survival to 88%</t>
        </r>
      </text>
    </comment>
    <comment ref="AE50" authorId="0" shapeId="0" xr:uid="{873CD540-63DD-476D-9B20-9C950056C2FF}">
      <text>
        <r>
          <rPr>
            <b/>
            <sz val="9"/>
            <color indexed="81"/>
            <rFont val="Tahoma"/>
            <family val="2"/>
          </rPr>
          <t>John:</t>
        </r>
        <r>
          <rPr>
            <sz val="9"/>
            <color indexed="81"/>
            <rFont val="Tahoma"/>
            <family val="2"/>
          </rPr>
          <t xml:space="preserve">
Adjust single survival to 88%</t>
        </r>
      </text>
    </comment>
    <comment ref="AF50" authorId="0" shapeId="0" xr:uid="{D8835CB0-3C2C-4E2B-B292-AF09F06A2093}">
      <text>
        <r>
          <rPr>
            <b/>
            <sz val="9"/>
            <color indexed="81"/>
            <rFont val="Tahoma"/>
            <family val="2"/>
          </rPr>
          <t>John:</t>
        </r>
        <r>
          <rPr>
            <sz val="9"/>
            <color indexed="81"/>
            <rFont val="Tahoma"/>
            <family val="2"/>
          </rPr>
          <t xml:space="preserve">
Adjust single survival to 88%</t>
        </r>
      </text>
    </comment>
    <comment ref="AG50" authorId="0" shapeId="0" xr:uid="{03BFA3A3-BC6A-49D7-B1B1-B7ED98A930DF}">
      <text>
        <r>
          <rPr>
            <b/>
            <sz val="9"/>
            <color indexed="81"/>
            <rFont val="Tahoma"/>
            <family val="2"/>
          </rPr>
          <t>John:</t>
        </r>
        <r>
          <rPr>
            <sz val="9"/>
            <color indexed="81"/>
            <rFont val="Tahoma"/>
            <family val="2"/>
          </rPr>
          <t xml:space="preserve">
Adjust twin survival (independent of single survival) to achieve 67% survival</t>
        </r>
      </text>
    </comment>
    <comment ref="AH50" authorId="0" shapeId="0" xr:uid="{AB133FAE-7783-42F9-84F8-760DE0B1509C}">
      <text>
        <r>
          <rPr>
            <b/>
            <sz val="9"/>
            <color indexed="81"/>
            <rFont val="Tahoma"/>
            <family val="2"/>
          </rPr>
          <t>John:</t>
        </r>
        <r>
          <rPr>
            <sz val="9"/>
            <color indexed="81"/>
            <rFont val="Tahoma"/>
            <family val="2"/>
          </rPr>
          <t xml:space="preserve">
Adjust the adult single ewe GFW to 5.5kg</t>
        </r>
      </text>
    </comment>
    <comment ref="AI50" authorId="0" shapeId="0" xr:uid="{D5888315-68DA-4CB6-9881-1A0BCED50623}">
      <text>
        <r>
          <rPr>
            <b/>
            <sz val="9"/>
            <color indexed="81"/>
            <rFont val="Tahoma"/>
            <family val="2"/>
          </rPr>
          <t>John:</t>
        </r>
        <r>
          <rPr>
            <sz val="9"/>
            <color indexed="81"/>
            <rFont val="Tahoma"/>
            <family val="2"/>
          </rPr>
          <t xml:space="preserve">
FD of adult ewes 19u
</t>
        </r>
      </text>
    </comment>
    <comment ref="AJ50" authorId="0" shapeId="0" xr:uid="{E126FFEB-7F8D-42BE-BA7F-E69E328D7CA9}">
      <text>
        <r>
          <rPr>
            <b/>
            <sz val="9"/>
            <color indexed="81"/>
            <rFont val="Tahoma"/>
            <family val="2"/>
          </rPr>
          <t>John:</t>
        </r>
        <r>
          <rPr>
            <sz val="9"/>
            <color indexed="81"/>
            <rFont val="Tahoma"/>
            <family val="2"/>
          </rPr>
          <t xml:space="preserve">
No change of seasonality of the merinos</t>
        </r>
      </text>
    </comment>
    <comment ref="AK50" authorId="0" shapeId="0" xr:uid="{ABE71C95-1438-41A0-91E7-725C41641410}">
      <text>
        <r>
          <rPr>
            <b/>
            <sz val="9"/>
            <color indexed="81"/>
            <rFont val="Tahoma"/>
            <family val="2"/>
          </rPr>
          <t>John:</t>
        </r>
        <r>
          <rPr>
            <sz val="9"/>
            <color indexed="81"/>
            <rFont val="Tahoma"/>
            <family val="2"/>
          </rPr>
          <t xml:space="preserve">
No change of seasonality of the merinos</t>
        </r>
      </text>
    </comment>
    <comment ref="AL50" authorId="0" shapeId="0" xr:uid="{1FA1C296-2181-4539-89E6-CBF2A66C26AC}">
      <text>
        <r>
          <rPr>
            <b/>
            <sz val="9"/>
            <color indexed="81"/>
            <rFont val="Tahoma"/>
            <family val="2"/>
          </rPr>
          <t>John:</t>
        </r>
        <r>
          <rPr>
            <sz val="9"/>
            <color indexed="81"/>
            <rFont val="Tahoma"/>
            <family val="2"/>
          </rPr>
          <t xml:space="preserve">
Adjust proportion of drys to 12%</t>
        </r>
      </text>
    </comment>
    <comment ref="AM50" authorId="0" shapeId="0" xr:uid="{1ACC53EA-E454-469F-ACFF-E27DE64EF7C2}">
      <text>
        <r>
          <rPr>
            <b/>
            <sz val="9"/>
            <color indexed="81"/>
            <rFont val="Tahoma"/>
            <family val="2"/>
          </rPr>
          <t>John:</t>
        </r>
        <r>
          <rPr>
            <sz val="9"/>
            <color indexed="81"/>
            <rFont val="Tahoma"/>
            <family val="2"/>
          </rPr>
          <t xml:space="preserve">
Reduce reproduction to scan 128%</t>
        </r>
      </text>
    </comment>
    <comment ref="AN50" authorId="0" shapeId="0" xr:uid="{E50CB5D1-6D5F-48FC-AA31-A09194A93D91}">
      <text>
        <r>
          <rPr>
            <b/>
            <sz val="9"/>
            <color indexed="81"/>
            <rFont val="Tahoma"/>
            <family val="2"/>
          </rPr>
          <t>John:</t>
        </r>
        <r>
          <rPr>
            <sz val="9"/>
            <color indexed="81"/>
            <rFont val="Tahoma"/>
            <family val="2"/>
          </rPr>
          <t xml:space="preserve">
Adjust single survival to 88%</t>
        </r>
      </text>
    </comment>
    <comment ref="AO50" authorId="0" shapeId="0" xr:uid="{C3A2CB2A-A599-430F-96E4-EB4641684D46}">
      <text>
        <r>
          <rPr>
            <b/>
            <sz val="9"/>
            <color indexed="81"/>
            <rFont val="Tahoma"/>
            <family val="2"/>
          </rPr>
          <t>John:</t>
        </r>
        <r>
          <rPr>
            <sz val="9"/>
            <color indexed="81"/>
            <rFont val="Tahoma"/>
            <family val="2"/>
          </rPr>
          <t xml:space="preserve">
Adjust single survival to 88%</t>
        </r>
      </text>
    </comment>
    <comment ref="AP50" authorId="0" shapeId="0" xr:uid="{D2CD3B03-B949-41AD-8A9C-CBA4358D6752}">
      <text>
        <r>
          <rPr>
            <b/>
            <sz val="9"/>
            <color indexed="81"/>
            <rFont val="Tahoma"/>
            <family val="2"/>
          </rPr>
          <t>John:</t>
        </r>
        <r>
          <rPr>
            <sz val="9"/>
            <color indexed="81"/>
            <rFont val="Tahoma"/>
            <family val="2"/>
          </rPr>
          <t xml:space="preserve">
Adjust single survival to 88%</t>
        </r>
      </text>
    </comment>
    <comment ref="AJ53" authorId="0" shapeId="0" xr:uid="{038CAA6A-C158-4DBA-B12D-F54613893C7B}">
      <text>
        <r>
          <rPr>
            <b/>
            <sz val="9"/>
            <color indexed="81"/>
            <rFont val="Tahoma"/>
            <family val="2"/>
          </rPr>
          <t>John:</t>
        </r>
        <r>
          <rPr>
            <sz val="9"/>
            <color indexed="81"/>
            <rFont val="Tahoma"/>
            <family val="2"/>
          </rPr>
          <t xml:space="preserve">
Reduce seasonality pf meat breeds to same as merinos</t>
        </r>
      </text>
    </comment>
    <comment ref="AK53" authorId="0" shapeId="0" xr:uid="{FB525F24-418F-414D-8DD6-E65D60A00810}">
      <text>
        <r>
          <rPr>
            <b/>
            <sz val="9"/>
            <color indexed="81"/>
            <rFont val="Tahoma"/>
            <family val="2"/>
          </rPr>
          <t>John:</t>
        </r>
        <r>
          <rPr>
            <sz val="9"/>
            <color indexed="81"/>
            <rFont val="Tahoma"/>
            <family val="2"/>
          </rPr>
          <t xml:space="preserve">
Reduce seasonality pf meat breeds to same as merinos</t>
        </r>
      </text>
    </comment>
    <comment ref="H65" authorId="0" shapeId="0" xr:uid="{12792ADF-1940-4C1D-8AC8-3C132421BBEF}">
      <text>
        <r>
          <rPr>
            <b/>
            <sz val="9"/>
            <color indexed="81"/>
            <rFont val="Tahoma"/>
            <family val="2"/>
          </rPr>
          <t>John:</t>
        </r>
        <r>
          <rPr>
            <sz val="9"/>
            <color indexed="81"/>
            <rFont val="Tahoma"/>
            <family val="2"/>
          </rPr>
          <t xml:space="preserve">
Default is 33% of the drys are twice dry</t>
        </r>
      </text>
    </comment>
    <comment ref="O65" authorId="1" shapeId="0" xr:uid="{59FA6A79-2E0B-4492-8E36-953748A0F6D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P65" authorId="1" shapeId="0" xr:uid="{28BFEEF0-E56D-4574-AD1C-468481A46E7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Q65" authorId="1" shapeId="0" xr:uid="{4A0BD674-ED4B-4035-9F41-7976F819B131}">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R65" authorId="1" shapeId="0" xr:uid="{E308EF13-EED1-48DB-B6A1-5BC33235864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J70" authorId="0" shapeId="0" xr:uid="{CED7A870-648A-4732-AD03-E21F267DE469}">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J71" authorId="0" shapeId="0" xr:uid="{D35FEE78-D893-44B3-9CAA-BDD028928331}">
      <text>
        <r>
          <rPr>
            <b/>
            <sz val="9"/>
            <color indexed="81"/>
            <rFont val="Tahoma"/>
            <family val="2"/>
          </rPr>
          <t>John:</t>
        </r>
        <r>
          <rPr>
            <sz val="9"/>
            <color indexed="81"/>
            <rFont val="Tahoma"/>
            <family val="2"/>
          </rPr>
          <t xml:space="preserve">
Genetic benefit of culling passengers</t>
        </r>
      </text>
    </comment>
    <comment ref="I76" authorId="0" shapeId="0" xr:uid="{7E6A1DBE-ADE4-40C2-82C8-A3759EDA03E5}">
      <text>
        <r>
          <rPr>
            <b/>
            <sz val="9"/>
            <color indexed="81"/>
            <rFont val="Tahoma"/>
            <family val="2"/>
          </rPr>
          <t>John:</t>
        </r>
        <r>
          <rPr>
            <sz val="9"/>
            <color indexed="81"/>
            <rFont val="Tahoma"/>
            <family val="2"/>
          </rPr>
          <t xml:space="preserve">
This value is (1 - mortality), with a little to spare</t>
        </r>
      </text>
    </comment>
    <comment ref="J80" authorId="0" shapeId="0" xr:uid="{56EB7646-BDA9-4B1D-AEFD-589A3C98B4BE}">
      <text>
        <r>
          <rPr>
            <b/>
            <sz val="9"/>
            <color indexed="81"/>
            <rFont val="Tahoma"/>
            <family val="2"/>
          </rPr>
          <t>John:</t>
        </r>
        <r>
          <rPr>
            <sz val="9"/>
            <color indexed="81"/>
            <rFont val="Tahoma"/>
            <family val="2"/>
          </rPr>
          <t xml:space="preserve">
Genetic benefit of retaining performers</t>
        </r>
      </text>
    </comment>
    <comment ref="C100" authorId="0" shapeId="0" xr:uid="{58B13142-B454-461A-90F9-E3F5A3087EC4}">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133" authorId="0" shapeId="0" xr:uid="{413E5F14-4AF1-4A8A-9D22-0D32A6176EDA}">
      <text>
        <r>
          <rPr>
            <b/>
            <sz val="9"/>
            <color indexed="81"/>
            <rFont val="Tahoma"/>
            <family val="2"/>
          </rPr>
          <t>John:</t>
        </r>
        <r>
          <rPr>
            <sz val="9"/>
            <color indexed="81"/>
            <rFont val="Tahoma"/>
            <family val="2"/>
          </rPr>
          <t xml:space="preserve">
Fine wool merino</t>
        </r>
      </text>
    </comment>
    <comment ref="E133" authorId="0" shapeId="0" xr:uid="{BCFDA45C-04D7-4F1C-812A-4550AE6EDD37}">
      <text>
        <r>
          <rPr>
            <b/>
            <sz val="9"/>
            <color indexed="81"/>
            <rFont val="Tahoma"/>
            <family val="2"/>
          </rPr>
          <t>John:</t>
        </r>
        <r>
          <rPr>
            <sz val="9"/>
            <color indexed="81"/>
            <rFont val="Tahoma"/>
            <family val="2"/>
          </rPr>
          <t xml:space="preserve">
BBB</t>
        </r>
      </text>
    </comment>
    <comment ref="F133" authorId="0" shapeId="0" xr:uid="{D36BE712-19E6-462F-BAA0-48B6A81F215E}">
      <text>
        <r>
          <rPr>
            <b/>
            <sz val="9"/>
            <color indexed="81"/>
            <rFont val="Tahoma"/>
            <family val="2"/>
          </rPr>
          <t>John:</t>
        </r>
        <r>
          <rPr>
            <sz val="9"/>
            <color indexed="81"/>
            <rFont val="Tahoma"/>
            <family val="2"/>
          </rPr>
          <t xml:space="preserve">
Sell 0 to 8mths</t>
        </r>
      </text>
    </comment>
    <comment ref="L133" authorId="0" shapeId="0" xr:uid="{D1FCC2D3-1DA7-4AD4-ABED-048885AF0872}">
      <text>
        <r>
          <rPr>
            <b/>
            <sz val="9"/>
            <color indexed="81"/>
            <rFont val="Tahoma"/>
            <family val="2"/>
          </rPr>
          <t>John:</t>
        </r>
        <r>
          <rPr>
            <sz val="9"/>
            <color indexed="81"/>
            <rFont val="Tahoma"/>
            <family val="2"/>
          </rPr>
          <t xml:space="preserve">
Sell any age (hopefully as a lamb)</t>
        </r>
      </text>
    </comment>
    <comment ref="N133" authorId="0" shapeId="0" xr:uid="{FD1ECCB3-217C-463E-97C5-DA00DA696103}">
      <text>
        <r>
          <rPr>
            <b/>
            <sz val="9"/>
            <color indexed="81"/>
            <rFont val="Tahoma"/>
            <family val="2"/>
          </rPr>
          <t>John:</t>
        </r>
        <r>
          <rPr>
            <sz val="9"/>
            <color indexed="81"/>
            <rFont val="Tahoma"/>
            <family val="2"/>
          </rPr>
          <t xml:space="preserve">
Sell CFA at 5.5yo</t>
        </r>
      </text>
    </comment>
    <comment ref="C134" authorId="0" shapeId="0" xr:uid="{95FC3FF6-0738-4AD7-81BE-D28D0D6DBBEE}">
      <text>
        <r>
          <rPr>
            <b/>
            <sz val="9"/>
            <color indexed="81"/>
            <rFont val="Tahoma"/>
            <family val="2"/>
          </rPr>
          <t>John:</t>
        </r>
        <r>
          <rPr>
            <sz val="9"/>
            <color indexed="81"/>
            <rFont val="Tahoma"/>
            <family val="2"/>
          </rPr>
          <t xml:space="preserve">
Medium merino</t>
        </r>
      </text>
    </comment>
    <comment ref="F134" authorId="0" shapeId="0" xr:uid="{F32EF213-235C-4918-948C-1D903F8A2B1C}">
      <text>
        <r>
          <rPr>
            <b/>
            <sz val="9"/>
            <color indexed="81"/>
            <rFont val="Tahoma"/>
            <family val="2"/>
          </rPr>
          <t>John:</t>
        </r>
        <r>
          <rPr>
            <sz val="9"/>
            <color indexed="81"/>
            <rFont val="Tahoma"/>
            <family val="2"/>
          </rPr>
          <t xml:space="preserve">
Sell 8 to 15 mths</t>
        </r>
      </text>
    </comment>
    <comment ref="L134" authorId="0" shapeId="0" xr:uid="{0D75E9A0-0F66-470B-96D2-8FBA71B4A521}">
      <text>
        <r>
          <rPr>
            <b/>
            <sz val="9"/>
            <color indexed="81"/>
            <rFont val="Tahoma"/>
            <family val="2"/>
          </rPr>
          <t xml:space="preserve">John:
</t>
        </r>
        <r>
          <rPr>
            <sz val="9"/>
            <color indexed="81"/>
            <rFont val="Tahoma"/>
            <family val="2"/>
          </rPr>
          <t>Can't sell till hogget shearing</t>
        </r>
      </text>
    </comment>
    <comment ref="N134" authorId="0" shapeId="0" xr:uid="{3144FBAD-7924-4756-ACA6-E08C34A66B2A}">
      <text>
        <r>
          <rPr>
            <b/>
            <sz val="9"/>
            <color indexed="81"/>
            <rFont val="Tahoma"/>
            <family val="2"/>
          </rPr>
          <t>John:</t>
        </r>
        <r>
          <rPr>
            <sz val="9"/>
            <color indexed="81"/>
            <rFont val="Tahoma"/>
            <family val="2"/>
          </rPr>
          <t xml:space="preserve">
Sell CFA at 6.5yo</t>
        </r>
      </text>
    </comment>
    <comment ref="E135" authorId="0" shapeId="0" xr:uid="{B0471BED-AA48-4773-98F4-654AEE2EE460}">
      <text>
        <r>
          <rPr>
            <b/>
            <sz val="9"/>
            <color indexed="81"/>
            <rFont val="Tahoma"/>
            <family val="2"/>
          </rPr>
          <t>John:</t>
        </r>
        <r>
          <rPr>
            <sz val="9"/>
            <color indexed="81"/>
            <rFont val="Tahoma"/>
            <family val="2"/>
          </rPr>
          <t xml:space="preserve">
BBT</t>
        </r>
      </text>
    </comment>
    <comment ref="F135" authorId="0" shapeId="0" xr:uid="{2A3B1448-55AD-45E4-A8CF-CEA6434F7172}">
      <text>
        <r>
          <rPr>
            <b/>
            <sz val="9"/>
            <color indexed="81"/>
            <rFont val="Tahoma"/>
            <family val="2"/>
          </rPr>
          <t>John:</t>
        </r>
        <r>
          <rPr>
            <sz val="9"/>
            <color indexed="81"/>
            <rFont val="Tahoma"/>
            <family val="2"/>
          </rPr>
          <t xml:space="preserve">
Sell 15 mths to 21 mths</t>
        </r>
      </text>
    </comment>
    <comment ref="C136" authorId="0" shapeId="0" xr:uid="{C88AA643-DE81-4B37-B5F7-3004211546B6}">
      <text>
        <r>
          <rPr>
            <b/>
            <sz val="9"/>
            <color indexed="81"/>
            <rFont val="Tahoma"/>
            <family val="2"/>
          </rPr>
          <t>John:</t>
        </r>
        <r>
          <rPr>
            <sz val="9"/>
            <color indexed="81"/>
            <rFont val="Tahoma"/>
            <family val="2"/>
          </rPr>
          <t xml:space="preserve">
Maternal</t>
        </r>
      </text>
    </comment>
    <comment ref="F136" authorId="0" shapeId="0" xr:uid="{CD0977DC-2B77-403C-A49A-DA238CFF379C}">
      <text>
        <r>
          <rPr>
            <b/>
            <sz val="9"/>
            <color indexed="81"/>
            <rFont val="Tahoma"/>
            <family val="2"/>
          </rPr>
          <t>John:</t>
        </r>
        <r>
          <rPr>
            <sz val="9"/>
            <color indexed="81"/>
            <rFont val="Tahoma"/>
            <family val="2"/>
          </rPr>
          <t xml:space="preserve">
Sell older</t>
        </r>
      </text>
    </comment>
    <comment ref="P335" authorId="0" shapeId="0" xr:uid="{4EDDA170-CE79-4BE1-97E2-B863352FA68B}">
      <text>
        <r>
          <rPr>
            <b/>
            <sz val="9"/>
            <color indexed="81"/>
            <rFont val="Tahoma"/>
            <family val="2"/>
          </rPr>
          <t>John:</t>
        </r>
        <r>
          <rPr>
            <sz val="9"/>
            <color indexed="81"/>
            <rFont val="Tahoma"/>
            <family val="2"/>
          </rPr>
          <t xml:space="preserve">
From end of joining to mid-preg so that EP nutrition is not being driven by LWC during joining</t>
        </r>
      </text>
    </comment>
    <comment ref="C336" authorId="0" shapeId="0" xr:uid="{A6A749C3-CBC0-4D6B-AC2A-6606BDA37B95}">
      <text>
        <r>
          <rPr>
            <b/>
            <sz val="9"/>
            <color indexed="81"/>
            <rFont val="Tahoma"/>
            <family val="2"/>
          </rPr>
          <t>John:</t>
        </r>
        <r>
          <rPr>
            <sz val="9"/>
            <color indexed="81"/>
            <rFont val="Tahoma"/>
            <family val="2"/>
          </rPr>
          <t xml:space="preserve">
Feed supply adjustment,  r2 slice for mated ewes not scanned
This slice doesn't change with TOL or genotype</t>
        </r>
      </text>
    </comment>
    <comment ref="E336" authorId="0" shapeId="0" xr:uid="{DFACC3AA-C5CD-41A8-B1EE-9E979AB0FD60}">
      <text>
        <r>
          <rPr>
            <b/>
            <sz val="9"/>
            <color indexed="81"/>
            <rFont val="Tahoma"/>
            <family val="2"/>
          </rPr>
          <t>John:</t>
        </r>
        <r>
          <rPr>
            <sz val="9"/>
            <color indexed="81"/>
            <rFont val="Tahoma"/>
            <family val="2"/>
          </rPr>
          <t xml:space="preserve">
Feed supply adjustment,  r2 slice for empty ewes scanned for preg status</t>
        </r>
      </text>
    </comment>
    <comment ref="F336" authorId="0" shapeId="0" xr:uid="{B67CC908-9B6A-4588-B89F-A8EC269BBAB3}">
      <text>
        <r>
          <rPr>
            <b/>
            <sz val="9"/>
            <color indexed="81"/>
            <rFont val="Tahoma"/>
            <family val="2"/>
          </rPr>
          <t>John:</t>
        </r>
        <r>
          <rPr>
            <sz val="9"/>
            <color indexed="81"/>
            <rFont val="Tahoma"/>
            <family val="2"/>
          </rPr>
          <t xml:space="preserve">
Feed supply adjustment,  r2 slice for pregnant ewes scanned for preg status</t>
        </r>
      </text>
    </comment>
    <comment ref="G336" authorId="0" shapeId="0" xr:uid="{080FAD36-BE99-44A3-83C7-7C17249EAC9D}">
      <text>
        <r>
          <rPr>
            <b/>
            <sz val="9"/>
            <color indexed="81"/>
            <rFont val="Tahoma"/>
            <family val="2"/>
          </rPr>
          <t>John:</t>
        </r>
        <r>
          <rPr>
            <sz val="9"/>
            <color indexed="81"/>
            <rFont val="Tahoma"/>
            <family val="2"/>
          </rPr>
          <t xml:space="preserve">
Feed supply adjustment,  r2 slice for empty ewes scanned for multiples</t>
        </r>
      </text>
    </comment>
    <comment ref="H336" authorId="0" shapeId="0" xr:uid="{F5A09DA1-C378-4AFF-B008-9003F108A2D9}">
      <text>
        <r>
          <rPr>
            <b/>
            <sz val="9"/>
            <color indexed="81"/>
            <rFont val="Tahoma"/>
            <family val="2"/>
          </rPr>
          <t>John:</t>
        </r>
        <r>
          <rPr>
            <sz val="9"/>
            <color indexed="81"/>
            <rFont val="Tahoma"/>
            <family val="2"/>
          </rPr>
          <t xml:space="preserve">
Feed supply adjustment,  r2 slice for single ewes scanned for multiples</t>
        </r>
      </text>
    </comment>
    <comment ref="I336" authorId="0" shapeId="0" xr:uid="{03B92308-D389-49B3-8BD6-74D3E132F4E0}">
      <text>
        <r>
          <rPr>
            <b/>
            <sz val="9"/>
            <color indexed="81"/>
            <rFont val="Tahoma"/>
            <family val="2"/>
          </rPr>
          <t>John:</t>
        </r>
        <r>
          <rPr>
            <sz val="9"/>
            <color indexed="81"/>
            <rFont val="Tahoma"/>
            <family val="2"/>
          </rPr>
          <t xml:space="preserve">
Feed supply adjustment,  r2 slice for multiple  ewes scanned for multiples</t>
        </r>
      </text>
    </comment>
    <comment ref="O697" authorId="0" shapeId="0" xr:uid="{AB579C52-BF9A-421D-9770-8AE5BD2B6F8E}">
      <text>
        <r>
          <rPr>
            <b/>
            <sz val="9"/>
            <color indexed="81"/>
            <rFont val="Tahoma"/>
            <family val="2"/>
          </rPr>
          <t>John:</t>
        </r>
        <r>
          <rPr>
            <sz val="9"/>
            <color indexed="81"/>
            <rFont val="Tahoma"/>
            <family val="2"/>
          </rPr>
          <t xml:space="preserve">
Minimum of the number of DSE of twins in the poor paddock or the number of DSE of singles in the good paddock</t>
        </r>
      </text>
    </comment>
    <comment ref="P697" authorId="0" shapeId="0" xr:uid="{E6806137-A889-4EB6-ABFE-522F43E8F826}">
      <text>
        <r>
          <rPr>
            <b/>
            <sz val="9"/>
            <color indexed="81"/>
            <rFont val="Tahoma"/>
            <family val="2"/>
          </rPr>
          <t>John:</t>
        </r>
        <r>
          <rPr>
            <sz val="9"/>
            <color indexed="81"/>
            <rFont val="Tahoma"/>
            <family val="2"/>
          </rPr>
          <t xml:space="preserve">
Number of singles moving is the number of twins scaled by the relative DSE/hd</t>
        </r>
      </text>
    </comment>
    <comment ref="G699" authorId="0" shapeId="0" xr:uid="{091212F3-4B56-43C1-9A36-6382CCA8FF4B}">
      <text>
        <r>
          <rPr>
            <b/>
            <sz val="9"/>
            <color indexed="81"/>
            <rFont val="Tahoma"/>
            <family val="2"/>
          </rPr>
          <t>John:</t>
        </r>
        <r>
          <rPr>
            <sz val="9"/>
            <color indexed="81"/>
            <rFont val="Tahoma"/>
            <family val="2"/>
          </rPr>
          <t xml:space="preserve">
Based on allocating twins to a mob that is half the size of singles</t>
        </r>
      </text>
    </comment>
    <comment ref="Y699" authorId="0" shapeId="0" xr:uid="{085066F3-5CF9-413D-B01A-D188CA198D47}">
      <text>
        <r>
          <rPr>
            <b/>
            <sz val="9"/>
            <color indexed="81"/>
            <rFont val="Tahoma"/>
            <family val="2"/>
          </rPr>
          <t>John:</t>
        </r>
        <r>
          <rPr>
            <sz val="9"/>
            <color indexed="81"/>
            <rFont val="Tahoma"/>
            <family val="2"/>
          </rPr>
          <t xml:space="preserve">
Change in mortlaity when mob size increases</t>
        </r>
      </text>
    </comment>
    <comment ref="C700" authorId="0" shapeId="0" xr:uid="{3BA2296B-BD15-47E5-9E22-00B85B54FA1A}">
      <text>
        <r>
          <rPr>
            <b/>
            <sz val="9"/>
            <color indexed="81"/>
            <rFont val="Tahoma"/>
            <family val="2"/>
          </rPr>
          <t>John:</t>
        </r>
        <r>
          <rPr>
            <sz val="9"/>
            <color indexed="81"/>
            <rFont val="Tahoma"/>
            <family val="2"/>
          </rPr>
          <t xml:space="preserve">
Also used in the components analysis</t>
        </r>
      </text>
    </comment>
    <comment ref="G703" authorId="0" shapeId="0" xr:uid="{973294E5-9E85-44B1-876F-568ED6240A83}">
      <text>
        <r>
          <rPr>
            <b/>
            <sz val="9"/>
            <color indexed="81"/>
            <rFont val="Tahoma"/>
            <family val="2"/>
          </rPr>
          <t>John:</t>
        </r>
        <r>
          <rPr>
            <sz val="9"/>
            <color indexed="81"/>
            <rFont val="Tahoma"/>
            <family val="2"/>
          </rPr>
          <t xml:space="preserve">
Based on allocating twins to a mob that is half the size of singles</t>
        </r>
      </text>
    </comment>
    <comment ref="Y703" authorId="0" shapeId="0" xr:uid="{B7FFC7EF-9B29-40BA-BCB4-61F916B2262B}">
      <text>
        <r>
          <rPr>
            <b/>
            <sz val="9"/>
            <color indexed="81"/>
            <rFont val="Tahoma"/>
            <family val="2"/>
          </rPr>
          <t>John:</t>
        </r>
        <r>
          <rPr>
            <sz val="9"/>
            <color indexed="81"/>
            <rFont val="Tahoma"/>
            <family val="2"/>
          </rPr>
          <t xml:space="preserve">
Change in mortlaity when mob size increases</t>
        </r>
      </text>
    </comment>
    <comment ref="C704" authorId="0" shapeId="0" xr:uid="{46D30DA3-D581-4E0D-AB78-BDD20A8A7BDB}">
      <text>
        <r>
          <rPr>
            <b/>
            <sz val="9"/>
            <color indexed="81"/>
            <rFont val="Tahoma"/>
            <family val="2"/>
          </rPr>
          <t>John:</t>
        </r>
        <r>
          <rPr>
            <sz val="9"/>
            <color indexed="81"/>
            <rFont val="Tahoma"/>
            <family val="2"/>
          </rPr>
          <t xml:space="preserve">
Also used in the components analysis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Small results with Feed Budget</t>
        </r>
      </text>
    </comment>
    <comment ref="I2" authorId="0" shapeId="0" xr:uid="{7FD93DF6-6400-491C-A568-0A55512BCCD5}">
      <text>
        <r>
          <rPr>
            <b/>
            <sz val="9"/>
            <color indexed="81"/>
            <rFont val="Tahoma"/>
            <family val="2"/>
          </rPr>
          <t>John:</t>
        </r>
        <r>
          <rPr>
            <sz val="9"/>
            <color indexed="81"/>
            <rFont val="Tahoma"/>
            <family val="2"/>
          </rPr>
          <t xml:space="preserve">
Summary &amp; FFCFW_cut only. For LTW reporting</t>
        </r>
      </text>
    </comment>
    <comment ref="A25"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A33" authorId="0" shapeId="0" xr:uid="{25854C97-8084-4321-9676-D97F7B97723D}">
      <text>
        <r>
          <rPr>
            <b/>
            <sz val="9"/>
            <color indexed="81"/>
            <rFont val="Tahoma"/>
            <family val="2"/>
          </rPr>
          <t>John:</t>
        </r>
        <r>
          <rPr>
            <sz val="9"/>
            <color indexed="81"/>
            <rFont val="Tahoma"/>
            <family val="2"/>
          </rPr>
          <t xml:space="preserve">
These are the detailed results that require extra r_vals to be stored during the soultion</t>
        </r>
      </text>
    </comment>
    <comment ref="A51" authorId="0" shapeId="0" xr:uid="{A316E903-C6C1-4A57-B593-0A200A4E0936}">
      <text>
        <r>
          <rPr>
            <b/>
            <sz val="9"/>
            <color indexed="81"/>
            <rFont val="Tahoma"/>
            <family val="2"/>
          </rPr>
          <t>John:</t>
        </r>
        <r>
          <rPr>
            <sz val="9"/>
            <color indexed="81"/>
            <rFont val="Tahoma"/>
            <family val="2"/>
          </rPr>
          <t xml:space="preserve">
These are the detailed results that require extra r_vals to be stored during the soultion</t>
        </r>
      </text>
    </comment>
    <comment ref="G55"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I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J3" authorId="1" shapeId="0" xr:uid="{5D9C3883-ABE9-4DD4-8C20-F7C1371C06DB}">
      <text>
        <r>
          <rPr>
            <b/>
            <sz val="9"/>
            <color indexed="81"/>
            <rFont val="Tahoma"/>
            <family val="2"/>
          </rPr>
          <t>Michael Young:</t>
        </r>
        <r>
          <rPr>
            <sz val="9"/>
            <color indexed="81"/>
            <rFont val="Tahoma"/>
            <family val="2"/>
          </rPr>
          <t xml:space="preserve">
Optional
- Needed for pas</t>
        </r>
      </text>
    </comment>
    <comment ref="K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K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C10" authorId="0" shapeId="0" xr:uid="{D4D1326B-4392-4CED-A8AA-E9C8D19055A4}">
      <text>
        <r>
          <rPr>
            <b/>
            <sz val="9"/>
            <color indexed="81"/>
            <rFont val="Tahoma"/>
            <family val="2"/>
          </rPr>
          <t>Michael:</t>
        </r>
        <r>
          <rPr>
            <sz val="9"/>
            <color indexed="81"/>
            <rFont val="Tahoma"/>
            <family val="2"/>
          </rPr>
          <t xml:space="preserve">
store the info in generator for the mortality report</t>
        </r>
      </text>
    </comment>
    <comment ref="I10"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C11" authorId="0" shapeId="0" xr:uid="{2CB0DBB4-4E7B-43BF-A0FF-A644ACAB3568}">
      <text>
        <r>
          <rPr>
            <b/>
            <sz val="9"/>
            <color indexed="81"/>
            <rFont val="Tahoma"/>
            <family val="2"/>
          </rPr>
          <t>Michael Young (21512438):</t>
        </r>
        <r>
          <rPr>
            <sz val="9"/>
            <color indexed="81"/>
            <rFont val="Tahoma"/>
            <family val="2"/>
          </rPr>
          <t xml:space="preserve">
store the info in generator for the feed budget report</t>
        </r>
      </text>
    </comment>
    <comment ref="I11"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C13" authorId="2" shapeId="0" xr:uid="{EE3D1814-3F29-40CB-94A6-3A5413F1EFD8}">
      <text>
        <r>
          <rPr>
            <b/>
            <sz val="9"/>
            <color indexed="81"/>
            <rFont val="Tahoma"/>
            <family val="2"/>
          </rPr>
          <t>John:</t>
        </r>
        <r>
          <rPr>
            <sz val="9"/>
            <color indexed="81"/>
            <rFont val="Tahoma"/>
            <family val="2"/>
          </rPr>
          <t xml:space="preserve">
Weighted average across the z axis to create a steady state model. This allows a SE version of the model to be compared with DSP using the same inputs.
Note: Only changes the calculations if there is more than one slice of z included</t>
        </r>
      </text>
    </comment>
    <comment ref="I13" authorId="2" shapeId="0" xr:uid="{C0396E7C-D06B-4A09-9140-68405CC4B8C7}">
      <text>
        <r>
          <rPr>
            <b/>
            <sz val="9"/>
            <color indexed="81"/>
            <rFont val="Tahoma"/>
            <family val="2"/>
          </rPr>
          <t>John:</t>
        </r>
        <r>
          <rPr>
            <sz val="9"/>
            <color indexed="81"/>
            <rFont val="Tahoma"/>
            <family val="2"/>
          </rPr>
          <t xml:space="preserve">
Weighted average across the z axis to create a steady state model. This allows a SE version of the model to be compared with DSP using the same inputs.
Note: Only changes the calculations if there is more than one slice of z included</t>
        </r>
      </text>
    </comment>
    <comment ref="C14" authorId="2" shapeId="0" xr:uid="{0866219C-257C-4C8B-8716-DD1945747B4C}">
      <text>
        <r>
          <rPr>
            <b/>
            <sz val="9"/>
            <color indexed="81"/>
            <rFont val="Tahoma"/>
            <family val="2"/>
          </rPr>
          <t>John:</t>
        </r>
        <r>
          <rPr>
            <sz val="9"/>
            <color indexed="81"/>
            <rFont val="Tahoma"/>
            <family val="2"/>
          </rPr>
          <t xml:space="preserve">
comment: are season nodes included in steady state model, note: they always are for dsp model)</t>
        </r>
      </text>
    </comment>
    <comment ref="I14" authorId="2" shapeId="0" xr:uid="{F701F00E-4506-4688-81F7-E5116EAC9AD5}">
      <text>
        <r>
          <rPr>
            <b/>
            <sz val="9"/>
            <color indexed="81"/>
            <rFont val="Tahoma"/>
            <family val="2"/>
          </rPr>
          <t>John:</t>
        </r>
        <r>
          <rPr>
            <sz val="9"/>
            <color indexed="81"/>
            <rFont val="Tahoma"/>
            <family val="2"/>
          </rPr>
          <t xml:space="preserve">
A switch to control DSP or SQ/MP. This is the number of years (q axis) in the model. 
An input of 1 is DSP (or SE), greater than one is SQ or MP model.</t>
        </r>
      </text>
    </comment>
    <comment ref="C15" authorId="2" shapeId="0" xr:uid="{75A5F7EE-B828-428D-9284-7023B561910B}">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E15" authorId="2" shapeId="0" xr:uid="{21587B58-0758-473B-9084-AA45D0685A20}">
      <text>
        <r>
          <rPr>
            <b/>
            <sz val="9"/>
            <color indexed="81"/>
            <rFont val="Tahoma"/>
            <family val="2"/>
          </rPr>
          <t>John:</t>
        </r>
        <r>
          <rPr>
            <sz val="9"/>
            <color indexed="81"/>
            <rFont val="Tahoma"/>
            <family val="2"/>
          </rPr>
          <t xml:space="preserve">
All season types, so that all can be set to FALSE</t>
        </r>
      </text>
    </comment>
    <comment ref="I15" authorId="0" shapeId="0" xr:uid="{B710BDFF-C642-4639-898C-6DDEECB6C15B}">
      <text>
        <r>
          <rPr>
            <b/>
            <sz val="9"/>
            <color indexed="81"/>
            <rFont val="Tahoma"/>
            <family val="2"/>
          </rPr>
          <t>Michael:</t>
        </r>
        <r>
          <rPr>
            <sz val="9"/>
            <color indexed="81"/>
            <rFont val="Tahoma"/>
            <family val="2"/>
          </rPr>
          <t xml:space="preserve">
Mask which season types are included
Note the slice numbers in this mask are different to the slice numbers for the DSP season types in the model proper because in the DSP 'typ' is removed (by this mask). However, 'typ' exists - as slice 0 - in the inputs and this mask
Note: default is including only 'typ' i.e. the SE model</t>
        </r>
      </text>
    </comment>
    <comment ref="K15"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L15"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C16" authorId="2" shapeId="0" xr:uid="{12612069-27E4-4FF4-AE0C-C6234FED55E1}">
      <text>
        <r>
          <rPr>
            <b/>
            <sz val="9"/>
            <color indexed="81"/>
            <rFont val="Tahoma"/>
            <family val="2"/>
          </rPr>
          <t>Michael:</t>
        </r>
        <r>
          <rPr>
            <sz val="9"/>
            <color indexed="81"/>
            <rFont val="Tahoma"/>
            <family val="2"/>
          </rPr>
          <t xml:space="preserve">
Control if using the pinp rotations (TRUE) or the full rotation list (FALSE - note full rot requires simulation inputs)</t>
        </r>
      </text>
    </comment>
    <comment ref="I16"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7" authorId="2" shapeId="0" xr:uid="{699582CC-8790-41B9-859C-F2C281F4C540}">
      <text>
        <r>
          <rPr>
            <b/>
            <sz val="9"/>
            <color indexed="81"/>
            <rFont val="Tahoma"/>
            <family val="2"/>
          </rPr>
          <t>John:</t>
        </r>
        <r>
          <rPr>
            <sz val="9"/>
            <color indexed="81"/>
            <rFont val="Tahoma"/>
            <family val="2"/>
          </rPr>
          <t xml:space="preserve">
Equations used for the sires</t>
        </r>
      </text>
    </comment>
    <comment ref="I17"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I18" authorId="2" shapeId="0" xr:uid="{C6C634F1-5138-4815-A627-8F890A4E691C}">
      <text>
        <r>
          <rPr>
            <b/>
            <sz val="9"/>
            <color indexed="81"/>
            <rFont val="Tahoma"/>
            <family val="2"/>
          </rPr>
          <t>Michael:</t>
        </r>
        <r>
          <rPr>
            <sz val="9"/>
            <color indexed="81"/>
            <rFont val="Tahoma"/>
            <family val="2"/>
          </rPr>
          <t xml:space="preserve">
Control if using the pinp rotations (TRUE) or the full rotation list (FALSE - note full rot requires simulation inputs)</t>
        </r>
      </text>
    </comment>
    <comment ref="C19" authorId="2" shapeId="0" xr:uid="{FAEE6B2B-3F87-4EB5-89A1-E03D4C8B5755}">
      <text>
        <r>
          <rPr>
            <b/>
            <sz val="9"/>
            <color indexed="81"/>
            <rFont val="Tahoma"/>
            <family val="2"/>
          </rPr>
          <t>John:</t>
        </r>
        <r>
          <rPr>
            <sz val="9"/>
            <color indexed="81"/>
            <rFont val="Tahoma"/>
            <family val="2"/>
          </rPr>
          <t xml:space="preserve">
Equations used for the dams</t>
        </r>
      </text>
    </comment>
    <comment ref="I19" authorId="2" shapeId="0" xr:uid="{D8111F50-F49A-4A0C-B06C-7A816E8C62F8}">
      <text>
        <r>
          <rPr>
            <b/>
            <sz val="9"/>
            <color indexed="81"/>
            <rFont val="Tahoma"/>
            <family val="2"/>
          </rPr>
          <t>Michael:</t>
        </r>
        <r>
          <rPr>
            <sz val="9"/>
            <color indexed="81"/>
            <rFont val="Tahoma"/>
            <family val="2"/>
          </rPr>
          <t xml:space="preserve">
Control if risk aversion is included. Default is not included (ie utility=profit).</t>
        </r>
      </text>
    </comment>
    <comment ref="I20" authorId="2" shapeId="0" xr:uid="{43908D74-52B6-49CC-A205-3E79E580F691}">
      <text>
        <r>
          <rPr>
            <b/>
            <sz val="9"/>
            <color indexed="81"/>
            <rFont val="Tahoma"/>
            <family val="2"/>
          </rPr>
          <t>Michael:</t>
        </r>
        <r>
          <rPr>
            <sz val="9"/>
            <color indexed="81"/>
            <rFont val="Tahoma"/>
            <family val="2"/>
          </rPr>
          <t xml:space="preserve">
Control if price variation is on. This only effects result if risk aversion is included.</t>
        </r>
      </text>
    </comment>
    <comment ref="C23" authorId="2" shapeId="0" xr:uid="{5C3E5BBC-3B66-4A2C-9575-A6D1AFB76CA8}">
      <text>
        <r>
          <rPr>
            <b/>
            <sz val="9"/>
            <color indexed="81"/>
            <rFont val="Tahoma"/>
            <family val="2"/>
          </rPr>
          <t>John:</t>
        </r>
        <r>
          <rPr>
            <sz val="9"/>
            <color indexed="81"/>
            <rFont val="Tahoma"/>
            <family val="2"/>
          </rPr>
          <t xml:space="preserve">
Equations used for the prog</t>
        </r>
      </text>
    </comment>
    <comment ref="C24" authorId="2" shapeId="0" xr:uid="{79912194-DA1F-4F39-9B5E-5913703FBA58}">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C25" authorId="2" shapeId="0" xr:uid="{E2A138F4-F75E-4032-A448-91B954EA5083}">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E25" authorId="0" shapeId="0" xr:uid="{43484557-7F50-4DE7-A1BE-E2C589A3C7E9}">
      <text>
        <r>
          <rPr>
            <b/>
            <sz val="9"/>
            <color indexed="81"/>
            <rFont val="Tahoma"/>
            <family val="2"/>
          </rPr>
          <t>John:</t>
        </r>
        <r>
          <rPr>
            <sz val="9"/>
            <color indexed="81"/>
            <rFont val="Tahoma"/>
            <family val="2"/>
          </rPr>
          <t xml:space="preserve">
Relative availability</t>
        </r>
      </text>
    </comment>
    <comment ref="I25" authorId="2" shapeId="0" xr:uid="{71F32379-A913-468B-B1C8-8EAD8A0014C4}">
      <text>
        <r>
          <rPr>
            <b/>
            <sz val="9"/>
            <color indexed="81"/>
            <rFont val="Tahoma"/>
            <family val="2"/>
          </rPr>
          <t>John:</t>
        </r>
        <r>
          <rPr>
            <sz val="9"/>
            <color indexed="81"/>
            <rFont val="Tahoma"/>
            <family val="2"/>
          </rPr>
          <t xml:space="preserve">
Equations used for the sires</t>
        </r>
      </text>
    </comment>
    <comment ref="K25" authorId="0" shapeId="0" xr:uid="{C8D619B3-2C67-4B0E-A1C4-8B9E34D77C6E}">
      <text>
        <r>
          <rPr>
            <b/>
            <sz val="9"/>
            <color indexed="81"/>
            <rFont val="Tahoma"/>
            <family val="2"/>
          </rPr>
          <t>John:</t>
        </r>
        <r>
          <rPr>
            <sz val="9"/>
            <color indexed="81"/>
            <rFont val="Tahoma"/>
            <family val="2"/>
          </rPr>
          <t xml:space="preserve">
Relative availability</t>
        </r>
      </text>
    </comment>
    <comment ref="E26" authorId="0" shapeId="0" xr:uid="{DD2F7DF9-8109-41F3-8EAB-94C0B1F3919F}">
      <text>
        <r>
          <rPr>
            <b/>
            <sz val="9"/>
            <color indexed="81"/>
            <rFont val="Tahoma"/>
            <family val="2"/>
          </rPr>
          <t>John:</t>
        </r>
        <r>
          <rPr>
            <sz val="9"/>
            <color indexed="81"/>
            <rFont val="Tahoma"/>
            <family val="2"/>
          </rPr>
          <t xml:space="preserve">
Weaner mortality</t>
        </r>
      </text>
    </comment>
    <comment ref="I26" authorId="2" shapeId="0" xr:uid="{7A5E3A2B-6FAA-4C26-85E4-E4F75B34FBF1}">
      <text>
        <r>
          <rPr>
            <b/>
            <sz val="9"/>
            <color indexed="81"/>
            <rFont val="Tahoma"/>
            <family val="2"/>
          </rPr>
          <t>John:</t>
        </r>
        <r>
          <rPr>
            <sz val="9"/>
            <color indexed="81"/>
            <rFont val="Tahoma"/>
            <family val="2"/>
          </rPr>
          <t xml:space="preserve">
Equations used for the dams</t>
        </r>
      </text>
    </comment>
    <comment ref="K26" authorId="0" shapeId="0" xr:uid="{22BD87D7-B6E6-44E4-8581-B79CB8AB80DD}">
      <text>
        <r>
          <rPr>
            <b/>
            <sz val="9"/>
            <color indexed="81"/>
            <rFont val="Tahoma"/>
            <family val="2"/>
          </rPr>
          <t>John:</t>
        </r>
        <r>
          <rPr>
            <sz val="9"/>
            <color indexed="81"/>
            <rFont val="Tahoma"/>
            <family val="2"/>
          </rPr>
          <t xml:space="preserve">
Weaner mortality</t>
        </r>
      </text>
    </comment>
    <comment ref="L26" authorId="0" shapeId="0" xr:uid="{ED9912CF-B23D-4485-81E3-C8E76B0CC893}">
      <text>
        <r>
          <rPr>
            <b/>
            <sz val="9"/>
            <color indexed="81"/>
            <rFont val="Tahoma"/>
            <family val="2"/>
          </rPr>
          <t>John:</t>
        </r>
        <r>
          <rPr>
            <sz val="9"/>
            <color indexed="81"/>
            <rFont val="Tahoma"/>
            <family val="2"/>
          </rPr>
          <t xml:space="preserve">
Dam mortality</t>
        </r>
      </text>
    </comment>
    <comment ref="M26" authorId="0" shapeId="0" xr:uid="{9DB94E84-A60C-4682-8B8F-46CE9D2C35F7}">
      <text>
        <r>
          <rPr>
            <b/>
            <sz val="9"/>
            <color indexed="81"/>
            <rFont val="Tahoma"/>
            <family val="2"/>
          </rPr>
          <t>John:</t>
        </r>
        <r>
          <rPr>
            <sz val="9"/>
            <color indexed="81"/>
            <rFont val="Tahoma"/>
            <family val="2"/>
          </rPr>
          <t xml:space="preserve">
Relative availability</t>
        </r>
      </text>
    </comment>
    <comment ref="C27" authorId="2" shapeId="0" xr:uid="{C1D47810-1B51-4576-BD12-AACE510C2B97}">
      <text>
        <r>
          <rPr>
            <b/>
            <sz val="9"/>
            <color indexed="81"/>
            <rFont val="Tahoma"/>
            <family val="2"/>
          </rPr>
          <t>John:</t>
        </r>
        <r>
          <rPr>
            <sz val="9"/>
            <color indexed="81"/>
            <rFont val="Tahoma"/>
            <family val="2"/>
          </rPr>
          <t xml:space="preserve">
Alter the user defined FVP dates (specified as a day of the year).
Can specify the days with a 'year' axis to allow variation in TOL by age (eg. mating Ewe lambs later)</t>
        </r>
      </text>
    </comment>
    <comment ref="E27" authorId="0" shapeId="0" xr:uid="{96D80B4F-4A06-43EA-B6DC-425C53E84B9C}">
      <text>
        <r>
          <rPr>
            <sz val="9"/>
            <color indexed="81"/>
            <rFont val="Tahoma"/>
            <family val="2"/>
          </rPr>
          <t>Progeny survival</t>
        </r>
      </text>
    </comment>
    <comment ref="I27" authorId="2" shapeId="0" xr:uid="{D4B2A84E-0162-4968-BEFA-08B6DF8167D4}">
      <text>
        <r>
          <rPr>
            <b/>
            <sz val="9"/>
            <color indexed="81"/>
            <rFont val="Tahoma"/>
            <family val="2"/>
          </rPr>
          <t>John:</t>
        </r>
        <r>
          <rPr>
            <sz val="9"/>
            <color indexed="81"/>
            <rFont val="Tahoma"/>
            <family val="2"/>
          </rPr>
          <t xml:space="preserve">
Equations used for the prog</t>
        </r>
      </text>
    </comment>
    <comment ref="K27" authorId="0" shapeId="0" xr:uid="{39E0A771-A87D-4BF5-80AF-A2284B70FC5D}">
      <text>
        <r>
          <rPr>
            <sz val="9"/>
            <color indexed="81"/>
            <rFont val="Tahoma"/>
            <family val="2"/>
          </rPr>
          <t>Progeny survival</t>
        </r>
      </text>
    </comment>
    <comment ref="L27" authorId="0" shapeId="0" xr:uid="{F78EA851-53C8-4DBE-AE0F-0BD0B0104B0A}">
      <text>
        <r>
          <rPr>
            <b/>
            <sz val="9"/>
            <color indexed="81"/>
            <rFont val="Tahoma"/>
            <family val="2"/>
          </rPr>
          <t>John:</t>
        </r>
        <r>
          <rPr>
            <sz val="9"/>
            <color indexed="81"/>
            <rFont val="Tahoma"/>
            <family val="2"/>
          </rPr>
          <t xml:space="preserve">
Relative availability</t>
        </r>
      </text>
    </comment>
    <comment ref="M27" authorId="0" shapeId="0" xr:uid="{026411FF-86CB-4C83-851A-19046A1B77CB}">
      <text>
        <r>
          <rPr>
            <sz val="9"/>
            <color indexed="81"/>
            <rFont val="Tahoma"/>
            <family val="2"/>
          </rPr>
          <t>Birth weight</t>
        </r>
      </text>
    </comment>
    <comment ref="N27" authorId="0" shapeId="0" xr:uid="{C72B340B-9A52-4340-B31B-94B124B57884}">
      <text>
        <r>
          <rPr>
            <sz val="9"/>
            <color indexed="81"/>
            <rFont val="Tahoma"/>
            <family val="2"/>
          </rPr>
          <t>Weaning weight</t>
        </r>
      </text>
    </comment>
    <comment ref="E28" authorId="0" shapeId="0" xr:uid="{F8BA7385-4CC5-4132-9069-D8AF01F6E98A}">
      <text>
        <r>
          <rPr>
            <b/>
            <sz val="9"/>
            <color indexed="81"/>
            <rFont val="Tahoma"/>
            <family val="2"/>
          </rPr>
          <t>John:</t>
        </r>
        <r>
          <rPr>
            <sz val="9"/>
            <color indexed="81"/>
            <rFont val="Tahoma"/>
            <family val="2"/>
          </rPr>
          <t xml:space="preserve">
Weaner mortality</t>
        </r>
      </text>
    </comment>
    <comment ref="I28" authorId="2" shapeId="0" xr:uid="{8AE356F2-C602-44F0-89DD-3037941163F2}">
      <text>
        <r>
          <rPr>
            <b/>
            <sz val="9"/>
            <color indexed="81"/>
            <rFont val="Tahoma"/>
            <family val="2"/>
          </rPr>
          <t>John:</t>
        </r>
        <r>
          <rPr>
            <sz val="9"/>
            <color indexed="81"/>
            <rFont val="Tahoma"/>
            <family val="2"/>
          </rPr>
          <t xml:space="preserve">
Equations used for the offspring</t>
        </r>
      </text>
    </comment>
    <comment ref="K28" authorId="0" shapeId="0" xr:uid="{57366F9A-4CC7-4DB6-BBD4-728021B451BA}">
      <text>
        <r>
          <rPr>
            <b/>
            <sz val="9"/>
            <color indexed="81"/>
            <rFont val="Tahoma"/>
            <family val="2"/>
          </rPr>
          <t>John:</t>
        </r>
        <r>
          <rPr>
            <sz val="9"/>
            <color indexed="81"/>
            <rFont val="Tahoma"/>
            <family val="2"/>
          </rPr>
          <t xml:space="preserve">
Weaner mortality</t>
        </r>
      </text>
    </comment>
    <comment ref="L28" authorId="0" shapeId="0" xr:uid="{F0463E95-DDB5-4A3E-9254-17EB1CB4EFE9}">
      <text>
        <r>
          <rPr>
            <b/>
            <sz val="9"/>
            <color indexed="81"/>
            <rFont val="Tahoma"/>
            <family val="2"/>
          </rPr>
          <t>John:</t>
        </r>
        <r>
          <rPr>
            <sz val="9"/>
            <color indexed="81"/>
            <rFont val="Tahoma"/>
            <family val="2"/>
          </rPr>
          <t xml:space="preserve">
Relative availability</t>
        </r>
      </text>
    </comment>
    <comment ref="I29" authorId="2" shapeId="0" xr:uid="{8CDE9E71-D1D6-4C87-9772-44424A7F2021}">
      <text>
        <r>
          <rPr>
            <b/>
            <sz val="9"/>
            <color indexed="81"/>
            <rFont val="Tahoma"/>
            <family val="2"/>
          </rPr>
          <t>John:</t>
        </r>
        <r>
          <rPr>
            <sz val="9"/>
            <color indexed="81"/>
            <rFont val="Tahoma"/>
            <family val="2"/>
          </rPr>
          <t xml:space="preserve">
Retain the results from all equaton systems so that the results can be compared (when debugging)
Note: Equation compare may have unexpected effects if used with rev_create</t>
        </r>
      </text>
    </comment>
    <comment ref="C30" authorId="2" shapeId="0" xr:uid="{E220450E-7539-4C9B-B0EA-FFFC01509B7F}">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C31" authorId="2" shapeId="0" xr:uid="{FE6F3687-1CE3-4AD7-AF61-EC2FF829C7AC}">
      <text>
        <r>
          <rPr>
            <b/>
            <sz val="9"/>
            <color indexed="81"/>
            <rFont val="Tahoma"/>
            <family val="2"/>
          </rPr>
          <t>John:</t>
        </r>
        <r>
          <rPr>
            <sz val="9"/>
            <color indexed="81"/>
            <rFont val="Tahoma"/>
            <family val="2"/>
          </rPr>
          <t xml:space="preserve">
Alter the user defined FVP dates (specified as a day of the year).
Can specify the days with a 'year' axis to allow variation in TOL by age (eg. mating Ewe lambs later)</t>
        </r>
      </text>
    </comment>
    <comment ref="I31" authorId="0" shapeId="0" xr:uid="{A898D3F8-5A62-4359-906E-E02B9873AD28}">
      <text>
        <r>
          <rPr>
            <b/>
            <sz val="9"/>
            <color indexed="81"/>
            <rFont val="Tahoma"/>
            <family val="2"/>
          </rPr>
          <t>Michael:</t>
        </r>
        <r>
          <rPr>
            <sz val="9"/>
            <color indexed="81"/>
            <rFont val="Tahoma"/>
            <family val="2"/>
          </rPr>
          <t xml:space="preserve">
Create a REV file for use in another trial.
rev number is appended to std rev pkl file. So you can specify which trial to use as std.
Note: rev_create will not operate as expected if used concurrently with equation compare.</t>
        </r>
      </text>
    </comment>
    <comment ref="I32" authorId="0" shapeId="0" xr:uid="{41B28E21-5F07-4915-8576-180789022280}">
      <text>
        <r>
          <rPr>
            <b/>
            <sz val="9"/>
            <color indexed="81"/>
            <rFont val="Tahoma"/>
            <family val="2"/>
          </rPr>
          <t>Michael:</t>
        </r>
        <r>
          <rPr>
            <sz val="9"/>
            <color indexed="81"/>
            <rFont val="Tahoma"/>
            <family val="2"/>
          </rPr>
          <t xml:space="preserve">
rev number is appended to std rev pkl file. So you can specify which trial to use as std.</t>
        </r>
      </text>
    </comment>
    <comment ref="E33" authorId="2" shapeId="0" xr:uid="{3DB47429-D962-4853-A606-E186AC67EAB6}">
      <text>
        <r>
          <rPr>
            <b/>
            <sz val="9"/>
            <color indexed="81"/>
            <rFont val="Tahoma"/>
            <family val="2"/>
          </rPr>
          <t>John:</t>
        </r>
        <r>
          <rPr>
            <sz val="9"/>
            <color indexed="81"/>
            <rFont val="Tahoma"/>
            <family val="2"/>
          </rPr>
          <t xml:space="preserve">
CFW</t>
        </r>
      </text>
    </comment>
    <comment ref="I33" authorId="2" shapeId="0" xr:uid="{B765CEF1-EB15-4E8F-81A8-86F3AAC4D4AB}">
      <text>
        <r>
          <rPr>
            <b/>
            <sz val="9"/>
            <color indexed="81"/>
            <rFont val="Tahoma"/>
            <family val="2"/>
          </rPr>
          <t>John:</t>
        </r>
        <r>
          <rPr>
            <sz val="9"/>
            <color indexed="81"/>
            <rFont val="Tahoma"/>
            <family val="2"/>
          </rPr>
          <t xml:space="preserve">
Control which traits are included in the REV_pkl file</t>
        </r>
      </text>
    </comment>
    <comment ref="K33" authorId="2" shapeId="0" xr:uid="{694B356B-E562-474A-BA5F-004D731696DA}">
      <text>
        <r>
          <rPr>
            <b/>
            <sz val="9"/>
            <color indexed="81"/>
            <rFont val="Tahoma"/>
            <family val="2"/>
          </rPr>
          <t>John:</t>
        </r>
        <r>
          <rPr>
            <sz val="9"/>
            <color indexed="81"/>
            <rFont val="Tahoma"/>
            <family val="2"/>
          </rPr>
          <t xml:space="preserve">
CFW</t>
        </r>
      </text>
    </comment>
    <comment ref="L33" authorId="2" shapeId="0" xr:uid="{F68890A8-4742-41E7-8562-424BCE661365}">
      <text>
        <r>
          <rPr>
            <b/>
            <sz val="9"/>
            <color indexed="81"/>
            <rFont val="Tahoma"/>
            <family val="2"/>
          </rPr>
          <t>John:</t>
        </r>
        <r>
          <rPr>
            <sz val="9"/>
            <color indexed="81"/>
            <rFont val="Tahoma"/>
            <family val="2"/>
          </rPr>
          <t xml:space="preserve">
FD</t>
        </r>
      </text>
    </comment>
    <comment ref="M33" authorId="2" shapeId="0" xr:uid="{751F3203-A475-4CCD-8F87-E60D13FDBB88}">
      <text>
        <r>
          <rPr>
            <b/>
            <sz val="9"/>
            <color indexed="81"/>
            <rFont val="Tahoma"/>
            <family val="2"/>
          </rPr>
          <t>John:</t>
        </r>
        <r>
          <rPr>
            <sz val="9"/>
            <color indexed="81"/>
            <rFont val="Tahoma"/>
            <family val="2"/>
          </rPr>
          <t xml:space="preserve">
Conception</t>
        </r>
      </text>
    </comment>
    <comment ref="N33" authorId="2" shapeId="0" xr:uid="{06A44FED-8CAE-4383-BB23-5AED1BC3DDFD}">
      <text>
        <r>
          <rPr>
            <b/>
            <sz val="9"/>
            <color indexed="81"/>
            <rFont val="Tahoma"/>
            <family val="2"/>
          </rPr>
          <t>John:</t>
        </r>
        <r>
          <rPr>
            <sz val="9"/>
            <color indexed="81"/>
            <rFont val="Tahoma"/>
            <family val="2"/>
          </rPr>
          <t xml:space="preserve">
Litter Size</t>
        </r>
      </text>
    </comment>
    <comment ref="O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P33" authorId="2" shapeId="0" xr:uid="{3FF6336A-7C73-42EB-8513-A2A3CABA6D5D}">
      <text>
        <r>
          <rPr>
            <b/>
            <sz val="9"/>
            <color indexed="81"/>
            <rFont val="Tahoma"/>
            <family val="2"/>
          </rPr>
          <t>John:</t>
        </r>
        <r>
          <rPr>
            <sz val="9"/>
            <color indexed="81"/>
            <rFont val="Tahoma"/>
            <family val="2"/>
          </rPr>
          <t xml:space="preserve">
Mortality</t>
        </r>
      </text>
    </comment>
    <comment ref="Q33" authorId="2" shapeId="0" xr:uid="{03054BB5-8E8F-48BF-9E60-C5581E416D95}">
      <text>
        <r>
          <rPr>
            <b/>
            <sz val="9"/>
            <color indexed="81"/>
            <rFont val="Tahoma"/>
            <family val="2"/>
          </rPr>
          <t>John:</t>
        </r>
        <r>
          <rPr>
            <sz val="9"/>
            <color indexed="81"/>
            <rFont val="Tahoma"/>
            <family val="2"/>
          </rPr>
          <t xml:space="preserve">
LWC (Liveweight change)</t>
        </r>
      </text>
    </comment>
    <comment ref="R33" authorId="2" shapeId="0" xr:uid="{32DB301A-0ACF-4A72-BDD0-D9C5A99D626D}">
      <text>
        <r>
          <rPr>
            <b/>
            <sz val="9"/>
            <color indexed="81"/>
            <rFont val="Tahoma"/>
            <family val="2"/>
          </rPr>
          <t>John:</t>
        </r>
        <r>
          <rPr>
            <sz val="9"/>
            <color indexed="81"/>
            <rFont val="Tahoma"/>
            <family val="2"/>
          </rPr>
          <t xml:space="preserve">
Random</t>
        </r>
      </text>
    </comment>
    <comment ref="I35" authorId="0" shapeId="0" xr:uid="{0B8A55EF-9C82-4586-9D74-A3E739093FD9}">
      <text>
        <r>
          <rPr>
            <b/>
            <sz val="9"/>
            <color indexed="81"/>
            <rFont val="Tahoma"/>
            <family val="2"/>
          </rPr>
          <t>Michael:</t>
        </r>
        <r>
          <rPr>
            <sz val="9"/>
            <color indexed="81"/>
            <rFont val="Tahoma"/>
            <family val="2"/>
          </rPr>
          <t xml:space="preserve">
boolean to control if t axis exists in generator loops</t>
        </r>
      </text>
    </comment>
    <comment ref="I36" authorId="2" shapeId="0" xr:uid="{40AA4190-7988-486E-8FC7-A82A1BCF78ED}">
      <text>
        <r>
          <rPr>
            <b/>
            <sz val="9"/>
            <color indexed="81"/>
            <rFont val="Tahoma"/>
            <family val="2"/>
          </rPr>
          <t>John:</t>
        </r>
        <r>
          <rPr>
            <sz val="9"/>
            <color indexed="81"/>
            <rFont val="Tahoma"/>
            <family val="2"/>
          </rPr>
          <t xml:space="preserve">
Control whether the spread of start weights for condensing are read from pkl or calculated based on the spread of the weights at end of previous DVP</t>
        </r>
      </text>
    </comment>
    <comment ref="C37" authorId="2" shapeId="0" xr:uid="{5EAC1E6D-61EA-4B9C-AD1C-7AC3A0084832}">
      <text>
        <r>
          <rPr>
            <b/>
            <sz val="9"/>
            <color indexed="81"/>
            <rFont val="Tahoma"/>
            <family val="2"/>
          </rPr>
          <t>John:</t>
        </r>
        <r>
          <rPr>
            <sz val="9"/>
            <color indexed="81"/>
            <rFont val="Tahoma"/>
            <family val="2"/>
          </rPr>
          <t xml:space="preserve">
Equations used for the offspring</t>
        </r>
      </text>
    </comment>
    <comment ref="I37"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I39"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C40" authorId="0" shapeId="0" xr:uid="{F2A93B8F-6C73-4333-80E6-18BD179D0403}">
      <text>
        <r>
          <rPr>
            <b/>
            <sz val="9"/>
            <color indexed="81"/>
            <rFont val="Tahoma"/>
            <family val="2"/>
          </rPr>
          <t>Michael Young (21512438):</t>
        </r>
        <r>
          <rPr>
            <sz val="9"/>
            <color indexed="81"/>
            <rFont val="Tahoma"/>
            <family val="2"/>
          </rPr>
          <t xml:space="preserve">
boolean to control if t axis exists in generator loops</t>
        </r>
      </text>
    </comment>
    <comment ref="E40" authorId="0" shapeId="0" xr:uid="{47BE4A39-2EF0-41E1-896E-5F4AD1516F82}">
      <text>
        <r>
          <rPr>
            <b/>
            <sz val="9"/>
            <color indexed="81"/>
            <rFont val="Tahoma"/>
            <family val="2"/>
          </rPr>
          <t>John:</t>
        </r>
        <r>
          <rPr>
            <sz val="9"/>
            <color indexed="81"/>
            <rFont val="Tahoma"/>
            <family val="2"/>
          </rPr>
          <t xml:space="preserve">
All periods and slices of r2</t>
        </r>
      </text>
    </comment>
    <comment ref="I40"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K40" authorId="0" shapeId="0" xr:uid="{41807E7F-8F21-4621-AA02-B7C2B81752FA}">
      <text>
        <r>
          <rPr>
            <b/>
            <sz val="9"/>
            <color indexed="81"/>
            <rFont val="Tahoma"/>
            <family val="2"/>
          </rPr>
          <t>John:</t>
        </r>
        <r>
          <rPr>
            <sz val="9"/>
            <color indexed="81"/>
            <rFont val="Tahoma"/>
            <family val="2"/>
          </rPr>
          <t xml:space="preserve">
All periods and slices of r2</t>
        </r>
      </text>
    </comment>
    <comment ref="C42" authorId="2" shapeId="0" xr:uid="{13894234-353C-4B2E-B654-14EAEE428A88}">
      <text>
        <r>
          <rPr>
            <b/>
            <sz val="9"/>
            <color indexed="81"/>
            <rFont val="Tahoma"/>
            <family val="2"/>
          </rPr>
          <t>John:</t>
        </r>
        <r>
          <rPr>
            <sz val="9"/>
            <color indexed="81"/>
            <rFont val="Tahoma"/>
            <family val="2"/>
          </rPr>
          <t xml:space="preserve">
Control whether the spread of start weights for condensing are read from pkl or calculated based on the spread of the weights at end of previous DVP</t>
        </r>
      </text>
    </comment>
    <comment ref="I42"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C43" authorId="0" shapeId="0" xr:uid="{3B2D387E-A2E2-4172-BFA7-AEF5CA2BF8A9}">
      <text>
        <r>
          <rPr>
            <b/>
            <sz val="9"/>
            <color indexed="81"/>
            <rFont val="Tahoma"/>
            <family val="2"/>
          </rPr>
          <t>Michael Young (21512438):</t>
        </r>
        <r>
          <rPr>
            <sz val="9"/>
            <color indexed="81"/>
            <rFont val="Tahoma"/>
            <family val="2"/>
          </rPr>
          <t xml:space="preserve">
bool - use pkl fs or excel input fs</t>
        </r>
      </text>
    </comment>
    <comment ref="I44" authorId="2" shapeId="0" xr:uid="{0457C7A9-0C0C-441A-B304-846D587FBF11}">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C45" authorId="0" shapeId="0" xr:uid="{720552E8-0601-4CD5-A5A7-0459B4610D7C}">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I45" authorId="2" shapeId="0" xr:uid="{AD1C88A5-A104-4E22-8FEA-4C3B16A7B912}">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C46" authorId="2" shapeId="0" xr:uid="{15840291-E63A-421E-9071-03D5F5837D70}">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46" authorId="2" shapeId="0" xr:uid="{273BA445-016A-4FA0-A4AB-60C368484F8C}">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C47" authorId="0" shapeId="0" xr:uid="{CC808A4F-D92F-41EE-A2BF-B1C117D289A4}">
      <text>
        <r>
          <rPr>
            <b/>
            <sz val="9"/>
            <color indexed="81"/>
            <rFont val="Tahoma"/>
            <family val="2"/>
          </rPr>
          <t>Michael Young (21512438):</t>
        </r>
        <r>
          <rPr>
            <sz val="9"/>
            <color indexed="81"/>
            <rFont val="Tahoma"/>
            <family val="2"/>
          </rPr>
          <t xml:space="preserve">
bool - overwrite the optimal pkl fs</t>
        </r>
      </text>
    </comment>
    <comment ref="C48" authorId="0" shapeId="0" xr:uid="{7B9CD43F-7B1B-4BCF-928C-5A275A42C283}">
      <text>
        <r>
          <rPr>
            <b/>
            <sz val="9"/>
            <color indexed="81"/>
            <rFont val="Tahoma"/>
            <family val="2"/>
          </rPr>
          <t>Michael Young (21512438):</t>
        </r>
        <r>
          <rPr>
            <sz val="9"/>
            <color indexed="81"/>
            <rFont val="Tahoma"/>
            <family val="2"/>
          </rPr>
          <t xml:space="preserve">
bool - overwrite the optimal pkl fs</t>
        </r>
      </text>
    </comment>
    <comment ref="I48" authorId="0" shapeId="0" xr:uid="{B3B69ECA-877C-49CA-8FEE-C38DAA0C77FC}">
      <text>
        <r>
          <rPr>
            <b/>
            <sz val="9"/>
            <color indexed="81"/>
            <rFont val="Tahoma"/>
            <family val="2"/>
          </rPr>
          <t xml:space="preserve">Michael Young:
</t>
        </r>
        <r>
          <rPr>
            <sz val="9"/>
            <color indexed="81"/>
            <rFont val="Tahoma"/>
            <family val="2"/>
          </rPr>
          <t>maximum propn of potential intake used by supplement when paddock feeding</t>
        </r>
      </text>
    </comment>
    <comment ref="I49" authorId="2" shapeId="0" xr:uid="{8438DE87-2F0B-4F76-88A2-A70CF12B120F}">
      <text>
        <r>
          <rPr>
            <b/>
            <sz val="9"/>
            <color indexed="81"/>
            <rFont val="Tahoma"/>
            <family val="2"/>
          </rPr>
          <t>Michael Young :</t>
        </r>
        <r>
          <rPr>
            <sz val="9"/>
            <color indexed="81"/>
            <rFont val="Tahoma"/>
            <family val="2"/>
          </rPr>
          <t xml:space="preserve">
controls which gen periods dams are in confinement. 
Note, this will overwrite pkl so if using pkl to optimise confinement you most likely don’t want to use this SAV.</t>
        </r>
      </text>
    </comment>
    <comment ref="C50" authorId="2" shapeId="0" xr:uid="{650848BB-332F-4ACE-862B-CD314B09C453}">
      <text>
        <r>
          <rPr>
            <b/>
            <sz val="9"/>
            <color indexed="81"/>
            <rFont val="Tahoma"/>
            <family val="2"/>
          </rPr>
          <t>John:</t>
        </r>
        <r>
          <rPr>
            <sz val="9"/>
            <color indexed="81"/>
            <rFont val="Tahoma"/>
            <family val="2"/>
          </rPr>
          <t xml:space="preserve">
Alter the user defined FVP dates (specified as a day of the year).</t>
        </r>
      </text>
    </comment>
    <comment ref="C51" authorId="0" shapeId="0" xr:uid="{CFE89114-8C77-48E6-9892-BC128F602FE0}">
      <text>
        <r>
          <rPr>
            <b/>
            <sz val="9"/>
            <color indexed="81"/>
            <rFont val="Tahoma"/>
            <family val="2"/>
          </rPr>
          <t>Michael:</t>
        </r>
        <r>
          <rPr>
            <sz val="9"/>
            <color indexed="81"/>
            <rFont val="Tahoma"/>
            <family val="2"/>
          </rPr>
          <t xml:space="preserve">
Mask changeable fvps.
Note: The slices of this sav[] are not the same as sav[user_dates_dams_yiu] because this mask has weaning as slice 0.</t>
        </r>
      </text>
    </comment>
    <comment ref="E51" authorId="2" shapeId="0" xr:uid="{C5CC16D9-070C-4C01-9D09-6B758071C101}">
      <text>
        <r>
          <rPr>
            <b/>
            <sz val="9"/>
            <color indexed="81"/>
            <rFont val="Tahoma"/>
            <family val="2"/>
          </rPr>
          <t>John:</t>
        </r>
        <r>
          <rPr>
            <sz val="9"/>
            <color indexed="81"/>
            <rFont val="Tahoma"/>
            <family val="2"/>
          </rPr>
          <t xml:space="preserve">
post weaning fvp date u[0] for autumn lambing i[0] ewe lambs y[0].
Note: y[0] if post-weaning is occurring prior to the end of the calendar year</t>
        </r>
      </text>
    </comment>
    <comment ref="I51" authorId="2" shapeId="0" xr:uid="{47481559-2C89-432D-AF8F-40BAD45217EF}">
      <text>
        <r>
          <rPr>
            <b/>
            <sz val="9"/>
            <color indexed="81"/>
            <rFont val="Tahoma"/>
            <family val="2"/>
          </rPr>
          <t>John:</t>
        </r>
        <r>
          <rPr>
            <sz val="9"/>
            <color indexed="81"/>
            <rFont val="Tahoma"/>
            <family val="2"/>
          </rPr>
          <t xml:space="preserve">
Alter the user defined FVP dates (specified as a day of the year).
For all age groups</t>
        </r>
      </text>
    </comment>
    <comment ref="C52" authorId="0" shapeId="0" xr:uid="{4A416D26-52B2-4C8D-99A9-AA53E00CB415}">
      <text>
        <r>
          <rPr>
            <b/>
            <sz val="9"/>
            <color indexed="81"/>
            <rFont val="Tahoma"/>
            <family val="2"/>
          </rPr>
          <t>Michael:</t>
        </r>
        <r>
          <rPr>
            <sz val="9"/>
            <color indexed="81"/>
            <rFont val="Tahoma"/>
            <family val="2"/>
          </rPr>
          <t xml:space="preserve">
Mask changeable fvps.
</t>
        </r>
      </text>
    </comment>
    <comment ref="E52" authorId="2" shapeId="0" xr:uid="{7730AB52-3BDC-4700-8788-1B655224942F}">
      <text>
        <r>
          <rPr>
            <b/>
            <sz val="9"/>
            <color indexed="81"/>
            <rFont val="Tahoma"/>
            <family val="2"/>
          </rPr>
          <t>John:</t>
        </r>
        <r>
          <rPr>
            <sz val="9"/>
            <color indexed="81"/>
            <rFont val="Tahoma"/>
            <family val="2"/>
          </rPr>
          <t xml:space="preserve">
post weaning fvp date u[0] for autumn lambing i[0] ewe lambs y[0].
Note: y[0] if post-weaning is occurring prior to the end of the calendar year</t>
        </r>
      </text>
    </comment>
    <comment ref="I52" authorId="2" shapeId="0" xr:uid="{BFC6F6B0-405C-4BC9-9184-BB2B9FDF840B}">
      <text>
        <r>
          <rPr>
            <b/>
            <sz val="9"/>
            <color indexed="81"/>
            <rFont val="Tahoma"/>
            <family val="2"/>
          </rPr>
          <t>John:</t>
        </r>
        <r>
          <rPr>
            <sz val="9"/>
            <color indexed="81"/>
            <rFont val="Tahoma"/>
            <family val="2"/>
          </rPr>
          <t xml:space="preserve">
Alter the user defined FVP dates (specified as a day of the year).
Can specify the days with a 'year' axis to allow variation in TOL by age (eg. mating Ewe lambs later)</t>
        </r>
      </text>
    </comment>
    <comment ref="K52" authorId="2" shapeId="0" xr:uid="{ABFCF30B-36A1-412E-B5E2-5B28942D2A0C}">
      <text>
        <r>
          <rPr>
            <b/>
            <sz val="9"/>
            <color indexed="81"/>
            <rFont val="Tahoma"/>
            <family val="2"/>
          </rPr>
          <t>John:</t>
        </r>
        <r>
          <rPr>
            <sz val="9"/>
            <color indexed="81"/>
            <rFont val="Tahoma"/>
            <family val="2"/>
          </rPr>
          <t xml:space="preserve">
post weaning fvp date u[0] for autumn lambing i[0] ewe lambs y[0].
Note: y[0] if post-weaning is occurring prior to the end of the calendar year</t>
        </r>
      </text>
    </comment>
    <comment ref="L52" authorId="2" shapeId="0" xr:uid="{BFBA76A0-3A36-46F8-A095-C2283C124291}">
      <text>
        <r>
          <rPr>
            <b/>
            <sz val="9"/>
            <color indexed="81"/>
            <rFont val="Tahoma"/>
            <family val="2"/>
          </rPr>
          <t>John:</t>
        </r>
        <r>
          <rPr>
            <sz val="9"/>
            <color indexed="81"/>
            <rFont val="Tahoma"/>
            <family val="2"/>
          </rPr>
          <t xml:space="preserve">
Winter lambing</t>
        </r>
      </text>
    </comment>
    <comment ref="M52" authorId="2" shapeId="0" xr:uid="{340A2857-D4AC-409D-9AF5-5BCD7579BE8B}">
      <text>
        <r>
          <rPr>
            <b/>
            <sz val="9"/>
            <color indexed="81"/>
            <rFont val="Tahoma"/>
            <family val="2"/>
          </rPr>
          <t>John:</t>
        </r>
        <r>
          <rPr>
            <sz val="9"/>
            <color indexed="81"/>
            <rFont val="Tahoma"/>
            <family val="2"/>
          </rPr>
          <t xml:space="preserve">
Spring lambing</t>
        </r>
      </text>
    </comment>
    <comment ref="N52" authorId="2" shapeId="0" xr:uid="{21B3872D-A6BA-4C64-BF8E-12CACD7543B9}">
      <text>
        <r>
          <rPr>
            <b/>
            <sz val="9"/>
            <color indexed="81"/>
            <rFont val="Tahoma"/>
            <family val="2"/>
          </rPr>
          <t>John:</t>
        </r>
        <r>
          <rPr>
            <sz val="9"/>
            <color indexed="81"/>
            <rFont val="Tahoma"/>
            <family val="2"/>
          </rPr>
          <t xml:space="preserve">
End of joining fvp date u[2] for autumn lambing i[0] ewe lambs y[1].
Note: y[1] because end of joining for ewe lambs is occurring in Jan, Feb or Mar in the 2nd year.</t>
        </r>
      </text>
    </comment>
    <comment ref="O52" authorId="2" shapeId="0" xr:uid="{CA4AB16B-91DB-490C-A053-C010EA210EC9}">
      <text>
        <r>
          <rPr>
            <b/>
            <sz val="9"/>
            <color indexed="81"/>
            <rFont val="Tahoma"/>
            <family val="2"/>
          </rPr>
          <t>John:</t>
        </r>
        <r>
          <rPr>
            <sz val="9"/>
            <color indexed="81"/>
            <rFont val="Tahoma"/>
            <family val="2"/>
          </rPr>
          <t xml:space="preserve">
Winter lambing</t>
        </r>
      </text>
    </comment>
    <comment ref="P52" authorId="2" shapeId="0" xr:uid="{746595D3-2474-4DDD-885B-ABEB77EFDB59}">
      <text>
        <r>
          <rPr>
            <b/>
            <sz val="9"/>
            <color indexed="81"/>
            <rFont val="Tahoma"/>
            <family val="2"/>
          </rPr>
          <t>John:</t>
        </r>
        <r>
          <rPr>
            <sz val="9"/>
            <color indexed="81"/>
            <rFont val="Tahoma"/>
            <family val="2"/>
          </rPr>
          <t xml:space="preserve">
Spring lambing</t>
        </r>
      </text>
    </comment>
    <comment ref="G53" authorId="2" shapeId="0" xr:uid="{27373CDD-0D1B-415D-94DF-3577CBF26142}">
      <text>
        <r>
          <rPr>
            <b/>
            <sz val="9"/>
            <color indexed="81"/>
            <rFont val="Tahoma"/>
            <family val="2"/>
          </rPr>
          <t>John:</t>
        </r>
        <r>
          <rPr>
            <sz val="9"/>
            <color indexed="81"/>
            <rFont val="Tahoma"/>
            <family val="2"/>
          </rPr>
          <t xml:space="preserve">
To define a FVP based on the joining period</t>
        </r>
      </text>
    </comment>
    <comment ref="C54" authorId="0" shapeId="0" xr:uid="{F9A1FE3A-A1EA-4FE7-BF98-887D484EFD33}">
      <text>
        <r>
          <rPr>
            <b/>
            <sz val="9"/>
            <color indexed="81"/>
            <rFont val="Tahoma"/>
            <family val="2"/>
          </rPr>
          <t>Michael:</t>
        </r>
        <r>
          <rPr>
            <sz val="9"/>
            <color indexed="81"/>
            <rFont val="Tahoma"/>
            <family val="2"/>
          </rPr>
          <t xml:space="preserve">
Mask changeable fvps.
</t>
        </r>
      </text>
    </comment>
    <comment ref="E54" authorId="2" shapeId="0" xr:uid="{7F6F182E-FDA2-4DF1-82E1-6014A3B59BAD}">
      <text>
        <r>
          <rPr>
            <b/>
            <sz val="9"/>
            <color indexed="81"/>
            <rFont val="Tahoma"/>
            <family val="2"/>
          </rPr>
          <t>John:</t>
        </r>
        <r>
          <rPr>
            <sz val="9"/>
            <color indexed="81"/>
            <rFont val="Tahoma"/>
            <family val="2"/>
          </rPr>
          <t xml:space="preserve">
post weaning fvp date u[0] for autumn lambing i[0] ewe lambs y[0].
Note: y[0] if post-weaning is occurring prior to the end of the calendar year</t>
        </r>
      </text>
    </comment>
    <comment ref="I54" authorId="2" shapeId="0" xr:uid="{23849955-4BDB-4C44-8AA5-60EB598DD5DB}">
      <text>
        <r>
          <rPr>
            <b/>
            <sz val="9"/>
            <color indexed="81"/>
            <rFont val="Tahoma"/>
            <family val="2"/>
          </rPr>
          <t>John:</t>
        </r>
        <r>
          <rPr>
            <sz val="9"/>
            <color indexed="81"/>
            <rFont val="Tahoma"/>
            <family val="2"/>
          </rPr>
          <t xml:space="preserve">
Alter the user defined FVP dates (specified as a day of the year).
For all age groups</t>
        </r>
      </text>
    </comment>
    <comment ref="C55" authorId="0" shapeId="0" xr:uid="{376A7BE4-0F60-4DB9-8A30-918A017C5423}">
      <text>
        <r>
          <rPr>
            <b/>
            <sz val="9"/>
            <color indexed="81"/>
            <rFont val="Tahoma"/>
            <family val="2"/>
          </rPr>
          <t>Michael:</t>
        </r>
        <r>
          <rPr>
            <sz val="9"/>
            <color indexed="81"/>
            <rFont val="Tahoma"/>
            <family val="2"/>
          </rPr>
          <t xml:space="preserve">
Mask changeable fvps.
</t>
        </r>
      </text>
    </comment>
    <comment ref="I55" authorId="2" shapeId="0" xr:uid="{1BC798A3-54BB-49CF-9C20-0A9FD9E5E29B}">
      <text>
        <r>
          <rPr>
            <b/>
            <sz val="9"/>
            <color indexed="81"/>
            <rFont val="Tahoma"/>
            <family val="2"/>
          </rPr>
          <t>John:</t>
        </r>
        <r>
          <rPr>
            <sz val="9"/>
            <color indexed="81"/>
            <rFont val="Tahoma"/>
            <family val="2"/>
          </rPr>
          <t xml:space="preserve">
Alter the user defined FVP dates (specified as a day of the year).</t>
        </r>
      </text>
    </comment>
    <comment ref="C56" authorId="2" shapeId="0" xr:uid="{72D9AF96-A484-4474-8782-88C3E5A93486}">
      <text>
        <r>
          <rPr>
            <b/>
            <sz val="9"/>
            <color indexed="81"/>
            <rFont val="Tahoma"/>
            <family val="2"/>
          </rPr>
          <t>John:</t>
        </r>
        <r>
          <rPr>
            <sz val="9"/>
            <color indexed="81"/>
            <rFont val="Tahoma"/>
            <family val="2"/>
          </rPr>
          <t xml:space="preserve">
Adjust the variation across the w axis in the initial LW of the dam weaners.
Can be used in an N11 model to tighten the range and increase the utilisation of the w[2] slice.
Also requires adjusting the CFW, FD &amp; FL spread.</t>
        </r>
      </text>
    </comment>
    <comment ref="E56" authorId="0" shapeId="0" xr:uid="{65819E03-FFCB-4F12-ADCC-3055672084AD}">
      <text>
        <r>
          <rPr>
            <b/>
            <sz val="9"/>
            <color indexed="81"/>
            <rFont val="Tahoma"/>
            <family val="2"/>
          </rPr>
          <t>Young:</t>
        </r>
        <r>
          <rPr>
            <sz val="9"/>
            <color indexed="81"/>
            <rFont val="Tahoma"/>
            <family val="2"/>
          </rPr>
          <t xml:space="preserve">
0:1 is weaning </t>
        </r>
      </text>
    </comment>
    <comment ref="I56" authorId="0" shapeId="0" xr:uid="{596A8C50-39AE-44F7-99B9-CCFD8507A765}">
      <text>
        <r>
          <rPr>
            <b/>
            <sz val="9"/>
            <color indexed="81"/>
            <rFont val="Tahoma"/>
            <family val="2"/>
          </rPr>
          <t>Michael:</t>
        </r>
        <r>
          <rPr>
            <sz val="9"/>
            <color indexed="81"/>
            <rFont val="Tahoma"/>
            <family val="2"/>
          </rPr>
          <t xml:space="preserve">
Mask changeable fvps.
Note: The slices of this sav[] are not the same as sav[user_dates_dams_yiu] because this mask has weaning as slice 0.</t>
        </r>
      </text>
    </comment>
    <comment ref="K56" authorId="0" shapeId="0" xr:uid="{836151B1-E6EA-4CFB-87FA-C141494C9799}">
      <text>
        <r>
          <rPr>
            <b/>
            <sz val="9"/>
            <color indexed="81"/>
            <rFont val="Tahoma"/>
            <family val="2"/>
          </rPr>
          <t>Young:</t>
        </r>
        <r>
          <rPr>
            <sz val="9"/>
            <color indexed="81"/>
            <rFont val="Tahoma"/>
            <family val="2"/>
          </rPr>
          <t xml:space="preserve">
0:1 is weaning </t>
        </r>
      </text>
    </comment>
    <comment ref="L56" authorId="0" shapeId="0" xr:uid="{3E6DD6ED-45C7-4427-A07F-2AE135435315}">
      <text>
        <r>
          <rPr>
            <b/>
            <sz val="9"/>
            <color indexed="81"/>
            <rFont val="Tahoma"/>
            <family val="2"/>
          </rPr>
          <t>Young:</t>
        </r>
        <r>
          <rPr>
            <sz val="9"/>
            <color indexed="81"/>
            <rFont val="Tahoma"/>
            <family val="2"/>
          </rPr>
          <t xml:space="preserve">
1:2 is mid-way from weaning to next joining</t>
        </r>
      </text>
    </comment>
    <comment ref="M56" authorId="0" shapeId="0" xr:uid="{3E707615-9E53-4C2D-8BE4-1CD7307E9EBD}">
      <text>
        <r>
          <rPr>
            <b/>
            <sz val="9"/>
            <color indexed="81"/>
            <rFont val="Tahoma"/>
            <family val="2"/>
          </rPr>
          <t>Young:</t>
        </r>
        <r>
          <rPr>
            <sz val="9"/>
            <color indexed="81"/>
            <rFont val="Tahoma"/>
            <family val="2"/>
          </rPr>
          <t xml:space="preserve">
2:3 is mid-way from from previous FVP to next joining</t>
        </r>
      </text>
    </comment>
    <comment ref="N56" authorId="0" shapeId="0" xr:uid="{D7A11119-9169-43AC-BC48-220BDD11A4F6}">
      <text>
        <r>
          <rPr>
            <b/>
            <sz val="9"/>
            <color indexed="81"/>
            <rFont val="Tahoma"/>
            <family val="2"/>
          </rPr>
          <t>Young:</t>
        </r>
        <r>
          <rPr>
            <sz val="9"/>
            <color indexed="81"/>
            <rFont val="Tahoma"/>
            <family val="2"/>
          </rPr>
          <t xml:space="preserve">
3:4 is the end of joining
Use this period with ewe lambs to optimise LWC during joining</t>
        </r>
      </text>
    </comment>
    <comment ref="I57" authorId="0" shapeId="0" xr:uid="{457F33FB-9A25-4E46-9CA9-D831338FC35B}">
      <text>
        <r>
          <rPr>
            <b/>
            <sz val="9"/>
            <color indexed="81"/>
            <rFont val="Tahoma"/>
            <family val="2"/>
          </rPr>
          <t>Michael:</t>
        </r>
        <r>
          <rPr>
            <sz val="9"/>
            <color indexed="81"/>
            <rFont val="Tahoma"/>
            <family val="2"/>
          </rPr>
          <t xml:space="preserve">
Control if fvp is dvp
Note: It is possible to have FVPs that aren't DVPs, and DVPs that aren't FVPs.
A DVP is required if the animal DVs change such that 
1. the allocations change (eg at season start the animals are amalgamated from the previous seasons) or 
2. differential managment becomes possible  (eg assess dams for GBAL and separate based on litter size during lactation) .</t>
        </r>
      </text>
    </comment>
    <comment ref="E58" authorId="0" shapeId="0" xr:uid="{C0AADD8A-86AE-4A62-B6A4-E314746B93ED}">
      <text>
        <r>
          <rPr>
            <b/>
            <sz val="9"/>
            <color indexed="81"/>
            <rFont val="Tahoma"/>
            <family val="2"/>
          </rPr>
          <t>Young:</t>
        </r>
        <r>
          <rPr>
            <sz val="9"/>
            <color indexed="81"/>
            <rFont val="Tahoma"/>
            <family val="2"/>
          </rPr>
          <t xml:space="preserve">
2:3 is the last of the 3 FVPs in the year</t>
        </r>
      </text>
    </comment>
    <comment ref="I58" authorId="0" shapeId="0" xr:uid="{9DA0A15A-0DEE-4D27-BC12-B3E911F8D110}">
      <text>
        <r>
          <rPr>
            <b/>
            <sz val="9"/>
            <color indexed="81"/>
            <rFont val="Tahoma"/>
            <family val="2"/>
          </rPr>
          <t>Michael:</t>
        </r>
        <r>
          <rPr>
            <sz val="9"/>
            <color indexed="81"/>
            <rFont val="Tahoma"/>
            <family val="2"/>
          </rPr>
          <t xml:space="preserve">
Mask changeable fvps.
</t>
        </r>
      </text>
    </comment>
    <comment ref="K58"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I59" authorId="0" shapeId="0" xr:uid="{948C0C90-F523-42EA-B60F-1A906AA1F566}">
      <text>
        <r>
          <rPr>
            <b/>
            <sz val="9"/>
            <color indexed="81"/>
            <rFont val="Tahoma"/>
            <family val="2"/>
          </rPr>
          <t>Michael:</t>
        </r>
        <r>
          <rPr>
            <sz val="9"/>
            <color indexed="81"/>
            <rFont val="Tahoma"/>
            <family val="2"/>
          </rPr>
          <t xml:space="preserve">
Control if fvp is dvp
Note: It is possible to have FVPs that aren't DVPs, and DVPs that aren't FVPs.
A DVP is required if the animal DVs change such that  the allocations change (eg at season start the animals are amalgamated from the previous seasons)</t>
        </r>
      </text>
    </comment>
    <comment ref="I60"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I61"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I62" authorId="2" shapeId="0" xr:uid="{FEA847A4-0C11-446D-A344-109E64C51758}">
      <text>
        <r>
          <rPr>
            <b/>
            <sz val="9"/>
            <color indexed="81"/>
            <rFont val="Tahoma"/>
            <family val="2"/>
          </rPr>
          <t>John:</t>
        </r>
        <r>
          <rPr>
            <sz val="9"/>
            <color indexed="81"/>
            <rFont val="Tahoma"/>
            <family val="2"/>
          </rPr>
          <t xml:space="preserve">
Control the feed supply patterns that can be selected. Mask out specific W using a FALSE here. The default is all TRUE
Note: the same patterns with different starting weights are controlled together
Note: if the level of N or F change then the feed supply being masked with a specific W slice will change.</t>
        </r>
      </text>
    </comment>
    <comment ref="I63" authorId="2" shapeId="0" xr:uid="{455DB490-17BD-4662-B15E-D75481A56600}">
      <text>
        <r>
          <rPr>
            <b/>
            <sz val="9"/>
            <color indexed="81"/>
            <rFont val="Tahoma"/>
            <family val="2"/>
          </rPr>
          <t>John:</t>
        </r>
        <r>
          <rPr>
            <sz val="9"/>
            <color indexed="81"/>
            <rFont val="Tahoma"/>
            <family val="2"/>
          </rPr>
          <t xml:space="preserve">
Control the feed supply patterns that can be selected. Mask out specific W using a FALSE here. The default is all TRUE
Note: the same patterns with different starting weights are controlled together
Note: if the level of N or F change then the feed supply being masked with a specific W slice will change.</t>
        </r>
      </text>
    </comment>
    <comment ref="I64" authorId="2" shapeId="0" xr:uid="{739C5AA4-C6E4-4F03-A3C6-F060B861FD28}">
      <text>
        <r>
          <rPr>
            <b/>
            <sz val="9"/>
            <color indexed="81"/>
            <rFont val="Tahoma"/>
            <family val="2"/>
          </rPr>
          <t>John:</t>
        </r>
        <r>
          <rPr>
            <sz val="9"/>
            <color indexed="81"/>
            <rFont val="Tahoma"/>
            <family val="2"/>
          </rPr>
          <t xml:space="preserve">
Adjust the variation across the w axis in the initial LW of the dam weaners.
Can be used in an N11 model to tighten the range and increase the utilisation of the w[2] slice.
Also requires adjusting the CFW, FD &amp; FL spread.</t>
        </r>
      </text>
    </comment>
    <comment ref="K64" authorId="2" shapeId="0" xr:uid="{191CFB08-B339-4973-AEC2-C775F061AACC}">
      <text>
        <r>
          <rPr>
            <b/>
            <sz val="9"/>
            <color indexed="81"/>
            <rFont val="Tahoma"/>
            <family val="2"/>
          </rPr>
          <t>John:</t>
        </r>
        <r>
          <rPr>
            <sz val="9"/>
            <color indexed="81"/>
            <rFont val="Tahoma"/>
            <family val="2"/>
          </rPr>
          <t xml:space="preserve">
Slice w[0] Optimum in N11 model</t>
        </r>
      </text>
    </comment>
    <comment ref="L64" authorId="2" shapeId="0" xr:uid="{343A8B2D-32D2-4896-BA70-C27FE00805F2}">
      <text>
        <r>
          <rPr>
            <b/>
            <sz val="9"/>
            <color indexed="81"/>
            <rFont val="Tahoma"/>
            <family val="2"/>
          </rPr>
          <t>John:</t>
        </r>
        <r>
          <rPr>
            <sz val="9"/>
            <color indexed="81"/>
            <rFont val="Tahoma"/>
            <family val="2"/>
          </rPr>
          <t xml:space="preserve">
Slice w[1] Heavier in N11 model</t>
        </r>
      </text>
    </comment>
    <comment ref="M64" authorId="2" shapeId="0" xr:uid="{73420E64-F8AD-4514-A4FA-F0A1FD95C7F3}">
      <text>
        <r>
          <rPr>
            <b/>
            <sz val="9"/>
            <color indexed="81"/>
            <rFont val="Tahoma"/>
            <family val="2"/>
          </rPr>
          <t>John:</t>
        </r>
        <r>
          <rPr>
            <sz val="9"/>
            <color indexed="81"/>
            <rFont val="Tahoma"/>
            <family val="2"/>
          </rPr>
          <t xml:space="preserve">
Slice w[2] Lighter in N11 model</t>
        </r>
      </text>
    </comment>
    <comment ref="C68" authorId="0" shapeId="0" xr:uid="{85313F63-3D03-4D2A-B89D-ED5D04FEB8CB}">
      <text>
        <r>
          <rPr>
            <b/>
            <sz val="9"/>
            <color indexed="81"/>
            <rFont val="Tahoma"/>
            <family val="2"/>
          </rPr>
          <t>Michael:</t>
        </r>
        <r>
          <rPr>
            <sz val="9"/>
            <color indexed="81"/>
            <rFont val="Tahoma"/>
            <family val="2"/>
          </rPr>
          <t xml:space="preserve">
number of nutrition options in each FVP for dams</t>
        </r>
      </text>
    </comment>
    <comment ref="I68" authorId="0" shapeId="0" xr:uid="{00587B09-668D-48D5-9550-4C31BD63E620}">
      <text>
        <r>
          <rPr>
            <b/>
            <sz val="9"/>
            <color indexed="81"/>
            <rFont val="Tahoma"/>
            <family val="2"/>
          </rPr>
          <t>Michael:</t>
        </r>
        <r>
          <rPr>
            <sz val="9"/>
            <color indexed="81"/>
            <rFont val="Tahoma"/>
            <family val="2"/>
          </rPr>
          <t xml:space="preserve">
number of nutrition options in each FVP for dams</t>
        </r>
      </text>
    </comment>
    <comment ref="K68"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C69" authorId="0" shapeId="0" xr:uid="{A76FA4A7-B574-4D85-84CF-2DCB3135281F}">
      <text>
        <r>
          <rPr>
            <b/>
            <sz val="9"/>
            <color indexed="81"/>
            <rFont val="Tahoma"/>
            <family val="2"/>
          </rPr>
          <t>Michael:</t>
        </r>
        <r>
          <rPr>
            <sz val="9"/>
            <color indexed="81"/>
            <rFont val="Tahoma"/>
            <family val="2"/>
          </rPr>
          <t xml:space="preserve">
number of nutrition options in each FVP for offs</t>
        </r>
      </text>
    </comment>
    <comment ref="I69" authorId="0" shapeId="0" xr:uid="{FC5D88CF-5D1F-4DDF-80F4-B43A63DC3B74}">
      <text>
        <r>
          <rPr>
            <b/>
            <sz val="9"/>
            <color indexed="81"/>
            <rFont val="Tahoma"/>
            <family val="2"/>
          </rPr>
          <t>Michael:</t>
        </r>
        <r>
          <rPr>
            <sz val="9"/>
            <color indexed="81"/>
            <rFont val="Tahoma"/>
            <family val="2"/>
          </rPr>
          <t xml:space="preserve">
number of nutrition options in each FVP for offs</t>
        </r>
      </text>
    </comment>
    <comment ref="K69"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C70" authorId="0" shapeId="0" xr:uid="{1B62E202-39FB-47F6-A132-1E6921E1E126}">
      <text>
        <r>
          <rPr>
            <b/>
            <sz val="9"/>
            <color indexed="81"/>
            <rFont val="Tahoma"/>
            <family val="2"/>
          </rPr>
          <t>Michael Young:</t>
        </r>
        <r>
          <rPr>
            <sz val="9"/>
            <color indexed="81"/>
            <rFont val="Tahoma"/>
            <family val="2"/>
          </rPr>
          <t xml:space="preserve">
The variation in the feedsupply from the standard for this slice of N.</t>
        </r>
      </text>
    </comment>
    <comment ref="E70" authorId="0" shapeId="0" xr:uid="{FF31526B-031D-47CB-A1CB-F3186360377D}">
      <text>
        <r>
          <rPr>
            <b/>
            <sz val="9"/>
            <color indexed="81"/>
            <rFont val="Tahoma"/>
            <family val="2"/>
          </rPr>
          <t>Michael:</t>
        </r>
        <r>
          <rPr>
            <sz val="9"/>
            <color indexed="81"/>
            <rFont val="Tahoma"/>
            <family val="2"/>
          </rPr>
          <t xml:space="preserve">
For 0:1
      if n=3: medium nut (expected optimum)
      if n=2: high nut</t>
        </r>
      </text>
    </comment>
    <comment ref="I70" authorId="0" shapeId="0" xr:uid="{57810EB3-CFD1-4306-8A01-67C0B6DCA53C}">
      <text>
        <r>
          <rPr>
            <b/>
            <sz val="9"/>
            <color indexed="81"/>
            <rFont val="Tahoma"/>
            <family val="2"/>
          </rPr>
          <t>Michael Young:</t>
        </r>
        <r>
          <rPr>
            <sz val="9"/>
            <color indexed="81"/>
            <rFont val="Tahoma"/>
            <family val="2"/>
          </rPr>
          <t xml:space="preserve">
The variation in the feedsupply from the standard for this slice of N.</t>
        </r>
      </text>
    </comment>
    <comment ref="K70" authorId="0" shapeId="0" xr:uid="{D0D44936-2B06-49B0-9D39-428DB2C34316}">
      <text>
        <r>
          <rPr>
            <b/>
            <sz val="9"/>
            <color indexed="81"/>
            <rFont val="Tahoma"/>
            <family val="2"/>
          </rPr>
          <t>Michael:</t>
        </r>
        <r>
          <rPr>
            <sz val="9"/>
            <color indexed="81"/>
            <rFont val="Tahoma"/>
            <family val="2"/>
          </rPr>
          <t xml:space="preserve">
For 0:1
      if n=3: medium nut (expected optimum)
      if n=2: high nut</t>
        </r>
      </text>
    </comment>
    <comment ref="L70" authorId="0" shapeId="0" xr:uid="{6E15BA08-9838-4234-A1A0-18075FA6DD0A}">
      <text>
        <r>
          <rPr>
            <b/>
            <sz val="9"/>
            <color indexed="81"/>
            <rFont val="Tahoma"/>
            <family val="2"/>
          </rPr>
          <t xml:space="preserve">Michael:
</t>
        </r>
        <r>
          <rPr>
            <sz val="9"/>
            <color indexed="81"/>
            <rFont val="Tahoma"/>
            <family val="2"/>
          </rPr>
          <t>For 1:2</t>
        </r>
        <r>
          <rPr>
            <b/>
            <sz val="9"/>
            <color indexed="81"/>
            <rFont val="Tahoma"/>
            <family val="2"/>
          </rPr>
          <t xml:space="preserve">
      </t>
        </r>
        <r>
          <rPr>
            <sz val="9"/>
            <color indexed="81"/>
            <rFont val="Tahoma"/>
            <family val="2"/>
          </rPr>
          <t>if n=3: high nut
          if n=2: low nut</t>
        </r>
      </text>
    </comment>
    <comment ref="M70" authorId="0" shapeId="0" xr:uid="{906F2480-09AE-4303-9EC0-FFC4EB533E0D}">
      <text>
        <r>
          <rPr>
            <b/>
            <sz val="9"/>
            <color indexed="81"/>
            <rFont val="Tahoma"/>
            <family val="2"/>
          </rPr>
          <t xml:space="preserve">Michael:
</t>
        </r>
        <r>
          <rPr>
            <sz val="9"/>
            <color indexed="81"/>
            <rFont val="Tahoma"/>
            <family val="2"/>
          </rPr>
          <t xml:space="preserve">For 2:3
</t>
        </r>
        <r>
          <rPr>
            <b/>
            <sz val="9"/>
            <color indexed="81"/>
            <rFont val="Tahoma"/>
            <family val="2"/>
          </rPr>
          <t xml:space="preserve">      </t>
        </r>
        <r>
          <rPr>
            <sz val="9"/>
            <color indexed="81"/>
            <rFont val="Tahoma"/>
            <family val="2"/>
          </rPr>
          <t>if n=3: low nut
          if n=2: doesn't exist</t>
        </r>
      </text>
    </comment>
    <comment ref="E72" authorId="0" shapeId="0" xr:uid="{5733321B-C637-437A-8D57-5CF063856F44}">
      <text>
        <r>
          <rPr>
            <b/>
            <sz val="9"/>
            <color indexed="81"/>
            <rFont val="Tahoma"/>
            <family val="2"/>
          </rPr>
          <t>Michael:</t>
        </r>
        <r>
          <rPr>
            <sz val="9"/>
            <color indexed="81"/>
            <rFont val="Tahoma"/>
            <family val="2"/>
          </rPr>
          <t xml:space="preserve">
For 0:1
      if n=3: medium nut (expected optimum)
      if n=2: high nut</t>
        </r>
      </text>
    </comment>
    <comment ref="I72" authorId="0" shapeId="0" xr:uid="{F95E0FED-5EE8-4E55-8302-EB72C30FF256}">
      <text>
        <r>
          <rPr>
            <b/>
            <sz val="9"/>
            <color indexed="81"/>
            <rFont val="Tahoma"/>
            <family val="2"/>
          </rPr>
          <t>Michael Young:</t>
        </r>
        <r>
          <rPr>
            <sz val="9"/>
            <color indexed="81"/>
            <rFont val="Tahoma"/>
            <family val="2"/>
          </rPr>
          <t xml:space="preserve">
bool array - This control allows confinement to occur if it is turned on for the given p6 period (controlled in feedsupply in property inputs)</t>
        </r>
      </text>
    </comment>
    <comment ref="K72" authorId="0" shapeId="0" xr:uid="{DF7F50DD-ED9C-4910-9ADB-57692181FB3A}">
      <text>
        <r>
          <rPr>
            <b/>
            <sz val="9"/>
            <color indexed="81"/>
            <rFont val="Tahoma"/>
            <family val="2"/>
          </rPr>
          <t>Michael:</t>
        </r>
        <r>
          <rPr>
            <sz val="9"/>
            <color indexed="81"/>
            <rFont val="Tahoma"/>
            <family val="2"/>
          </rPr>
          <t xml:space="preserve">
For 0:1
      if n=3: medium nut (expected optimum)
      if n=2: high nut</t>
        </r>
      </text>
    </comment>
    <comment ref="L72" authorId="0" shapeId="0" xr:uid="{ABA5B190-1E5E-468C-BACB-5FA4AACD3FAE}">
      <text>
        <r>
          <rPr>
            <b/>
            <sz val="9"/>
            <color indexed="81"/>
            <rFont val="Tahoma"/>
            <family val="2"/>
          </rPr>
          <t xml:space="preserve">Michael:
</t>
        </r>
        <r>
          <rPr>
            <sz val="9"/>
            <color indexed="81"/>
            <rFont val="Tahoma"/>
            <family val="2"/>
          </rPr>
          <t>For 1:2</t>
        </r>
        <r>
          <rPr>
            <b/>
            <sz val="9"/>
            <color indexed="81"/>
            <rFont val="Tahoma"/>
            <family val="2"/>
          </rPr>
          <t xml:space="preserve">
      </t>
        </r>
        <r>
          <rPr>
            <sz val="9"/>
            <color indexed="81"/>
            <rFont val="Tahoma"/>
            <family val="2"/>
          </rPr>
          <t>if n=3: high nut
          if n=2: low nut</t>
        </r>
      </text>
    </comment>
    <comment ref="M72" authorId="0" shapeId="0" xr:uid="{F2EE8963-F566-421D-B9EB-944E3B434096}">
      <text>
        <r>
          <rPr>
            <b/>
            <sz val="9"/>
            <color indexed="81"/>
            <rFont val="Tahoma"/>
            <family val="2"/>
          </rPr>
          <t xml:space="preserve">Michael:
</t>
        </r>
        <r>
          <rPr>
            <sz val="9"/>
            <color indexed="81"/>
            <rFont val="Tahoma"/>
            <family val="2"/>
          </rPr>
          <t xml:space="preserve">For 2:3
</t>
        </r>
        <r>
          <rPr>
            <b/>
            <sz val="9"/>
            <color indexed="81"/>
            <rFont val="Tahoma"/>
            <family val="2"/>
          </rPr>
          <t xml:space="preserve">      </t>
        </r>
        <r>
          <rPr>
            <sz val="9"/>
            <color indexed="81"/>
            <rFont val="Tahoma"/>
            <family val="2"/>
          </rPr>
          <t>if n=3: low nut
          if n=2: doesn't exist</t>
        </r>
      </text>
    </comment>
    <comment ref="I73" authorId="0" shapeId="0" xr:uid="{52D49BFD-BE7A-4A50-89D5-0884295A5C01}">
      <text>
        <r>
          <rPr>
            <b/>
            <sz val="9"/>
            <color indexed="81"/>
            <rFont val="Tahoma"/>
            <family val="2"/>
          </rPr>
          <t>Michael Young:</t>
        </r>
        <r>
          <rPr>
            <sz val="9"/>
            <color indexed="81"/>
            <rFont val="Tahoma"/>
            <family val="2"/>
          </rPr>
          <t xml:space="preserve">
bool array - This control allows confinement to occur if it is turned on for the given p6 period (controlled in feedsupply in property inputs)</t>
        </r>
      </text>
    </comment>
    <comment ref="I74"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I75"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76" authorId="2" shapeId="0" xr:uid="{2A40BB29-FFD1-42C0-8E31-758CEAC8F3A7}">
      <text>
        <r>
          <rPr>
            <b/>
            <sz val="9"/>
            <color indexed="81"/>
            <rFont val="Tahoma"/>
            <family val="2"/>
          </rPr>
          <t>John:</t>
        </r>
        <r>
          <rPr>
            <sz val="9"/>
            <color indexed="81"/>
            <rFont val="Tahoma"/>
            <family val="2"/>
          </rPr>
          <t xml:space="preserve">
All dams</t>
        </r>
      </text>
    </comment>
    <comment ref="I76"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K76" authorId="2" shapeId="0" xr:uid="{BA3A06F6-5FBC-4C68-B3F6-A470C12E3E9F}">
      <text>
        <r>
          <rPr>
            <b/>
            <sz val="9"/>
            <color indexed="81"/>
            <rFont val="Tahoma"/>
            <family val="2"/>
          </rPr>
          <t>John:</t>
        </r>
        <r>
          <rPr>
            <sz val="9"/>
            <color indexed="81"/>
            <rFont val="Tahoma"/>
            <family val="2"/>
          </rPr>
          <t xml:space="preserve">
All dams</t>
        </r>
      </text>
    </comment>
    <comment ref="E77" authorId="2" shapeId="0" xr:uid="{2D64714A-0DF8-4967-A15F-4A54D3B1F930}">
      <text>
        <r>
          <rPr>
            <b/>
            <sz val="9"/>
            <color indexed="81"/>
            <rFont val="Tahoma"/>
            <family val="2"/>
          </rPr>
          <t>John:</t>
        </r>
        <r>
          <rPr>
            <sz val="9"/>
            <color indexed="81"/>
            <rFont val="Tahoma"/>
            <family val="2"/>
          </rPr>
          <t xml:space="preserve">
All offspring</t>
        </r>
      </text>
    </comment>
    <comment ref="I77"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K77" authorId="2" shapeId="0" xr:uid="{BAE21718-124E-41FB-A7AB-94CD4DC233D4}">
      <text>
        <r>
          <rPr>
            <b/>
            <sz val="9"/>
            <color indexed="81"/>
            <rFont val="Tahoma"/>
            <family val="2"/>
          </rPr>
          <t>John:</t>
        </r>
        <r>
          <rPr>
            <sz val="9"/>
            <color indexed="81"/>
            <rFont val="Tahoma"/>
            <family val="2"/>
          </rPr>
          <t xml:space="preserve">
All offspring</t>
        </r>
      </text>
    </comment>
    <comment ref="E78" authorId="2" shapeId="0" xr:uid="{0F3A1B6E-C70E-4F5B-8B62-F40C7695A101}">
      <text>
        <r>
          <rPr>
            <b/>
            <sz val="9"/>
            <color indexed="81"/>
            <rFont val="Tahoma"/>
            <family val="2"/>
          </rPr>
          <t>John:</t>
        </r>
        <r>
          <rPr>
            <sz val="9"/>
            <color indexed="81"/>
            <rFont val="Tahoma"/>
            <family val="2"/>
          </rPr>
          <t xml:space="preserve">
All dams</t>
        </r>
      </text>
    </comment>
    <comment ref="I78"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K78" authorId="2" shapeId="0" xr:uid="{80B9B055-094F-4460-9AFA-3F0769F75098}">
      <text>
        <r>
          <rPr>
            <b/>
            <sz val="9"/>
            <color indexed="81"/>
            <rFont val="Tahoma"/>
            <family val="2"/>
          </rPr>
          <t>John:</t>
        </r>
        <r>
          <rPr>
            <sz val="9"/>
            <color indexed="81"/>
            <rFont val="Tahoma"/>
            <family val="2"/>
          </rPr>
          <t xml:space="preserve">
All dams</t>
        </r>
      </text>
    </comment>
    <comment ref="C79" authorId="2" shapeId="0" xr:uid="{0115D11B-A206-465A-AB8C-659DF15F9A89}">
      <text>
        <r>
          <rPr>
            <b/>
            <sz val="9"/>
            <color indexed="81"/>
            <rFont val="Tahoma"/>
            <family val="2"/>
          </rPr>
          <t>John:</t>
        </r>
        <r>
          <rPr>
            <sz val="9"/>
            <color indexed="81"/>
            <rFont val="Tahoma"/>
            <family val="2"/>
          </rPr>
          <t xml:space="preserve">
Alter the standard feed supply options (r1)</t>
        </r>
      </text>
    </comment>
    <comment ref="E79" authorId="2" shapeId="0" xr:uid="{14F8BE86-FDCE-4FD5-9F14-73AC79380282}">
      <text>
        <r>
          <rPr>
            <b/>
            <sz val="9"/>
            <color indexed="81"/>
            <rFont val="Tahoma"/>
            <family val="2"/>
          </rPr>
          <t>John:</t>
        </r>
        <r>
          <rPr>
            <sz val="9"/>
            <color indexed="81"/>
            <rFont val="Tahoma"/>
            <family val="2"/>
          </rPr>
          <t xml:space="preserve">
All offspring</t>
        </r>
      </text>
    </comment>
    <comment ref="I79"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K79" authorId="2" shapeId="0" xr:uid="{ACA1CA3A-0203-4101-A73C-CD567DA8AE6C}">
      <text>
        <r>
          <rPr>
            <b/>
            <sz val="9"/>
            <color indexed="81"/>
            <rFont val="Tahoma"/>
            <family val="2"/>
          </rPr>
          <t>John:</t>
        </r>
        <r>
          <rPr>
            <sz val="9"/>
            <color indexed="81"/>
            <rFont val="Tahoma"/>
            <family val="2"/>
          </rPr>
          <t xml:space="preserve">
All offspring</t>
        </r>
      </text>
    </comment>
    <comment ref="E80" authorId="2" shapeId="0" xr:uid="{49AC8A0D-9742-4B8E-9FE0-E9A43BE5086D}">
      <text>
        <r>
          <rPr>
            <b/>
            <sz val="9"/>
            <color indexed="81"/>
            <rFont val="Tahoma"/>
            <family val="2"/>
          </rPr>
          <t>John:</t>
        </r>
        <r>
          <rPr>
            <sz val="9"/>
            <color indexed="81"/>
            <rFont val="Tahoma"/>
            <family val="2"/>
          </rPr>
          <t xml:space="preserve">
All dams</t>
        </r>
      </text>
    </comment>
    <comment ref="I80"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K80" authorId="2" shapeId="0" xr:uid="{C216DCAD-71BC-4F1F-809E-13D9D9898A44}">
      <text>
        <r>
          <rPr>
            <b/>
            <sz val="9"/>
            <color indexed="81"/>
            <rFont val="Tahoma"/>
            <family val="2"/>
          </rPr>
          <t>John:</t>
        </r>
        <r>
          <rPr>
            <sz val="9"/>
            <color indexed="81"/>
            <rFont val="Tahoma"/>
            <family val="2"/>
          </rPr>
          <t xml:space="preserve">
All dams</t>
        </r>
      </text>
    </comment>
    <comment ref="E81" authorId="2" shapeId="0" xr:uid="{A61A622D-7A64-4D5B-BEF3-5DB904AD9291}">
      <text>
        <r>
          <rPr>
            <b/>
            <sz val="9"/>
            <color indexed="81"/>
            <rFont val="Tahoma"/>
            <family val="2"/>
          </rPr>
          <t>John:</t>
        </r>
        <r>
          <rPr>
            <sz val="9"/>
            <color indexed="81"/>
            <rFont val="Tahoma"/>
            <family val="2"/>
          </rPr>
          <t xml:space="preserve">
All offspring</t>
        </r>
      </text>
    </comment>
    <comment ref="I81"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K81" authorId="2" shapeId="0" xr:uid="{5C9F4E36-E2FF-4890-AAFA-8EE61112E421}">
      <text>
        <r>
          <rPr>
            <b/>
            <sz val="9"/>
            <color indexed="81"/>
            <rFont val="Tahoma"/>
            <family val="2"/>
          </rPr>
          <t>John:</t>
        </r>
        <r>
          <rPr>
            <sz val="9"/>
            <color indexed="81"/>
            <rFont val="Tahoma"/>
            <family val="2"/>
          </rPr>
          <t xml:space="preserve">
All offspring</t>
        </r>
      </text>
    </comment>
    <comment ref="E82" authorId="2" shapeId="0" xr:uid="{8C95E2A2-1F24-4CDD-B05F-CF203E234223}">
      <text>
        <r>
          <rPr>
            <b/>
            <sz val="9"/>
            <color indexed="81"/>
            <rFont val="Tahoma"/>
            <family val="2"/>
          </rPr>
          <t>John:</t>
        </r>
        <r>
          <rPr>
            <sz val="9"/>
            <color indexed="81"/>
            <rFont val="Tahoma"/>
            <family val="2"/>
          </rPr>
          <t xml:space="preserve">
aStd - weanage
</t>
        </r>
      </text>
    </comment>
    <comment ref="I82"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K82" authorId="2" shapeId="0" xr:uid="{63B4D357-0DDC-417D-9FE4-EDF077DED7C7}">
      <text>
        <r>
          <rPr>
            <b/>
            <sz val="9"/>
            <color indexed="81"/>
            <rFont val="Tahoma"/>
            <family val="2"/>
          </rPr>
          <t>John:</t>
        </r>
        <r>
          <rPr>
            <sz val="9"/>
            <color indexed="81"/>
            <rFont val="Tahoma"/>
            <family val="2"/>
          </rPr>
          <t xml:space="preserve">
aStd - weanage
</t>
        </r>
      </text>
    </comment>
    <comment ref="E83" authorId="2" shapeId="0" xr:uid="{B5242D2F-7FC9-4C08-92E0-BA8EDAE3BA9C}">
      <text>
        <r>
          <rPr>
            <b/>
            <sz val="9"/>
            <color indexed="81"/>
            <rFont val="Tahoma"/>
            <family val="2"/>
          </rPr>
          <t>John:</t>
        </r>
        <r>
          <rPr>
            <sz val="9"/>
            <color indexed="81"/>
            <rFont val="Tahoma"/>
            <family val="2"/>
          </rPr>
          <t xml:space="preserve">
aStd - weanage
</t>
        </r>
      </text>
    </comment>
    <comment ref="I83"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K83" authorId="2" shapeId="0" xr:uid="{CCD165BA-7616-48A6-BB3E-85A1FFB1A67E}">
      <text>
        <r>
          <rPr>
            <b/>
            <sz val="9"/>
            <color indexed="81"/>
            <rFont val="Tahoma"/>
            <family val="2"/>
          </rPr>
          <t>John:</t>
        </r>
        <r>
          <rPr>
            <sz val="9"/>
            <color indexed="81"/>
            <rFont val="Tahoma"/>
            <family val="2"/>
          </rPr>
          <t xml:space="preserve">
aStd - weanage
</t>
        </r>
      </text>
    </comment>
    <comment ref="E84" authorId="2" shapeId="0" xr:uid="{6D3D7924-A68F-4905-B7A9-C2FFDA5CEC14}">
      <text>
        <r>
          <rPr>
            <b/>
            <sz val="9"/>
            <color indexed="81"/>
            <rFont val="Tahoma"/>
            <family val="2"/>
          </rPr>
          <t>John:</t>
        </r>
        <r>
          <rPr>
            <sz val="9"/>
            <color indexed="81"/>
            <rFont val="Tahoma"/>
            <family val="2"/>
          </rPr>
          <t xml:space="preserve">
Undifferentiated dams</t>
        </r>
      </text>
    </comment>
    <comment ref="I84"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K84" authorId="2" shapeId="0" xr:uid="{CD65C71A-5B1F-4BB8-9EA4-5104F6AF65AF}">
      <text>
        <r>
          <rPr>
            <b/>
            <sz val="9"/>
            <color indexed="81"/>
            <rFont val="Tahoma"/>
            <family val="2"/>
          </rPr>
          <t>John:</t>
        </r>
        <r>
          <rPr>
            <sz val="9"/>
            <color indexed="81"/>
            <rFont val="Tahoma"/>
            <family val="2"/>
          </rPr>
          <t xml:space="preserve">
Undifferentiated dams</t>
        </r>
      </text>
    </comment>
    <comment ref="L84" authorId="2" shapeId="0" xr:uid="{773306BF-918F-4060-87BF-8E8A5E8FB162}">
      <text>
        <r>
          <rPr>
            <b/>
            <sz val="9"/>
            <color indexed="81"/>
            <rFont val="Tahoma"/>
            <family val="2"/>
          </rPr>
          <t>John:</t>
        </r>
        <r>
          <rPr>
            <sz val="9"/>
            <color indexed="81"/>
            <rFont val="Tahoma"/>
            <family val="2"/>
          </rPr>
          <t xml:space="preserve">
Dry dams </t>
        </r>
      </text>
    </comment>
    <comment ref="M84" authorId="2" shapeId="0" xr:uid="{15153963-DC98-47CF-B2D6-FD6E8A7C1795}">
      <text>
        <r>
          <rPr>
            <b/>
            <sz val="9"/>
            <color indexed="81"/>
            <rFont val="Tahoma"/>
            <family val="2"/>
          </rPr>
          <t>John:</t>
        </r>
        <r>
          <rPr>
            <sz val="9"/>
            <color indexed="81"/>
            <rFont val="Tahoma"/>
            <family val="2"/>
          </rPr>
          <t xml:space="preserve">
Pregnant dams</t>
        </r>
      </text>
    </comment>
    <comment ref="N84" authorId="2" shapeId="0" xr:uid="{B58CAC8F-934D-4A91-BA86-05C95EF0C01C}">
      <text>
        <r>
          <rPr>
            <b/>
            <sz val="9"/>
            <color indexed="81"/>
            <rFont val="Tahoma"/>
            <family val="2"/>
          </rPr>
          <t>John:</t>
        </r>
        <r>
          <rPr>
            <sz val="9"/>
            <color indexed="81"/>
            <rFont val="Tahoma"/>
            <family val="2"/>
          </rPr>
          <t xml:space="preserve">
Single dams</t>
        </r>
      </text>
    </comment>
    <comment ref="O84" authorId="2" shapeId="0" xr:uid="{C143183F-E5C8-42B9-8789-3E038E10D8ED}">
      <text>
        <r>
          <rPr>
            <b/>
            <sz val="9"/>
            <color indexed="81"/>
            <rFont val="Tahoma"/>
            <family val="2"/>
          </rPr>
          <t>John:</t>
        </r>
        <r>
          <rPr>
            <sz val="9"/>
            <color indexed="81"/>
            <rFont val="Tahoma"/>
            <family val="2"/>
          </rPr>
          <t xml:space="preserve">
Multiple dams</t>
        </r>
      </text>
    </comment>
    <comment ref="P84" authorId="2" shapeId="0" xr:uid="{8301163C-BAAF-4601-9D86-E6A8DDBCF907}">
      <text>
        <r>
          <rPr>
            <b/>
            <sz val="9"/>
            <color indexed="81"/>
            <rFont val="Tahoma"/>
            <family val="2"/>
          </rPr>
          <t>John:</t>
        </r>
        <r>
          <rPr>
            <sz val="9"/>
            <color indexed="81"/>
            <rFont val="Tahoma"/>
            <family val="2"/>
          </rPr>
          <t xml:space="preserve">
Twin dams</t>
        </r>
      </text>
    </comment>
    <comment ref="Q84" authorId="2" shapeId="0" xr:uid="{6B1F551B-FF07-4A77-8E36-C8C2D3FEC92B}">
      <text>
        <r>
          <rPr>
            <b/>
            <sz val="9"/>
            <color indexed="81"/>
            <rFont val="Tahoma"/>
            <family val="2"/>
          </rPr>
          <t>John:</t>
        </r>
        <r>
          <rPr>
            <sz val="9"/>
            <color indexed="81"/>
            <rFont val="Tahoma"/>
            <family val="2"/>
          </rPr>
          <t xml:space="preserve">
Triplet dams</t>
        </r>
      </text>
    </comment>
    <comment ref="E85" authorId="2" shapeId="0" xr:uid="{13B9FFE8-DE72-45CA-8BAC-4F7FA889CC21}">
      <text>
        <r>
          <rPr>
            <b/>
            <sz val="9"/>
            <color indexed="81"/>
            <rFont val="Tahoma"/>
            <family val="2"/>
          </rPr>
          <t>John:</t>
        </r>
        <r>
          <rPr>
            <sz val="9"/>
            <color indexed="81"/>
            <rFont val="Tahoma"/>
            <family val="2"/>
          </rPr>
          <t xml:space="preserve">
aStd - weanage
</t>
        </r>
      </text>
    </comment>
    <comment ref="I85" authorId="2" shapeId="0" xr:uid="{F18A2D3B-C51E-4004-8FA6-6633CAE1C531}">
      <text>
        <r>
          <rPr>
            <b/>
            <sz val="9"/>
            <color indexed="81"/>
            <rFont val="Tahoma"/>
            <family val="2"/>
          </rPr>
          <t>John:</t>
        </r>
        <r>
          <rPr>
            <sz val="9"/>
            <color indexed="81"/>
            <rFont val="Tahoma"/>
            <family val="2"/>
          </rPr>
          <t xml:space="preserve">
Change which weanage feed supply adjustment is selected for:
i - TOL
k5 - 
g3 - offspring genotype
</t>
        </r>
      </text>
    </comment>
    <comment ref="K85" authorId="2" shapeId="0" xr:uid="{6B1A29D1-B0DE-4096-9A24-26DB546794A7}">
      <text>
        <r>
          <rPr>
            <b/>
            <sz val="9"/>
            <color indexed="81"/>
            <rFont val="Tahoma"/>
            <family val="2"/>
          </rPr>
          <t>John:</t>
        </r>
        <r>
          <rPr>
            <sz val="9"/>
            <color indexed="81"/>
            <rFont val="Tahoma"/>
            <family val="2"/>
          </rPr>
          <t xml:space="preserve">
aStd - weanage
</t>
        </r>
      </text>
    </comment>
    <comment ref="E87" authorId="2" shapeId="0" xr:uid="{93EE37EC-6795-4B09-89C8-A4C7BD363837}">
      <text>
        <r>
          <rPr>
            <b/>
            <sz val="9"/>
            <color indexed="81"/>
            <rFont val="Tahoma"/>
            <family val="2"/>
          </rPr>
          <t>John:</t>
        </r>
        <r>
          <rPr>
            <sz val="9"/>
            <color indexed="81"/>
            <rFont val="Tahoma"/>
            <family val="2"/>
          </rPr>
          <t xml:space="preserve">
The base breed. This is usually Merino or composite.</t>
        </r>
      </text>
    </comment>
    <comment ref="I87" authorId="2" shapeId="0" xr:uid="{C5ACD3E5-D92E-4FC9-B7D2-2833C4D56DB1}">
      <text>
        <r>
          <rPr>
            <b/>
            <sz val="9"/>
            <color indexed="81"/>
            <rFont val="Tahoma"/>
            <family val="2"/>
          </rPr>
          <t>John:</t>
        </r>
        <r>
          <rPr>
            <sz val="9"/>
            <color indexed="81"/>
            <rFont val="Tahoma"/>
            <family val="2"/>
          </rPr>
          <t xml:space="preserve">
Select the genotype for the 3 breeds
This the g0 axis for the 3 sire breeds.</t>
        </r>
      </text>
    </comment>
    <comment ref="K87" authorId="2" shapeId="0" xr:uid="{54B7BE89-B027-4B5B-8371-1AA1D985E06A}">
      <text>
        <r>
          <rPr>
            <b/>
            <sz val="9"/>
            <color indexed="81"/>
            <rFont val="Tahoma"/>
            <family val="2"/>
          </rPr>
          <t>John:</t>
        </r>
        <r>
          <rPr>
            <sz val="9"/>
            <color indexed="81"/>
            <rFont val="Tahoma"/>
            <family val="2"/>
          </rPr>
          <t xml:space="preserve">
The base breed. This is usually Merino or composite.</t>
        </r>
      </text>
    </comment>
    <comment ref="L87" authorId="2" shapeId="0" xr:uid="{64A93A67-1E18-4812-8346-2EE1D5919F08}">
      <text>
        <r>
          <rPr>
            <b/>
            <sz val="9"/>
            <color indexed="81"/>
            <rFont val="Tahoma"/>
            <family val="2"/>
          </rPr>
          <t>John:</t>
        </r>
        <r>
          <rPr>
            <sz val="9"/>
            <color indexed="81"/>
            <rFont val="Tahoma"/>
            <family val="2"/>
          </rPr>
          <t xml:space="preserve">
The maternal breed. This is the maternal sire of the 1st cross dam (in a 2nd cross lamb system).</t>
        </r>
      </text>
    </comment>
    <comment ref="M87" authorId="2" shapeId="0" xr:uid="{F6449F34-65E4-435E-8BA6-476FDF3790F7}">
      <text>
        <r>
          <rPr>
            <b/>
            <sz val="9"/>
            <color indexed="81"/>
            <rFont val="Tahoma"/>
            <family val="2"/>
          </rPr>
          <t>John:</t>
        </r>
        <r>
          <rPr>
            <sz val="9"/>
            <color indexed="81"/>
            <rFont val="Tahoma"/>
            <family val="2"/>
          </rPr>
          <t xml:space="preserve">
The terminal breed. In both the 1st and  2nd cross lamb system.</t>
        </r>
      </text>
    </comment>
    <comment ref="E88" authorId="2" shapeId="0" xr:uid="{8969ED29-5727-4F1D-84F5-4BF347F29F8B}">
      <text>
        <r>
          <rPr>
            <b/>
            <sz val="9"/>
            <color indexed="81"/>
            <rFont val="Tahoma"/>
            <family val="2"/>
          </rPr>
          <t>John:</t>
        </r>
        <r>
          <rPr>
            <sz val="9"/>
            <color indexed="81"/>
            <rFont val="Tahoma"/>
            <family val="2"/>
          </rPr>
          <t xml:space="preserve">
Include BMT</t>
        </r>
      </text>
    </comment>
    <comment ref="K88" authorId="2" shapeId="0" xr:uid="{1FD6EB44-2B68-4709-8221-0486E6734B6D}">
      <text>
        <r>
          <rPr>
            <b/>
            <sz val="9"/>
            <color indexed="81"/>
            <rFont val="Tahoma"/>
            <family val="2"/>
          </rPr>
          <t>John:</t>
        </r>
        <r>
          <rPr>
            <sz val="9"/>
            <color indexed="81"/>
            <rFont val="Tahoma"/>
            <family val="2"/>
          </rPr>
          <t xml:space="preserve">
Include BBB</t>
        </r>
      </text>
    </comment>
    <comment ref="L88" authorId="2" shapeId="0" xr:uid="{566E489D-EBBB-4428-8A84-1D619E0D6D2B}">
      <text>
        <r>
          <rPr>
            <b/>
            <sz val="9"/>
            <color indexed="81"/>
            <rFont val="Tahoma"/>
            <family val="2"/>
          </rPr>
          <t>John:</t>
        </r>
        <r>
          <rPr>
            <sz val="9"/>
            <color indexed="81"/>
            <rFont val="Tahoma"/>
            <family val="2"/>
          </rPr>
          <t xml:space="preserve">
Include BBM</t>
        </r>
      </text>
    </comment>
    <comment ref="M88" authorId="2" shapeId="0" xr:uid="{EE6E8BA0-F91B-447D-B8BB-11390E5E696B}">
      <text>
        <r>
          <rPr>
            <b/>
            <sz val="9"/>
            <color indexed="81"/>
            <rFont val="Tahoma"/>
            <family val="2"/>
          </rPr>
          <t>John:</t>
        </r>
        <r>
          <rPr>
            <sz val="9"/>
            <color indexed="81"/>
            <rFont val="Tahoma"/>
            <family val="2"/>
          </rPr>
          <t xml:space="preserve">
Include BBT</t>
        </r>
      </text>
    </comment>
    <comment ref="N88" authorId="2" shapeId="0" xr:uid="{0CFF2543-1E49-44E9-B45A-44870CF3DF09}">
      <text>
        <r>
          <rPr>
            <b/>
            <sz val="9"/>
            <color indexed="81"/>
            <rFont val="Tahoma"/>
            <family val="2"/>
          </rPr>
          <t>John:</t>
        </r>
        <r>
          <rPr>
            <sz val="9"/>
            <color indexed="81"/>
            <rFont val="Tahoma"/>
            <family val="2"/>
          </rPr>
          <t xml:space="preserve">
Include BMT</t>
        </r>
      </text>
    </comment>
    <comment ref="I89"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I90"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I92" authorId="2" shapeId="0" xr:uid="{C297A862-26D1-4BCF-BE2D-891E81692CEC}">
      <text>
        <r>
          <rPr>
            <b/>
            <sz val="9"/>
            <color indexed="81"/>
            <rFont val="Tahoma"/>
            <family val="2"/>
          </rPr>
          <t>John:</t>
        </r>
        <r>
          <rPr>
            <sz val="9"/>
            <color indexed="81"/>
            <rFont val="Tahoma"/>
            <family val="2"/>
          </rPr>
          <t xml:space="preserve">
Scalar for the standard fleece weight of each genotype</t>
        </r>
      </text>
    </comment>
    <comment ref="I93" authorId="2" shapeId="0" xr:uid="{67798BAD-9876-4C50-8948-58427BF1EA41}">
      <text>
        <r>
          <rPr>
            <b/>
            <sz val="9"/>
            <color indexed="81"/>
            <rFont val="Tahoma"/>
            <family val="2"/>
          </rPr>
          <t>John:</t>
        </r>
        <r>
          <rPr>
            <sz val="9"/>
            <color indexed="81"/>
            <rFont val="Tahoma"/>
            <family val="2"/>
          </rPr>
          <t xml:space="preserve">
Adjustment to the standard fibre diameter of each genotype</t>
        </r>
      </text>
    </comment>
    <comment ref="E94" authorId="0" shapeId="0" xr:uid="{EACDCA0C-CF7D-4FB8-94BE-7ADDDFEB9BF4}">
      <text>
        <r>
          <rPr>
            <b/>
            <sz val="9"/>
            <color indexed="81"/>
            <rFont val="Tahoma"/>
            <family val="2"/>
          </rPr>
          <t>Michael Young:</t>
        </r>
        <r>
          <rPr>
            <sz val="9"/>
            <color indexed="81"/>
            <rFont val="Tahoma"/>
            <family val="2"/>
          </rPr>
          <t xml:space="preserve">
potential intake. Done in the intake function which alters the animal profile</t>
        </r>
      </text>
    </comment>
    <comment ref="I94" authorId="0" shapeId="0" xr:uid="{4B7E0EFF-4B8F-4C81-A714-F79834BF4F2D}">
      <text>
        <r>
          <rPr>
            <b/>
            <sz val="9"/>
            <color indexed="81"/>
            <rFont val="Tahoma"/>
            <family val="2"/>
          </rPr>
          <t>Michael Young:</t>
        </r>
        <r>
          <rPr>
            <sz val="9"/>
            <color indexed="81"/>
            <rFont val="Tahoma"/>
            <family val="2"/>
          </rPr>
          <t xml:space="preserve">
potential intake. Done in the intake function which alters the animal profile. Only active if zf2 = 1</t>
        </r>
      </text>
    </comment>
    <comment ref="C95" authorId="2" shapeId="0" xr:uid="{DF9C2F75-9CA4-4916-999A-F88F5E381C8B}">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95" authorId="0" shapeId="0" xr:uid="{D551B429-654C-485E-9602-3C4AF4A7D175}">
      <text>
        <r>
          <rPr>
            <b/>
            <sz val="9"/>
            <color indexed="81"/>
            <rFont val="Tahoma"/>
            <family val="2"/>
          </rPr>
          <t>Michael Young:</t>
        </r>
        <r>
          <rPr>
            <sz val="9"/>
            <color indexed="81"/>
            <rFont val="Tahoma"/>
            <family val="2"/>
          </rPr>
          <t xml:space="preserve">
potential intake. Done in the intake function which alters the animal profile</t>
        </r>
      </text>
    </comment>
    <comment ref="I95" authorId="0" shapeId="0" xr:uid="{AEF82B83-B4CC-496B-9C04-EE5713234DAD}">
      <text>
        <r>
          <rPr>
            <b/>
            <sz val="9"/>
            <color indexed="81"/>
            <rFont val="Tahoma"/>
            <family val="2"/>
          </rPr>
          <t>John:</t>
        </r>
        <r>
          <rPr>
            <sz val="9"/>
            <color indexed="81"/>
            <rFont val="Tahoma"/>
            <family val="2"/>
          </rPr>
          <t xml:space="preserve">
potential intake. Done in the intake function which alters the animal profile.
Can be used to adjust WWt with a genetic angle.</t>
        </r>
      </text>
    </comment>
    <comment ref="I101"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The outcome is a lower quality diet is required for the same LW profile.</t>
        </r>
      </text>
    </comment>
    <comment ref="I102" authorId="0" shapeId="0" xr:uid="{34BCA8FD-1990-4810-950F-E8B1D79B322E}">
      <text>
        <r>
          <rPr>
            <b/>
            <sz val="9"/>
            <color indexed="81"/>
            <rFont val="Tahoma"/>
            <family val="2"/>
          </rPr>
          <t>Young:</t>
        </r>
        <r>
          <rPr>
            <sz val="9"/>
            <color indexed="81"/>
            <rFont val="Tahoma"/>
            <family val="2"/>
          </rPr>
          <t xml:space="preserve">
potential intake done after the calculation function so the profile is not altered
The outcome is a lower quality diet is required for the same LW profile.</t>
        </r>
      </text>
    </comment>
    <comment ref="E107" authorId="2" shapeId="0" xr:uid="{87647C01-705A-4989-AA19-97DF878326C5}">
      <text>
        <r>
          <rPr>
            <b/>
            <sz val="9"/>
            <color indexed="81"/>
            <rFont val="Tahoma"/>
            <family val="2"/>
          </rPr>
          <t>John:</t>
        </r>
        <r>
          <rPr>
            <sz val="9"/>
            <color indexed="81"/>
            <rFont val="Tahoma"/>
            <family val="2"/>
          </rPr>
          <t xml:space="preserve">
LTW lamb survival of multiples</t>
        </r>
      </text>
    </comment>
    <comment ref="I107"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K107"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L107" authorId="0" shapeId="0" xr:uid="{465B2B49-71CA-4FDB-8DD1-459456A18960}">
      <text>
        <r>
          <rPr>
            <b/>
            <sz val="9"/>
            <color indexed="81"/>
            <rFont val="Tahoma"/>
            <family val="2"/>
          </rPr>
          <t>John Young:</t>
        </r>
        <r>
          <rPr>
            <sz val="9"/>
            <color indexed="81"/>
            <rFont val="Tahoma"/>
            <family val="2"/>
          </rPr>
          <t xml:space="preserve">
Used to alter the seasonality of conceiving at least 2 (or more) foetuses
</t>
        </r>
      </text>
    </comment>
    <comment ref="M107"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N107"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O107" authorId="2" shapeId="0" xr:uid="{CAD61EF4-5EE1-44C1-AB81-C0E33E6795B1}">
      <text>
        <r>
          <rPr>
            <b/>
            <sz val="9"/>
            <color indexed="81"/>
            <rFont val="Tahoma"/>
            <family val="2"/>
          </rPr>
          <t>John:</t>
        </r>
        <r>
          <rPr>
            <sz val="9"/>
            <color indexed="81"/>
            <rFont val="Tahoma"/>
            <family val="2"/>
          </rPr>
          <t xml:space="preserve">
CSIRO lamb survival of multiples</t>
        </r>
      </text>
    </comment>
    <comment ref="P107" authorId="2" shapeId="0" xr:uid="{628766B1-2D71-4024-A31A-0E6B823FD6F3}">
      <text>
        <r>
          <rPr>
            <b/>
            <sz val="9"/>
            <color indexed="81"/>
            <rFont val="Tahoma"/>
            <family val="2"/>
          </rPr>
          <t>John:</t>
        </r>
        <r>
          <rPr>
            <sz val="9"/>
            <color indexed="81"/>
            <rFont val="Tahoma"/>
            <family val="2"/>
          </rPr>
          <t xml:space="preserve">
LTW lamb survival of multiples</t>
        </r>
      </text>
    </comment>
    <comment ref="Q107" authorId="0" shapeId="0" xr:uid="{D49C5E73-C2A2-4498-9EDB-F517E7989FF7}">
      <text>
        <r>
          <rPr>
            <sz val="9"/>
            <color indexed="81"/>
            <rFont val="Tahoma"/>
            <family val="2"/>
          </rPr>
          <t xml:space="preserve">Mobsize coefficient for singles survival (MU).
</t>
        </r>
      </text>
    </comment>
    <comment ref="R107" authorId="0" shapeId="0" xr:uid="{24642437-DE1D-4399-9E7E-FD4A87E7AC36}">
      <text>
        <r>
          <rPr>
            <sz val="9"/>
            <color indexed="81"/>
            <rFont val="Tahoma"/>
            <family val="2"/>
          </rPr>
          <t xml:space="preserve">Mob size coefficient for twins survival (MU).
</t>
        </r>
      </text>
    </comment>
    <comment ref="S107" authorId="0" shapeId="0" xr:uid="{5BAB30E5-FCE9-4C2C-B0B1-9DF848EBB20A}">
      <text>
        <r>
          <rPr>
            <sz val="9"/>
            <color indexed="81"/>
            <rFont val="Tahoma"/>
            <family val="2"/>
          </rPr>
          <t xml:space="preserve">Mobsize coefficient for triplets survival (MU).
</t>
        </r>
      </text>
    </comment>
    <comment ref="I108" authorId="0" shapeId="0" xr:uid="{B7009A5B-F642-464B-8271-9538C53B174B}">
      <text>
        <r>
          <rPr>
            <b/>
            <sz val="9"/>
            <color indexed="81"/>
            <rFont val="Tahoma"/>
            <family val="2"/>
          </rPr>
          <t xml:space="preserve">John:
</t>
        </r>
        <r>
          <rPr>
            <sz val="9"/>
            <color indexed="81"/>
            <rFont val="Tahoma"/>
            <family val="2"/>
          </rPr>
          <t>Coefficients that can vary with different BTRT</t>
        </r>
      </text>
    </comment>
    <comment ref="K108" authorId="0" shapeId="0" xr:uid="{2F297146-8C54-4199-B204-856712375AC8}">
      <text>
        <r>
          <rPr>
            <b/>
            <sz val="9"/>
            <color indexed="81"/>
            <rFont val="Tahoma"/>
            <family val="2"/>
          </rPr>
          <t>John Young:</t>
        </r>
        <r>
          <rPr>
            <sz val="9"/>
            <color indexed="81"/>
            <rFont val="Tahoma"/>
            <family val="2"/>
          </rPr>
          <t xml:space="preserve">
Used to scale the BTRT adjustment of SRW
</t>
        </r>
      </text>
    </comment>
    <comment ref="E109" authorId="2" shapeId="0" xr:uid="{F2662D29-00A0-4DCD-9B3D-453AFB0920FF}">
      <text>
        <r>
          <rPr>
            <b/>
            <sz val="9"/>
            <color indexed="81"/>
            <rFont val="Tahoma"/>
            <family val="2"/>
          </rPr>
          <t>John:</t>
        </r>
        <r>
          <rPr>
            <sz val="9"/>
            <color indexed="81"/>
            <rFont val="Tahoma"/>
            <family val="2"/>
          </rPr>
          <t xml:space="preserve">
Singles</t>
        </r>
      </text>
    </comment>
    <comment ref="I109" authorId="2" shapeId="0" xr:uid="{A6FB663F-988F-4E38-9BAE-234EF068CE41}">
      <text>
        <r>
          <rPr>
            <b/>
            <sz val="9"/>
            <color indexed="81"/>
            <rFont val="Tahoma"/>
            <family val="2"/>
          </rPr>
          <t>John:</t>
        </r>
        <r>
          <rPr>
            <sz val="9"/>
            <color indexed="81"/>
            <rFont val="Tahoma"/>
            <family val="2"/>
          </rPr>
          <t xml:space="preserve">
Adjust Peri-natal (near birth) mortality of progeny due to exposure.
Axes are:
o - lambing opportunity
l0 - number of foetuses
g1 - dam genotype
This SAA impacts within a calculation not on an input</t>
        </r>
      </text>
    </comment>
    <comment ref="K109" authorId="2" shapeId="0" xr:uid="{BF54C54F-4CAE-4204-9299-5D84BC567703}">
      <text>
        <r>
          <rPr>
            <b/>
            <sz val="9"/>
            <color indexed="81"/>
            <rFont val="Tahoma"/>
            <family val="2"/>
          </rPr>
          <t>John:</t>
        </r>
        <r>
          <rPr>
            <sz val="9"/>
            <color indexed="81"/>
            <rFont val="Tahoma"/>
            <family val="2"/>
          </rPr>
          <t xml:space="preserve">
Yearling progeny, Singles</t>
        </r>
      </text>
    </comment>
    <comment ref="L109" authorId="2" shapeId="0" xr:uid="{009D6ABC-CC61-4C55-B220-F8868F5D3E84}">
      <text>
        <r>
          <rPr>
            <b/>
            <sz val="9"/>
            <color indexed="81"/>
            <rFont val="Tahoma"/>
            <family val="2"/>
          </rPr>
          <t>John:</t>
        </r>
        <r>
          <rPr>
            <sz val="9"/>
            <color indexed="81"/>
            <rFont val="Tahoma"/>
            <family val="2"/>
          </rPr>
          <t xml:space="preserve">
Yearling progeny, Twins</t>
        </r>
      </text>
    </comment>
    <comment ref="M109" authorId="2" shapeId="0" xr:uid="{9A580FC9-73F6-45EF-9370-13D58D95A0DF}">
      <text>
        <r>
          <rPr>
            <b/>
            <sz val="9"/>
            <color indexed="81"/>
            <rFont val="Tahoma"/>
            <family val="2"/>
          </rPr>
          <t>John:</t>
        </r>
        <r>
          <rPr>
            <sz val="9"/>
            <color indexed="81"/>
            <rFont val="Tahoma"/>
            <family val="2"/>
          </rPr>
          <t xml:space="preserve">
Yearling progeny, Triplets</t>
        </r>
      </text>
    </comment>
    <comment ref="N109" authorId="2" shapeId="0" xr:uid="{B074115D-A65E-4893-B7CE-DCABFC99E2DE}">
      <text>
        <r>
          <rPr>
            <b/>
            <sz val="9"/>
            <color indexed="81"/>
            <rFont val="Tahoma"/>
            <family val="2"/>
          </rPr>
          <t>John:</t>
        </r>
        <r>
          <rPr>
            <sz val="9"/>
            <color indexed="81"/>
            <rFont val="Tahoma"/>
            <family val="2"/>
          </rPr>
          <t xml:space="preserve">
2-tooth progeny, Singles</t>
        </r>
      </text>
    </comment>
    <comment ref="O109" authorId="2" shapeId="0" xr:uid="{CBE67F9C-B768-44D1-AB5E-EC98E4C4E7EA}">
      <text>
        <r>
          <rPr>
            <b/>
            <sz val="9"/>
            <color indexed="81"/>
            <rFont val="Tahoma"/>
            <family val="2"/>
          </rPr>
          <t>John:</t>
        </r>
        <r>
          <rPr>
            <sz val="9"/>
            <color indexed="81"/>
            <rFont val="Tahoma"/>
            <family val="2"/>
          </rPr>
          <t xml:space="preserve">
2-tooth progeny, Twins</t>
        </r>
      </text>
    </comment>
    <comment ref="P109" authorId="2" shapeId="0" xr:uid="{183ED665-C32A-4A0B-952C-08A02687EE50}">
      <text>
        <r>
          <rPr>
            <b/>
            <sz val="9"/>
            <color indexed="81"/>
            <rFont val="Tahoma"/>
            <family val="2"/>
          </rPr>
          <t>John:</t>
        </r>
        <r>
          <rPr>
            <sz val="9"/>
            <color indexed="81"/>
            <rFont val="Tahoma"/>
            <family val="2"/>
          </rPr>
          <t xml:space="preserve">
2-tooth progeny, Triplets</t>
        </r>
      </text>
    </comment>
    <comment ref="Q109" authorId="2" shapeId="0" xr:uid="{8D8DD545-8E1B-4A5B-ACC0-7339AB4DB8D9}">
      <text>
        <r>
          <rPr>
            <b/>
            <sz val="9"/>
            <color indexed="81"/>
            <rFont val="Tahoma"/>
            <family val="2"/>
          </rPr>
          <t>John:</t>
        </r>
        <r>
          <rPr>
            <sz val="9"/>
            <color indexed="81"/>
            <rFont val="Tahoma"/>
            <family val="2"/>
          </rPr>
          <t xml:space="preserve">
Adult progeny, Singles</t>
        </r>
      </text>
    </comment>
    <comment ref="R109" authorId="2" shapeId="0" xr:uid="{CF507514-DBBD-4EE7-8B9C-9F13E470E2A1}">
      <text>
        <r>
          <rPr>
            <b/>
            <sz val="9"/>
            <color indexed="81"/>
            <rFont val="Tahoma"/>
            <family val="2"/>
          </rPr>
          <t>John:</t>
        </r>
        <r>
          <rPr>
            <sz val="9"/>
            <color indexed="81"/>
            <rFont val="Tahoma"/>
            <family val="2"/>
          </rPr>
          <t xml:space="preserve">
Adult progeny, Twins</t>
        </r>
      </text>
    </comment>
    <comment ref="S109" authorId="2" shapeId="0" xr:uid="{C4E9A3D3-D019-4E6E-BADE-6A793B16A381}">
      <text>
        <r>
          <rPr>
            <b/>
            <sz val="9"/>
            <color indexed="81"/>
            <rFont val="Tahoma"/>
            <family val="2"/>
          </rPr>
          <t>John:</t>
        </r>
        <r>
          <rPr>
            <sz val="9"/>
            <color indexed="81"/>
            <rFont val="Tahoma"/>
            <family val="2"/>
          </rPr>
          <t xml:space="preserve">
Adult progeny, Triplets</t>
        </r>
      </text>
    </comment>
    <comment ref="I110" authorId="2" shapeId="0" xr:uid="{1F43AB0C-2C71-455A-BC22-973CAC953C4C}">
      <text>
        <r>
          <rPr>
            <b/>
            <sz val="9"/>
            <color indexed="81"/>
            <rFont val="Tahoma"/>
            <family val="2"/>
          </rPr>
          <t>John:</t>
        </r>
        <r>
          <rPr>
            <sz val="9"/>
            <color indexed="81"/>
            <rFont val="Tahoma"/>
            <family val="2"/>
          </rPr>
          <t xml:space="preserve">
Scalar of the calculated progeny mortality at birth relative. Used to alter era trait
This SAP impacts within a calculation not on an input</t>
        </r>
      </text>
    </comment>
    <comment ref="K110" authorId="2" shapeId="0" xr:uid="{DCBB15B3-478C-4DEF-92F7-5050E9C16583}">
      <text>
        <r>
          <rPr>
            <b/>
            <sz val="9"/>
            <color indexed="81"/>
            <rFont val="Tahoma"/>
            <family val="2"/>
          </rPr>
          <t xml:space="preserve">John:
</t>
        </r>
        <r>
          <rPr>
            <sz val="9"/>
            <color indexed="81"/>
            <rFont val="Tahoma"/>
            <family val="2"/>
          </rPr>
          <t>Transfer of triplet yatf at weaning</t>
        </r>
      </text>
    </comment>
    <comment ref="I111" authorId="2" shapeId="0" xr:uid="{D8421DFB-A780-453E-B2C7-D99D16F429B4}">
      <text>
        <r>
          <rPr>
            <b/>
            <sz val="9"/>
            <color indexed="81"/>
            <rFont val="Tahoma"/>
            <family val="2"/>
          </rPr>
          <t>John:</t>
        </r>
        <r>
          <rPr>
            <sz val="9"/>
            <color indexed="81"/>
            <rFont val="Tahoma"/>
            <family val="2"/>
          </rPr>
          <t xml:space="preserve">
Scalar of the calculated base mortality.
This SAP impacts within a calculation not on an input</t>
        </r>
      </text>
    </comment>
    <comment ref="I113" authorId="2" shapeId="0" xr:uid="{5DE57CF9-2F49-4C39-8708-A0A48ECCA8A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 &amp; f_conception_mu2</t>
        </r>
      </text>
    </comment>
    <comment ref="I114" authorId="2" shapeId="0" xr:uid="{F772BCF9-1EF9-4438-93AC-5264B5674A3A}">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 &amp; f_conception_mu2</t>
        </r>
      </text>
    </comment>
    <comment ref="K114" authorId="2" shapeId="0" xr:uid="{C687BA6B-2205-4F92-8DBB-9F4E6171C576}">
      <text>
        <r>
          <rPr>
            <b/>
            <sz val="9"/>
            <color indexed="81"/>
            <rFont val="Tahoma"/>
            <family val="2"/>
          </rPr>
          <t>John:</t>
        </r>
        <r>
          <rPr>
            <sz val="9"/>
            <color indexed="81"/>
            <rFont val="Tahoma"/>
            <family val="2"/>
          </rPr>
          <t xml:space="preserve">
Adjust repro rate of ewe lambs</t>
        </r>
      </text>
    </comment>
    <comment ref="L114" authorId="2" shapeId="0" xr:uid="{E3B831AB-3150-45C6-B0BD-7156C11A0287}">
      <text>
        <r>
          <rPr>
            <b/>
            <sz val="9"/>
            <color indexed="81"/>
            <rFont val="Tahoma"/>
            <family val="2"/>
          </rPr>
          <t>John:</t>
        </r>
        <r>
          <rPr>
            <sz val="9"/>
            <color indexed="81"/>
            <rFont val="Tahoma"/>
            <family val="2"/>
          </rPr>
          <t xml:space="preserve">
Adjust repro rate of 2-tooths (to increase the spread between 2-tth &amp; 3yo)</t>
        </r>
      </text>
    </comment>
    <comment ref="M114" authorId="2" shapeId="0" xr:uid="{75C9F761-B612-4FB4-A4EE-127F26C752DA}">
      <text>
        <r>
          <rPr>
            <b/>
            <sz val="9"/>
            <color indexed="81"/>
            <rFont val="Tahoma"/>
            <family val="2"/>
          </rPr>
          <t>John:</t>
        </r>
        <r>
          <rPr>
            <sz val="9"/>
            <color indexed="81"/>
            <rFont val="Tahoma"/>
            <family val="2"/>
          </rPr>
          <t xml:space="preserve">
Adjust repro rate of 3yos and older. To alter flock repro due to genetics</t>
        </r>
      </text>
    </comment>
    <comment ref="N114" authorId="2" shapeId="0" xr:uid="{995332D1-DD49-416A-8890-A725CD1B881E}">
      <text>
        <r>
          <rPr>
            <b/>
            <sz val="9"/>
            <color indexed="81"/>
            <rFont val="Tahoma"/>
            <family val="2"/>
          </rPr>
          <t>John:</t>
        </r>
        <r>
          <rPr>
            <sz val="9"/>
            <color indexed="81"/>
            <rFont val="Tahoma"/>
            <family val="2"/>
          </rPr>
          <t xml:space="preserve">
Adjust repro rate of 3yos. To reduce flock repro or adjust RR if selling once dry</t>
        </r>
      </text>
    </comment>
    <comment ref="O114" authorId="2" shapeId="0" xr:uid="{C869F960-37DA-4DEA-A0E5-CD813952A216}">
      <text>
        <r>
          <rPr>
            <b/>
            <sz val="9"/>
            <color indexed="81"/>
            <rFont val="Tahoma"/>
            <family val="2"/>
          </rPr>
          <t>John:</t>
        </r>
        <r>
          <rPr>
            <sz val="9"/>
            <color indexed="81"/>
            <rFont val="Tahoma"/>
            <family val="2"/>
          </rPr>
          <t xml:space="preserve">
Adjust repro rate of 4yo &amp; 5yos if selling once dry or twice dry</t>
        </r>
      </text>
    </comment>
    <comment ref="P114" authorId="2" shapeId="0" xr:uid="{BC5A94C4-BCF9-4BFC-A3C7-97E9283B9BCE}">
      <text>
        <r>
          <rPr>
            <b/>
            <sz val="9"/>
            <color indexed="81"/>
            <rFont val="Tahoma"/>
            <family val="2"/>
          </rPr>
          <t>John:</t>
        </r>
        <r>
          <rPr>
            <sz val="9"/>
            <color indexed="81"/>
            <rFont val="Tahoma"/>
            <family val="2"/>
          </rPr>
          <t xml:space="preserve">
Adjust repro rate of 6yos and older if retaining 'performers'</t>
        </r>
      </text>
    </comment>
    <comment ref="Q114" authorId="2" shapeId="0" xr:uid="{F0554947-63F0-44DE-8C92-AC9226A2B589}">
      <text>
        <r>
          <rPr>
            <b/>
            <sz val="9"/>
            <color indexed="81"/>
            <rFont val="Tahoma"/>
            <family val="2"/>
          </rPr>
          <t>John:</t>
        </r>
        <r>
          <rPr>
            <sz val="9"/>
            <color indexed="81"/>
            <rFont val="Tahoma"/>
            <family val="2"/>
          </rPr>
          <t xml:space="preserve">
Adjust repro rate of all age groups due to genetic gain from culling dry</t>
        </r>
      </text>
    </comment>
    <comment ref="I11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 &amp; f_conception_mu2</t>
        </r>
      </text>
    </comment>
    <comment ref="E116" authorId="2" shapeId="0" xr:uid="{F2A7CE48-0634-47A6-BCA0-570B3E206BE1}">
      <text>
        <r>
          <rPr>
            <b/>
            <sz val="9"/>
            <color indexed="81"/>
            <rFont val="Tahoma"/>
            <family val="2"/>
          </rPr>
          <t>John:</t>
        </r>
        <r>
          <rPr>
            <sz val="9"/>
            <color indexed="81"/>
            <rFont val="Tahoma"/>
            <family val="2"/>
          </rPr>
          <t xml:space="preserve">
Adjust repro rate of ewe lambs</t>
        </r>
      </text>
    </comment>
    <comment ref="I11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therefore don't use this if applying to all age groups.
Also applied to scanning % in  f_conception_cs &amp; f_conception_mu2</t>
        </r>
      </text>
    </comment>
    <comment ref="K116" authorId="2" shapeId="0" xr:uid="{2A4A3098-FBF9-45B4-93BB-8C3944BEB6EF}">
      <text>
        <r>
          <rPr>
            <b/>
            <sz val="9"/>
            <color indexed="81"/>
            <rFont val="Tahoma"/>
            <family val="2"/>
          </rPr>
          <t>John:</t>
        </r>
        <r>
          <rPr>
            <sz val="9"/>
            <color indexed="81"/>
            <rFont val="Tahoma"/>
            <family val="2"/>
          </rPr>
          <t xml:space="preserve">
Adjust repro rate of ewe lambs</t>
        </r>
      </text>
    </comment>
    <comment ref="L116" authorId="2" shapeId="0" xr:uid="{B864E07D-5E12-4D93-BED5-D213036882F4}">
      <text>
        <r>
          <rPr>
            <b/>
            <sz val="9"/>
            <color indexed="81"/>
            <rFont val="Tahoma"/>
            <family val="2"/>
          </rPr>
          <t>John:</t>
        </r>
        <r>
          <rPr>
            <sz val="9"/>
            <color indexed="81"/>
            <rFont val="Tahoma"/>
            <family val="2"/>
          </rPr>
          <t xml:space="preserve">
Adjust repro rate of 2-tooths (to increase the spread between 2-tth &amp; 3yo)</t>
        </r>
      </text>
    </comment>
    <comment ref="M11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N11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O11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P11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Q116" authorId="2" shapeId="0" xr:uid="{53671BE0-5097-429C-86F9-BE96610FA925}">
      <text>
        <r>
          <rPr>
            <b/>
            <sz val="9"/>
            <color indexed="81"/>
            <rFont val="Tahoma"/>
            <family val="2"/>
          </rPr>
          <t>John:</t>
        </r>
        <r>
          <rPr>
            <sz val="9"/>
            <color indexed="81"/>
            <rFont val="Tahoma"/>
            <family val="2"/>
          </rPr>
          <t xml:space="preserve">
Adjust repro rate of all age groups due to genetic gain from culling dry</t>
        </r>
      </text>
    </comment>
    <comment ref="I119" authorId="2" shapeId="0" xr:uid="{B12C0A93-3353-453B-A747-FCDDB6C62C28}">
      <text>
        <r>
          <rPr>
            <b/>
            <sz val="9"/>
            <color indexed="81"/>
            <rFont val="Tahoma"/>
            <family val="2"/>
          </rPr>
          <t>John:</t>
        </r>
        <r>
          <rPr>
            <sz val="9"/>
            <color indexed="81"/>
            <rFont val="Tahoma"/>
            <family val="2"/>
          </rPr>
          <t xml:space="preserve">
Conception (proportion of empty ewes): with capacity to adjust by lambing opprtunity
Only applied in f_conception_mu2. Calculated after the SA on RR (which alters proportion empty).</t>
        </r>
      </text>
    </comment>
    <comment ref="K119" authorId="2" shapeId="0" xr:uid="{33048565-E9CA-4E89-A59C-4C13516F24E4}">
      <text>
        <r>
          <rPr>
            <b/>
            <sz val="9"/>
            <color indexed="81"/>
            <rFont val="Tahoma"/>
            <family val="2"/>
          </rPr>
          <t xml:space="preserve">John:
</t>
        </r>
        <r>
          <rPr>
            <sz val="9"/>
            <color indexed="81"/>
            <rFont val="Tahoma"/>
            <family val="2"/>
          </rPr>
          <t>Adjust conception for all dams</t>
        </r>
      </text>
    </comment>
    <comment ref="I120" authorId="2" shapeId="0" xr:uid="{F9F578C8-52FD-43DF-91FF-7671EE3C0264}">
      <text>
        <r>
          <rPr>
            <b/>
            <sz val="9"/>
            <color indexed="81"/>
            <rFont val="Tahoma"/>
            <family val="2"/>
          </rPr>
          <t>John:</t>
        </r>
        <r>
          <rPr>
            <sz val="9"/>
            <color indexed="81"/>
            <rFont val="Tahoma"/>
            <family val="2"/>
          </rPr>
          <t xml:space="preserve">
Litter size (number of lambs born per ewe pregnant): with capacity to adjust by lambing opprtunity
Only applied in f_conception_mu2. Calculated after the SA on RR (which alters proportion pregnant and the split between single, twin &amp; triplet).</t>
        </r>
      </text>
    </comment>
    <comment ref="K120" authorId="2" shapeId="0" xr:uid="{3475F2B6-F3ED-44F4-A4A1-5FFEFFC90890}">
      <text>
        <r>
          <rPr>
            <b/>
            <sz val="9"/>
            <color indexed="81"/>
            <rFont val="Tahoma"/>
            <family val="2"/>
          </rPr>
          <t xml:space="preserve">John:
</t>
        </r>
        <r>
          <rPr>
            <sz val="9"/>
            <color indexed="81"/>
            <rFont val="Tahoma"/>
            <family val="2"/>
          </rPr>
          <t>Adjust litter size for all dams</t>
        </r>
      </text>
    </comment>
    <comment ref="I121" authorId="2" shapeId="0" xr:uid="{EC3C5107-A021-410A-BD6E-BA626874658A}">
      <text>
        <r>
          <rPr>
            <b/>
            <sz val="9"/>
            <color indexed="81"/>
            <rFont val="Tahoma"/>
            <family val="2"/>
          </rPr>
          <t>John:</t>
        </r>
        <r>
          <rPr>
            <sz val="9"/>
            <color indexed="81"/>
            <rFont val="Tahoma"/>
            <family val="2"/>
          </rPr>
          <t xml:space="preserve">
Increment the proportion of ewes that concieve in a given slice of l0 (single, twin or triplet) and reduce the proportion from the previous slice.
Eg. l0[1] will increase proportion of singles and reduce proportion of empty.</t>
        </r>
      </text>
    </comment>
    <comment ref="K121" authorId="2" shapeId="0" xr:uid="{E35149C1-72DA-459B-A7C5-52D934973697}">
      <text>
        <r>
          <rPr>
            <b/>
            <sz val="9"/>
            <color indexed="81"/>
            <rFont val="Tahoma"/>
            <family val="2"/>
          </rPr>
          <t xml:space="preserve">John:
</t>
        </r>
        <r>
          <rPr>
            <sz val="9"/>
            <color indexed="81"/>
            <rFont val="Tahoma"/>
            <family val="2"/>
          </rPr>
          <t>Increase the number of dams with triplets</t>
        </r>
      </text>
    </comment>
    <comment ref="I122" authorId="2" shapeId="0" xr:uid="{A93583DA-8EC7-47A2-A3A5-2F758DA3D686}">
      <text>
        <r>
          <rPr>
            <b/>
            <sz val="9"/>
            <color indexed="81"/>
            <rFont val="Tahoma"/>
            <family val="2"/>
          </rPr>
          <t>John:</t>
        </r>
        <r>
          <rPr>
            <sz val="9"/>
            <color indexed="81"/>
            <rFont val="Tahoma"/>
            <family val="2"/>
          </rPr>
          <t xml:space="preserve">
Adjust the proportion of yatf in a given slice of l0 (single, twin or triplet) that are transferred to progeny.
This is like mortality at weaning. If used with sam[rr] or mortalityp it can be used to calculate the cost of extra ewes pregnant or lactating.</t>
        </r>
      </text>
    </comment>
    <comment ref="K122" authorId="2" shapeId="0" xr:uid="{BDC82A2A-D392-4DBC-930C-D98BDF21970A}">
      <text>
        <r>
          <rPr>
            <b/>
            <sz val="9"/>
            <color indexed="81"/>
            <rFont val="Tahoma"/>
            <family val="2"/>
          </rPr>
          <t xml:space="preserve">John:
</t>
        </r>
        <r>
          <rPr>
            <sz val="9"/>
            <color indexed="81"/>
            <rFont val="Tahoma"/>
            <family val="2"/>
          </rPr>
          <t>Transfer of triplet yatf at weaning</t>
        </r>
      </text>
    </comment>
    <comment ref="I123" authorId="2" shapeId="0" xr:uid="{196B4557-C34B-4984-B2CE-21A198D3A2FB}">
      <text>
        <r>
          <rPr>
            <b/>
            <sz val="9"/>
            <color indexed="81"/>
            <rFont val="Tahoma"/>
            <family val="2"/>
          </rPr>
          <t>John:</t>
        </r>
        <r>
          <rPr>
            <sz val="9"/>
            <color indexed="81"/>
            <rFont val="Tahoma"/>
            <family val="2"/>
          </rPr>
          <t xml:space="preserve">
Weaning weight adjustment.
Note1: This change in weight occurs without a change in energy requirements, i.e. it is free weight and therefore overestimates the value of the change.
A better approach is usually to use sam[pi_yatf]</t>
        </r>
      </text>
    </comment>
    <comment ref="I125" authorId="2" shapeId="0" xr:uid="{04F49008-0994-48EF-A2D4-BF2951A98628}">
      <text>
        <r>
          <rPr>
            <b/>
            <sz val="9"/>
            <color indexed="81"/>
            <rFont val="Tahoma"/>
            <family val="2"/>
          </rPr>
          <t>Michael:</t>
        </r>
        <r>
          <rPr>
            <sz val="9"/>
            <color indexed="81"/>
            <rFont val="Tahoma"/>
            <family val="2"/>
          </rPr>
          <t xml:space="preserve">
Control if crop grazing is allowed</t>
        </r>
      </text>
    </comment>
    <comment ref="I126" authorId="2" shapeId="0" xr:uid="{031ACC1E-38DE-4B1D-9A0A-0C0FBC42503D}">
      <text>
        <r>
          <rPr>
            <b/>
            <sz val="9"/>
            <color indexed="81"/>
            <rFont val="Tahoma"/>
            <family val="2"/>
          </rPr>
          <t>Michael:</t>
        </r>
        <r>
          <rPr>
            <sz val="9"/>
            <color indexed="81"/>
            <rFont val="Tahoma"/>
            <family val="2"/>
          </rPr>
          <t xml:space="preserve">
Control if grazing of crop paddocks prior to seeding is allowed</t>
        </r>
      </text>
    </comment>
    <comment ref="I129" authorId="2" shapeId="0" xr:uid="{FB1D6849-E8F4-4113-A7F2-8758FBE748D8}">
      <text>
        <r>
          <rPr>
            <b/>
            <sz val="9"/>
            <color indexed="81"/>
            <rFont val="Tahoma"/>
            <family val="2"/>
          </rPr>
          <t>John:</t>
        </r>
        <r>
          <rPr>
            <sz val="9"/>
            <color indexed="81"/>
            <rFont val="Tahoma"/>
            <family val="2"/>
          </rPr>
          <t xml:space="preserve">
Bound on the area of saltland pasture if SLP is included on the farm.</t>
        </r>
      </text>
    </comment>
    <comment ref="I130" authorId="2" shapeId="0" xr:uid="{6A8CEACB-5187-4C57-A010-404BE4E6E950}">
      <text>
        <r>
          <rPr>
            <b/>
            <sz val="9"/>
            <color indexed="81"/>
            <rFont val="Tahoma"/>
            <family val="2"/>
          </rPr>
          <t>John:</t>
        </r>
        <r>
          <rPr>
            <sz val="9"/>
            <color indexed="81"/>
            <rFont val="Tahoma"/>
            <family val="2"/>
          </rPr>
          <t xml:space="preserve">
Upper bound the quantity of saltbush that can be grazed in each feed period.</t>
        </r>
      </text>
    </comment>
    <comment ref="I131"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E132" authorId="0" shapeId="0" xr:uid="{469BD512-8DB1-4CE4-92A1-66D9206CF234}">
      <text>
        <r>
          <rPr>
            <b/>
            <sz val="9"/>
            <color indexed="81"/>
            <rFont val="Tahoma"/>
            <family val="2"/>
          </rPr>
          <t>Michael Young:</t>
        </r>
        <r>
          <rPr>
            <sz val="9"/>
            <color indexed="81"/>
            <rFont val="Tahoma"/>
            <family val="2"/>
          </rPr>
          <t xml:space="preserve">
All pastures</t>
        </r>
      </text>
    </comment>
    <comment ref="I132"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K132" authorId="0" shapeId="0" xr:uid="{D0346F6F-4FF7-444A-91D4-99E8740BC6F3}">
      <text>
        <r>
          <rPr>
            <b/>
            <sz val="9"/>
            <color indexed="81"/>
            <rFont val="Tahoma"/>
            <family val="2"/>
          </rPr>
          <t>Michael Young:</t>
        </r>
        <r>
          <rPr>
            <sz val="9"/>
            <color indexed="81"/>
            <rFont val="Tahoma"/>
            <family val="2"/>
          </rPr>
          <t xml:space="preserve">
All pastures</t>
        </r>
      </text>
    </comment>
    <comment ref="I133" authorId="2" shapeId="0" xr:uid="{82BA8466-D3FB-48D6-A860-A8AF55DF7CB2}">
      <text>
        <r>
          <rPr>
            <b/>
            <sz val="9"/>
            <color indexed="81"/>
            <rFont val="Tahoma"/>
            <family val="2"/>
          </rPr>
          <t>John:</t>
        </r>
        <r>
          <rPr>
            <sz val="9"/>
            <color indexed="81"/>
            <rFont val="Tahoma"/>
            <family val="2"/>
          </rPr>
          <t xml:space="preserve">
Constrain the amount of supplement offered per DSE.</t>
        </r>
      </text>
    </comment>
    <comment ref="E134" authorId="2" shapeId="0" xr:uid="{EFC0A459-54BF-4500-A7D7-F0A0D0CFEE25}">
      <text>
        <r>
          <rPr>
            <b/>
            <sz val="9"/>
            <color indexed="81"/>
            <rFont val="Tahoma"/>
            <family val="2"/>
          </rPr>
          <t>John:</t>
        </r>
        <r>
          <rPr>
            <sz val="9"/>
            <color indexed="81"/>
            <rFont val="Tahoma"/>
            <family val="2"/>
          </rPr>
          <t xml:space="preserve">
Autumn lambing included</t>
        </r>
      </text>
    </comment>
    <comment ref="K134" authorId="2" shapeId="0" xr:uid="{CD1D90DD-E531-44E9-8686-BDEE83E52A73}">
      <text>
        <r>
          <rPr>
            <b/>
            <sz val="9"/>
            <color indexed="81"/>
            <rFont val="Tahoma"/>
            <family val="2"/>
          </rPr>
          <t>John:</t>
        </r>
        <r>
          <rPr>
            <sz val="9"/>
            <color indexed="81"/>
            <rFont val="Tahoma"/>
            <family val="2"/>
          </rPr>
          <t xml:space="preserve">
Autumn lambing included</t>
        </r>
      </text>
    </comment>
    <comment ref="L134" authorId="2" shapeId="0" xr:uid="{E0376924-CB5A-4950-971F-19146147695C}">
      <text>
        <r>
          <rPr>
            <b/>
            <sz val="9"/>
            <color indexed="81"/>
            <rFont val="Tahoma"/>
            <family val="2"/>
          </rPr>
          <t>John:</t>
        </r>
        <r>
          <rPr>
            <sz val="9"/>
            <color indexed="81"/>
            <rFont val="Tahoma"/>
            <family val="2"/>
          </rPr>
          <t xml:space="preserve">
Winter lambing included</t>
        </r>
      </text>
    </comment>
    <comment ref="M134" authorId="2" shapeId="0" xr:uid="{63CC1991-07AA-49B4-9239-944EC93FCE49}">
      <text>
        <r>
          <rPr>
            <b/>
            <sz val="9"/>
            <color indexed="81"/>
            <rFont val="Tahoma"/>
            <family val="2"/>
          </rPr>
          <t>John:</t>
        </r>
        <r>
          <rPr>
            <sz val="9"/>
            <color indexed="81"/>
            <rFont val="Tahoma"/>
            <family val="2"/>
          </rPr>
          <t xml:space="preserve">
Spring lambing included</t>
        </r>
      </text>
    </comment>
    <comment ref="E135" authorId="2" shapeId="0" xr:uid="{836C1717-4B63-4EED-9311-CC9C24DCF383}">
      <text>
        <r>
          <rPr>
            <b/>
            <sz val="9"/>
            <color indexed="81"/>
            <rFont val="Tahoma"/>
            <family val="2"/>
          </rPr>
          <t>John:</t>
        </r>
        <r>
          <rPr>
            <sz val="9"/>
            <color indexed="81"/>
            <rFont val="Tahoma"/>
            <family val="2"/>
          </rPr>
          <t xml:space="preserve">
Adjust mating age offset for Ewe Lambs for all TOL &amp; all genotypes</t>
        </r>
      </text>
    </comment>
    <comment ref="I135"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K135"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E136" authorId="2" shapeId="0" xr:uid="{35E80A98-A877-4276-A518-FDD9CE507752}">
      <text>
        <r>
          <rPr>
            <b/>
            <sz val="9"/>
            <color indexed="81"/>
            <rFont val="Tahoma"/>
            <family val="2"/>
          </rPr>
          <t>John:</t>
        </r>
        <r>
          <rPr>
            <sz val="9"/>
            <color indexed="81"/>
            <rFont val="Tahoma"/>
            <family val="2"/>
          </rPr>
          <t xml:space="preserve">
Ewe lambs for all genotypes</t>
        </r>
      </text>
    </comment>
    <comment ref="I136"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K136" authorId="2" shapeId="0" xr:uid="{7942F109-6075-47FF-8432-736A3BD0010C}">
      <text>
        <r>
          <rPr>
            <b/>
            <sz val="9"/>
            <color indexed="81"/>
            <rFont val="Tahoma"/>
            <family val="2"/>
          </rPr>
          <t>John:</t>
        </r>
        <r>
          <rPr>
            <sz val="9"/>
            <color indexed="81"/>
            <rFont val="Tahoma"/>
            <family val="2"/>
          </rPr>
          <t xml:space="preserve">
Ewe lambs for all genotypes</t>
        </r>
      </text>
    </comment>
    <comment ref="L136" authorId="2" shapeId="0" xr:uid="{CC54BC71-065A-437C-B590-DE34D0FE2090}">
      <text>
        <r>
          <rPr>
            <b/>
            <sz val="9"/>
            <color indexed="81"/>
            <rFont val="Tahoma"/>
            <family val="2"/>
          </rPr>
          <t>John:</t>
        </r>
        <r>
          <rPr>
            <sz val="9"/>
            <color indexed="81"/>
            <rFont val="Tahoma"/>
            <family val="2"/>
          </rPr>
          <t xml:space="preserve">
2-tooths &amp; Adults for all genotypes</t>
        </r>
      </text>
    </comment>
    <comment ref="E137" authorId="2" shapeId="0" xr:uid="{4EAD5905-26A8-4849-AA93-CED467F352BD}">
      <text>
        <r>
          <rPr>
            <b/>
            <sz val="9"/>
            <color indexed="81"/>
            <rFont val="Tahoma"/>
            <family val="2"/>
          </rPr>
          <t>John:</t>
        </r>
        <r>
          <rPr>
            <sz val="9"/>
            <color indexed="81"/>
            <rFont val="Tahoma"/>
            <family val="2"/>
          </rPr>
          <t xml:space="preserve">
0:1 is the yearlings
</t>
        </r>
      </text>
    </comment>
    <comment ref="I137"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K137" authorId="2" shapeId="0" xr:uid="{D1D19467-E150-4F51-8B20-73646BC79629}">
      <text>
        <r>
          <rPr>
            <b/>
            <sz val="9"/>
            <color indexed="81"/>
            <rFont val="Tahoma"/>
            <family val="2"/>
          </rPr>
          <t>John:</t>
        </r>
        <r>
          <rPr>
            <sz val="9"/>
            <color indexed="81"/>
            <rFont val="Tahoma"/>
            <family val="2"/>
          </rPr>
          <t xml:space="preserve">
0:1 is the yearlings
</t>
        </r>
      </text>
    </comment>
    <comment ref="L137" authorId="2" shapeId="0" xr:uid="{4B6E1620-CA87-47F3-912F-EB03BD46C056}">
      <text>
        <r>
          <rPr>
            <b/>
            <sz val="9"/>
            <color indexed="81"/>
            <rFont val="Tahoma"/>
            <family val="2"/>
          </rPr>
          <t>John:</t>
        </r>
        <r>
          <rPr>
            <sz val="9"/>
            <color indexed="81"/>
            <rFont val="Tahoma"/>
            <family val="2"/>
          </rPr>
          <t xml:space="preserve">
1: is 2-tooths and older
</t>
        </r>
      </text>
    </comment>
    <comment ref="E138" authorId="2" shapeId="0" xr:uid="{46DF3444-8053-445C-96ED-F9C3EF0070B1}">
      <text>
        <r>
          <rPr>
            <b/>
            <sz val="9"/>
            <color indexed="81"/>
            <rFont val="Tahoma"/>
            <family val="2"/>
          </rPr>
          <t>John:</t>
        </r>
        <r>
          <rPr>
            <sz val="9"/>
            <color indexed="81"/>
            <rFont val="Tahoma"/>
            <family val="2"/>
          </rPr>
          <t xml:space="preserve">
0:1 is the yearlings
</t>
        </r>
      </text>
    </comment>
    <comment ref="I138"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K138" authorId="2" shapeId="0" xr:uid="{6E87C268-F2BE-404A-914A-F4F7B1FE3E7C}">
      <text>
        <r>
          <rPr>
            <b/>
            <sz val="9"/>
            <color indexed="81"/>
            <rFont val="Tahoma"/>
            <family val="2"/>
          </rPr>
          <t>John:</t>
        </r>
        <r>
          <rPr>
            <sz val="9"/>
            <color indexed="81"/>
            <rFont val="Tahoma"/>
            <family val="2"/>
          </rPr>
          <t xml:space="preserve">
0:1 is the yearlings
</t>
        </r>
      </text>
    </comment>
    <comment ref="L138" authorId="2" shapeId="0" xr:uid="{DEC79D7A-281E-465E-8908-61D89495D344}">
      <text>
        <r>
          <rPr>
            <b/>
            <sz val="9"/>
            <color indexed="81"/>
            <rFont val="Tahoma"/>
            <family val="2"/>
          </rPr>
          <t>John:</t>
        </r>
        <r>
          <rPr>
            <sz val="9"/>
            <color indexed="81"/>
            <rFont val="Tahoma"/>
            <family val="2"/>
          </rPr>
          <t xml:space="preserve">
1: is 2-tooths and older
</t>
        </r>
      </text>
    </comment>
    <comment ref="E139" authorId="2" shapeId="0" xr:uid="{06A927EE-C0D6-403C-8C47-951212DBDB67}">
      <text>
        <r>
          <rPr>
            <b/>
            <sz val="9"/>
            <color indexed="81"/>
            <rFont val="Tahoma"/>
            <family val="2"/>
          </rPr>
          <t>John:</t>
        </r>
        <r>
          <rPr>
            <sz val="9"/>
            <color indexed="81"/>
            <rFont val="Tahoma"/>
            <family val="2"/>
          </rPr>
          <t xml:space="preserve">
0:1 is the Yearlings
The value is likely to vary with genotype with Maternals being 0% and Merinos higher.</t>
        </r>
      </text>
    </comment>
    <comment ref="I139"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K139"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L139" authorId="2" shapeId="0" xr:uid="{229DEE13-4FEC-44F8-A5F1-2F35262C8BDD}">
      <text>
        <r>
          <rPr>
            <b/>
            <sz val="9"/>
            <color indexed="81"/>
            <rFont val="Tahoma"/>
            <family val="2"/>
          </rPr>
          <t>John:</t>
        </r>
        <r>
          <rPr>
            <sz val="9"/>
            <color indexed="81"/>
            <rFont val="Tahoma"/>
            <family val="2"/>
          </rPr>
          <t xml:space="preserve">
1: is 2-tooths and older
</t>
        </r>
      </text>
    </comment>
    <comment ref="E140" authorId="2" shapeId="0" xr:uid="{66C5CD42-E3E6-44B3-B9A7-26B18634F94D}">
      <text>
        <r>
          <rPr>
            <b/>
            <sz val="9"/>
            <color indexed="81"/>
            <rFont val="Tahoma"/>
            <family val="2"/>
          </rPr>
          <t>John:</t>
        </r>
        <r>
          <rPr>
            <sz val="9"/>
            <color indexed="81"/>
            <rFont val="Tahoma"/>
            <family val="2"/>
          </rPr>
          <t xml:space="preserve">
0:1 is the Yearlings
The value is likely to vary with genotype with Maternals being 0% and Merinos higher.</t>
        </r>
      </text>
    </comment>
    <comment ref="I140" authorId="0" shapeId="0" xr:uid="{55B84051-894C-4F6E-B5D4-10FD9B0D474A}">
      <text>
        <r>
          <rPr>
            <b/>
            <sz val="9"/>
            <color indexed="81"/>
            <rFont val="Tahoma"/>
            <family val="2"/>
          </rPr>
          <t>Young:</t>
        </r>
        <r>
          <rPr>
            <sz val="9"/>
            <color indexed="81"/>
            <rFont val="Tahoma"/>
            <family val="2"/>
          </rPr>
          <t xml:space="preserve">
Estimated proportion of the drys that are retained at birth.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t>
        </r>
      </text>
    </comment>
    <comment ref="K140" authorId="2" shapeId="0" xr:uid="{D64C1B79-627A-43EA-9B3F-179711C57F7E}">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L140" authorId="2" shapeId="0" xr:uid="{9824207B-2EE3-4E70-9DCA-5DCF5F9A4C1B}">
      <text>
        <r>
          <rPr>
            <b/>
            <sz val="9"/>
            <color indexed="81"/>
            <rFont val="Tahoma"/>
            <family val="2"/>
          </rPr>
          <t>John:</t>
        </r>
        <r>
          <rPr>
            <sz val="9"/>
            <color indexed="81"/>
            <rFont val="Tahoma"/>
            <family val="2"/>
          </rPr>
          <t xml:space="preserve">
1: is 2-tooths and older
</t>
        </r>
      </text>
    </comment>
    <comment ref="I14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E142" authorId="0" shapeId="0" xr:uid="{8BDDEBB8-E973-4A2F-BE14-1190F7790D35}">
      <text>
        <r>
          <rPr>
            <b/>
            <sz val="9"/>
            <color indexed="81"/>
            <rFont val="Tahoma"/>
            <family val="2"/>
          </rPr>
          <t xml:space="preserve">Michael Young:
</t>
        </r>
        <r>
          <rPr>
            <sz val="9"/>
            <color indexed="81"/>
            <rFont val="Tahoma"/>
            <family val="2"/>
          </rPr>
          <t>This sav is applied to i_ce_c2[2,…] so the axes are: d ,c2</t>
        </r>
      </text>
    </comment>
    <comment ref="I14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K14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I14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E144" authorId="2" shapeId="0" xr:uid="{400EC1C3-6502-460F-871D-8116C095860A}">
      <text>
        <r>
          <rPr>
            <b/>
            <sz val="9"/>
            <color indexed="81"/>
            <rFont val="Tahoma"/>
            <family val="2"/>
          </rPr>
          <t>John:</t>
        </r>
        <r>
          <rPr>
            <sz val="9"/>
            <color indexed="81"/>
            <rFont val="Tahoma"/>
            <family val="2"/>
          </rPr>
          <t xml:space="preserve">
All slices, for retained dams. Used to force a minimum number of dams into each slice for generating the optimum feed supply.
This is not forcing a, e, b or y. Therefore, have to force some NM ewes (using propn_mated) to ensure all b slices are included</t>
        </r>
      </text>
    </comment>
    <comment ref="I144" authorId="0" shapeId="0" xr:uid="{E41EE489-D7C6-4D44-BFBB-F55AC40C9C8C}">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45" authorId="2" shapeId="0" xr:uid="{50FBB7B3-15C9-4D6C-8CED-44A2AAF74591}">
      <text>
        <r>
          <rPr>
            <b/>
            <sz val="9"/>
            <color indexed="81"/>
            <rFont val="Tahoma"/>
            <family val="2"/>
          </rPr>
          <t>John:</t>
        </r>
        <r>
          <rPr>
            <sz val="9"/>
            <color indexed="81"/>
            <rFont val="Tahoma"/>
            <family val="2"/>
          </rPr>
          <t xml:space="preserve">
All slices, for retained dams. Used to force a minimum number of dams into each slice for generating the optimum feed supply.
This is not forcing a, e, b or y. Therefore, have to force some NM ewes (using propn_mated) to ensure all b slices are included</t>
        </r>
      </text>
    </comment>
    <comment ref="I145"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K145" authorId="2" shapeId="0" xr:uid="{85656350-5F32-4CE7-A087-ED6774D2944E}">
      <text>
        <r>
          <rPr>
            <b/>
            <sz val="9"/>
            <color indexed="81"/>
            <rFont val="Tahoma"/>
            <family val="2"/>
          </rPr>
          <t>John:</t>
        </r>
        <r>
          <rPr>
            <sz val="9"/>
            <color indexed="81"/>
            <rFont val="Tahoma"/>
            <family val="2"/>
          </rPr>
          <t xml:space="preserve">
All slices, for retained dams. Used to force a minimum number of dams into each slice for generating the optimum feed supply.
This is not forcing a, e, b or y. Therefore, have to force some NM ewes (using propn_mated) to ensure all b slices are included</t>
        </r>
      </text>
    </comment>
    <comment ref="L145" authorId="2" shapeId="0" xr:uid="{A758F07E-BBB3-42BD-B988-96BCEB257058}">
      <text>
        <r>
          <rPr>
            <b/>
            <sz val="9"/>
            <color indexed="81"/>
            <rFont val="Tahoma"/>
            <family val="2"/>
          </rPr>
          <t>John:</t>
        </r>
        <r>
          <rPr>
            <sz val="9"/>
            <color indexed="81"/>
            <rFont val="Tahoma"/>
            <family val="2"/>
          </rPr>
          <t xml:space="preserve">
t[0] - sell at shearing. Only include for v that includes selling
Each age group (v) controlled individually so as to not force a sale when it can't occur.</t>
        </r>
      </text>
    </comment>
    <comment ref="M145" authorId="2" shapeId="0" xr:uid="{0AAB8095-6083-4F4E-8EE1-150561FEB050}">
      <text>
        <r>
          <rPr>
            <b/>
            <sz val="9"/>
            <color indexed="81"/>
            <rFont val="Tahoma"/>
            <family val="2"/>
          </rPr>
          <t>John:</t>
        </r>
        <r>
          <rPr>
            <sz val="9"/>
            <color indexed="81"/>
            <rFont val="Tahoma"/>
            <family val="2"/>
          </rPr>
          <t xml:space="preserve">
t[1] - sell at scanning. Only include for v that includes selling</t>
        </r>
      </text>
    </comment>
    <comment ref="N145" authorId="2" shapeId="0" xr:uid="{20C2B25D-E3B6-48F4-908F-1DC1427CFA3D}">
      <text>
        <r>
          <rPr>
            <b/>
            <sz val="9"/>
            <color indexed="81"/>
            <rFont val="Tahoma"/>
            <family val="2"/>
          </rPr>
          <t>John:</t>
        </r>
        <r>
          <rPr>
            <sz val="9"/>
            <color indexed="81"/>
            <rFont val="Tahoma"/>
            <family val="2"/>
          </rPr>
          <t xml:space="preserve">
Retained dams (t[2]) for the 1st lambing opportuity for BBB.</t>
        </r>
      </text>
    </comment>
    <comment ref="O145" authorId="2" shapeId="0" xr:uid="{746C6B64-063B-4C25-B7C7-BF24320C9557}">
      <text>
        <r>
          <rPr>
            <b/>
            <sz val="9"/>
            <color indexed="81"/>
            <rFont val="Tahoma"/>
            <family val="2"/>
          </rPr>
          <t>John:</t>
        </r>
        <r>
          <rPr>
            <sz val="9"/>
            <color indexed="81"/>
            <rFont val="Tahoma"/>
            <family val="2"/>
          </rPr>
          <t xml:space="preserve">
Retained dams (t[2]) for the 1st lambing opportuity for BBT.</t>
        </r>
      </text>
    </comment>
    <comment ref="I146"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I147" authorId="0" shapeId="0" xr:uid="{36EC2DEF-8D06-42C6-88AB-91A27F7A7F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A reason for using V is that o[0] includes v[0] and v[1,2&amp;3] because there is no lambing opportunity in v[0] even though it is  a year younger than v[4]</t>
        </r>
      </text>
    </comment>
    <comment ref="E148" authorId="0" shapeId="0" xr:uid="{B53E96F9-54E3-4E4F-8545-4DC1F45AFE47}">
      <text>
        <r>
          <rPr>
            <b/>
            <sz val="9"/>
            <color indexed="81"/>
            <rFont val="Tahoma"/>
            <family val="2"/>
          </rPr>
          <t>Young:</t>
        </r>
        <r>
          <rPr>
            <sz val="9"/>
            <color indexed="81"/>
            <rFont val="Tahoma"/>
            <family val="2"/>
          </rPr>
          <t xml:space="preserve">
All dam sales 0-6yrs of age
Can set to stop sales for o[0:5] or v[0:17]  i.e. only sell at 6.5yo or older.
Use other slices to turn on sellign options that are desired. This would include 5.5yos and drys at scanning (t[1] slice).
This also stops sale of dams as lambs or yearlings (must be sold as offspring).
</t>
        </r>
      </text>
    </comment>
    <comment ref="I148" authorId="0" shapeId="0" xr:uid="{DE01A5F6-C5C6-4C93-95CD-B5061D6601D2}">
      <text>
        <r>
          <rPr>
            <b/>
            <sz val="9"/>
            <color indexed="81"/>
            <rFont val="Tahoma"/>
            <family val="2"/>
          </rPr>
          <t>Young:</t>
        </r>
        <r>
          <rPr>
            <sz val="9"/>
            <color indexed="81"/>
            <rFont val="Tahoma"/>
            <family val="2"/>
          </rPr>
          <t xml:space="preserve">
maximum number of dams. Default is +inf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A reason for using V is that o[0] includes v[0] and v[1,2&amp;3] because there is no lambing opportunity in v[0] even though it is  a year younger than v[4]</t>
        </r>
      </text>
    </comment>
    <comment ref="K148" authorId="0" shapeId="0" xr:uid="{5A1CC73B-A602-4F07-BFA1-8CB9C5E389C6}">
      <text>
        <r>
          <rPr>
            <b/>
            <sz val="9"/>
            <color indexed="81"/>
            <rFont val="Tahoma"/>
            <family val="2"/>
          </rPr>
          <t>Young:</t>
        </r>
        <r>
          <rPr>
            <sz val="9"/>
            <color indexed="81"/>
            <rFont val="Tahoma"/>
            <family val="2"/>
          </rPr>
          <t xml:space="preserve">
All dam sales 0-6yrs of age
Can set to stop sales for o[0:5] or v[0:17]  i.e. only sell at 6.5yo or older.
Use other slices to turn on sellign options that are desired. This would include 5.5yos and drys at scanning (t[1] slice).
This also stops sale of dams as lambs or yearlings (must be sold as offspring).
</t>
        </r>
      </text>
    </comment>
    <comment ref="L148" authorId="0" shapeId="0" xr:uid="{E7C80670-5611-463E-BB16-60AD95AB8CCE}">
      <text>
        <r>
          <rPr>
            <b/>
            <sz val="9"/>
            <color indexed="81"/>
            <rFont val="Tahoma"/>
            <family val="2"/>
          </rPr>
          <t>Young:</t>
        </r>
        <r>
          <rPr>
            <sz val="9"/>
            <color indexed="81"/>
            <rFont val="Tahoma"/>
            <family val="2"/>
          </rPr>
          <t xml:space="preserve">
Young sale ewes as dams (Yrl joining to 2 tooth joining).
This is often set to 0 so that all surplus young ewes are sold as offspring. But can be turned on to allow sale as dams so that all females can be forced to be dams (to allow control of total proportion mated)</t>
        </r>
      </text>
    </comment>
    <comment ref="M148" authorId="0" shapeId="0" xr:uid="{39050103-FB49-460E-AE80-62F4C3A19A1E}">
      <text>
        <r>
          <rPr>
            <b/>
            <sz val="9"/>
            <color indexed="81"/>
            <rFont val="Tahoma"/>
            <family val="2"/>
          </rPr>
          <t>Young:</t>
        </r>
        <r>
          <rPr>
            <sz val="9"/>
            <color indexed="81"/>
            <rFont val="Tahoma"/>
            <family val="2"/>
          </rPr>
          <t xml:space="preserve">
t1 (scanned empty) dam sales at 2 tooth scanning.</t>
        </r>
      </text>
    </comment>
    <comment ref="N148" authorId="0" shapeId="0" xr:uid="{0D813431-979A-4162-B19F-37DE760EB909}">
      <text>
        <r>
          <rPr>
            <b/>
            <sz val="9"/>
            <color indexed="81"/>
            <rFont val="Tahoma"/>
            <family val="2"/>
          </rPr>
          <t>Young:</t>
        </r>
        <r>
          <rPr>
            <sz val="9"/>
            <color indexed="81"/>
            <rFont val="Tahoma"/>
            <family val="2"/>
          </rPr>
          <t xml:space="preserve">
t1 (scanned empty) dam sales at 3yo scanning.</t>
        </r>
      </text>
    </comment>
    <comment ref="O148" authorId="0" shapeId="0" xr:uid="{4A796933-19C9-484A-9544-6C08A62FCBB6}">
      <text>
        <r>
          <rPr>
            <b/>
            <sz val="9"/>
            <color indexed="81"/>
            <rFont val="Tahoma"/>
            <family val="2"/>
          </rPr>
          <t>Young:</t>
        </r>
        <r>
          <rPr>
            <sz val="9"/>
            <color indexed="81"/>
            <rFont val="Tahoma"/>
            <family val="2"/>
          </rPr>
          <t xml:space="preserve">
t1 (scanned empty) dam sales at 4yo scanning.</t>
        </r>
      </text>
    </comment>
    <comment ref="P148" authorId="0" shapeId="0" xr:uid="{4E5C0793-BF1E-412F-B61B-126383557A97}">
      <text>
        <r>
          <rPr>
            <b/>
            <sz val="9"/>
            <color indexed="81"/>
            <rFont val="Tahoma"/>
            <family val="2"/>
          </rPr>
          <t>Young:</t>
        </r>
        <r>
          <rPr>
            <sz val="9"/>
            <color indexed="81"/>
            <rFont val="Tahoma"/>
            <family val="2"/>
          </rPr>
          <t xml:space="preserve">
t1 (scanned empty) dam sales at 5yo scanning.</t>
        </r>
      </text>
    </comment>
    <comment ref="Q148" authorId="2" shapeId="0" xr:uid="{9CF07C9D-1AC8-4280-B150-A90843CA2E07}">
      <text>
        <r>
          <rPr>
            <b/>
            <sz val="9"/>
            <color indexed="81"/>
            <rFont val="Tahoma"/>
            <family val="2"/>
          </rPr>
          <t>John:</t>
        </r>
        <r>
          <rPr>
            <sz val="9"/>
            <color indexed="81"/>
            <rFont val="Tahoma"/>
            <family val="2"/>
          </rPr>
          <t xml:space="preserve">
Sale of ewes at5yo to 5.5yo.</t>
        </r>
      </text>
    </comment>
    <comment ref="E149" authorId="2" shapeId="0" xr:uid="{D98E6262-21DC-44C0-BBDC-184A332C8B31}">
      <text>
        <r>
          <rPr>
            <b/>
            <sz val="9"/>
            <color indexed="81"/>
            <rFont val="Tahoma"/>
            <family val="2"/>
          </rPr>
          <t>John:</t>
        </r>
        <r>
          <rPr>
            <sz val="9"/>
            <color indexed="81"/>
            <rFont val="Tahoma"/>
            <family val="2"/>
          </rPr>
          <t xml:space="preserve">
All slices, for retained dams. Used to force a minimum number of dams into each slice for generating the optimum feed supply.
This is not forcing a, e, b or y. Therefore, have to force some NM ewes (using propn_mated) to ensure all b slices are included</t>
        </r>
      </text>
    </comment>
    <comment ref="I149" authorId="0" shapeId="0" xr:uid="{F9495085-A394-49FD-B368-A59C3AF7AF06}">
      <text>
        <r>
          <rPr>
            <b/>
            <sz val="9"/>
            <color indexed="81"/>
            <rFont val="Tahoma"/>
            <family val="2"/>
          </rPr>
          <t>Young:</t>
        </r>
        <r>
          <rPr>
            <sz val="9"/>
            <color indexed="81"/>
            <rFont val="Tahoma"/>
            <family val="2"/>
          </rPr>
          <t xml:space="preserve">
control if Offspring lowerbound is on or off.
True=bound on.
The slices and numbers are controlled in bnd_lo_offs input</t>
        </r>
      </text>
    </comment>
    <comment ref="I150" authorId="0" shapeId="0" xr:uid="{17799062-EC99-4EE0-A1C8-934743D9B08E}">
      <text>
        <r>
          <rPr>
            <b/>
            <sz val="9"/>
            <color indexed="81"/>
            <rFont val="Tahoma"/>
            <family val="2"/>
          </rPr>
          <t>Michael Young:</t>
        </r>
        <r>
          <rPr>
            <sz val="9"/>
            <color indexed="81"/>
            <rFont val="Tahoma"/>
            <family val="2"/>
          </rPr>
          <t xml:space="preserve">
min offspring</t>
        </r>
      </text>
    </comment>
    <comment ref="I151"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E152" authorId="0" shapeId="0" xr:uid="{C40F11F5-F0AD-424C-93FB-D55EC2F7D1A1}">
      <text>
        <r>
          <rPr>
            <b/>
            <sz val="9"/>
            <color indexed="81"/>
            <rFont val="Tahoma"/>
            <family val="2"/>
          </rPr>
          <t>Young:</t>
        </r>
        <r>
          <rPr>
            <sz val="9"/>
            <color indexed="81"/>
            <rFont val="Tahoma"/>
            <family val="2"/>
          </rPr>
          <t xml:space="preserve">
A 0 means no offspring of yearlings (d[0:1]) can be retained (t[0:1])  i.e. all must be sold as lambs (or suckers) after first shearing. This is a bit early, means can't sell as a finished lamb at 6mo.
Removed so that offspring of yearlings can be sold at any age but they are not able to enter the breeding flock.</t>
        </r>
      </text>
    </comment>
    <comment ref="I152" authorId="0" shapeId="0" xr:uid="{8A061EBF-2795-4291-AA46-B54653D6B60E}">
      <text>
        <r>
          <rPr>
            <b/>
            <sz val="9"/>
            <color indexed="81"/>
            <rFont val="Tahoma"/>
            <family val="2"/>
          </rPr>
          <t>Young:</t>
        </r>
        <r>
          <rPr>
            <sz val="9"/>
            <color indexed="81"/>
            <rFont val="Tahoma"/>
            <family val="2"/>
          </rPr>
          <t xml:space="preserve">
max number of offspring. Default is +inf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K152"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L152"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M152"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N152"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O152"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I153"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I154" authorId="0" shapeId="0" xr:uid="{D10F9F12-1D9A-415D-9BB7-0686E7422F6B}">
      <text>
        <r>
          <rPr>
            <b/>
            <sz val="9"/>
            <color indexed="81"/>
            <rFont val="Tahoma"/>
            <family val="2"/>
          </rPr>
          <t>Michael Young:</t>
        </r>
        <r>
          <rPr>
            <sz val="9"/>
            <color indexed="81"/>
            <rFont val="Tahoma"/>
            <family val="2"/>
          </rPr>
          <t xml:space="preserve">
control if progeny upperbound is on or off.
True=bound on.
The slices and numbers are controlled in the variable bnd_up_prog
</t>
        </r>
      </text>
    </comment>
    <comment ref="E155" authorId="0" shapeId="0" xr:uid="{E5FB397E-514A-40AE-91A3-AC631322C09D}">
      <text>
        <r>
          <rPr>
            <b/>
            <sz val="9"/>
            <color indexed="81"/>
            <rFont val="Tahoma"/>
            <family val="2"/>
          </rPr>
          <t xml:space="preserve">John:
</t>
        </r>
        <r>
          <rPr>
            <sz val="9"/>
            <color indexed="81"/>
            <rFont val="Tahoma"/>
            <family val="2"/>
          </rPr>
          <t>0:1,1:, 1:2,: is female progeny from 2-tooth and adluts sold as suckers</t>
        </r>
      </text>
    </comment>
    <comment ref="I155" authorId="0" shapeId="0" xr:uid="{889557F9-B295-4ADD-A23A-20480AF09B33}">
      <text>
        <r>
          <rPr>
            <b/>
            <sz val="9"/>
            <color indexed="81"/>
            <rFont val="Tahoma"/>
            <family val="2"/>
          </rPr>
          <t>Young:</t>
        </r>
        <r>
          <rPr>
            <sz val="9"/>
            <color indexed="81"/>
            <rFont val="Tahoma"/>
            <family val="2"/>
          </rPr>
          <t xml:space="preserve">
Max number of progeny. Default is +inf
Can control 
1. whether progeny can be sold as suckers (t[0]) 2. whether the females can be transferred to offspring or all become dams - this can be used to control the total proportion of yearlings mated.
Note: the d axis is clustered in the bound so offspring of adults can be entered as d[2:3]
</t>
        </r>
      </text>
    </comment>
    <comment ref="K155" authorId="2" shapeId="0" xr:uid="{0BDAC6C7-82E4-4721-80B7-5F0FE3DD13D3}">
      <text>
        <r>
          <rPr>
            <b/>
            <sz val="9"/>
            <color indexed="81"/>
            <rFont val="Tahoma"/>
            <family val="2"/>
          </rPr>
          <t>John:</t>
        </r>
        <r>
          <rPr>
            <sz val="9"/>
            <color indexed="81"/>
            <rFont val="Tahoma"/>
            <family val="2"/>
          </rPr>
          <t xml:space="preserve">
Retained (t[0:1]) offspring of yearlings (d[0:1])  
0 means all must be sold as suckers or as lambs (in t[1 or 2] in v[0])</t>
        </r>
      </text>
    </comment>
    <comment ref="L155" authorId="0" shapeId="0" xr:uid="{211DC6A1-FEF9-4694-849C-033091112D97}">
      <text>
        <r>
          <rPr>
            <b/>
            <sz val="9"/>
            <color indexed="81"/>
            <rFont val="Tahoma"/>
            <family val="2"/>
          </rPr>
          <t xml:space="preserve">John:
</t>
        </r>
        <r>
          <rPr>
            <sz val="9"/>
            <color indexed="81"/>
            <rFont val="Tahoma"/>
            <family val="2"/>
          </rPr>
          <t>0:1,1:, 1:2,: is female progeny from 2-tooth and adluts sold as suckers</t>
        </r>
      </text>
    </comment>
    <comment ref="M155" authorId="0" shapeId="0" xr:uid="{A56A63D6-E054-443A-9A81-5F6826E4FAFC}">
      <text>
        <r>
          <rPr>
            <b/>
            <sz val="9"/>
            <color indexed="81"/>
            <rFont val="Tahoma"/>
            <family val="2"/>
          </rPr>
          <t xml:space="preserve">John:
</t>
        </r>
        <r>
          <rPr>
            <sz val="9"/>
            <color indexed="81"/>
            <rFont val="Tahoma"/>
            <family val="2"/>
          </rPr>
          <t>2:3,:, 0:1,: is female progeny from 2-tooth and adluts transferred to offspring</t>
        </r>
      </text>
    </comment>
    <comment ref="I156" authorId="0" shapeId="0" xr:uid="{60EBECF1-090B-4D9F-9DA3-6DC72E529373}">
      <text>
        <r>
          <rPr>
            <b/>
            <sz val="9"/>
            <color indexed="81"/>
            <rFont val="Tahoma"/>
            <family val="2"/>
          </rPr>
          <t>John:</t>
        </r>
        <r>
          <rPr>
            <sz val="9"/>
            <color indexed="81"/>
            <rFont val="Tahoma"/>
            <family val="2"/>
          </rPr>
          <t xml:space="preserve">
Include the w set on the constrint for proportion of dams mated.
Default is FALSE, use TRUE for when optimising the feed supply</t>
        </r>
      </text>
    </comment>
    <comment ref="E157" authorId="0" shapeId="0" xr:uid="{F96696A1-ED81-4931-BDF5-7723A1A22F6D}">
      <text>
        <r>
          <rPr>
            <b/>
            <sz val="9"/>
            <color indexed="81"/>
            <rFont val="Tahoma"/>
            <family val="2"/>
          </rPr>
          <t xml:space="preserve">John:
</t>
        </r>
        <r>
          <rPr>
            <sz val="9"/>
            <color indexed="81"/>
            <rFont val="Tahoma"/>
            <family val="2"/>
          </rPr>
          <t>0:1, 0:3 is yearlings BBB, BBM &amp; BBT (yearling BMT can be mated)</t>
        </r>
      </text>
    </comment>
    <comment ref="I157"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K157"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L157" authorId="0" shapeId="0" xr:uid="{D741ECFB-6054-4083-AF8F-1BD3D7B32F6D}">
      <text>
        <r>
          <rPr>
            <b/>
            <sz val="9"/>
            <color indexed="81"/>
            <rFont val="Tahoma"/>
            <family val="2"/>
          </rPr>
          <t xml:space="preserve">John:
</t>
        </r>
        <r>
          <rPr>
            <sz val="9"/>
            <color indexed="81"/>
            <rFont val="Tahoma"/>
            <family val="2"/>
          </rPr>
          <t>1:2, : is maidens of all genotypes</t>
        </r>
      </text>
    </comment>
    <comment ref="E158" authorId="0" shapeId="0" xr:uid="{31498D1A-3430-4CD1-BCB7-9E006F78994B}">
      <text>
        <r>
          <rPr>
            <b/>
            <sz val="9"/>
            <color indexed="81"/>
            <rFont val="Tahoma"/>
            <family val="2"/>
          </rPr>
          <t xml:space="preserve">John:
</t>
        </r>
        <r>
          <rPr>
            <sz val="9"/>
            <color indexed="81"/>
            <rFont val="Tahoma"/>
            <family val="2"/>
          </rPr>
          <t>0:1, 0:3 is yearlings BBB, BBM &amp; BBT (yearling BMT can be mated)</t>
        </r>
      </text>
    </comment>
    <comment ref="K158"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I159"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E161" authorId="0" shapeId="0" xr:uid="{28CD0FA9-579F-41B8-B5F6-59177472718C}">
      <text>
        <r>
          <rPr>
            <b/>
            <sz val="9"/>
            <color indexed="81"/>
            <rFont val="Tahoma"/>
            <family val="2"/>
          </rPr>
          <t>Michael Young:</t>
        </r>
        <r>
          <rPr>
            <sz val="9"/>
            <color indexed="81"/>
            <rFont val="Tahoma"/>
            <family val="2"/>
          </rPr>
          <t xml:space="preserve">
0:3 is BBB, BBM &amp; BBT which are the BB dams.</t>
        </r>
      </text>
    </comment>
    <comment ref="I161"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K161"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E162" authorId="0" shapeId="0" xr:uid="{E1482954-D7EC-4E4F-973F-EFB6C06420C9}">
      <text>
        <r>
          <rPr>
            <b/>
            <sz val="9"/>
            <color indexed="81"/>
            <rFont val="Tahoma"/>
            <family val="2"/>
          </rPr>
          <t>Michael Young:</t>
        </r>
        <r>
          <rPr>
            <sz val="9"/>
            <color indexed="81"/>
            <rFont val="Tahoma"/>
            <family val="2"/>
          </rPr>
          <t xml:space="preserve">
0:1 is BBB.
Would not usually use this if the BBB is a maternal genotype</t>
        </r>
      </text>
    </comment>
    <comment ref="I162"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K162"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E163" authorId="0" shapeId="0" xr:uid="{3B6AFF2C-49C8-4AFD-9ACE-B9337F7F7364}">
      <text>
        <r>
          <rPr>
            <b/>
            <sz val="9"/>
            <color indexed="81"/>
            <rFont val="Tahoma"/>
            <family val="2"/>
          </rPr>
          <t>Young:</t>
        </r>
        <r>
          <rPr>
            <sz val="9"/>
            <color indexed="81"/>
            <rFont val="Tahoma"/>
            <family val="2"/>
          </rPr>
          <t xml:space="preserve">
0:1 to only control the sale age of the pure bred female offspring i.e. not BBM, BBT or BMT</t>
        </r>
      </text>
    </comment>
    <comment ref="I163"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K163"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E164" authorId="0" shapeId="0" xr:uid="{D2C6F565-4AEE-491E-B942-DE28D45F8E72}">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164"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K164"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E165" authorId="0" shapeId="0" xr:uid="{42C799ED-128B-4DAE-9FF6-25C684F18FAD}">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165"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K165"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166"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I167"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D168" authorId="2" shapeId="0" xr:uid="{AA0DAF76-5FB3-446A-8C18-270FAF703D79}">
      <text>
        <r>
          <rPr>
            <b/>
            <sz val="9"/>
            <color indexed="81"/>
            <rFont val="Tahoma"/>
            <family val="2"/>
          </rPr>
          <t>John:</t>
        </r>
        <r>
          <rPr>
            <sz val="9"/>
            <color indexed="81"/>
            <rFont val="Tahoma"/>
            <family val="2"/>
          </rPr>
          <t xml:space="preserve">
Pasture type</t>
        </r>
      </text>
    </comment>
    <comment ref="E168" authorId="2" shapeId="0" xr:uid="{84B35398-EDAD-4B62-85B1-B5FE8AEC14C2}">
      <text>
        <r>
          <rPr>
            <b/>
            <sz val="9"/>
            <color indexed="81"/>
            <rFont val="Tahoma"/>
            <family val="2"/>
          </rPr>
          <t>John:</t>
        </r>
        <r>
          <rPr>
            <sz val="9"/>
            <color indexed="81"/>
            <rFont val="Tahoma"/>
            <family val="2"/>
          </rPr>
          <t xml:space="preserve">
All feed periods</t>
        </r>
      </text>
    </comment>
    <comment ref="I168" authorId="0" shapeId="0" xr:uid="{63B75626-65E1-4798-8B35-C5D216BB0457}">
      <text>
        <r>
          <rPr>
            <b/>
            <sz val="9"/>
            <color indexed="81"/>
            <rFont val="Tahoma"/>
            <family val="2"/>
          </rPr>
          <t xml:space="preserve">John:
</t>
        </r>
        <r>
          <rPr>
            <sz val="9"/>
            <color indexed="81"/>
            <rFont val="Tahoma"/>
            <family val="2"/>
          </rPr>
          <t>Scale the feed that must be left ungrazed as a conservation buffer.</t>
        </r>
      </text>
    </comment>
    <comment ref="J168" authorId="2" shapeId="0" xr:uid="{DBFF8303-09AB-4FBB-B3A9-CE839BD0C8FF}">
      <text>
        <r>
          <rPr>
            <b/>
            <sz val="9"/>
            <color indexed="81"/>
            <rFont val="Tahoma"/>
            <family val="2"/>
          </rPr>
          <t>John:</t>
        </r>
        <r>
          <rPr>
            <sz val="9"/>
            <color indexed="81"/>
            <rFont val="Tahoma"/>
            <family val="2"/>
          </rPr>
          <t xml:space="preserve">
Pasture type</t>
        </r>
      </text>
    </comment>
    <comment ref="K168" authorId="2" shapeId="0" xr:uid="{FC45D57B-7439-4D76-91D9-1E93C36113A4}">
      <text>
        <r>
          <rPr>
            <b/>
            <sz val="9"/>
            <color indexed="81"/>
            <rFont val="Tahoma"/>
            <family val="2"/>
          </rPr>
          <t>John:</t>
        </r>
        <r>
          <rPr>
            <sz val="9"/>
            <color indexed="81"/>
            <rFont val="Tahoma"/>
            <family val="2"/>
          </rPr>
          <t xml:space="preserve">
All feed periods</t>
        </r>
      </text>
    </comment>
    <comment ref="E172" authorId="2" shapeId="0" xr:uid="{9A48A1C1-37F2-4650-B997-B94F261B81B3}">
      <text>
        <r>
          <rPr>
            <b/>
            <sz val="9"/>
            <color indexed="81"/>
            <rFont val="Tahoma"/>
            <family val="2"/>
          </rPr>
          <t>John:</t>
        </r>
        <r>
          <rPr>
            <sz val="9"/>
            <color indexed="81"/>
            <rFont val="Tahoma"/>
            <family val="2"/>
          </rPr>
          <t xml:space="preserve">
Scanning cost (all levels of scanning) </t>
        </r>
      </text>
    </comment>
    <comment ref="I172"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K172"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E173" authorId="2" shapeId="0" xr:uid="{79617B3B-B9AC-4BED-908D-29A8824D7F61}">
      <text>
        <r>
          <rPr>
            <b/>
            <sz val="9"/>
            <color indexed="81"/>
            <rFont val="Tahoma"/>
            <family val="2"/>
          </rPr>
          <t>John:</t>
        </r>
        <r>
          <rPr>
            <sz val="9"/>
            <color indexed="81"/>
            <rFont val="Tahoma"/>
            <family val="2"/>
          </rPr>
          <t xml:space="preserve">
Scanning cost (multiples and higher) </t>
        </r>
      </text>
    </comment>
    <comment ref="I173"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K173"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E174" authorId="2" shapeId="0" xr:uid="{3330B3F9-543A-487C-A111-B810C8CF8901}">
      <text>
        <r>
          <rPr>
            <b/>
            <sz val="9"/>
            <color indexed="81"/>
            <rFont val="Tahoma"/>
            <family val="2"/>
          </rPr>
          <t>John:</t>
        </r>
        <r>
          <rPr>
            <sz val="9"/>
            <color indexed="81"/>
            <rFont val="Tahoma"/>
            <family val="2"/>
          </rPr>
          <t xml:space="preserve">
Scanning cost (all levels of scanning) </t>
        </r>
      </text>
    </comment>
    <comment ref="I174"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K174"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E175" authorId="2" shapeId="0" xr:uid="{4833DE50-D2B9-4EBC-87BC-83002055C621}">
      <text>
        <r>
          <rPr>
            <b/>
            <sz val="9"/>
            <color indexed="81"/>
            <rFont val="Tahoma"/>
            <family val="2"/>
          </rPr>
          <t>John:</t>
        </r>
        <r>
          <rPr>
            <sz val="9"/>
            <color indexed="81"/>
            <rFont val="Tahoma"/>
            <family val="2"/>
          </rPr>
          <t xml:space="preserve">
Scanning labour (all levels of scanning) for all types of labour</t>
        </r>
      </text>
    </comment>
    <comment ref="I175"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K175"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E176" authorId="2" shapeId="0" xr:uid="{1FC05FA4-BD1C-4326-89B5-59A13FB32EF8}">
      <text>
        <r>
          <rPr>
            <b/>
            <sz val="9"/>
            <color indexed="81"/>
            <rFont val="Tahoma"/>
            <family val="2"/>
          </rPr>
          <t>John:</t>
        </r>
        <r>
          <rPr>
            <sz val="9"/>
            <color indexed="81"/>
            <rFont val="Tahoma"/>
            <family val="2"/>
          </rPr>
          <t xml:space="preserve">
Scanning labour (multiples and higher) for casual labour only</t>
        </r>
      </text>
    </comment>
    <comment ref="I176"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K176"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I181" authorId="2" shapeId="0" xr:uid="{00BC00DC-FEE7-4030-B426-9435B9363124}">
      <text>
        <r>
          <rPr>
            <b/>
            <sz val="9"/>
            <color indexed="81"/>
            <rFont val="Tahoma"/>
            <family val="2"/>
          </rPr>
          <t>John:</t>
        </r>
        <r>
          <rPr>
            <sz val="9"/>
            <color indexed="81"/>
            <rFont val="Tahoma"/>
            <family val="2"/>
          </rPr>
          <t xml:space="preserve">
Scale wool prices. Operates on the micron price guides</t>
        </r>
      </text>
    </comment>
    <comment ref="I182" authorId="2" shapeId="0" xr:uid="{1FD5FCB6-D8D0-4AD6-9564-E06521790528}">
      <text>
        <r>
          <rPr>
            <b/>
            <sz val="9"/>
            <color indexed="81"/>
            <rFont val="Tahoma"/>
            <family val="2"/>
          </rPr>
          <t>John:</t>
        </r>
        <r>
          <rPr>
            <sz val="9"/>
            <color indexed="81"/>
            <rFont val="Tahoma"/>
            <family val="2"/>
          </rPr>
          <t xml:space="preserve">
Scale sale sheep prices in each grid (s7). 
Operates on the maximum prices in the grids</t>
        </r>
      </text>
    </comment>
    <comment ref="K182" authorId="0" shapeId="0" xr:uid="{DD296DF1-6B11-4FCF-9DB6-384B2985FA08}">
      <text>
        <r>
          <rPr>
            <b/>
            <sz val="9"/>
            <color indexed="81"/>
            <rFont val="Tahoma"/>
            <family val="2"/>
          </rPr>
          <t>John:</t>
        </r>
        <r>
          <rPr>
            <sz val="9"/>
            <color indexed="81"/>
            <rFont val="Tahoma"/>
            <family val="2"/>
          </rPr>
          <t xml:space="preserve">
All sale price grids</t>
        </r>
      </text>
    </comment>
    <comment ref="E183" authorId="0" shapeId="0" xr:uid="{D1325FE2-5AD9-4884-A382-693969317E4C}">
      <text>
        <r>
          <rPr>
            <b/>
            <sz val="9"/>
            <color indexed="81"/>
            <rFont val="Tahoma"/>
            <family val="2"/>
          </rPr>
          <t>Michael Young (21512438):</t>
        </r>
        <r>
          <rPr>
            <sz val="9"/>
            <color indexed="81"/>
            <rFont val="Tahoma"/>
            <family val="2"/>
          </rPr>
          <t xml:space="preserve">
TT canola</t>
        </r>
      </text>
    </comment>
    <comment ref="I183" authorId="2" shapeId="0" xr:uid="{F0BAE907-BB67-44B6-A56B-3B6B61415778}">
      <text>
        <r>
          <rPr>
            <b/>
            <sz val="9"/>
            <color indexed="81"/>
            <rFont val="Tahoma"/>
            <family val="2"/>
          </rPr>
          <t>John:</t>
        </r>
        <r>
          <rPr>
            <sz val="9"/>
            <color indexed="81"/>
            <rFont val="Tahoma"/>
            <family val="2"/>
          </rPr>
          <t xml:space="preserve">
Scale grain prices for each grain (k). Operates on both firsts and seconds</t>
        </r>
      </text>
    </comment>
    <comment ref="K183" authorId="0" shapeId="0" xr:uid="{B9434375-13BD-4150-9B5A-AFF19CCEB656}">
      <text>
        <r>
          <rPr>
            <b/>
            <sz val="9"/>
            <color indexed="81"/>
            <rFont val="Tahoma"/>
            <family val="2"/>
          </rPr>
          <t>Michael Young:</t>
        </r>
        <r>
          <rPr>
            <sz val="9"/>
            <color indexed="81"/>
            <rFont val="Tahoma"/>
            <family val="2"/>
          </rPr>
          <t xml:space="preserve">
All grains</t>
        </r>
      </text>
    </comment>
    <comment ref="L183" authorId="0" shapeId="0" xr:uid="{41162292-3E3B-4677-AAB1-7E3BE709C373}">
      <text>
        <r>
          <rPr>
            <b/>
            <sz val="9"/>
            <color indexed="81"/>
            <rFont val="Tahoma"/>
            <family val="2"/>
          </rPr>
          <t>Michael Young (21512438):</t>
        </r>
        <r>
          <rPr>
            <sz val="9"/>
            <color indexed="81"/>
            <rFont val="Tahoma"/>
            <family val="2"/>
          </rPr>
          <t xml:space="preserve">
RR canola</t>
        </r>
      </text>
    </comment>
    <comment ref="M183" authorId="0" shapeId="0" xr:uid="{8709515B-B711-4070-AF4B-6A1C853BBE8B}">
      <text>
        <r>
          <rPr>
            <b/>
            <sz val="9"/>
            <color indexed="81"/>
            <rFont val="Tahoma"/>
            <family val="2"/>
          </rPr>
          <t>Michael Young (21512438):</t>
        </r>
        <r>
          <rPr>
            <sz val="9"/>
            <color indexed="81"/>
            <rFont val="Tahoma"/>
            <family val="2"/>
          </rPr>
          <t xml:space="preserve">
TT canola</t>
        </r>
      </text>
    </comment>
    <comment ref="E184" authorId="2" shapeId="0" xr:uid="{90804579-B24C-4291-9CCF-43D3484105AB}">
      <text>
        <r>
          <rPr>
            <b/>
            <sz val="9"/>
            <color indexed="81"/>
            <rFont val="Tahoma"/>
            <family val="2"/>
          </rPr>
          <t>John:</t>
        </r>
        <r>
          <rPr>
            <sz val="9"/>
            <color indexed="81"/>
            <rFont val="Tahoma"/>
            <family val="2"/>
          </rPr>
          <t xml:space="preserve">
To capture sale price of scanned dry. Breeder and Mutton
Std prices in March to June.</t>
        </r>
      </text>
    </comment>
    <comment ref="I184"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K184"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I186" authorId="2" shapeId="0" xr:uid="{AE2CA37A-5C4E-4D56-A722-A040B70DFCD8}">
      <text>
        <r>
          <rPr>
            <b/>
            <sz val="9"/>
            <color indexed="81"/>
            <rFont val="Tahoma"/>
            <family val="2"/>
          </rPr>
          <t xml:space="preserve">John:
</t>
        </r>
        <r>
          <rPr>
            <sz val="9"/>
            <color indexed="81"/>
            <rFont val="Tahoma"/>
            <family val="2"/>
          </rPr>
          <t>Area of each LMU.</t>
        </r>
      </text>
    </comment>
    <comment ref="E187" authorId="2" shapeId="0" xr:uid="{7D44D60B-4B76-4256-97EB-6D104E291969}">
      <text>
        <r>
          <rPr>
            <b/>
            <sz val="9"/>
            <color indexed="81"/>
            <rFont val="Tahoma"/>
            <family val="2"/>
          </rPr>
          <t>Michael:</t>
        </r>
        <r>
          <rPr>
            <sz val="9"/>
            <color indexed="81"/>
            <rFont val="Tahoma"/>
            <family val="2"/>
          </rPr>
          <t xml:space="preserve">
Understory</t>
        </r>
      </text>
    </comment>
    <comment ref="I187" authorId="2" shapeId="0" xr:uid="{C7DABB2D-BF4B-4217-B20B-033EDA58AE35}">
      <text>
        <r>
          <rPr>
            <b/>
            <sz val="9"/>
            <color indexed="81"/>
            <rFont val="Tahoma"/>
            <family val="2"/>
          </rPr>
          <t>John:</t>
        </r>
        <r>
          <rPr>
            <sz val="9"/>
            <color indexed="81"/>
            <rFont val="Tahoma"/>
            <family val="2"/>
          </rPr>
          <t xml:space="preserve">
Include pasture. Default is True</t>
        </r>
      </text>
    </comment>
    <comment ref="K187" authorId="2" shapeId="0" xr:uid="{CAEDE830-9A68-40BC-91E5-160833059518}">
      <text>
        <r>
          <rPr>
            <b/>
            <sz val="9"/>
            <color indexed="81"/>
            <rFont val="Tahoma"/>
            <family val="2"/>
          </rPr>
          <t>Michael:</t>
        </r>
        <r>
          <rPr>
            <sz val="9"/>
            <color indexed="81"/>
            <rFont val="Tahoma"/>
            <family val="2"/>
          </rPr>
          <t xml:space="preserve">
Understory</t>
        </r>
      </text>
    </comment>
    <comment ref="I188" authorId="2" shapeId="0" xr:uid="{236BCE31-DE94-4C10-93D7-14409E4AE283}">
      <text>
        <r>
          <rPr>
            <b/>
            <sz val="9"/>
            <color indexed="81"/>
            <rFont val="Tahoma"/>
            <family val="2"/>
          </rPr>
          <t xml:space="preserve">Michael:
</t>
        </r>
        <r>
          <rPr>
            <sz val="9"/>
            <color indexed="81"/>
            <rFont val="Tahoma"/>
            <family val="2"/>
          </rPr>
          <t>Is salt land pasture included. 
Note for this to work understory pasture needs to be turned on (pas_inc_t[3:4]).</t>
        </r>
      </text>
    </comment>
    <comment ref="I190" authorId="2" shapeId="0" xr:uid="{B1B02796-335C-4D67-ACB7-2B540DAD4532}">
      <text>
        <r>
          <rPr>
            <b/>
            <sz val="9"/>
            <color indexed="81"/>
            <rFont val="Tahoma"/>
            <family val="2"/>
          </rPr>
          <t>John:</t>
        </r>
        <r>
          <rPr>
            <sz val="9"/>
            <color indexed="81"/>
            <rFont val="Tahoma"/>
            <family val="2"/>
          </rPr>
          <t xml:space="preserve">
Pasture growth rate by weather-year &amp; feed period (all LMUs)`</t>
        </r>
      </text>
    </comment>
    <comment ref="J190" authorId="2" shapeId="0" xr:uid="{BFAB5FC5-C35E-4C0D-8D8A-C989B7D3F4EA}">
      <text>
        <r>
          <rPr>
            <b/>
            <sz val="9"/>
            <color indexed="81"/>
            <rFont val="Tahoma"/>
            <family val="2"/>
          </rPr>
          <t>John:</t>
        </r>
        <r>
          <rPr>
            <sz val="9"/>
            <color indexed="81"/>
            <rFont val="Tahoma"/>
            <family val="2"/>
          </rPr>
          <t xml:space="preserve">
Pasture type</t>
        </r>
      </text>
    </comment>
    <comment ref="I191" authorId="2" shapeId="0" xr:uid="{E977BD9B-7964-45C3-9E9A-5B3FAAE641B0}">
      <text>
        <r>
          <rPr>
            <b/>
            <sz val="9"/>
            <color indexed="81"/>
            <rFont val="Tahoma"/>
            <family val="2"/>
          </rPr>
          <t>John:</t>
        </r>
        <r>
          <rPr>
            <sz val="9"/>
            <color indexed="81"/>
            <rFont val="Tahoma"/>
            <family val="2"/>
          </rPr>
          <t xml:space="preserve">
Pasture growth rate by weather-year &amp; feed period (all LMUs)`</t>
        </r>
      </text>
    </comment>
    <comment ref="J191" authorId="2" shapeId="0" xr:uid="{65DFB707-BFE6-4BC5-B21A-3E93C7C97F41}">
      <text>
        <r>
          <rPr>
            <b/>
            <sz val="9"/>
            <color indexed="81"/>
            <rFont val="Tahoma"/>
            <family val="2"/>
          </rPr>
          <t>John:</t>
        </r>
        <r>
          <rPr>
            <sz val="9"/>
            <color indexed="81"/>
            <rFont val="Tahoma"/>
            <family val="2"/>
          </rPr>
          <t xml:space="preserve">
Pasture type</t>
        </r>
      </text>
    </comment>
    <comment ref="K191" authorId="2" shapeId="0" xr:uid="{F975FF76-DCDF-4332-93A8-8F9A6B8293F3}">
      <text>
        <r>
          <rPr>
            <b/>
            <sz val="9"/>
            <color indexed="81"/>
            <rFont val="Tahoma"/>
            <family val="2"/>
          </rPr>
          <t>John:</t>
        </r>
        <r>
          <rPr>
            <sz val="9"/>
            <color indexed="81"/>
            <rFont val="Tahoma"/>
            <family val="2"/>
          </rPr>
          <t xml:space="preserve">
All seasons, Feed period 0
</t>
        </r>
      </text>
    </comment>
    <comment ref="L191" authorId="2" shapeId="0" xr:uid="{81AD870F-838A-4BD3-B14E-81305690955D}">
      <text>
        <r>
          <rPr>
            <b/>
            <sz val="9"/>
            <color indexed="81"/>
            <rFont val="Tahoma"/>
            <family val="2"/>
          </rPr>
          <t>John:</t>
        </r>
        <r>
          <rPr>
            <sz val="9"/>
            <color indexed="81"/>
            <rFont val="Tahoma"/>
            <family val="2"/>
          </rPr>
          <t xml:space="preserve">
All seasons, Feed period 1</t>
        </r>
      </text>
    </comment>
    <comment ref="M191" authorId="2" shapeId="0" xr:uid="{DCCBFEFC-6FF6-4F38-A80B-2ADA08C6F0ED}">
      <text>
        <r>
          <rPr>
            <b/>
            <sz val="9"/>
            <color indexed="81"/>
            <rFont val="Tahoma"/>
            <family val="2"/>
          </rPr>
          <t>John:</t>
        </r>
        <r>
          <rPr>
            <sz val="9"/>
            <color indexed="81"/>
            <rFont val="Tahoma"/>
            <family val="2"/>
          </rPr>
          <t xml:space="preserve">
All seasons, Feed period 2</t>
        </r>
      </text>
    </comment>
    <comment ref="N191" authorId="2" shapeId="0" xr:uid="{B324C20D-F4C9-4537-8311-813683893216}">
      <text>
        <r>
          <rPr>
            <b/>
            <sz val="9"/>
            <color indexed="81"/>
            <rFont val="Tahoma"/>
            <family val="2"/>
          </rPr>
          <t>John:</t>
        </r>
        <r>
          <rPr>
            <sz val="9"/>
            <color indexed="81"/>
            <rFont val="Tahoma"/>
            <family val="2"/>
          </rPr>
          <t xml:space="preserve">
All seasons, Feed period 3</t>
        </r>
      </text>
    </comment>
    <comment ref="O191" authorId="2" shapeId="0" xr:uid="{83570449-B2F8-46A7-B6A8-8BE6183D6768}">
      <text>
        <r>
          <rPr>
            <b/>
            <sz val="9"/>
            <color indexed="81"/>
            <rFont val="Tahoma"/>
            <family val="2"/>
          </rPr>
          <t>John:</t>
        </r>
        <r>
          <rPr>
            <sz val="9"/>
            <color indexed="81"/>
            <rFont val="Tahoma"/>
            <family val="2"/>
          </rPr>
          <t xml:space="preserve">
All seasons, Feed period 4</t>
        </r>
      </text>
    </comment>
    <comment ref="P191" authorId="2" shapeId="0" xr:uid="{7FB930C4-E564-4EBC-A5EC-727EDAA3C598}">
      <text>
        <r>
          <rPr>
            <b/>
            <sz val="9"/>
            <color indexed="81"/>
            <rFont val="Tahoma"/>
            <family val="2"/>
          </rPr>
          <t>John:</t>
        </r>
        <r>
          <rPr>
            <sz val="9"/>
            <color indexed="81"/>
            <rFont val="Tahoma"/>
            <family val="2"/>
          </rPr>
          <t xml:space="preserve">
All seasons, Feed period 5</t>
        </r>
      </text>
    </comment>
    <comment ref="Q191" authorId="2" shapeId="0" xr:uid="{B909F90C-4F23-4FC6-ABEE-4D7287083A5E}">
      <text>
        <r>
          <rPr>
            <b/>
            <sz val="9"/>
            <color indexed="81"/>
            <rFont val="Tahoma"/>
            <family val="2"/>
          </rPr>
          <t>John:</t>
        </r>
        <r>
          <rPr>
            <sz val="9"/>
            <color indexed="81"/>
            <rFont val="Tahoma"/>
            <family val="2"/>
          </rPr>
          <t xml:space="preserve">
All seasons, Feed period 6</t>
        </r>
      </text>
    </comment>
    <comment ref="D192" authorId="2" shapeId="0" xr:uid="{3538148D-E777-4300-AF3B-95F0A5BFCAFD}">
      <text>
        <r>
          <rPr>
            <b/>
            <sz val="9"/>
            <color indexed="81"/>
            <rFont val="Tahoma"/>
            <family val="2"/>
          </rPr>
          <t>John:</t>
        </r>
        <r>
          <rPr>
            <sz val="9"/>
            <color indexed="81"/>
            <rFont val="Tahoma"/>
            <family val="2"/>
          </rPr>
          <t xml:space="preserve">
Pasture type</t>
        </r>
      </text>
    </comment>
    <comment ref="E192" authorId="2" shapeId="0" xr:uid="{B138527F-BFEF-4CE3-BE1D-AEBDDAB0FDE9}">
      <text>
        <r>
          <rPr>
            <b/>
            <sz val="9"/>
            <color indexed="81"/>
            <rFont val="Tahoma"/>
            <family val="2"/>
          </rPr>
          <t>John:</t>
        </r>
        <r>
          <rPr>
            <sz val="9"/>
            <color indexed="81"/>
            <rFont val="Tahoma"/>
            <family val="2"/>
          </rPr>
          <t xml:space="preserve">
Feed period 1</t>
        </r>
      </text>
    </comment>
    <comment ref="I192" authorId="2" shapeId="0" xr:uid="{BA58B2ED-EF44-429D-8106-5D652594D596}">
      <text>
        <r>
          <rPr>
            <b/>
            <sz val="9"/>
            <color indexed="81"/>
            <rFont val="Tahoma"/>
            <family val="2"/>
          </rPr>
          <t>John:</t>
        </r>
        <r>
          <rPr>
            <sz val="9"/>
            <color indexed="81"/>
            <rFont val="Tahoma"/>
            <family val="2"/>
          </rPr>
          <t xml:space="preserve">
Pasture growth rate by LMUs (all feed period)</t>
        </r>
      </text>
    </comment>
    <comment ref="J192" authorId="2" shapeId="0" xr:uid="{552EDF8D-FF87-4D86-841E-671E00CD1BB6}">
      <text>
        <r>
          <rPr>
            <b/>
            <sz val="9"/>
            <color indexed="81"/>
            <rFont val="Tahoma"/>
            <family val="2"/>
          </rPr>
          <t>John:</t>
        </r>
        <r>
          <rPr>
            <sz val="9"/>
            <color indexed="81"/>
            <rFont val="Tahoma"/>
            <family val="2"/>
          </rPr>
          <t xml:space="preserve">
Pasture type</t>
        </r>
      </text>
    </comment>
    <comment ref="K192" authorId="2" shapeId="0" xr:uid="{7AA38021-C5BE-4F34-B261-D66DF7A5717A}">
      <text>
        <r>
          <rPr>
            <b/>
            <sz val="9"/>
            <color indexed="81"/>
            <rFont val="Tahoma"/>
            <family val="2"/>
          </rPr>
          <t>John:</t>
        </r>
        <r>
          <rPr>
            <sz val="9"/>
            <color indexed="81"/>
            <rFont val="Tahoma"/>
            <family val="2"/>
          </rPr>
          <t xml:space="preserve">
LMU 0</t>
        </r>
      </text>
    </comment>
    <comment ref="L192" authorId="2" shapeId="0" xr:uid="{40276BC8-9485-4D08-8675-79429F534511}">
      <text>
        <r>
          <rPr>
            <b/>
            <sz val="9"/>
            <color indexed="81"/>
            <rFont val="Tahoma"/>
            <family val="2"/>
          </rPr>
          <t>John:</t>
        </r>
        <r>
          <rPr>
            <sz val="9"/>
            <color indexed="81"/>
            <rFont val="Tahoma"/>
            <family val="2"/>
          </rPr>
          <t xml:space="preserve">
LMU 1</t>
        </r>
      </text>
    </comment>
    <comment ref="M192" authorId="2" shapeId="0" xr:uid="{92E1FB2F-C6C0-4DC8-A102-3A06A8F16934}">
      <text>
        <r>
          <rPr>
            <b/>
            <sz val="9"/>
            <color indexed="81"/>
            <rFont val="Tahoma"/>
            <family val="2"/>
          </rPr>
          <t>John:</t>
        </r>
        <r>
          <rPr>
            <sz val="9"/>
            <color indexed="81"/>
            <rFont val="Tahoma"/>
            <family val="2"/>
          </rPr>
          <t xml:space="preserve">
LMU 2</t>
        </r>
      </text>
    </comment>
    <comment ref="N192" authorId="2" shapeId="0" xr:uid="{2FA86CF4-9645-4C66-AD44-EB615543BAFA}">
      <text>
        <r>
          <rPr>
            <b/>
            <sz val="9"/>
            <color indexed="81"/>
            <rFont val="Tahoma"/>
            <family val="2"/>
          </rPr>
          <t>John:</t>
        </r>
        <r>
          <rPr>
            <sz val="9"/>
            <color indexed="81"/>
            <rFont val="Tahoma"/>
            <family val="2"/>
          </rPr>
          <t xml:space="preserve">
LMU 3</t>
        </r>
      </text>
    </comment>
    <comment ref="O192" authorId="2" shapeId="0" xr:uid="{DE60A10B-B6ED-4426-AA4D-FF169D0141EC}">
      <text>
        <r>
          <rPr>
            <b/>
            <sz val="9"/>
            <color indexed="81"/>
            <rFont val="Tahoma"/>
            <family val="2"/>
          </rPr>
          <t>John:</t>
        </r>
        <r>
          <rPr>
            <sz val="9"/>
            <color indexed="81"/>
            <rFont val="Tahoma"/>
            <family val="2"/>
          </rPr>
          <t xml:space="preserve">
LMU 4</t>
        </r>
      </text>
    </comment>
    <comment ref="P192" authorId="2" shapeId="0" xr:uid="{B1479B32-D229-4BE6-B7CB-5B4481EFEE12}">
      <text>
        <r>
          <rPr>
            <b/>
            <sz val="9"/>
            <color indexed="81"/>
            <rFont val="Tahoma"/>
            <family val="2"/>
          </rPr>
          <t>John:</t>
        </r>
        <r>
          <rPr>
            <sz val="9"/>
            <color indexed="81"/>
            <rFont val="Tahoma"/>
            <family val="2"/>
          </rPr>
          <t xml:space="preserve">
LMU 5</t>
        </r>
      </text>
    </comment>
    <comment ref="Q192" authorId="2" shapeId="0" xr:uid="{14C37071-D484-4E9A-8A5D-DF01F2CCB158}">
      <text>
        <r>
          <rPr>
            <b/>
            <sz val="9"/>
            <color indexed="81"/>
            <rFont val="Tahoma"/>
            <family val="2"/>
          </rPr>
          <t>John:</t>
        </r>
        <r>
          <rPr>
            <sz val="9"/>
            <color indexed="81"/>
            <rFont val="Tahoma"/>
            <family val="2"/>
          </rPr>
          <t xml:space="preserve">
LMU 6</t>
        </r>
      </text>
    </comment>
    <comment ref="I193"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J193" authorId="2" shapeId="0" xr:uid="{36C4D6DE-C3A6-448C-9A35-4240B39C73C5}">
      <text>
        <r>
          <rPr>
            <b/>
            <sz val="9"/>
            <color indexed="81"/>
            <rFont val="Tahoma"/>
            <family val="2"/>
          </rPr>
          <t>John:</t>
        </r>
        <r>
          <rPr>
            <sz val="9"/>
            <color indexed="81"/>
            <rFont val="Tahoma"/>
            <family val="2"/>
          </rPr>
          <t xml:space="preserve">
Pasture type</t>
        </r>
      </text>
    </comment>
    <comment ref="I194" authorId="2" shapeId="0" xr:uid="{C6128503-F430-4697-B4C6-7CA6C60A32C9}">
      <text>
        <r>
          <rPr>
            <b/>
            <sz val="9"/>
            <color indexed="81"/>
            <rFont val="Tahoma"/>
            <family val="2"/>
          </rPr>
          <t>John:</t>
        </r>
        <r>
          <rPr>
            <sz val="9"/>
            <color indexed="81"/>
            <rFont val="Tahoma"/>
            <family val="2"/>
          </rPr>
          <t xml:space="preserve">
Adjust the growth rate of saltbush</t>
        </r>
      </text>
    </comment>
    <comment ref="I195" authorId="2" shapeId="0" xr:uid="{9BCA516F-10DD-4A7D-9496-D3F0AAE9FAB5}">
      <text>
        <r>
          <rPr>
            <b/>
            <sz val="9"/>
            <color indexed="81"/>
            <rFont val="Tahoma"/>
            <family val="2"/>
          </rPr>
          <t>John:</t>
        </r>
        <r>
          <rPr>
            <sz val="9"/>
            <color indexed="81"/>
            <rFont val="Tahoma"/>
            <family val="2"/>
          </rPr>
          <t xml:space="preserve">
Yields in all rot on all LMUS</t>
        </r>
      </text>
    </comment>
    <comment ref="I198" authorId="0" shapeId="0" xr:uid="{ED7EA362-CCBF-42DD-97A1-6C6DA193268E}">
      <text>
        <r>
          <rPr>
            <b/>
            <sz val="9"/>
            <color indexed="81"/>
            <rFont val="Tahoma"/>
            <family val="2"/>
          </rPr>
          <t>Michael:</t>
        </r>
        <r>
          <rPr>
            <sz val="9"/>
            <color indexed="81"/>
            <rFont val="Tahoma"/>
            <family val="2"/>
          </rPr>
          <t xml:space="preserve">
upper bound for managerial labour during the year</t>
        </r>
      </text>
    </comment>
    <comment ref="I199" authorId="0" shapeId="0" xr:uid="{54A523BB-F8AC-4B6C-AEFB-347D2824112F}">
      <text>
        <r>
          <rPr>
            <b/>
            <sz val="9"/>
            <color indexed="81"/>
            <rFont val="Tahoma"/>
            <family val="2"/>
          </rPr>
          <t>Michael Young (21512438):</t>
        </r>
        <r>
          <rPr>
            <sz val="9"/>
            <color indexed="81"/>
            <rFont val="Tahoma"/>
            <family val="2"/>
          </rPr>
          <t xml:space="preserve">
upper bound for casual staff during the year (not including seeding or harv time)</t>
        </r>
      </text>
    </comment>
    <comment ref="I200" authorId="0" shapeId="0" xr:uid="{35670D29-43D0-48D8-9DB9-E763993D29F2}">
      <text>
        <r>
          <rPr>
            <b/>
            <sz val="9"/>
            <color indexed="81"/>
            <rFont val="Tahoma"/>
            <family val="2"/>
          </rPr>
          <t>Michael Young (21512438):</t>
        </r>
        <r>
          <rPr>
            <sz val="9"/>
            <color indexed="81"/>
            <rFont val="Tahoma"/>
            <family val="2"/>
          </rPr>
          <t xml:space="preserve">
upper bound for casual staff during seeding and harv time.</t>
        </r>
      </text>
    </comment>
    <comment ref="I201"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331" authorId="2" shapeId="0" xr:uid="{76BEB0A9-9CE1-4836-88EA-B42576AACB8B}">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C403" authorId="2" shapeId="0" xr:uid="{3602F3D9-AAD8-4F57-BC32-61B87003E95A}">
      <text>
        <r>
          <rPr>
            <b/>
            <sz val="9"/>
            <color indexed="81"/>
            <rFont val="Tahoma"/>
            <family val="2"/>
          </rPr>
          <t>John:</t>
        </r>
        <r>
          <rPr>
            <sz val="9"/>
            <color indexed="81"/>
            <rFont val="Tahoma"/>
            <family val="2"/>
          </rPr>
          <t xml:space="preserve">
Alter the standard feed supply adjustment options (r2)</t>
        </r>
      </text>
    </comment>
    <comment ref="C404" authorId="2" shapeId="0" xr:uid="{0B1239C7-EDAA-4641-9042-D2DF372D51AA}">
      <text>
        <r>
          <rPr>
            <b/>
            <sz val="9"/>
            <color indexed="81"/>
            <rFont val="Tahoma"/>
            <family val="2"/>
          </rPr>
          <t>John:</t>
        </r>
        <r>
          <rPr>
            <sz val="9"/>
            <color indexed="81"/>
            <rFont val="Tahoma"/>
            <family val="2"/>
          </rPr>
          <t xml:space="preserve">
Alter the standard feed supply adjustment options (r2)</t>
        </r>
      </text>
    </comment>
    <comment ref="C439" authorId="2" shapeId="0" xr:uid="{64B82CA2-3C8C-485D-BA3D-69FB91E051E1}">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C441" authorId="2" shapeId="0" xr:uid="{1B2E000F-BF40-4DF1-821A-1CD4DF3CC483}">
      <text>
        <r>
          <rPr>
            <b/>
            <sz val="9"/>
            <color indexed="81"/>
            <rFont val="Tahoma"/>
            <family val="2"/>
          </rPr>
          <t>John:</t>
        </r>
        <r>
          <rPr>
            <sz val="9"/>
            <color indexed="81"/>
            <rFont val="Tahoma"/>
            <family val="2"/>
          </rPr>
          <t xml:space="preserve">
Select the genotype for the 3 breeds
This the g0 axis for the 3 sire breeds.</t>
        </r>
      </text>
    </comment>
    <comment ref="C444" authorId="2" shapeId="0" xr:uid="{B1B67B53-B659-48D3-B7BD-63B82BFC75EE}">
      <text>
        <r>
          <rPr>
            <b/>
            <sz val="9"/>
            <color indexed="81"/>
            <rFont val="Tahoma"/>
            <family val="2"/>
          </rPr>
          <t>John:</t>
        </r>
        <r>
          <rPr>
            <sz val="9"/>
            <color indexed="81"/>
            <rFont val="Tahoma"/>
            <family val="2"/>
          </rPr>
          <t xml:space="preserve">
Adjust Peri-natal (near birth) mortality of progeny due to exposure.
Axes are:
o - lambing opportunity
l0 - number of foetuses
g1 - dam genotype
This SAA impacts within a calculation not on an input</t>
        </r>
      </text>
    </comment>
    <comment ref="C453" authorId="2" shapeId="0" xr:uid="{69EB26AC-3242-4A1A-BD98-99C33E646AE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461" authorId="2" shapeId="0" xr:uid="{A255436C-28CE-42D0-A47F-E7423E00F529}">
      <text>
        <r>
          <rPr>
            <b/>
            <sz val="9"/>
            <color indexed="81"/>
            <rFont val="Tahoma"/>
            <family val="2"/>
          </rPr>
          <t>John:</t>
        </r>
        <r>
          <rPr>
            <sz val="9"/>
            <color indexed="81"/>
            <rFont val="Tahoma"/>
            <family val="2"/>
          </rPr>
          <t xml:space="preserve">
Conception (proportion of empty ewes): with capacity to adjust by lambing opprtunity
Only applied in f_conception_mu2. Calculated after the SA on RR (which alters proportion empty).</t>
        </r>
      </text>
    </comment>
    <comment ref="C462" authorId="2" shapeId="0" xr:uid="{8794CF18-7723-4CEA-965A-92DE716B8BB6}">
      <text>
        <r>
          <rPr>
            <b/>
            <sz val="9"/>
            <color indexed="81"/>
            <rFont val="Tahoma"/>
            <family val="2"/>
          </rPr>
          <t>John:</t>
        </r>
        <r>
          <rPr>
            <sz val="9"/>
            <color indexed="81"/>
            <rFont val="Tahoma"/>
            <family val="2"/>
          </rPr>
          <t xml:space="preserve">
Litter size (number of lambs born per ewe pregnant): with capacity to adjust by lambing opprtunity
Only applied in f_conception_mu2. Calculated after the SA on RR (which alters proportion pregnant and the split between single, twin &amp; triplet).</t>
        </r>
      </text>
    </comment>
    <comment ref="C467" authorId="2" shapeId="0" xr:uid="{A0A18127-3ADA-431C-BC65-FFD5EB7380C9}">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C468" authorId="2" shapeId="0" xr:uid="{5CE130EA-C0EC-49A6-901F-DC59EA800D40}">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470" authorId="0" shapeId="0" xr:uid="{489385A3-D3D2-4743-9FB8-8AAE7CB7B0A4}">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C471" authorId="0" shapeId="0" xr:uid="{A0EAF5B9-A037-4933-B4CB-585D4701CF1D}">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C474" authorId="0" shapeId="0" xr:uid="{63BEEEA8-B745-419D-9D52-249ABFCD16EC}">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C476" authorId="0" shapeId="0" xr:uid="{FD9E0E70-97C4-40BE-8442-AD5C4F17BCF9}">
      <text>
        <r>
          <rPr>
            <b/>
            <sz val="9"/>
            <color indexed="81"/>
            <rFont val="Tahoma"/>
            <family val="2"/>
          </rPr>
          <t>Michael Young:</t>
        </r>
        <r>
          <rPr>
            <sz val="9"/>
            <color indexed="81"/>
            <rFont val="Tahoma"/>
            <family val="2"/>
          </rPr>
          <t xml:space="preserve">
True = include the bound on selling twice drys
(scan needs to be &gt; 0)</t>
        </r>
      </text>
    </comment>
    <comment ref="C477" authorId="0" shapeId="0" xr:uid="{53BD9283-E5B0-486C-B799-20F6450DFEC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478" authorId="0" shapeId="0" xr:uid="{CB54F284-18CA-4681-942F-A20A375AB43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C500" authorId="0" shapeId="0" xr:uid="{E4B39277-BF46-433D-AFED-63302B81F48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501" authorId="0" shapeId="0" xr:uid="{F27B9A73-5E69-43FA-B310-831D3F533382}">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A reason for using V is that o[0] includes v[0] and v[1,2&amp;3] because there is no lambing opportunity in v[0]</t>
        </r>
      </text>
    </comment>
    <comment ref="C522" authorId="0" shapeId="0" xr:uid="{8AFB029A-8684-4331-A3A4-9D9BDADCBE3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523" authorId="0" shapeId="0" xr:uid="{4DF023BE-EF25-4403-8DD9-3A155BBF1659}">
      <text>
        <r>
          <rPr>
            <b/>
            <sz val="9"/>
            <color indexed="81"/>
            <rFont val="Tahoma"/>
            <family val="2"/>
          </rPr>
          <t>Michael Young:</t>
        </r>
        <r>
          <rPr>
            <sz val="9"/>
            <color indexed="81"/>
            <rFont val="Tahoma"/>
            <family val="2"/>
          </rPr>
          <t xml:space="preserve">
min dams</t>
        </r>
      </text>
    </comment>
    <comment ref="C525" authorId="0" shapeId="0" xr:uid="{32BB2101-7287-4B46-B7B6-2706CA3299D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530" authorId="0" shapeId="0" xr:uid="{A38483FB-108C-423C-B64B-6F2DED3EDFB2}">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531" authorId="0" shapeId="0" xr:uid="{8AAECC30-DE81-40D6-9459-D6BD03D2F56A}">
      <text>
        <r>
          <rPr>
            <b/>
            <sz val="9"/>
            <color indexed="81"/>
            <rFont val="Tahoma"/>
            <family val="2"/>
          </rPr>
          <t>Young:</t>
        </r>
        <r>
          <rPr>
            <sz val="9"/>
            <color indexed="81"/>
            <rFont val="Tahoma"/>
            <family val="2"/>
          </rPr>
          <t xml:space="preserve">
Max number of progeny
Can control 
1. whether progeny can be sold as suckers (t[0]) 2. whether the females can be transferred to offspring or all become dams - this can be used to control the total proportion of yearlings mated.
Note: the d axis is clustered in the bound so offspring of adults can be entered as d[2:3]
</t>
        </r>
      </text>
    </comment>
    <comment ref="C533" authorId="0" shapeId="0" xr:uid="{10DDFEF2-2A88-464B-AB2D-860B4254C94E}">
      <text>
        <r>
          <rPr>
            <b/>
            <sz val="9"/>
            <color indexed="81"/>
            <rFont val="Tahoma"/>
            <family val="2"/>
          </rPr>
          <t>John:</t>
        </r>
        <r>
          <rPr>
            <sz val="9"/>
            <color indexed="81"/>
            <rFont val="Tahoma"/>
            <family val="2"/>
          </rPr>
          <t xml:space="preserve">
Include the w set on the constrint for proportion of dams mated.
Default is FALSE, use TRUE for when optimising the feed supply</t>
        </r>
      </text>
    </comment>
    <comment ref="C534" authorId="0" shapeId="0" xr:uid="{A0FAED43-EC2F-41F4-8560-0CCCB5C1DDE4}">
      <text>
        <r>
          <rPr>
            <b/>
            <sz val="9"/>
            <color indexed="81"/>
            <rFont val="Tahoma"/>
            <family val="2"/>
          </rPr>
          <t xml:space="preserve">John:
</t>
        </r>
        <r>
          <rPr>
            <sz val="9"/>
            <color indexed="81"/>
            <rFont val="Tahoma"/>
            <family val="2"/>
          </rPr>
          <t>Proportion of dams mated for each lambing opportunity of g1.
This is as a proportion of the animals retained as dams.
See also bnd_propn_1yofemales_mated_g1 which is as a proportion of the number of female progeny</t>
        </r>
      </text>
    </comment>
    <comment ref="C537" authorId="0" shapeId="0" xr:uid="{41192F69-D39C-4561-B852-75B9ADD8A799}">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538" authorId="0" shapeId="0" xr:uid="{BAEFDAB8-FAD3-4351-AB5E-6C7E53A8970F}">
      <text>
        <r>
          <rPr>
            <b/>
            <sz val="9"/>
            <color indexed="81"/>
            <rFont val="Tahoma"/>
            <family val="2"/>
          </rPr>
          <t>Michael Young:</t>
        </r>
        <r>
          <rPr>
            <sz val="9"/>
            <color indexed="81"/>
            <rFont val="Tahoma"/>
            <family val="2"/>
          </rPr>
          <t xml:space="preserve">
Min sale age (days) of dams.
</t>
        </r>
      </text>
    </comment>
    <comment ref="C539" authorId="0" shapeId="0" xr:uid="{A512D5F2-943E-4886-800E-E7E82F67F283}">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C540" authorId="0" shapeId="0" xr:uid="{3C286DEA-2BC3-464D-B4B7-5E461A99A834}">
      <text>
        <r>
          <rPr>
            <b/>
            <sz val="9"/>
            <color indexed="81"/>
            <rFont val="Tahoma"/>
            <family val="2"/>
          </rPr>
          <t>Young:</t>
        </r>
        <r>
          <rPr>
            <sz val="9"/>
            <color indexed="81"/>
            <rFont val="Tahoma"/>
            <family val="2"/>
          </rPr>
          <t xml:space="preserve">
highest age (days) to sell female offspring.</t>
        </r>
      </text>
    </comment>
    <comment ref="C541" authorId="0" shapeId="0" xr:uid="{5EE5D1C1-FD6D-4C72-B4C1-7BCDB6651AAC}">
      <text>
        <r>
          <rPr>
            <b/>
            <sz val="9"/>
            <color indexed="81"/>
            <rFont val="Tahoma"/>
            <family val="2"/>
          </rPr>
          <t>Michael Young:</t>
        </r>
        <r>
          <rPr>
            <sz val="9"/>
            <color indexed="81"/>
            <rFont val="Tahoma"/>
            <family val="2"/>
          </rPr>
          <t xml:space="preserve">
lowest age (days) to sell wethers.</t>
        </r>
      </text>
    </comment>
    <comment ref="C542" authorId="0" shapeId="0" xr:uid="{20A9D4BE-1036-4D8E-8903-6734298DFB7B}">
      <text>
        <r>
          <rPr>
            <b/>
            <sz val="9"/>
            <color indexed="81"/>
            <rFont val="Tahoma"/>
            <family val="2"/>
          </rPr>
          <t>Michael Young:</t>
        </r>
        <r>
          <rPr>
            <sz val="9"/>
            <color indexed="81"/>
            <rFont val="Tahoma"/>
            <family val="2"/>
          </rPr>
          <t xml:space="preserve">
highest age (days) to sell wethers.</t>
        </r>
      </text>
    </comment>
    <comment ref="C543" authorId="2" shapeId="0" xr:uid="{B839C549-0A5C-4821-9A88-A4FFB4986AAB}">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544" authorId="2" shapeId="0" xr:uid="{291F9353-B5EB-4215-9311-8C2779A8DE4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664" authorId="0" shapeId="0" xr:uid="{3B059B4C-DE52-4054-8717-CA8151D510FA}">
      <text>
        <r>
          <rPr>
            <b/>
            <sz val="9"/>
            <color indexed="81"/>
            <rFont val="Tahoma"/>
            <family val="2"/>
          </rPr>
          <t xml:space="preserve">John:
</t>
        </r>
        <r>
          <rPr>
            <sz val="9"/>
            <color indexed="81"/>
            <rFont val="Tahoma"/>
            <family val="2"/>
          </rPr>
          <t>Scale the feed that must be left ungrazed as a conservation buffer.</t>
        </r>
      </text>
    </comment>
    <comment ref="C672" authorId="2" shapeId="0" xr:uid="{08BB78EB-5524-4790-8F8F-77F93607BE09}">
      <text>
        <r>
          <rPr>
            <b/>
            <sz val="9"/>
            <color indexed="81"/>
            <rFont val="Tahoma"/>
            <family val="2"/>
          </rPr>
          <t>John:</t>
        </r>
        <r>
          <rPr>
            <sz val="9"/>
            <color indexed="81"/>
            <rFont val="Tahoma"/>
            <family val="2"/>
          </rPr>
          <t xml:space="preserve">
Scale wool prices. Operates on the micron price guides</t>
        </r>
      </text>
    </comment>
    <comment ref="C673" authorId="2" shapeId="0" xr:uid="{BD4604ED-8FA4-4A71-A6D6-6FB56521FFB7}">
      <text>
        <r>
          <rPr>
            <b/>
            <sz val="9"/>
            <color indexed="81"/>
            <rFont val="Tahoma"/>
            <family val="2"/>
          </rPr>
          <t>John:</t>
        </r>
        <r>
          <rPr>
            <sz val="9"/>
            <color indexed="81"/>
            <rFont val="Tahoma"/>
            <family val="2"/>
          </rPr>
          <t xml:space="preserve">
Scale sale sheep prices. Operates on the maximum prices in the grids</t>
        </r>
      </text>
    </comment>
    <comment ref="C674" authorId="2" shapeId="0" xr:uid="{52D649D7-E8C7-4963-AD71-BDD83A559509}">
      <text>
        <r>
          <rPr>
            <b/>
            <sz val="9"/>
            <color indexed="81"/>
            <rFont val="Tahoma"/>
            <family val="2"/>
          </rPr>
          <t>John:</t>
        </r>
        <r>
          <rPr>
            <sz val="9"/>
            <color indexed="81"/>
            <rFont val="Tahoma"/>
            <family val="2"/>
          </rPr>
          <t xml:space="preserve">
Scale grain prices. Operates on both firsts and seconds</t>
        </r>
      </text>
    </comment>
    <comment ref="C676" authorId="2" shapeId="0" xr:uid="{296396D9-9F0D-4B9D-A6EC-F865B1BB85AC}">
      <text>
        <r>
          <rPr>
            <b/>
            <sz val="9"/>
            <color indexed="81"/>
            <rFont val="Tahoma"/>
            <family val="2"/>
          </rPr>
          <t>John:</t>
        </r>
        <r>
          <rPr>
            <sz val="9"/>
            <color indexed="81"/>
            <rFont val="Tahoma"/>
            <family val="2"/>
          </rPr>
          <t xml:space="preserve">
Include pasture. Default is True</t>
        </r>
      </text>
    </comment>
    <comment ref="C677" authorId="2" shapeId="0" xr:uid="{FF2AC07F-89C3-4DDE-B256-C333A88F9D74}">
      <text>
        <r>
          <rPr>
            <b/>
            <sz val="9"/>
            <color indexed="81"/>
            <rFont val="Tahoma"/>
            <family val="2"/>
          </rPr>
          <t xml:space="preserve">Michael:
</t>
        </r>
        <r>
          <rPr>
            <sz val="9"/>
            <color indexed="81"/>
            <rFont val="Tahoma"/>
            <family val="2"/>
          </rPr>
          <t>Is salt land pasture included. 
Note for this to work understory pasture needs to be turned on (pas_inc_t[3:4]).</t>
        </r>
      </text>
    </comment>
    <comment ref="C678" authorId="2" shapeId="0" xr:uid="{BEAB47C2-C63A-44DE-A868-337230385F44}">
      <text>
        <r>
          <rPr>
            <b/>
            <sz val="9"/>
            <color indexed="81"/>
            <rFont val="Tahoma"/>
            <family val="2"/>
          </rPr>
          <t>John:</t>
        </r>
        <r>
          <rPr>
            <sz val="9"/>
            <color indexed="81"/>
            <rFont val="Tahoma"/>
            <family val="2"/>
          </rPr>
          <t xml:space="preserve">
Pasture growth rate by weather-year &amp; feed period (all LMUs)`</t>
        </r>
      </text>
    </comment>
    <comment ref="C685" authorId="2" shapeId="0" xr:uid="{E2D850E0-2EFE-4E67-9119-D5790EA62F85}">
      <text>
        <r>
          <rPr>
            <b/>
            <sz val="9"/>
            <color indexed="81"/>
            <rFont val="Tahoma"/>
            <family val="2"/>
          </rPr>
          <t>John:</t>
        </r>
        <r>
          <rPr>
            <sz val="9"/>
            <color indexed="81"/>
            <rFont val="Tahoma"/>
            <family val="2"/>
          </rPr>
          <t xml:space="preserve">
Germination of pasture across all lmus</t>
        </r>
      </text>
    </comment>
    <comment ref="C688" authorId="0" shapeId="0" xr:uid="{F5E92694-9700-4E0D-86BC-973025305C46}">
      <text>
        <r>
          <rPr>
            <b/>
            <sz val="9"/>
            <color indexed="81"/>
            <rFont val="Tahoma"/>
            <family val="2"/>
          </rPr>
          <t>Michael Young (21512438):</t>
        </r>
        <r>
          <rPr>
            <sz val="9"/>
            <color indexed="81"/>
            <rFont val="Tahoma"/>
            <family val="2"/>
          </rPr>
          <t xml:space="preserve">
control if cropgrazing is included. Default is True</t>
        </r>
      </text>
    </comment>
    <comment ref="C690" authorId="2" shapeId="0" xr:uid="{10E79DA3-7CE7-44A2-ADB7-B43D005C0CC8}">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694" authorId="2" shapeId="0" xr:uid="{DAAC0BB8-51FF-42A4-9E88-CE82D638B7CC}">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698" authorId="2" shapeId="0" xr:uid="{BF99EBB7-9902-436F-9F5A-B4E333C044B6}">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02" authorId="2" shapeId="0" xr:uid="{32DDDC71-F49F-464A-8926-A2627EEA1C7B}">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05" authorId="2" shapeId="0" xr:uid="{4345CCFC-0D31-4469-BD26-8E00C78D0F91}">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09" authorId="2" shapeId="0" xr:uid="{8AD07DB6-6909-47DE-BAE6-966C50589B08}">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13" authorId="2" shapeId="0" xr:uid="{18DE9762-1BBA-4B4E-ABA6-12B2EE7C10E0}">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17" authorId="2" shapeId="0" xr:uid="{D99EF64F-B22F-4D62-8056-13814251D7A9}">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20" authorId="2" shapeId="0" xr:uid="{74129943-F983-4DDA-A421-9FECDE980B77}">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23" authorId="2" shapeId="0" xr:uid="{9DF32899-29DD-4BE6-9B38-0175690E88F2}">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26" authorId="2" shapeId="0" xr:uid="{0368A1AB-9B2B-439F-B1AA-07ED5B83B296}">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29" authorId="2" shapeId="0" xr:uid="{940A61F1-F37A-431B-9A4F-8BCDD6276EE9}">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32" authorId="2" shapeId="0" xr:uid="{E2AB903E-7774-4DEE-ADEA-AA7765D8B5E0}">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35" authorId="2" shapeId="0" xr:uid="{C6062560-55CD-420A-BA06-B396CA148127}">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38" authorId="2" shapeId="0" xr:uid="{DBC97F44-1A8A-45C3-8CD1-91C2926AB201}">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41" authorId="2" shapeId="0" xr:uid="{63F4572D-80EB-46DF-9944-AEA92F1A85F5}">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44" authorId="2" shapeId="0" xr:uid="{4CE29723-FA76-4D3E-97F5-84175D5074A0}">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47" authorId="2" shapeId="0" xr:uid="{D3668F72-3A81-492D-A860-C107EC7554B1}">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50" authorId="2" shapeId="0" xr:uid="{6F3CE8CC-8212-4307-8CF3-6A8415B80F57}">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53" authorId="2" shapeId="0" xr:uid="{41DF31E0-583B-4B52-A921-3713B6E8E53E}">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56" authorId="2" shapeId="0" xr:uid="{229EC85D-5062-460A-B2B9-FCA1DA128BAD}">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59" authorId="2" shapeId="0" xr:uid="{5B8575AD-CFDF-4C7C-94C8-3412B627D77E}">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62" authorId="2" shapeId="0" xr:uid="{11495A3D-43FC-49DE-8163-0CEFDCB57B66}">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65" authorId="2" shapeId="0" xr:uid="{28A651AD-F3EC-40C9-B7DF-8CF6F27E637D}">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68" authorId="2" shapeId="0" xr:uid="{D04DD60C-21B6-4CD7-99AE-418C88D9ED1C}">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71" authorId="2" shapeId="0" xr:uid="{5A991FFB-6CDE-4B94-BF1F-3ABDAD3A5F4B}">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74" authorId="2" shapeId="0" xr:uid="{48EF20D0-5790-4863-BD00-D01155EABE61}">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77" authorId="2" shapeId="0" xr:uid="{B6904015-2876-4F93-99CC-CFC42DF0C85C}">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80" authorId="2" shapeId="0" xr:uid="{6094FD55-5703-45FA-928D-59EADBE9DC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<sst xmlns="http://schemas.openxmlformats.org/spreadsheetml/2006/main" count="10720" uniqueCount="1831">
  <si>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</si>
  <si>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</si>
  <si>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</si>
  <si>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</si>
  <si>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</si>
  <si>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</si>
  <si>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</si>
  <si>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</si>
  <si>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</si>
  <si>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</si>
  <si>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</si>
  <si>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</si>
  <si>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</si>
  <si>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</si>
  <si>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</si>
  <si>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</si>
  <si>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</si>
  <si>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</si>
  <si>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</si>
  <si>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</si>
  <si>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</si>
  <si>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</si>
  <si>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</si>
  <si>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</si>
  <si>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</si>
  <si>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</si>
  <si>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</si>
  <si>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</si>
  <si>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</si>
  <si>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</si>
  <si>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</si>
  <si>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</si>
  <si>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</si>
  <si>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</si>
  <si>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</si>
  <si>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</si>
  <si>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</si>
  <si>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</si>
  <si>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</si>
  <si>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</si>
  <si>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</si>
  <si>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</si>
  <si>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</si>
  <si>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</si>
  <si>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</si>
  <si>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</si>
  <si>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</si>
  <si>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</si>
  <si>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</si>
  <si>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</si>
  <si>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</si>
  <si>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</si>
  <si>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</si>
  <si>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</si>
  <si>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</si>
  <si>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</si>
  <si>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</si>
  <si>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</si>
  <si>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</si>
  <si>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</si>
  <si>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</si>
  <si>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</si>
  <si>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</si>
  <si>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</si>
  <si>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</si>
  <si>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</si>
  <si>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</si>
  <si>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</si>
  <si>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</si>
  <si>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</si>
  <si>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</si>
  <si>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</si>
  <si>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</si>
  <si>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</si>
  <si>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</si>
  <si>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</si>
  <si>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</si>
  <si>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</si>
  <si>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</si>
  <si>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</si>
  <si>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</si>
  <si>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</si>
  <si>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</si>
  <si>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</si>
  <si>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</si>
  <si>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</si>
  <si>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</si>
  <si>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</si>
  <si>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</si>
  <si>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</si>
  <si>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</si>
  <si>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</si>
  <si>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</si>
  <si>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</si>
  <si>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</si>
  <si>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</si>
  <si>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</si>
  <si>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</si>
  <si>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</si>
  <si>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</si>
  <si>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</si>
  <si>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</si>
  <si>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</si>
  <si>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</si>
  <si>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</si>
  <si>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</si>
  <si>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</si>
  <si>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</si>
  <si>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</si>
  <si>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</si>
  <si>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</si>
  <si>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</si>
  <si>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</si>
  <si>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</si>
  <si>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</si>
  <si>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</si>
  <si>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</si>
  <si>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</si>
  <si>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</si>
  <si>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</si>
  <si>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</si>
  <si>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</si>
  <si>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</si>
  <si>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</si>
  <si>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</si>
  <si>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</si>
  <si>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</si>
  <si>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</si>
  <si>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</si>
  <si>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</si>
  <si>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</si>
  <si>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</si>
  <si>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</si>
  <si>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</si>
  <si>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</si>
  <si>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</si>
  <si>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</si>
  <si>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</si>
  <si>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</si>
  <si>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</si>
  <si>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</si>
  <si>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</si>
  <si>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</si>
  <si>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</si>
  <si>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</si>
  <si>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</si>
  <si>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</si>
  <si>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</si>
  <si>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</si>
  <si>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</si>
  <si>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</si>
  <si>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</si>
  <si>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</si>
  <si>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</si>
  <si>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</si>
  <si>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</si>
  <si>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</si>
  <si>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</si>
  <si>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</si>
  <si>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</si>
  <si>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</si>
  <si>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</si>
  <si>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</si>
  <si>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Fix error in name of maintenance requirement sam (was MR needs to be mr). Only run the MR trials</t>
  </si>
  <si>
    <t>Add MR+Eff run</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</si>
  <si>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</si>
  <si>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</si>
  <si>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</si>
  <si>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</si>
  <si>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</si>
  <si>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</si>
  <si>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</si>
  <si>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</si>
  <si>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</si>
  <si>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</si>
  <si>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</si>
  <si>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</si>
  <si>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</si>
  <si>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</si>
  <si>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</si>
  <si>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</si>
  <si>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</si>
  <si>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</si>
  <si>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</si>
  <si>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</si>
  <si>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</si>
  <si>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</si>
  <si>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</si>
  <si>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</si>
  <si>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</si>
  <si>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</si>
  <si>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</si>
  <si>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</si>
  <si>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</si>
  <si>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</si>
  <si>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</si>
  <si>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</si>
  <si>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</si>
  <si>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</si>
  <si>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</si>
  <si>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</si>
  <si>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</si>
  <si>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</si>
  <si>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</si>
  <si>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</si>
  <si>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</si>
  <si>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</si>
  <si>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</si>
  <si>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</si>
  <si>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</si>
  <si>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</si>
  <si>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</si>
  <si>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</si>
  <si>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</si>
  <si>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</si>
  <si>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</si>
  <si>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</si>
  <si>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</si>
  <si>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</si>
  <si>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</si>
  <si>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</si>
  <si>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</si>
  <si>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</si>
  <si>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</si>
  <si>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</si>
  <si>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</si>
  <si>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</si>
  <si>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</si>
  <si>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</si>
  <si>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</si>
  <si>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</si>
  <si>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</si>
  <si>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</si>
  <si>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</si>
  <si>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</si>
  <si>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</si>
  <si>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</si>
  <si>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</si>
  <si>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</si>
  <si>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</si>
  <si>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</si>
  <si>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</si>
  <si>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</si>
  <si>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</si>
  <si>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</si>
  <si>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</si>
  <si>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</si>
  <si>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</si>
  <si>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</si>
  <si>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</si>
  <si>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</si>
  <si>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</si>
  <si>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</si>
  <si>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</si>
  <si>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</si>
  <si>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</si>
  <si>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</si>
  <si>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</si>
  <si>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</si>
  <si>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</si>
  <si>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</si>
  <si>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</si>
  <si>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</si>
  <si>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</si>
  <si>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</si>
  <si>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</si>
  <si>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</si>
  <si>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</si>
  <si>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</si>
  <si>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</si>
  <si>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</si>
  <si>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</si>
  <si>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</si>
  <si>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</si>
  <si>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</si>
  <si>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</si>
  <si>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</si>
  <si>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</si>
  <si>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</si>
  <si>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</si>
  <si>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</si>
  <si>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</si>
  <si>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</si>
  <si>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</si>
  <si>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</si>
  <si>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</si>
  <si>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</si>
  <si>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bnd_drys_retained</t>
  </si>
  <si>
    <t>bnd_drys_sold</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</si>
  <si>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</si>
  <si>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</si>
  <si>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</si>
  <si>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</si>
  <si>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</si>
  <si>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</si>
  <si>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</si>
  <si>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</si>
  <si>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</si>
  <si>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</si>
  <si>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</si>
  <si>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</si>
  <si>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</si>
  <si>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</si>
  <si>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</si>
  <si>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</si>
  <si>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</si>
  <si>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</si>
  <si>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</si>
  <si>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</si>
  <si>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</si>
  <si>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</si>
  <si>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</si>
  <si>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</si>
  <si>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</si>
  <si>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</si>
  <si>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</si>
  <si>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</si>
  <si>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</si>
  <si>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</si>
  <si>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</si>
  <si>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</si>
  <si>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</si>
  <si>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</si>
  <si>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</si>
  <si>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</si>
  <si>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</si>
  <si>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</si>
  <si>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</si>
  <si>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</si>
  <si>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</si>
  <si>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</si>
  <si>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</si>
  <si>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</si>
  <si>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</si>
  <si>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</si>
  <si>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</si>
  <si>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</si>
  <si>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</si>
  <si>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</si>
  <si>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</si>
  <si>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</si>
  <si>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</si>
  <si>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</si>
  <si>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</si>
  <si>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</si>
  <si>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</si>
  <si>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</si>
  <si>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</si>
  <si>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</si>
  <si>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</si>
  <si>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</si>
  <si>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</si>
  <si>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</si>
  <si>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</si>
  <si>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</si>
  <si>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</si>
  <si>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</si>
  <si>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</si>
  <si>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</si>
  <si>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</si>
  <si>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</si>
  <si>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</si>
  <si>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</si>
  <si>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</si>
  <si>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</si>
  <si>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</si>
  <si>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</si>
  <si>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</si>
  <si>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</si>
  <si>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</si>
  <si>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</si>
  <si>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</si>
  <si>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</si>
  <si>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</si>
  <si>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</si>
  <si>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</si>
  <si>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</si>
  <si>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</si>
  <si>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</si>
  <si>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</si>
  <si>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</si>
  <si>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</si>
  <si>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</si>
  <si>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</si>
  <si>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</si>
  <si>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</si>
  <si>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</si>
  <si>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</si>
  <si>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</si>
  <si>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</si>
  <si>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</si>
  <si>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</si>
  <si>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</si>
  <si>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</si>
  <si>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</si>
  <si>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</si>
  <si>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</si>
  <si>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</si>
  <si>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</si>
  <si>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</si>
  <si>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</si>
  <si>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</si>
  <si>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</si>
  <si>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</si>
  <si>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</si>
  <si>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Price scenarios (Exp54)</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</si>
  <si>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</si>
  <si>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</si>
  <si>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</si>
  <si>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</si>
  <si>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</si>
  <si>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</si>
  <si>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</si>
  <si>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</si>
  <si>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</si>
  <si>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</si>
  <si>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</si>
  <si>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</si>
  <si>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</si>
  <si>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</si>
  <si>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</si>
  <si>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</si>
  <si>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Forced retention               Retain none</t>
  </si>
  <si>
    <t>Once dry                               Retain none</t>
  </si>
  <si>
    <t>Twice dry                              Retain none</t>
  </si>
  <si>
    <t>Forced retention                  Retain all</t>
  </si>
  <si>
    <t>Once dry                                  Retain all</t>
  </si>
  <si>
    <t>Twice dry                                 Retain all</t>
  </si>
  <si>
    <t>Forced retention           Retain performers</t>
  </si>
  <si>
    <t>Once dry                           Retain performers</t>
  </si>
  <si>
    <t>Twice dry                          Retain performers</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</si>
  <si>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</si>
  <si>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</si>
  <si>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</si>
  <si>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</si>
  <si>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</si>
  <si>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</si>
  <si>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</si>
  <si>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</si>
  <si>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</si>
  <si>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</si>
  <si>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</si>
  <si>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</si>
  <si>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</si>
  <si>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</si>
  <si>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</si>
  <si>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</si>
  <si>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</si>
  <si>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</si>
  <si>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</si>
  <si>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</si>
  <si>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</si>
  <si>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</si>
  <si>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</si>
  <si>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</si>
  <si>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</si>
  <si>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</si>
  <si>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</si>
  <si>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</si>
  <si>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</si>
  <si>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</si>
  <si>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</si>
  <si>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</si>
  <si>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</si>
  <si>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</si>
  <si>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</si>
  <si>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</si>
  <si>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</si>
  <si>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</si>
  <si>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</si>
  <si>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</si>
  <si>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</si>
  <si>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</si>
  <si>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</si>
  <si>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</si>
  <si>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</si>
  <si>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</si>
  <si>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</si>
  <si>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</si>
  <si>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</si>
  <si>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</si>
  <si>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</si>
  <si>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</si>
  <si>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</si>
  <si>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</si>
  <si>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</si>
  <si>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</si>
  <si>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</si>
  <si>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</si>
  <si>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</si>
  <si>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</si>
  <si>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</si>
  <si>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</si>
  <si>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</si>
  <si>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</si>
  <si>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</si>
  <si>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</si>
  <si>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</si>
  <si>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</si>
  <si>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</si>
  <si>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</si>
  <si>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</si>
  <si>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</si>
  <si>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</si>
  <si>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</si>
  <si>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</si>
  <si>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</si>
  <si>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</si>
  <si>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</si>
  <si>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</si>
  <si>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</si>
  <si>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</si>
  <si>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</si>
  <si>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</si>
  <si>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</si>
  <si>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</si>
  <si>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</si>
  <si>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</si>
  <si>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</si>
  <si>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</si>
  <si>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</si>
  <si>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</si>
  <si>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</si>
  <si>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</si>
  <si>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</si>
  <si>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</si>
  <si>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</si>
  <si>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</si>
  <si>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</si>
  <si>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</si>
  <si>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</si>
  <si>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</si>
  <si>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</si>
  <si>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Once dry                                 Flexible (no RR)   </t>
  </si>
  <si>
    <t xml:space="preserve">Twice dry                                Flexible (no RR)   </t>
  </si>
  <si>
    <t>Flexible (no RR)                   Retain none</t>
  </si>
  <si>
    <t>Flexible (no RR)                    Retain all</t>
  </si>
  <si>
    <t>Flexible (no RR)             Retain performers</t>
  </si>
  <si>
    <t>Note:</t>
  </si>
  <si>
    <t>Retaining performers is only possible if scanning for multiples</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</si>
  <si>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</si>
  <si>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</si>
  <si>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</si>
  <si>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</si>
  <si>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</si>
  <si>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</si>
  <si>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</si>
  <si>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</si>
  <si>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</si>
  <si>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</si>
  <si>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</si>
  <si>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</si>
  <si>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</si>
  <si>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</si>
  <si>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</si>
  <si>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</si>
  <si>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</si>
  <si>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</si>
  <si>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</si>
  <si>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</si>
  <si>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</si>
  <si>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</si>
  <si>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</si>
  <si>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</si>
  <si>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</si>
  <si>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</si>
  <si>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</si>
  <si>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</si>
  <si>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</si>
  <si>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</si>
  <si>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</si>
  <si>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</si>
  <si>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</si>
  <si>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</si>
  <si>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</si>
  <si>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</si>
  <si>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</si>
  <si>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</si>
  <si>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</si>
  <si>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</si>
  <si>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</si>
  <si>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</si>
  <si>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</si>
  <si>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</si>
  <si>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</si>
  <si>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</si>
  <si>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</si>
  <si>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</si>
  <si>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</si>
  <si>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</si>
  <si>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</si>
  <si>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</si>
  <si>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</si>
  <si>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</si>
  <si>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</si>
  <si>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</si>
  <si>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</si>
  <si>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</si>
  <si>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</si>
  <si>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</si>
  <si>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</si>
  <si>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</si>
  <si>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</si>
  <si>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</si>
  <si>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</si>
  <si>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</si>
  <si>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</si>
  <si>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</si>
  <si>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</si>
  <si>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</si>
  <si>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</si>
  <si>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</si>
  <si>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</si>
  <si>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</si>
  <si>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</si>
  <si>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</si>
  <si>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</si>
  <si>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</si>
  <si>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</si>
  <si>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</si>
  <si>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</si>
  <si>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</si>
  <si>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</si>
  <si>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</si>
  <si>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</si>
  <si>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</si>
  <si>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</si>
  <si>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</si>
  <si>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</si>
  <si>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</si>
  <si>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</si>
  <si>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</si>
  <si>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</si>
  <si>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</si>
  <si>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</si>
  <si>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</si>
  <si>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</si>
  <si>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</si>
  <si>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</si>
  <si>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</si>
  <si>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</si>
  <si>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</si>
  <si>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</si>
  <si>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</si>
  <si>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</si>
  <si>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</si>
  <si>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</si>
  <si>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</si>
  <si>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</si>
  <si>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</si>
  <si>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</si>
  <si>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</si>
  <si>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</si>
  <si>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</si>
  <si>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</si>
  <si>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</si>
  <si>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</si>
  <si>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</si>
  <si>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</si>
  <si>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</si>
  <si>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</si>
  <si>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</si>
  <si>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</si>
  <si>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</si>
  <si>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</si>
  <si>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</si>
  <si>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</si>
  <si>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</si>
  <si>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</si>
  <si>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</si>
  <si>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</si>
  <si>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</si>
  <si>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</si>
  <si>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</si>
  <si>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</si>
  <si>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</si>
  <si>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</si>
  <si>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</si>
  <si>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</si>
  <si>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</si>
  <si>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</si>
  <si>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</si>
  <si>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</si>
  <si>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</si>
  <si>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</si>
  <si>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</si>
  <si>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</si>
  <si>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</si>
  <si>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</si>
  <si>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</si>
  <si>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</si>
  <si>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</si>
  <si>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</si>
  <si>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</si>
  <si>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</si>
  <si>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</si>
  <si>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</si>
  <si>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</si>
  <si>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</si>
  <si>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</si>
  <si>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</si>
  <si>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</si>
  <si>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</si>
  <si>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</si>
  <si>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</si>
  <si>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</si>
  <si>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</si>
  <si>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</si>
  <si>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</si>
  <si>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</si>
  <si>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</si>
  <si>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</si>
  <si>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</si>
  <si>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</si>
  <si>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</si>
  <si>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</si>
  <si>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</si>
  <si>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</si>
  <si>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</si>
  <si>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</si>
  <si>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</si>
  <si>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</si>
  <si>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</si>
  <si>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</si>
  <si>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</si>
  <si>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</si>
  <si>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</si>
  <si>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</si>
  <si>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</si>
  <si>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</si>
  <si>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</si>
  <si>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</si>
  <si>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</si>
  <si>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</si>
  <si>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</si>
  <si>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</si>
  <si>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</si>
  <si>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</si>
  <si>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</si>
  <si>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</si>
  <si>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</si>
  <si>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</si>
  <si>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</si>
  <si>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</si>
  <si>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</si>
  <si>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Trials removed from the experiment</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</si>
  <si>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</si>
  <si>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</si>
  <si>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</si>
  <si>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</si>
  <si>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</si>
  <si>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</si>
  <si>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</si>
  <si>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</si>
  <si>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</si>
  <si>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</si>
  <si>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</si>
  <si>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</si>
  <si>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</si>
  <si>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</si>
  <si>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</si>
  <si>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</si>
  <si>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</si>
  <si>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</si>
  <si>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</si>
  <si>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</si>
  <si>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</si>
  <si>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</si>
  <si>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</si>
  <si>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</si>
  <si>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</si>
  <si>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</si>
  <si>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</si>
  <si>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</si>
  <si>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</si>
  <si>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</si>
  <si>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</si>
  <si>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</si>
  <si>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</si>
  <si>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</si>
  <si>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</si>
  <si>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</si>
  <si>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</si>
  <si>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</si>
  <si>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</si>
  <si>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</si>
  <si>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</si>
  <si>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</si>
  <si>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</si>
  <si>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</si>
  <si>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</si>
  <si>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</si>
  <si>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</si>
  <si>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</si>
  <si>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</si>
  <si>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</si>
  <si>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</si>
  <si>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</si>
  <si>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</si>
  <si>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</si>
  <si>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</si>
  <si>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</si>
  <si>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</si>
  <si>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</si>
  <si>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</si>
  <si>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</si>
  <si>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</si>
  <si>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</si>
  <si>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</si>
  <si>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</si>
  <si>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</si>
  <si>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</si>
  <si>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</si>
  <si>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</si>
  <si>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</si>
  <si>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</si>
  <si>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</si>
  <si>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</si>
  <si>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</si>
  <si>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</si>
  <si>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</si>
  <si>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</si>
  <si>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</si>
  <si>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</si>
  <si>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</si>
  <si>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</si>
  <si>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</si>
  <si>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Price SA controls</t>
  </si>
  <si>
    <t>Response to drys controls</t>
  </si>
  <si>
    <t>Progeny surv controls</t>
  </si>
  <si>
    <t>Weaning wt controls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</si>
  <si>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</si>
  <si>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</si>
  <si>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</si>
  <si>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</si>
  <si>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</si>
  <si>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</si>
  <si>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</si>
  <si>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</si>
  <si>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</si>
  <si>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</si>
  <si>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</si>
  <si>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</si>
  <si>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</si>
  <si>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</si>
  <si>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NLB</t>
  </si>
  <si>
    <t>Flock: Young ewes</t>
  </si>
  <si>
    <t>Flock: CFA ewes</t>
  </si>
  <si>
    <t>Template Experiment</t>
  </si>
  <si>
    <t>index level of the trial</t>
  </si>
  <si>
    <t>0:1,:</t>
  </si>
  <si>
    <t>woolp_mpg</t>
  </si>
  <si>
    <t>salep_max</t>
  </si>
  <si>
    <t>grainp</t>
  </si>
  <si>
    <t>Time of Lambing</t>
  </si>
  <si>
    <t>Autumn</t>
  </si>
  <si>
    <t>Winter</t>
  </si>
  <si>
    <t>Standard NLB</t>
  </si>
  <si>
    <t>Low NLB</t>
  </si>
  <si>
    <t>High NLB</t>
  </si>
  <si>
    <t>Adult NLB adjustment</t>
  </si>
  <si>
    <t>relative to adults</t>
  </si>
  <si>
    <t>rr_age_og1[0:1]</t>
  </si>
  <si>
    <t>rr_age_og1[1:2]</t>
  </si>
  <si>
    <t>rr_age_og1[2:]</t>
  </si>
  <si>
    <t>Low</t>
  </si>
  <si>
    <t>High</t>
  </si>
  <si>
    <t>VHigh</t>
  </si>
  <si>
    <t>Wool price</t>
  </si>
  <si>
    <t>Meat price</t>
  </si>
  <si>
    <t>Grain price</t>
  </si>
  <si>
    <t>bnd_min_sale_age_female</t>
  </si>
  <si>
    <t>genotype[0]</t>
  </si>
  <si>
    <t>g3_included[2]</t>
  </si>
  <si>
    <t>BBT inc</t>
  </si>
  <si>
    <t>B genotp</t>
  </si>
  <si>
    <t>Maternal</t>
  </si>
  <si>
    <t>Lamb</t>
  </si>
  <si>
    <t>Hgt</t>
  </si>
  <si>
    <t>5.5yo</t>
  </si>
  <si>
    <t>6.5yo</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</si>
  <si>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</si>
  <si>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</si>
  <si>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</si>
  <si>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</si>
  <si>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</si>
  <si>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</si>
  <si>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</si>
  <si>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</si>
  <si>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</si>
  <si>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</si>
  <si>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</si>
  <si>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</si>
  <si>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</si>
  <si>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</si>
  <si>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</si>
  <si>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</si>
  <si>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</si>
  <si>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</si>
  <si>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</si>
  <si>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</si>
  <si>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</si>
  <si>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</si>
  <si>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</si>
  <si>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</si>
  <si>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</si>
  <si>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</si>
  <si>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</si>
  <si>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</si>
  <si>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</si>
  <si>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</si>
  <si>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</si>
  <si>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</si>
  <si>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</si>
  <si>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</si>
  <si>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Add age group range for upper scalar for numbers and add lower scalar for numbers</t>
  </si>
  <si>
    <t>bnd_rotn_inc</t>
  </si>
  <si>
    <t>Landuse / phases</t>
  </si>
  <si>
    <t>LMU</t>
  </si>
  <si>
    <t>Rotation phase number</t>
  </si>
  <si>
    <t>Slice</t>
  </si>
  <si>
    <t>Genotype</t>
  </si>
  <si>
    <t>Area for Fine merino</t>
  </si>
  <si>
    <t xml:space="preserve">    for medium merino</t>
  </si>
  <si>
    <t xml:space="preserve">    for medium merino with BBT</t>
  </si>
  <si>
    <t xml:space="preserve">    for maternal</t>
  </si>
  <si>
    <t>Inputs</t>
  </si>
  <si>
    <t>Phase number</t>
  </si>
  <si>
    <t>LMU 0, Flock 0</t>
  </si>
  <si>
    <t>Flock 1</t>
  </si>
  <si>
    <t>Flock 2</t>
  </si>
  <si>
    <t>Flock 3</t>
  </si>
  <si>
    <t>All regions</t>
  </si>
  <si>
    <t>NLB genetics (for farm scenario)</t>
  </si>
  <si>
    <t>LMU 1, Flock 0</t>
  </si>
  <si>
    <t>LMU 2, Flock 0</t>
  </si>
  <si>
    <t>LMU 3, Flock 0</t>
  </si>
  <si>
    <t>LMU 4, Flock 0</t>
  </si>
  <si>
    <t>LMU 5, Flock 0</t>
  </si>
  <si>
    <t>LMU 6, Flock 0</t>
  </si>
  <si>
    <t>LMU 7, Flock 0</t>
  </si>
  <si>
    <t>Add data tables for rot_lobound</t>
  </si>
  <si>
    <t>:,0:1,:</t>
  </si>
  <si>
    <t>date_born1st_iog</t>
  </si>
  <si>
    <t>drys_retained_estpropn_o</t>
  </si>
  <si>
    <t>[1]</t>
  </si>
  <si>
    <t>[2]</t>
  </si>
  <si>
    <t>[3]</t>
  </si>
  <si>
    <t>Region (SWVic, GSM, CWM) &amp; Prodn calibration</t>
  </si>
  <si>
    <t>Late</t>
  </si>
  <si>
    <t>SWV</t>
  </si>
  <si>
    <t>GSM</t>
  </si>
  <si>
    <t>CWM</t>
  </si>
  <si>
    <t>Add SAA[date_born1st] &amp; connect to data table</t>
  </si>
  <si>
    <t>Add proportion of ewe lambs mated with an estimated proportion too</t>
  </si>
  <si>
    <t>est_propn_dams_mated_og1</t>
  </si>
  <si>
    <t>est_drys_retained_scan_o</t>
  </si>
  <si>
    <t>All</t>
  </si>
  <si>
    <t>Ewe Lambs Mating age offset (days)</t>
  </si>
  <si>
    <t>Joining Age</t>
  </si>
  <si>
    <t>Timing</t>
  </si>
  <si>
    <t>Index</t>
  </si>
  <si>
    <t>W-J</t>
  </si>
  <si>
    <t>Join</t>
  </si>
  <si>
    <t>Preg</t>
  </si>
  <si>
    <t>Calibrate the region</t>
  </si>
  <si>
    <t>Weaning (prior to EL joining)</t>
  </si>
  <si>
    <t>Start of joining of ewe lambs</t>
  </si>
  <si>
    <t>Yearling lambing</t>
  </si>
  <si>
    <t>Weaning of the yearling progeny</t>
  </si>
  <si>
    <t>Start of joining of maidens</t>
  </si>
  <si>
    <t>Timing by region &amp; TOL</t>
  </si>
  <si>
    <t>Aut</t>
  </si>
  <si>
    <t>Win</t>
  </si>
  <si>
    <t>Spr</t>
  </si>
  <si>
    <t>The is a different data sheet for each TOL</t>
  </si>
  <si>
    <t>Start period</t>
  </si>
  <si>
    <t>End of joining</t>
  </si>
  <si>
    <t>V. Late</t>
  </si>
  <si>
    <t>End Period (not inclusive)</t>
  </si>
  <si>
    <t>Currently not used</t>
  </si>
  <si>
    <t>r2_ik0g</t>
  </si>
  <si>
    <t>There is a different data sheet for each TOL</t>
  </si>
  <si>
    <t>Optimum adult management</t>
  </si>
  <si>
    <t>[4]</t>
  </si>
  <si>
    <t>If Twice dry is connected then change this input</t>
  </si>
  <si>
    <t>DryMan of Adults</t>
  </si>
  <si>
    <t>Added CWM input table for the Grazing Intensity. Altered formulas to refer to the larger data area</t>
  </si>
  <si>
    <t>Deleted the rangename d.Region &amp; d.RegionDesc from DataSpring</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</si>
  <si>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</si>
  <si>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</si>
  <si>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</si>
  <si>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</si>
  <si>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</si>
  <si>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</si>
  <si>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</si>
  <si>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r>
      <t xml:space="preserve">Formula in Experiment! Points to </t>
    </r>
    <r>
      <rPr>
        <i/>
        <sz val="11"/>
        <color theme="0" tint="-0.249977111117893"/>
        <rFont val="Calibri"/>
        <family val="2"/>
      </rPr>
      <t>Retain All</t>
    </r>
    <r>
      <rPr>
        <sz val="11"/>
        <color theme="0" tint="-0.249977111117893"/>
        <rFont val="Calibri"/>
        <family val="2"/>
        <scheme val="minor"/>
      </rPr>
      <t xml:space="preserve"> if scan &lt; 2</t>
    </r>
  </si>
  <si>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</si>
  <si>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</si>
  <si>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</si>
  <si>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</si>
  <si>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age in months</t>
  </si>
  <si>
    <t>Ewe Lambs Mating age offset (days) &amp; Age in months</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</si>
  <si>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</si>
  <si>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</si>
  <si>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</si>
  <si>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</si>
  <si>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</si>
  <si>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</si>
  <si>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</si>
  <si>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</si>
  <si>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</si>
  <si>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</si>
  <si>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</si>
  <si>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</si>
  <si>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</si>
  <si>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</si>
  <si>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</si>
  <si>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</si>
  <si>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</si>
  <si>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</si>
  <si>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Change Template Exp to optimal landuse for each Genotype</t>
  </si>
  <si>
    <t>Enter the optimal phases for each genotype</t>
  </si>
  <si>
    <t>Phase number (Excel)</t>
  </si>
  <si>
    <t>Rotation phase number (base 0)</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</si>
  <si>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</si>
  <si>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</si>
  <si>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</si>
  <si>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</si>
  <si>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</si>
  <si>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</si>
  <si>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</si>
  <si>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</si>
  <si>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</si>
  <si>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</si>
  <si>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</si>
  <si>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</si>
  <si>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</si>
  <si>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</si>
  <si>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</si>
  <si>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</si>
  <si>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</si>
  <si>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</si>
  <si>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</si>
  <si>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</si>
  <si>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</si>
  <si>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</si>
  <si>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</si>
  <si>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</si>
  <si>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</si>
  <si>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</si>
  <si>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</si>
  <si>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</si>
  <si>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period_is_reportffcfw_p</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</si>
  <si>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</si>
  <si>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</si>
  <si>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</si>
  <si>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</si>
  <si>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</si>
  <si>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</si>
  <si>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</si>
  <si>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</si>
  <si>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</si>
  <si>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</si>
  <si>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</si>
  <si>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This range name should not be referenced - use the specific TOL</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</si>
  <si>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</si>
  <si>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</si>
  <si>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MinROE for grazing Intensity</t>
  </si>
  <si>
    <t>0 = model optimum SR</t>
  </si>
  <si>
    <t>High (lower SR)</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</si>
  <si>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</si>
  <si>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</si>
  <si>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</si>
  <si>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</si>
  <si>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</si>
  <si>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</si>
  <si>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</si>
  <si>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</si>
  <si>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2yo</t>
  </si>
  <si>
    <t>Med</t>
  </si>
  <si>
    <t>Change the zoom for some screens</t>
  </si>
  <si>
    <t>fs_use_number</t>
  </si>
  <si>
    <t>fs_create_number</t>
  </si>
  <si>
    <t>fs_create_pkl</t>
  </si>
  <si>
    <t>Add fs_create_number as a separate SAV to number to use. Change the order of the SAV so that it follows that logic that the fs_pkl is used early in the run and created late in the run.</t>
  </si>
  <si>
    <t>LP-M</t>
  </si>
  <si>
    <t>LP-S</t>
  </si>
  <si>
    <t>LP-D</t>
  </si>
  <si>
    <t>LP-DSM</t>
  </si>
  <si>
    <t>EP</t>
  </si>
  <si>
    <t>LP(M)</t>
  </si>
  <si>
    <t>LP(S)</t>
  </si>
  <si>
    <t>LP(D)</t>
  </si>
  <si>
    <t>LP(DSM)</t>
  </si>
  <si>
    <t>EP(DSM)</t>
  </si>
  <si>
    <t>Scan level</t>
  </si>
  <si>
    <t>Scan</t>
  </si>
  <si>
    <t>Select the adjustment that generated the highest profit in the LTW experiment for Merinos</t>
  </si>
  <si>
    <t>r2adjust_inc</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</si>
  <si>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</si>
  <si>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</si>
  <si>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</si>
  <si>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</si>
  <si>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</si>
  <si>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</si>
  <si>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</si>
  <si>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</si>
  <si>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</si>
  <si>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</si>
  <si>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</si>
  <si>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</si>
  <si>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</si>
  <si>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Yearling</t>
  </si>
  <si>
    <t>Adult</t>
  </si>
  <si>
    <t>Yrl</t>
  </si>
  <si>
    <t>Feedsupply</t>
  </si>
  <si>
    <t>Flock Structure</t>
  </si>
  <si>
    <t>Source of the SA values</t>
  </si>
  <si>
    <t>Prices</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</si>
  <si>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</si>
  <si>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</si>
  <si>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</si>
  <si>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</si>
  <si>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</si>
  <si>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</si>
  <si>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FS Adj LTW EL</t>
  </si>
  <si>
    <t>FS Adj LTW Adult</t>
  </si>
  <si>
    <t>Standard (7mo)</t>
  </si>
  <si>
    <t>Middle</t>
  </si>
  <si>
    <t>Early</t>
  </si>
  <si>
    <t>Note: Not set up to handle different age offset by region because the trial description is not differentiating (but that could be changed)</t>
  </si>
  <si>
    <t>age in days</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</si>
  <si>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</si>
  <si>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</si>
  <si>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</si>
  <si>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</si>
  <si>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BMT</t>
  </si>
  <si>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</si>
  <si>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</si>
  <si>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</si>
  <si>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Maiden</t>
  </si>
  <si>
    <t>Adult3</t>
  </si>
  <si>
    <t>Adult4</t>
  </si>
  <si>
    <t>Adult5</t>
  </si>
  <si>
    <t>Adult6</t>
  </si>
  <si>
    <t>i.FS_Strategy</t>
  </si>
  <si>
    <t>Expand the ranges for i.FS_Strategy to include the 5th level of AgeJ</t>
  </si>
  <si>
    <t>Mid pregnancy</t>
  </si>
  <si>
    <t>Yearling lambing - Standard</t>
  </si>
  <si>
    <t>Base</t>
  </si>
  <si>
    <t>Step</t>
  </si>
  <si>
    <t>Index for Timing</t>
  </si>
  <si>
    <r>
      <t xml:space="preserve">FS Ajustment level </t>
    </r>
    <r>
      <rPr>
        <sz val="9.9"/>
        <color rgb="FF0000CC"/>
        <rFont val="Calibri"/>
        <family val="2"/>
      </rPr>
      <t>(doesn't vary with TOL or AgeJ)</t>
    </r>
  </si>
  <si>
    <t>Age of Joining Index &amp; Date of Lambing</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</si>
  <si>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</si>
  <si>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</si>
  <si>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</si>
  <si>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</si>
  <si>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</si>
  <si>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</si>
  <si>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TOL offset (r1 &amp; r2)</t>
  </si>
  <si>
    <t>Age at Joining (for Yearlings)</t>
  </si>
  <si>
    <t>Timing (from i.Periods)</t>
  </si>
  <si>
    <t>Slices for Variation option to alter BBB</t>
  </si>
  <si>
    <t>Slices for Variation option to alter BMT</t>
  </si>
  <si>
    <t>Slices for the FFCFW report</t>
  </si>
  <si>
    <r>
      <t xml:space="preserve">LTW calibration Merino (Exp300) - </t>
    </r>
    <r>
      <rPr>
        <b/>
        <sz val="11"/>
        <color rgb="FF0000CC"/>
        <rFont val="Calibri"/>
        <family val="2"/>
      </rPr>
      <t>Slices in the TOL sheets</t>
    </r>
  </si>
  <si>
    <r>
      <t>LTW calibration Merino (Exp300) - Nutrition of Single &amp; Twin bearing ewes during pregnancy (Scan 0,1&amp;2)</t>
    </r>
    <r>
      <rPr>
        <b/>
        <sz val="11"/>
        <color rgb="FF0000CC"/>
        <rFont val="Calibri"/>
        <family val="2"/>
      </rPr>
      <t xml:space="preserve"> - Slices in the TOL sheets</t>
    </r>
  </si>
  <si>
    <t>Select the adjustment that generated the highest profit</t>
  </si>
  <si>
    <t>Split the LTW adj Feed Supply across the 3 TOL data sheets.</t>
  </si>
  <si>
    <t>Simplify, then generalise the feed supply options formulas for the LTW levels</t>
  </si>
  <si>
    <t>Number of options for this class</t>
  </si>
  <si>
    <t>NV adjustments during pregnancy.
Note: One of the levels must be 0.</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</si>
  <si>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</si>
  <si>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</si>
  <si>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</si>
  <si>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</si>
  <si>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</si>
  <si>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</si>
  <si>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</si>
  <si>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</si>
  <si>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r>
      <t>Optimum Joining feed supply adjustment.</t>
    </r>
    <r>
      <rPr>
        <b/>
        <sz val="11"/>
        <color rgb="FF0000CC"/>
        <rFont val="Calibri"/>
        <family val="2"/>
      </rPr>
      <t xml:space="preserve"> Fill out optimum adult management in TOL sheets</t>
    </r>
  </si>
  <si>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</si>
  <si>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</si>
  <si>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</si>
  <si>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</si>
  <si>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</si>
  <si>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</si>
  <si>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</si>
  <si>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</si>
  <si>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</si>
  <si>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</si>
  <si>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</si>
  <si>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</si>
  <si>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</si>
  <si>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</si>
  <si>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</si>
  <si>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run_feedbudget</t>
  </si>
  <si>
    <t>report feed budget (big report)</t>
  </si>
  <si>
    <t/>
  </si>
  <si>
    <t>2:3,1:2,0:1</t>
  </si>
  <si>
    <t>2:3,1:2,3:4</t>
  </si>
  <si>
    <t>0:1,0:1</t>
  </si>
  <si>
    <t>feedbud_inc</t>
  </si>
  <si>
    <t>SA variables to check if exist</t>
  </si>
  <si>
    <t>Add Feedbud report. Tidy up 'SA variable'!</t>
  </si>
  <si>
    <t>mask_z</t>
  </si>
  <si>
    <t>:</t>
  </si>
  <si>
    <t>1:-1</t>
  </si>
  <si>
    <t>Add sav[mask_z] with comments</t>
  </si>
  <si>
    <t>LTW_loops_increment</t>
  </si>
  <si>
    <t>Change the LTW_loop to increment and change other comments</t>
  </si>
  <si>
    <t>Add new SAV['seq_len'] &amp; SAV['overdraw']</t>
  </si>
  <si>
    <t>seq_len</t>
  </si>
  <si>
    <t>can vary with TOL</t>
  </si>
  <si>
    <t>Report inclusions</t>
  </si>
  <si>
    <t>Model controls</t>
  </si>
  <si>
    <t>Equations &amp; REVs</t>
  </si>
  <si>
    <t>LW profiles &amp; nutrition</t>
  </si>
  <si>
    <t>Genotypes &amp; adjustments</t>
  </si>
  <si>
    <t>Management controls</t>
  </si>
  <si>
    <t>Costs &amp; Prices</t>
  </si>
  <si>
    <t>Region &amp; Farm</t>
  </si>
  <si>
    <t>Feed supply &amp; LTW</t>
  </si>
  <si>
    <t>Regroup &amp; Outline the SA variables in Experiment!</t>
  </si>
  <si>
    <t>overdraw_limit</t>
  </si>
  <si>
    <t>Report ffcfw (EL only)</t>
  </si>
  <si>
    <t>nut_mask_offs_sWix</t>
  </si>
  <si>
    <t>Improve commenting for model controls</t>
  </si>
  <si>
    <t>pinp_rot</t>
  </si>
  <si>
    <t>inc_risk_aversion</t>
  </si>
  <si>
    <t>inc_c1_variation</t>
  </si>
  <si>
    <t>run_period_dates</t>
  </si>
  <si>
    <t>Period dates for season, feed periods, dam DVP dates, dam repro dates &amp; offs DVP dates</t>
  </si>
  <si>
    <t>Add run_period_dates report control. Added SAV[inc_risk_aversion], SAV[inc_c1_variation], SAV[pinp_rot]</t>
  </si>
  <si>
    <t>Fix comments on the price SAMs (that were copies of SAM[random])</t>
  </si>
  <si>
    <t>Management Controls</t>
  </si>
  <si>
    <t>2:,:,:</t>
  </si>
  <si>
    <t>Feedsupply experiment: Change the slices for the dam bounds forcing in the 2 dams for t0 &amp; t1</t>
  </si>
  <si>
    <t>Added meat price scenario to the FS values for create and use.</t>
  </si>
  <si>
    <t>0:1,0:1,:</t>
  </si>
  <si>
    <t>0:1,3:4,:</t>
  </si>
  <si>
    <t>1:2,2:3,:</t>
  </si>
  <si>
    <t>1:2,5:6,:</t>
  </si>
  <si>
    <t>Merino</t>
  </si>
  <si>
    <t>Fix that defaults weren't being used for pinp_rot &amp; risk aversion</t>
  </si>
  <si>
    <t>Add maternal genotype to the nlb inputs so range of inputs could be expanded.</t>
  </si>
  <si>
    <t>Tidy up the Feed Supply expt so it is ready to implement on Google</t>
  </si>
  <si>
    <t>cropgrazing_inc</t>
  </si>
  <si>
    <t>Turn off crop grazing - Add SAV[cropgrazing_inc]</t>
  </si>
  <si>
    <t>Flock structure</t>
  </si>
  <si>
    <t>SRW</t>
  </si>
  <si>
    <t>These values are not used. But easier not to delete</t>
  </si>
  <si>
    <t>Change the standard prices. Mostly meat that changed. Set to mid point of the sliders</t>
  </si>
  <si>
    <t>Refresh the randomisation after removing the wethers, adding an extra grain price level.</t>
  </si>
  <si>
    <t>Add Exp500 which is SA on minroe and prices to check the effect on optimum SR</t>
  </si>
  <si>
    <t>Add SAA[wean_wt] to adjust wean weight.</t>
  </si>
  <si>
    <t>wean_wt</t>
  </si>
  <si>
    <t>conservation_limit_f</t>
  </si>
  <si>
    <t>Add SAM[conservation] to scale the amount of ungrazed FOO in each period.</t>
  </si>
  <si>
    <t>PGR during period</t>
  </si>
  <si>
    <t>Tweak the reports for #6 the reports being used for the SR SA</t>
  </si>
  <si>
    <t>Added landuse constraints on GSM that has 35% crop. Added it to Exp500 (SA_SR) and Exp200 (Feedsupply)</t>
  </si>
  <si>
    <t>Conservation Limit for grazing Intensity</t>
  </si>
  <si>
    <t>Low limit (high SR)</t>
  </si>
  <si>
    <t>High limit (low SR)</t>
  </si>
  <si>
    <t>Conservation limit scalar</t>
  </si>
  <si>
    <t>Add Exp550 with a PGR SA &amp; conservation limit SA (6 trials for each for a base genotype &amp; TOL and 50th percentile prices)</t>
  </si>
  <si>
    <t>Change pgr_f to be 0.95 for 3:5 and 0.925 for 0:3</t>
  </si>
  <si>
    <t>conservation</t>
  </si>
  <si>
    <t>Fix the inclusion of prices in the fs pkl numbers. Can't use this with the google runs carried out for the N33 trials.</t>
  </si>
  <si>
    <t>Add region to the pkl number. Note GSM Final was run again with the region added to the resulting pkl name</t>
  </si>
  <si>
    <t>FP0</t>
  </si>
  <si>
    <t>FP1</t>
  </si>
  <si>
    <t>FP2</t>
  </si>
  <si>
    <t>FP3</t>
  </si>
  <si>
    <t>FP4</t>
  </si>
  <si>
    <t>FP5</t>
  </si>
  <si>
    <t>FP6</t>
  </si>
  <si>
    <t>Pasture growth scalar (sam)</t>
  </si>
  <si>
    <t>Add region inputs for the PGR scalar &amp; connect to Experiment</t>
  </si>
  <si>
    <t>Combine the trials for N33 &amp; LWCJ into same set of runs (but can still do LWC separately)</t>
  </si>
  <si>
    <t>Germ</t>
  </si>
  <si>
    <t>Quick test Winter</t>
  </si>
  <si>
    <t>Quick test Autumn</t>
  </si>
  <si>
    <t>Germination</t>
  </si>
  <si>
    <t>Remove line that was added to Experiment to compare 2 trials. Was causing a reporting error.</t>
  </si>
  <si>
    <t>Remove minroe (after all the FS optimisation exp have been created).</t>
  </si>
  <si>
    <t>Central Wheatbelt - phases turned off for CWM</t>
  </si>
  <si>
    <t>Exclude area bound for CWM</t>
  </si>
  <si>
    <t>Add CWM period numbers &amp; landuse areas &amp; PGR SA</t>
  </si>
  <si>
    <t>Correct rotation numbers for CWM</t>
  </si>
  <si>
    <t>Added TOL dates (in 2 places) for CWM &amp; SWV</t>
  </si>
  <si>
    <t>After Exp created for Expts 1100 to 2500</t>
  </si>
  <si>
    <t>Change formula in ffcfw to IF(  ,   ,"-") rather than TRUE/FALSE</t>
  </si>
  <si>
    <t>Change the nutrition level from weaning to EL joining in Exp2000 to 3 (no change in nutrition). Was 4 (slightly increased nutrition)</t>
  </si>
  <si>
    <t>CWM &amp; GSM run with the new nutrition, SWV with old.</t>
  </si>
  <si>
    <t>Fixed comment on the impact of changing GI (was minroe now conservatin limit)</t>
  </si>
  <si>
    <t>Add exp5000 with 15000 trials.</t>
  </si>
  <si>
    <t>Removed the randomisatino from this workbook so that it is calculated externally and values copied in</t>
  </si>
  <si>
    <t>Allowed offspring of yearlings to be retained in DVP[0]. So that they could be sold as a finished lamb</t>
  </si>
  <si>
    <t>Fix error in AgeBorn1st not connected to FFCFW report or DateBorn1st in Exp2000</t>
  </si>
  <si>
    <t>Changed conservation limit for Exp2000 to be =source trial.</t>
  </si>
  <si>
    <t>If changing this in a model for experiments with external randomisation, remember to copy in the regions randomisation</t>
  </si>
  <si>
    <t>Changed description in Not Mated trial (1000) to be same length as Exp2000 &amp; Exp5000 (6 chars) - Easier for the Database Creator</t>
  </si>
  <si>
    <t>Joining Age (adjustment for Ewe Lambs)</t>
  </si>
  <si>
    <t>Add slices to the LTW tables for the period Weaning to joining by TOL (bit of a rough and ready addition)</t>
  </si>
  <si>
    <t>Add columns to Exp to become the feedsupply adjustment for weaning to joining</t>
  </si>
  <si>
    <r>
      <t>Default</t>
    </r>
    <r>
      <rPr>
        <b/>
        <sz val="8.5"/>
        <color rgb="FFFF0000"/>
        <rFont val="Consolas"/>
        <family val="3"/>
      </rPr>
      <t xml:space="preserve"> - do not delete or modify</t>
    </r>
  </si>
  <si>
    <t>Altered FS adj for the 2tth and adult repro experiments</t>
  </si>
  <si>
    <t>Add new GSM management randomisation. Add LW &amp; LWC to description. Change calibration for the LWC levels</t>
  </si>
  <si>
    <t>Add Exp7000 that tests levels of the management inputs for a specified farm scenario</t>
  </si>
  <si>
    <t>Separate the EP slices from the joining slices so that EP optimisation of EL is not being driven by LWCJ. 2-tooth and adults still from joining to mid-preg.</t>
  </si>
  <si>
    <t>Add scan_per &amp; lamb_survival to Report 5.</t>
  </si>
  <si>
    <t>Add bound on t1 prior to dvp14 except for scanning DVPs</t>
  </si>
  <si>
    <t>slp_inc</t>
  </si>
  <si>
    <t>Add bound on SLP and includsion of SLP and pasture</t>
  </si>
  <si>
    <t>Add bound on proportion of 1yo females. Add the new SAV, move the formula for the proportion to the new SAV, change formulas for the est_propn mated (that is based on Mated:(Mated+Unmated))</t>
  </si>
  <si>
    <t>bnd_slp_area_l</t>
  </si>
  <si>
    <t>adjp_lw_initial_w1</t>
  </si>
  <si>
    <t>adjp_cfw_initial_w1</t>
  </si>
  <si>
    <t>adjp_fd_initial_w1</t>
  </si>
  <si>
    <t>adjp_fl_initial_w1</t>
  </si>
  <si>
    <t>Model Standard for Analysis (N11)</t>
  </si>
  <si>
    <t>pas_inc_t</t>
  </si>
  <si>
    <t>bnd_up_prog_tdxg2</t>
  </si>
  <si>
    <t>Change bound from 1yo females mated to bnd_up_prog_tdxg. This allows all female prog to be forced to be dams, then control proportion mated</t>
  </si>
  <si>
    <t>0:1,1:,1:2,:</t>
  </si>
  <si>
    <t>2:3,1:,1:2,:</t>
  </si>
  <si>
    <t>run_wc</t>
  </si>
  <si>
    <t>working capital requirement during the year</t>
  </si>
  <si>
    <t>Add run_wc report control</t>
  </si>
  <si>
    <t>sb_growth</t>
  </si>
  <si>
    <t>bnd_sb_consumption_p6</t>
  </si>
  <si>
    <t>0:2,0:17,:</t>
  </si>
  <si>
    <t>0:2,15:17,:</t>
  </si>
  <si>
    <t>0:2,1:4,:</t>
  </si>
  <si>
    <t>Add SAM on sb_growth, Add bnd_sb_consumption_p6</t>
  </si>
  <si>
    <t>Alter the SAV on bnd_up_dams to refelct the new way of constraining propn mated using all females retained as dams</t>
  </si>
  <si>
    <t>Fix the impact of selling drys on RR (genetic &amp; response in current generation)</t>
  </si>
  <si>
    <t>Ewe Lambs                                  Adults</t>
  </si>
  <si>
    <t>Flexible (no RR)                   Force retention</t>
  </si>
  <si>
    <t>Forced retention               Force retention</t>
  </si>
  <si>
    <t>Twice dry                              Force retention</t>
  </si>
  <si>
    <t>Flexible (no RR)                    Once dry</t>
  </si>
  <si>
    <t>Forced retention                  Once dry</t>
  </si>
  <si>
    <t>Twice dry                                 Once dry</t>
  </si>
  <si>
    <t>Flexible (no RR)             Twice dry</t>
  </si>
  <si>
    <t>Forced retention           Twice dry</t>
  </si>
  <si>
    <t>Twice dry                          Twice dry</t>
  </si>
  <si>
    <t>Ewe Lambs</t>
  </si>
  <si>
    <t>Adult - Genotype</t>
  </si>
  <si>
    <t>Ewe Lamb - Genotype</t>
  </si>
  <si>
    <t>Adult ewes</t>
  </si>
  <si>
    <t>lmu_area_l</t>
  </si>
  <si>
    <t>Add sav[lmu_area_l]</t>
  </si>
  <si>
    <t>Move the 4 FS adjustments for Exp3000&amp;4000 to the bottom of the LTW table so that the LTW adjustment can be used for the FS optimisation.</t>
  </si>
  <si>
    <t>Use the lines below here to calibrate &amp;/or for the other regions</t>
  </si>
  <si>
    <t>Tweak i_dryman ao that 'Flexible' gets some RR advantage from selling drys.</t>
  </si>
  <si>
    <t>There really should be some accumlation of advantages if more age groups are selected.</t>
  </si>
  <si>
    <t>Fix estimated proportion of dams mated (because no longer using bnd_1yofemale_mated)</t>
  </si>
  <si>
    <t>Fix error in coefficient values in Exp7000</t>
  </si>
  <si>
    <t>Change the initial weight distribution for the N11 trials in the FS optimisation trial</t>
  </si>
  <si>
    <t>Change the FS optimisation trial to Exp9000. Only 1 scenario in the standard and then 180 copies of the standard</t>
  </si>
  <si>
    <t>Change the bounds on progeny to allow females to be retained as offspring</t>
  </si>
  <si>
    <t>bnd_up_prog_inc</t>
  </si>
  <si>
    <t>Fix error in name bnd_up_prog_inc (was _offs)</t>
  </si>
  <si>
    <t>Used for the Feed supply adjustment for the Ewe repro component of the Ewe Lambs analysis</t>
  </si>
  <si>
    <t>Change the LMU number for the phases being bound (because S3 was LMU0 now LMU2)</t>
  </si>
  <si>
    <t xml:space="preserve">Add the meat price level as part of the feed supply optimisation. Add to the Use FS number. </t>
  </si>
  <si>
    <t>Change the rotn_lo_bnd area input in DataMaster! to be '-' of not used. Required an IFERROR on the area formula.</t>
  </si>
  <si>
    <t>user_fvp_date_dams_yiu</t>
  </si>
  <si>
    <t>user_fvp_date_offs_yiu</t>
  </si>
  <si>
    <t>Add SAV[user_fvp_dates_dam_yiu] &amp; offs</t>
  </si>
  <si>
    <t>1:2,0:1,2:3</t>
  </si>
  <si>
    <t>1:2,1:2,2:3</t>
  </si>
  <si>
    <t>1:2,2:3,2:3</t>
  </si>
  <si>
    <t>Increment the phase number by 1 for the rotn_lo_bound constraint to allow for SLP</t>
  </si>
  <si>
    <t>Tweak the feed supply expt based on the trial sizes and times to solve</t>
  </si>
  <si>
    <t>Change the FeedSupply description to include meat price</t>
  </si>
  <si>
    <t>Add FeedSupply expt that references the FeedSupplyTemplate. Has inputs for Genotype, TOL, AgeJ &amp; MeatPrice</t>
  </si>
  <si>
    <t>Pinp</t>
  </si>
  <si>
    <t>Add region input so that the region can be controlled from exp.xl</t>
  </si>
  <si>
    <t>Set the rot_lobound input to '-' for the phases that are not selected.</t>
  </si>
  <si>
    <t>Set row 2 &amp; 3 for the new region input to 'blank</t>
  </si>
  <si>
    <t>Fix error in the FS opt that wasn't using the pkl from the previous trial</t>
  </si>
  <si>
    <t>Fix error in the display of FxxNyy. That wasn't adding the extra FVPs</t>
  </si>
  <si>
    <t>max_sup_selectivity</t>
  </si>
  <si>
    <t>dams_confinement_P</t>
  </si>
  <si>
    <t>Add SAV[max_sup_selectivity] &amp; SAV[dams_confinement_P]</t>
  </si>
  <si>
    <t>Current assumptions generate the same RR increase if one age or multiple age groups are culled.</t>
  </si>
  <si>
    <t>Fix assumptions for dry management</t>
  </si>
  <si>
    <t>All sold                               Force retention</t>
  </si>
  <si>
    <t xml:space="preserve">All sold                                 Flexible </t>
  </si>
  <si>
    <t xml:space="preserve">Flexible (no RR)                   Flexible (half)   </t>
  </si>
  <si>
    <t>All sold                                  Once dry</t>
  </si>
  <si>
    <t>All sold                           Twice dry</t>
  </si>
  <si>
    <r>
      <t xml:space="preserve">Genotype, Flock Structure &amp; Ewe Numbers constraint </t>
    </r>
    <r>
      <rPr>
        <b/>
        <sz val="11"/>
        <color rgb="FF0000CC"/>
        <rFont val="Calibri"/>
        <family val="2"/>
        <scheme val="minor"/>
      </rPr>
      <t>(fill out EweNo in TOL sheets)</t>
    </r>
  </si>
  <si>
    <t>Add retain/Sell in description</t>
  </si>
  <si>
    <t>Paddock allocation scenarios (Exp51)</t>
  </si>
  <si>
    <t>Inputs for the calculations (either due to mob size or exposure)</t>
  </si>
  <si>
    <t>Propn of pregnant ewes with twins</t>
  </si>
  <si>
    <t>Propn better pdks</t>
  </si>
  <si>
    <t>DSE/hd of single bearing ewes</t>
  </si>
  <si>
    <t>DSE/hd of multiple bearing ewes</t>
  </si>
  <si>
    <t>Single change</t>
  </si>
  <si>
    <t>Twin change</t>
  </si>
  <si>
    <t>Current Mob size</t>
  </si>
  <si>
    <t>Number of DSE moving</t>
  </si>
  <si>
    <t>Propn of singles moving</t>
  </si>
  <si>
    <t>Propn of twin moving</t>
  </si>
  <si>
    <t>Mob size change</t>
  </si>
  <si>
    <t>Change in mortality</t>
  </si>
  <si>
    <t>Ave chill (GrazPlan)</t>
  </si>
  <si>
    <t>singles</t>
  </si>
  <si>
    <t>multiples</t>
  </si>
  <si>
    <t>Mortality change</t>
  </si>
  <si>
    <t>Singles</t>
  </si>
  <si>
    <t>Twins</t>
  </si>
  <si>
    <t>Overall</t>
  </si>
  <si>
    <t>Mob size</t>
  </si>
  <si>
    <t>Shelter allocation</t>
  </si>
  <si>
    <t>High Chill</t>
  </si>
  <si>
    <t>Change in mortality of the lamb moved if:
 a twin ewe is moved from  poor to good or
 a single ewe is moved from good to poor</t>
  </si>
  <si>
    <t>Paddock Allocation</t>
  </si>
  <si>
    <t>Chill scenario (if scanning)</t>
  </si>
  <si>
    <t>3 = Medium chill scenario</t>
  </si>
  <si>
    <t>Add Paddock Allocation table for single &amp; Twin survival (copy from Preg Scan). Add std Chill level for each region. Add coeff for saa_mortalityx singles and twins.</t>
  </si>
  <si>
    <t>Check through the FS expt and liven up some formulas that are reqquired.</t>
  </si>
  <si>
    <t>Change the FS opt to be F33N53 and 3 F53N33 trials.</t>
  </si>
  <si>
    <t>Change the first of the FS experiements to be #2 so that it gets run before the N33 trials (so that the initial pkl_fs has been created)</t>
  </si>
  <si>
    <t>Change the fs_pkl to use and create for the 2nd trial to a formula (so that it can be changed if wanting to rerun the FS expt from the finishing pkl.</t>
  </si>
  <si>
    <t>Fix error in n_fs_dams. Was set to 5 for the 2nd trial but not set back to 3 in the 3rd trial.</t>
  </si>
  <si>
    <r>
      <t xml:space="preserve">dam FFCFW weight (for selected generator periods) </t>
    </r>
    <r>
      <rPr>
        <b/>
        <sz val="8.8000000000000007"/>
        <color rgb="FF8C8C8C"/>
        <rFont val="JetBrains Mono"/>
      </rPr>
      <t>- remove after Ewe Lamb analysis</t>
    </r>
  </si>
  <si>
    <t>Add formula to user_fvp_date_dams so that the FVP date changes based on age at joining of the ewe lambs.</t>
  </si>
  <si>
    <t>Remove the r2 pointer for offspring. It looks like it was adjustingt he offspring feed supply using the LTW &amp; LWCj adjustments.</t>
  </si>
  <si>
    <t>MP1</t>
  </si>
  <si>
    <t>MP2</t>
  </si>
  <si>
    <t>MP3</t>
  </si>
  <si>
    <t>MP4</t>
  </si>
  <si>
    <t>Change the formula for the pointer to the optimum LTW feed supply (N11) because instead of Scan the table is now meat price.</t>
  </si>
  <si>
    <t>Select the adjustment that generated the highest profit in the LWCj experiments</t>
  </si>
  <si>
    <t>User Feed variation period offset (post weaning period)</t>
  </si>
  <si>
    <t>0:1,0:1,0:1</t>
  </si>
  <si>
    <t>0:1,1:2,0:1</t>
  </si>
  <si>
    <t>0:1,2:3,0:1</t>
  </si>
  <si>
    <t>Delete the BMT LTW feedsupply SAV columns because the Maternal type is BBB &amp; is using BBB offset</t>
  </si>
  <si>
    <t>Add SAV to control timing of the post-weaning user defined FVP. Add a data table to control the SAV.</t>
  </si>
  <si>
    <t>Change the nutspread for n5 to 0+/-2+/-1 (was +/- 0.5)</t>
  </si>
  <si>
    <t>Fix error in the lookup formula for the OptLWCj. Was not offsetting for the meat price</t>
  </si>
  <si>
    <t>Fix error in the TRUE/FALSE for selling twice dry. The input table was '-' for FALSE but AND('-',TRUE) is TRUE. Changed the input to FALSE.</t>
  </si>
  <si>
    <t>Changed the std value for the upper bound on the sale slices for dams in v[0:4] to 999999. Had been 0 which was excluding sales of young ewes.</t>
  </si>
  <si>
    <t>Fix values for the 2tooth FS adjustment for Exp4000 (2tooth RR sensitivity).</t>
  </si>
  <si>
    <t>FS Adj LTW 2-tth</t>
  </si>
  <si>
    <t>Update the SWV randomisation (that excludes selling empty EL when selling young ewes as hoggets)</t>
  </si>
  <si>
    <t>Change the standard meat price percentile to reduce the lamb price back to $8/kg average</t>
  </si>
  <si>
    <t>Model structure</t>
  </si>
  <si>
    <t>Risk aversion</t>
  </si>
  <si>
    <t>REV</t>
  </si>
  <si>
    <t>Scan management</t>
  </si>
  <si>
    <t>CropGrazing included</t>
  </si>
  <si>
    <t>mask_z[:]</t>
  </si>
  <si>
    <t>mask_z[1:-1]</t>
  </si>
  <si>
    <t>SE</t>
  </si>
  <si>
    <t>DSP</t>
  </si>
  <si>
    <t>SQ</t>
  </si>
  <si>
    <t>Other DSP vs SE tests</t>
  </si>
  <si>
    <t>overdraw</t>
  </si>
  <si>
    <t>mach_option</t>
  </si>
  <si>
    <t>interest_rate</t>
  </si>
  <si>
    <t>opp_cost_capital</t>
  </si>
  <si>
    <t>casual_ub</t>
  </si>
  <si>
    <t>seedharv_casual_ub</t>
  </si>
  <si>
    <t>all_rot_yield</t>
  </si>
  <si>
    <t>pasture productivity</t>
  </si>
  <si>
    <t>scan</t>
  </si>
  <si>
    <t>std</t>
  </si>
  <si>
    <t>low</t>
  </si>
  <si>
    <t>high</t>
  </si>
  <si>
    <t>med</t>
  </si>
  <si>
    <t>Risk</t>
  </si>
  <si>
    <t>risk method</t>
  </si>
  <si>
    <t>CARA risk coeff</t>
  </si>
  <si>
    <t>CRRA risk coeff</t>
  </si>
  <si>
    <t>No risk</t>
  </si>
  <si>
    <t>CARA-low</t>
  </si>
  <si>
    <t>CARA-high</t>
  </si>
  <si>
    <t>CRRA-low</t>
  </si>
  <si>
    <t>CRRA-high</t>
  </si>
  <si>
    <t>utility_method</t>
  </si>
  <si>
    <t>cara_risk_coef</t>
  </si>
  <si>
    <t>crra_risk_coef</t>
  </si>
  <si>
    <t>use_pkl_condensed_start_condition</t>
  </si>
  <si>
    <t>bnd_sup_per_dse</t>
  </si>
  <si>
    <t>grainp_k</t>
  </si>
  <si>
    <t>10:12</t>
  </si>
  <si>
    <t>15:17</t>
  </si>
  <si>
    <t>pgr</t>
  </si>
  <si>
    <t>grainprice_k</t>
  </si>
  <si>
    <t>Feed supply offset</t>
  </si>
  <si>
    <t>Feed supply #</t>
  </si>
  <si>
    <t>Add extra trial in the N33 part of the fs optimisation. Copy to Exp9000</t>
  </si>
  <si>
    <t>Whatever</t>
  </si>
  <si>
    <t>Standard Ewe Lamb management (used in the Calibration check Experiment)</t>
  </si>
  <si>
    <t>Region</t>
  </si>
  <si>
    <t>Meat Price</t>
  </si>
  <si>
    <t>Proportion mated</t>
  </si>
  <si>
    <t>Age at Joining</t>
  </si>
  <si>
    <t>LW at J EL</t>
  </si>
  <si>
    <t>LWC Joining</t>
  </si>
  <si>
    <t>LWC Pregnancy</t>
  </si>
  <si>
    <t>LW at J 2-tooth</t>
  </si>
  <si>
    <t>Dry Man</t>
  </si>
  <si>
    <t>:,0:1</t>
  </si>
  <si>
    <t>run_saleage_offs</t>
  </si>
  <si>
    <t>sales age for offs</t>
  </si>
  <si>
    <t>1:2,1:2,:</t>
  </si>
  <si>
    <t>1:2,2:,:</t>
  </si>
  <si>
    <t>mortalityx_ol0g1</t>
  </si>
  <si>
    <t>0:1,1:2,:</t>
  </si>
  <si>
    <t>0:1,2:3,:</t>
  </si>
  <si>
    <t>1:2,3:4,:</t>
  </si>
  <si>
    <t>2:,1:2,:</t>
  </si>
  <si>
    <t>2:,2:3,:</t>
  </si>
  <si>
    <t>2:,3:4,:</t>
  </si>
  <si>
    <t>7mo with 0% mated</t>
  </si>
  <si>
    <t>Add AgeJ[6] which is 0% joined. Used in the feed supply opt expt to create an optimum for the not mated trial.</t>
  </si>
  <si>
    <t>propn_mated_w_inc</t>
  </si>
  <si>
    <r>
      <t>User Feed variation period offset (post weaning period)</t>
    </r>
    <r>
      <rPr>
        <sz val="8.8000000000000007"/>
        <color theme="1"/>
        <rFont val="Calibri"/>
        <family val="2"/>
      </rPr>
      <t>-to stop a clash between post-weaning period and the weaning period for the delayed lambing.</t>
    </r>
  </si>
  <si>
    <t>Fix error in pointer for the pre-joining component of the adult &amp; 2-tooth reproduction SA</t>
  </si>
  <si>
    <t>2-tth</t>
  </si>
  <si>
    <t>Optimum level from pkl_fs</t>
  </si>
  <si>
    <t>indices
r2-wean</t>
  </si>
  <si>
    <t>indices
r2-lsln</t>
  </si>
  <si>
    <t>Fix error in saa[mortalityx_ol0g1]</t>
  </si>
  <si>
    <t>Convert LWC-J &amp; LWC-P to use r2-lsln (rather than wean). Add the slices in the i_FS_Strategyindices range rather than in Experiment!</t>
  </si>
  <si>
    <t>Add manual optimisation of AgeJ to Exp1000-Removed later when AgeJ[6] was added</t>
  </si>
  <si>
    <t>Change the range for the rr sensitivity to +/- 15% for both Merino &amp; Maternal.</t>
  </si>
  <si>
    <t>Add a calibration experiment (Exp700).</t>
  </si>
  <si>
    <t>Add an experiment for Value of an extra lamb (Exp8000)</t>
  </si>
  <si>
    <t>Delete the wether flock testing trial Exp900</t>
  </si>
  <si>
    <t>Alter the feed supply optimisation. Change to 75% EL mated with the constraint across the z axis - so that the propn mated is not optimised across the w axis.</t>
  </si>
  <si>
    <t>run_biomass_penalty</t>
  </si>
  <si>
    <t>biomass production of crops</t>
  </si>
  <si>
    <t>Change the day of the post weaning period to be delayed by half the length of the AgeJ delay - but this alters the adult period too.</t>
  </si>
  <si>
    <t>user_fvp_date_dams_iu</t>
  </si>
  <si>
    <t>1:2,0:1,0:1</t>
  </si>
  <si>
    <t>1:2,1:2,0:1</t>
  </si>
  <si>
    <t>1:2,2:3,0:1</t>
  </si>
  <si>
    <t>Old inputs. Were these from the periods report</t>
  </si>
  <si>
    <t>Best bet calcualtions.</t>
  </si>
  <si>
    <t>Copy of the values from the Best-bet calculations. Compare with periods report</t>
  </si>
  <si>
    <t>manager_ub</t>
  </si>
  <si>
    <t>Change the nut spread and include a +/-1 for the end of joining.</t>
  </si>
  <si>
    <t>Added formulas for proportion mated in the Exp9000 because AgeJ has the option of being 6 which affects the Proportion</t>
  </si>
  <si>
    <t>Change the standard management for the Autumn lambing to mating ewe lambs at 9mo (for Exp700)</t>
  </si>
  <si>
    <t>Change AgeJ[1] to +14days because that is a common timing on-farm</t>
  </si>
  <si>
    <t>Fixed error in pointer used for indices in the 2tooth repro changes for Exp4000</t>
  </si>
  <si>
    <t>Remove the LTW adjustment on Early preg &amp; Late preg DSM. These affect slice 0:1 which is all animals (set calculation to FALSE in Exp200 for all except 90-98)</t>
  </si>
  <si>
    <t>Add extra columns for the FFCFW for AgeJ[6]</t>
  </si>
  <si>
    <t>Change period numbers in top table to active formulas relating to the calculated period from date of lambing</t>
  </si>
  <si>
    <t>Added an input cell to control the reporting of the detail for Exp700. The cells can be copied to the template for this exp because formulas are relative</t>
  </si>
  <si>
    <t>Change the standard meat percentile to 100. To achieve $8/kg in March</t>
  </si>
  <si>
    <t>Delete grain_k SA that was probably double counting the SA on the canola price</t>
  </si>
  <si>
    <t>rr_og1</t>
  </si>
  <si>
    <t>Mortalityx singles</t>
  </si>
  <si>
    <t>twins</t>
  </si>
  <si>
    <t>triplets</t>
  </si>
  <si>
    <t>Percentile</t>
  </si>
  <si>
    <t>Add data table for Exp8000 &amp; link to the experiment. RR &amp; Mortalityx &amp; Meat price percentile</t>
  </si>
  <si>
    <t>Fix accidental overwrite of NLB column (with genotype). Copy in GSM randomisation</t>
  </si>
  <si>
    <t>Note: NLB has to be 0 for Experiment 8000, because these coefficients use the same saa columns</t>
  </si>
  <si>
    <t>Add i.FS_Strategy formulas to Exp2000 &amp; 8000 so that the LW pointers are active for those trials (the pointers looked like they were active but they weren't)</t>
  </si>
  <si>
    <t>Change SWV to selling twice dry adults if lambing in autumn (was once dry)</t>
  </si>
  <si>
    <t>Tweak dry management RR response</t>
  </si>
  <si>
    <t>Fix the description for Exp8000 so it can be read into the report spreadsheet</t>
  </si>
  <si>
    <t>Change the PGR SA for GSM back to the values based on PfS (50% adjustment)-reverted to remove the SA values</t>
  </si>
  <si>
    <t>Change fs optimisation to start with fs_pkl</t>
  </si>
  <si>
    <t>:,:,0:1,:,:</t>
  </si>
  <si>
    <t>:,:,1:,:,:</t>
  </si>
  <si>
    <t>Add a column for sav[bnd_lo_offs_tsdxg3] so that the bound is not active if the proportion of EL mated is 0.</t>
  </si>
  <si>
    <t>Add Drop at top of the pointer rows for rr_og1 and mortalityx. Not sure if that will be causing a problem for GSM that doesn't have it.</t>
  </si>
  <si>
    <t>Set the CWM rotations for the latest inclusions</t>
  </si>
  <si>
    <t>Connect r2adjust_inc correctly for the fs optimisation  for LTW &amp; LWC-J</t>
  </si>
  <si>
    <t>Add GSM LTW optimum pattern to input tables</t>
  </si>
  <si>
    <t>Read in the optimum feeds upply adjustment for LWC-J</t>
  </si>
  <si>
    <t>Add CWM &amp; SWV LTW optimum patterns</t>
  </si>
  <si>
    <t>Fix LTW optimum profile pointer values for Age[6]. Had beena formula rather than calcuated in Exp9--3</t>
  </si>
  <si>
    <t>V.Late</t>
  </si>
  <si>
    <t>Fix error in the formula for the LTW &amp; LWC-J pointers in Experiment! (now that AgeJ has 6 slices)</t>
  </si>
  <si>
    <t>Re-Read in the optimum feeds supply adjustment for LWC-J</t>
  </si>
  <si>
    <t>Change Exp7000 to include Aboth AgeJ x LWJ and LWCJ x LWJ. Set model to GSM (so that the Moojepin scenario could be calculated).</t>
  </si>
  <si>
    <t>est_drys_retained_birth_o</t>
  </si>
  <si>
    <t>bnd_lo_dams_tog1</t>
  </si>
  <si>
    <t>confinement_n1</t>
  </si>
  <si>
    <t>confinement_n3</t>
  </si>
  <si>
    <t>user_fvp_date_offs_iu</t>
  </si>
  <si>
    <t>Update the SA variables sheet</t>
  </si>
  <si>
    <t>Equivalent Meat price for pkl_fs</t>
  </si>
  <si>
    <t>Which is close to $7/kg</t>
  </si>
  <si>
    <t>run_profit</t>
  </si>
  <si>
    <t>profit with qsz</t>
  </si>
  <si>
    <t>run_numbers_qsz</t>
  </si>
  <si>
    <t>sheep numbers with qsz</t>
  </si>
  <si>
    <t>run_croparea_qsz</t>
  </si>
  <si>
    <t>crop area with qsz</t>
  </si>
  <si>
    <t>Fix Exp8000 with inclusion of std meat price (level 0). Added extra trials &amp; altered formulas to step through the combinations</t>
  </si>
  <si>
    <t>Add 3 new reports to 'Run Report!'</t>
  </si>
  <si>
    <t>pgr_zp6</t>
  </si>
  <si>
    <t>:,1:2</t>
  </si>
  <si>
    <t>:,2:3</t>
  </si>
  <si>
    <t>:,3:4</t>
  </si>
  <si>
    <t>:,4:5</t>
  </si>
  <si>
    <t>:,5:6</t>
  </si>
  <si>
    <t>:,6:7</t>
  </si>
  <si>
    <t>Change pgr_f to pgr_zp6</t>
  </si>
  <si>
    <t>Change the feed supply adj options for the management SA in the experiments (changed to SAR &amp; then reverted to SAA)</t>
  </si>
  <si>
    <t>Change Exp8000 to scan 3 so that triplet animals are in the LP &amp; reported</t>
  </si>
  <si>
    <t>consumption of supplement</t>
  </si>
  <si>
    <t>run_cropcon</t>
  </si>
  <si>
    <t>crop consumed from early season crop grazing</t>
  </si>
  <si>
    <t>Add run_cropcon</t>
  </si>
  <si>
    <t>sat</t>
  </si>
  <si>
    <t>cb0_c2</t>
  </si>
  <si>
    <t>11:12,:,:</t>
  </si>
  <si>
    <t>Add sat[cb0] to SA variables!</t>
  </si>
  <si>
    <t>conception_og1</t>
  </si>
  <si>
    <t>littersize_og1</t>
  </si>
  <si>
    <t>Added saa[conception] &amp; saa[littersize]</t>
  </si>
  <si>
    <t>pi_adult</t>
  </si>
  <si>
    <t>pi_yatf</t>
  </si>
  <si>
    <t>kg_adult</t>
  </si>
  <si>
    <t>mr_adult</t>
  </si>
  <si>
    <t>evg_adult</t>
  </si>
  <si>
    <t>pi_post_adult</t>
  </si>
  <si>
    <t>kg_post_adult</t>
  </si>
  <si>
    <t>mr_post_adult</t>
  </si>
  <si>
    <t>kg_yatf</t>
  </si>
  <si>
    <t>mr_yatf</t>
  </si>
  <si>
    <t>pi_post_yatf</t>
  </si>
  <si>
    <t>kg_post_yatf</t>
  </si>
  <si>
    <t>mr_post_yatf</t>
  </si>
  <si>
    <t>9:10,3:,:</t>
  </si>
  <si>
    <t>9:10,1:,:</t>
  </si>
  <si>
    <t>inc_sup_selectivity</t>
  </si>
  <si>
    <t>mortalitye_ol0g1</t>
  </si>
  <si>
    <t>capital_limit</t>
  </si>
  <si>
    <t>cropgrazing</t>
  </si>
  <si>
    <t>poc_inc</t>
  </si>
  <si>
    <t>Update sa record from MRY PhD &amp; comparison with code</t>
  </si>
  <si>
    <t>Erosion limit</t>
  </si>
  <si>
    <t>Data name</t>
  </si>
  <si>
    <t>i.UserPeriod0</t>
  </si>
  <si>
    <t>i.end_joining</t>
  </si>
  <si>
    <t>i.LTWFeedLevels</t>
  </si>
  <si>
    <t>i.TOL</t>
  </si>
  <si>
    <t>i.FlkStrctr</t>
  </si>
  <si>
    <t>i.NLB</t>
  </si>
  <si>
    <t>i_dryman</t>
  </si>
  <si>
    <t>i.Value_rr</t>
  </si>
  <si>
    <t>i.conservation</t>
  </si>
  <si>
    <t>i.interest_rate</t>
  </si>
  <si>
    <t>i.opp_cost_capital</t>
  </si>
  <si>
    <t>i.WoolPrices</t>
  </si>
  <si>
    <t>i.MeatPrices</t>
  </si>
  <si>
    <t>i.GrainPrices</t>
  </si>
  <si>
    <t>i.mach_option</t>
  </si>
  <si>
    <t>i.casual_ub</t>
  </si>
  <si>
    <t>i.seedharv_casual_ub</t>
  </si>
  <si>
    <t>i.all_rot_yield</t>
  </si>
  <si>
    <t>i.overdraw</t>
  </si>
  <si>
    <t>i.pasture_prod</t>
  </si>
  <si>
    <t>Delete columns in Experiment and data tables in Data that are not required for the template</t>
  </si>
  <si>
    <t>i.minroe</t>
  </si>
  <si>
    <t>REVs</t>
  </si>
  <si>
    <t>Equations</t>
  </si>
  <si>
    <t>LP-Tw</t>
  </si>
  <si>
    <t>LP-Tr</t>
  </si>
  <si>
    <t>LP-ESM</t>
  </si>
  <si>
    <t>LP-E</t>
  </si>
  <si>
    <t>Finewool Merino</t>
  </si>
  <si>
    <t>Medium wool Merino</t>
  </si>
  <si>
    <t>Medium wool Merino + Termimal</t>
  </si>
  <si>
    <t>sale age of ewe hoggets</t>
  </si>
  <si>
    <t>Sale age of CFA</t>
  </si>
  <si>
    <t>Index region</t>
  </si>
  <si>
    <t>Index genotype</t>
  </si>
  <si>
    <t>Mat.</t>
  </si>
  <si>
    <t>Mer.</t>
  </si>
  <si>
    <t>Age joining EL</t>
  </si>
  <si>
    <t>Dry Man EL</t>
  </si>
  <si>
    <t>Descriptions</t>
  </si>
  <si>
    <t>Index TOL</t>
  </si>
  <si>
    <r>
      <t xml:space="preserve">Feed supply - Strategic adjustement for Ewe Lambs. </t>
    </r>
    <r>
      <rPr>
        <b/>
        <sz val="11"/>
        <color rgb="FF0000CC"/>
        <rFont val="Calibri"/>
        <family val="2"/>
      </rPr>
      <t>Indices vary with TOL &amp; AgeJ</t>
    </r>
  </si>
  <si>
    <t>Index EL AgeJ</t>
  </si>
  <si>
    <t>Index pointer 1</t>
  </si>
  <si>
    <t>Index pointer 2</t>
  </si>
  <si>
    <t>:,3:4,:</t>
  </si>
  <si>
    <t>preg_increment_ol0g1</t>
  </si>
  <si>
    <t>Create Master v20</t>
  </si>
  <si>
    <t>Tidy up formulas and links to the loopup columns</t>
  </si>
  <si>
    <t>Remove link to v19 (which was an error)</t>
  </si>
  <si>
    <t>i.model_structure</t>
  </si>
  <si>
    <t>Tidy up feed supply opt (mainly commenting &amp; FS numbers)</t>
  </si>
  <si>
    <t>RR genetics (for farm scenario)</t>
  </si>
  <si>
    <t>BBT</t>
  </si>
  <si>
    <t>bnd_up_dams_tog1</t>
  </si>
  <si>
    <t>1:2,8:9,:</t>
  </si>
  <si>
    <t>1:2,11:12,:</t>
  </si>
  <si>
    <t>1:2,14:15,:</t>
  </si>
  <si>
    <t>pgr_l</t>
  </si>
  <si>
    <t>Note: For EL analysis used scalar =1 for all periods</t>
  </si>
  <si>
    <t>i.ProdnCal_Mer</t>
  </si>
  <si>
    <t>0:1,6:7,:</t>
  </si>
  <si>
    <t>0:1,9:10,:</t>
  </si>
  <si>
    <t>0:1,12:13,:</t>
  </si>
  <si>
    <t>0:1,15:16,:</t>
  </si>
  <si>
    <t>0:1,18:19,:</t>
  </si>
  <si>
    <t>Feedsupply optimisation</t>
  </si>
  <si>
    <t>Utilised the late pregnancy FVP in the fs_opt - so Triplets &amp; Preg Tox was well covered</t>
  </si>
  <si>
    <t>LP2yo</t>
  </si>
  <si>
    <t>LP3yo</t>
  </si>
  <si>
    <t>LP4yo</t>
  </si>
  <si>
    <t>LP5yo</t>
  </si>
  <si>
    <t>LP6yo</t>
  </si>
  <si>
    <t>Late pregnancy</t>
  </si>
  <si>
    <t>Lambing 2 tooths</t>
  </si>
  <si>
    <t>Weaning</t>
  </si>
  <si>
    <t>Start of joining of 2 tooths</t>
  </si>
  <si>
    <t>Start of joining of rising 3yo</t>
  </si>
  <si>
    <t>Lambing 3yo</t>
  </si>
  <si>
    <t>Start of joining of rising 4yo</t>
  </si>
  <si>
    <t>Lambing 4yo</t>
  </si>
  <si>
    <t>Start of joining of rising 5yo</t>
  </si>
  <si>
    <t>Lambing 5yo</t>
  </si>
  <si>
    <t>Start of joining of rising 6yo</t>
  </si>
  <si>
    <t>Lambing 6yo</t>
  </si>
  <si>
    <t>Start of joining of rising 7yo</t>
  </si>
  <si>
    <t>W-J 2-tth</t>
  </si>
  <si>
    <t>W-J3yo</t>
  </si>
  <si>
    <t>W-J4yo</t>
  </si>
  <si>
    <t>W-J5yo</t>
  </si>
  <si>
    <t>W-J6yo</t>
  </si>
  <si>
    <t>W-J7yo</t>
  </si>
  <si>
    <t>FS Strategy EL</t>
  </si>
  <si>
    <t>FS Strategy 2-tth</t>
  </si>
  <si>
    <t>FS Strategy Adult</t>
  </si>
  <si>
    <t>FS Strategy timing</t>
  </si>
  <si>
    <t>2 tooth</t>
  </si>
  <si>
    <t>This section of the table not used</t>
  </si>
  <si>
    <t>Add the LWC optimisation to the FS experiment along with changes to the table to record the optimum levels.</t>
  </si>
  <si>
    <t>Breed</t>
  </si>
  <si>
    <t>RR genetics</t>
  </si>
  <si>
    <t>Change the FSOpt levels (MJ/kg)</t>
  </si>
  <si>
    <t>W-2J</t>
  </si>
  <si>
    <t>LP_EL</t>
  </si>
  <si>
    <t>Feed supply Optimisation Template</t>
  </si>
  <si>
    <t>salep_max_s7</t>
  </si>
  <si>
    <t xml:space="preserve">Update the names of sam[sale price &amp; grain price] to include sale grid &amp; grain axes </t>
  </si>
  <si>
    <t>Add sam[wean_redn_og1] &amp; ol0g2 to sap[mortalityp]</t>
  </si>
  <si>
    <t>mortalityp_ol0g2</t>
  </si>
  <si>
    <t>wean_redn_ol0g2</t>
  </si>
  <si>
    <t>Triplet SA values</t>
  </si>
  <si>
    <t>pi scalar for yatf</t>
  </si>
  <si>
    <t>i.pi_yatf</t>
  </si>
  <si>
    <t>Wean wt (pi_yatf)</t>
  </si>
  <si>
    <t>0:1,2:3</t>
  </si>
  <si>
    <t>13:14,2:3</t>
  </si>
  <si>
    <t>14:15,2:3</t>
  </si>
  <si>
    <t>27:28,2:3</t>
  </si>
  <si>
    <t>33:34,2:3</t>
  </si>
  <si>
    <t>15:16,2:3</t>
  </si>
  <si>
    <t>26:27,2:3</t>
  </si>
  <si>
    <t>32:33,2:3</t>
  </si>
  <si>
    <t>30:31,2:3</t>
  </si>
  <si>
    <t>3:4,2:3</t>
  </si>
  <si>
    <t>4:5,2:3</t>
  </si>
  <si>
    <t>6:7,2:3</t>
  </si>
  <si>
    <t>31:32,2:3</t>
  </si>
  <si>
    <t>22:23,3:4</t>
  </si>
  <si>
    <t>23:24,3:4</t>
  </si>
  <si>
    <t>24:25,3:4</t>
  </si>
  <si>
    <t>25:26,3:4</t>
  </si>
  <si>
    <t>26:27,3:4</t>
  </si>
  <si>
    <t>27:28,3:4</t>
  </si>
  <si>
    <t>28:29,3:4</t>
  </si>
  <si>
    <t>29:30,3:4</t>
  </si>
  <si>
    <t>11:12,3:4</t>
  </si>
  <si>
    <t>12:13,3:4</t>
  </si>
  <si>
    <t>10:11,3:4</t>
  </si>
  <si>
    <t>0:1,3:4</t>
  </si>
  <si>
    <t>33:34,3:4</t>
  </si>
  <si>
    <t>22:23,4:5</t>
  </si>
  <si>
    <t>23:24,4:5</t>
  </si>
  <si>
    <t>24:25,4:5</t>
  </si>
  <si>
    <t>25:26,4:5</t>
  </si>
  <si>
    <t>26:27,4:5</t>
  </si>
  <si>
    <t>27:28,4:5</t>
  </si>
  <si>
    <t>28:29,4:5</t>
  </si>
  <si>
    <t>29:30,4:5</t>
  </si>
  <si>
    <t>11:12,4:5</t>
  </si>
  <si>
    <t>12:13,4:5</t>
  </si>
  <si>
    <t>16:17,4:5</t>
  </si>
  <si>
    <t>30:31,4:5</t>
  </si>
  <si>
    <t>3:4,4:5</t>
  </si>
  <si>
    <t>11:12,2:3</t>
  </si>
  <si>
    <t>12:13,2:3</t>
  </si>
  <si>
    <t>Prime Lamb grid (0)</t>
  </si>
  <si>
    <t>Air freight lamb grid (1)</t>
  </si>
  <si>
    <t>Store lamb grid (2)</t>
  </si>
  <si>
    <t>Yearling grid (3)</t>
  </si>
  <si>
    <t>Export wether grid (4)</t>
  </si>
  <si>
    <t>Breeder grid (5)</t>
  </si>
  <si>
    <t>Mutton grid (6)</t>
  </si>
  <si>
    <t>Ram grid (7)</t>
  </si>
  <si>
    <t>Only export</t>
  </si>
  <si>
    <t>No export</t>
  </si>
  <si>
    <t>Prime</t>
  </si>
  <si>
    <t>Air</t>
  </si>
  <si>
    <t>Store</t>
  </si>
  <si>
    <t>Meat grid</t>
  </si>
  <si>
    <t>all grids</t>
  </si>
  <si>
    <t>00000 FeedSupplyTemplate exp</t>
  </si>
  <si>
    <t>00000 Template exp</t>
  </si>
  <si>
    <t>00000 FeedSupplySE exp</t>
  </si>
  <si>
    <t>mask_s7x</t>
  </si>
  <si>
    <t>male in mutton</t>
  </si>
  <si>
    <t>00000 Base_SE exp</t>
  </si>
  <si>
    <t>female in prime, air, stor</t>
  </si>
  <si>
    <t>0:4,1:2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</si>
</sst>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d\-mmm\ hh:mm"/>
    <numFmt numFmtId="165" formatCode="0.0%"/>
    <numFmt numFmtId="166" formatCode="&quot;v[&quot;0&quot;]&quot;"/>
    <numFmt numFmtId="167" formatCode="&quot;LMU[&quot;0&quot;]&quot;"/>
    <numFmt numFmtId="168" formatCode="&quot;[&quot;0&quot;]&quot;"/>
    <numFmt numFmtId="169" formatCode="&quot;Aut &quot;0"/>
    <numFmt numFmtId="170" formatCode="0.0"/>
    <numFmt numFmtId="171" formatCode="0.0000000000"/>
    <numFmt numFmtId="172" formatCode="0.0E+00"/>
  </numFmts>
  <fonts count="74">
    <font>
      <sz val="11"/>
      <color theme="1"/>
      <name val="Calibri"/>
      <family val="2"/>
      <scheme val="minor"/>
    </font>
    <font>
      <sz val="11"/>
      <color theme="1"/>
      <name val="Calibri"/>
      <family val="2"/>
    </font>
    <font>
      <sz val="11"/>
      <color theme="1"/>
      <name val="Calibri"/>
      <family val="2"/>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sz val="8"/>
      <color theme="1" tint="0.34998626667073579"/>
      <name val="Calibri"/>
      <family val="2"/>
      <scheme val="minor"/>
    </font>
    <font>
      <sz val="9"/>
      <color theme="1" tint="0.499984740745262"/>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9.9"/>
      <color rgb="FF0000CC"/>
      <name val="Calibri"/>
      <family val="2"/>
    </font>
    <font>
      <sz val="7"/>
      <color theme="1"/>
      <name val="Calibri"/>
      <family val="2"/>
      <scheme val="minor"/>
    </font>
    <font>
      <sz val="10"/>
      <color rgb="FFFF0000"/>
      <name val="Calibri"/>
      <family val="2"/>
      <scheme val="minor"/>
    </font>
    <font>
      <sz val="11"/>
      <color theme="0" tint="-0.249977111117893"/>
      <name val="Calibri"/>
      <family val="2"/>
      <scheme val="minor"/>
    </font>
    <font>
      <sz val="9"/>
      <color theme="0" tint="-0.249977111117893"/>
      <name val="Calibri"/>
      <family val="2"/>
      <scheme val="minor"/>
    </font>
    <font>
      <b/>
      <sz val="11"/>
      <color theme="0" tint="-0.249977111117893"/>
      <name val="Calibri"/>
      <family val="2"/>
      <scheme val="minor"/>
    </font>
    <font>
      <sz val="10"/>
      <color theme="0" tint="-0.249977111117893"/>
      <name val="Calibri"/>
      <family val="2"/>
      <scheme val="minor"/>
    </font>
    <font>
      <i/>
      <sz val="11"/>
      <color theme="0" tint="-0.249977111117893"/>
      <name val="Calibri"/>
      <family val="2"/>
    </font>
    <font>
      <sz val="8"/>
      <color theme="0" tint="-0.249977111117893"/>
      <name val="Calibri"/>
      <family val="2"/>
      <scheme val="minor"/>
    </font>
    <font>
      <sz val="7"/>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sz val="8"/>
      <color rgb="FF0000CC"/>
      <name val="Calibri"/>
      <family val="2"/>
      <scheme val="minor"/>
    </font>
    <font>
      <b/>
      <sz val="10"/>
      <color theme="1"/>
      <name val="Calibri"/>
      <family val="2"/>
      <scheme val="minor"/>
    </font>
    <font>
      <sz val="11"/>
      <color theme="0" tint="-0.24994659260841701"/>
      <name val="Calibri"/>
      <family val="2"/>
      <scheme val="minor"/>
    </font>
    <font>
      <sz val="8"/>
      <color rgb="FFFA7D00"/>
      <name val="Calibri"/>
      <family val="2"/>
      <scheme val="minor"/>
    </font>
    <font>
      <sz val="10"/>
      <color theme="0" tint="-0.34998626667073579"/>
      <name val="Calibri"/>
      <family val="2"/>
      <scheme val="minor"/>
    </font>
    <font>
      <sz val="10"/>
      <color theme="1"/>
      <name val="Calibri"/>
      <family val="2"/>
    </font>
    <font>
      <sz val="9"/>
      <color theme="0" tint="-0.34998626667073579"/>
      <name val="Calibri"/>
      <family val="2"/>
      <scheme val="minor"/>
    </font>
    <font>
      <sz val="8"/>
      <color theme="0" tint="-0.34998626667073579"/>
      <name val="Calibri"/>
      <family val="2"/>
      <scheme val="minor"/>
    </font>
    <font>
      <sz val="8"/>
      <color theme="1" tint="0.499984740745262"/>
      <name val="Calibri"/>
      <family val="2"/>
      <scheme val="minor"/>
    </font>
    <font>
      <u val="singleAccounting"/>
      <sz val="11"/>
      <color theme="0" tint="-0.34998626667073579"/>
      <name val="Calibri"/>
      <family val="2"/>
      <scheme val="minor"/>
    </font>
    <font>
      <sz val="10"/>
      <color theme="0" tint="-0.34998626667073579"/>
      <name val="Calibri"/>
      <family val="2"/>
    </font>
    <font>
      <sz val="10"/>
      <name val="Calibri"/>
      <family val="2"/>
      <scheme val="minor"/>
    </font>
    <font>
      <b/>
      <sz val="11"/>
      <color rgb="FF0000CC"/>
      <name val="Calibri"/>
      <family val="2"/>
      <scheme val="minor"/>
    </font>
    <font>
      <b/>
      <sz val="8"/>
      <color theme="1"/>
      <name val="Calibri"/>
      <family val="2"/>
      <scheme val="minor"/>
    </font>
    <font>
      <b/>
      <sz val="10"/>
      <color rgb="FFFA7D00"/>
      <name val="Calibri"/>
      <family val="2"/>
      <scheme val="minor"/>
    </font>
    <font>
      <b/>
      <sz val="8.5"/>
      <color rgb="FFFF0000"/>
      <name val="Consolas"/>
      <family val="3"/>
    </font>
    <font>
      <sz val="11"/>
      <color rgb="FF0000FF"/>
      <name val="Calibri"/>
      <family val="2"/>
      <scheme val="minor"/>
    </font>
    <font>
      <u val="singleAccounting"/>
      <sz val="9"/>
      <color theme="1"/>
      <name val="Calibri"/>
      <family val="2"/>
      <scheme val="minor"/>
    </font>
    <font>
      <sz val="10"/>
      <color theme="1" tint="0.499984740745262"/>
      <name val="Calibri"/>
      <family val="2"/>
      <scheme val="minor"/>
    </font>
    <font>
      <b/>
      <sz val="8.8000000000000007"/>
      <color rgb="FF8C8C8C"/>
      <name val="JetBrains Mono"/>
    </font>
    <font>
      <sz val="8.8000000000000007"/>
      <color theme="1"/>
      <name val="Calibri"/>
      <family val="2"/>
    </font>
    <font>
      <b/>
      <sz val="10"/>
      <name val="Calibri"/>
      <family val="2"/>
      <scheme val="minor"/>
    </font>
    <font>
      <i/>
      <sz val="11"/>
      <color rgb="FF7F7F7F"/>
      <name val="Calibri"/>
      <family val="2"/>
      <scheme val="minor"/>
    </font>
    <font>
      <sz val="10"/>
      <color rgb="FF0000CC"/>
      <name val="Times New Roman"/>
      <family val="1"/>
    </font>
    <font>
      <sz val="11"/>
      <color theme="1"/>
      <name val="Times New Roman"/>
      <family val="1"/>
    </font>
  </fonts>
  <fills count="32">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6" tint="0.59999389629810485"/>
        <bgColor indexed="65"/>
      </patternFill>
    </fill>
    <fill>
      <patternFill patternType="solid">
        <fgColor theme="5" tint="0.59999389629810485"/>
        <bgColor indexed="64"/>
      </patternFill>
    </fill>
    <fill>
      <patternFill patternType="solid">
        <fgColor theme="9" tint="-0.499984740745262"/>
        <bgColor indexed="64"/>
      </patternFill>
    </fill>
    <fill>
      <patternFill patternType="solid">
        <fgColor rgb="FF99FF66"/>
        <bgColor indexed="64"/>
      </patternFill>
    </fill>
    <fill>
      <patternFill patternType="solid">
        <fgColor rgb="FFEAEAEA"/>
        <bgColor indexed="64"/>
      </patternFill>
    </fill>
    <fill>
      <patternFill patternType="solid">
        <fgColor theme="5" tint="0.79998168889431442"/>
        <bgColor indexed="65"/>
      </patternFill>
    </fill>
    <fill>
      <patternFill patternType="solid">
        <fgColor theme="5" tint="0.59999389629810485"/>
        <bgColor indexed="65"/>
      </patternFill>
    </fill>
    <fill>
      <patternFill patternType="solid">
        <fgColor rgb="FFFFFF00"/>
        <bgColor indexed="64"/>
      </patternFill>
    </fill>
    <fill>
      <patternFill patternType="solid">
        <fgColor rgb="FFCCFFFF"/>
        <bgColor indexed="64"/>
      </patternFill>
    </fill>
  </fills>
  <borders count="78">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style="hair">
        <color theme="0" tint="-0.24994659260841701"/>
      </right>
      <top style="hair">
        <color theme="1" tint="0.24994659260841701"/>
      </top>
      <bottom/>
      <diagonal/>
    </border>
    <border>
      <left/>
      <right style="hair">
        <color theme="0" tint="-0.24994659260841701"/>
      </right>
      <top/>
      <bottom/>
      <diagonal/>
    </border>
    <border>
      <left/>
      <right style="hair">
        <color theme="0" tint="-0.24994659260841701"/>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right/>
      <top/>
      <bottom style="hair">
        <color theme="1" tint="0.34998626667073579"/>
      </bottom>
      <diagonal/>
    </border>
    <border>
      <left style="thin">
        <color indexed="64"/>
      </left>
      <right style="hair">
        <color theme="0" tint="-0.24994659260841701"/>
      </right>
      <top style="thin">
        <color indexed="64"/>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1" tint="0.34998626667073579"/>
      </left>
      <right/>
      <top/>
      <bottom/>
      <diagonal/>
    </border>
    <border>
      <left/>
      <right style="hair">
        <color theme="1" tint="0.34998626667073579"/>
      </right>
      <top/>
      <bottom/>
      <diagonal/>
    </border>
    <border>
      <left style="hair">
        <color theme="1" tint="0.34998626667073579"/>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34998626667073579"/>
      </right>
      <top style="hair">
        <color theme="0" tint="-0.24994659260841701"/>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0" tint="-0.24994659260841701"/>
      </left>
      <right/>
      <top style="hair">
        <color theme="0" tint="-0.24994659260841701"/>
      </top>
      <bottom style="thin">
        <color indexed="64"/>
      </bottom>
      <diagonal/>
    </border>
    <border>
      <left style="thin">
        <color indexed="64"/>
      </left>
      <right style="hair">
        <color theme="0" tint="-0.24994659260841701"/>
      </right>
      <top style="hair">
        <color theme="0" tint="-0.24994659260841701"/>
      </top>
      <bottom/>
      <diagonal/>
    </border>
    <border>
      <left style="hair">
        <color theme="0" tint="-0.24994659260841701"/>
      </left>
      <right style="thin">
        <color indexed="64"/>
      </right>
      <top style="hair">
        <color theme="0" tint="-0.24994659260841701"/>
      </top>
      <bottom/>
      <diagonal/>
    </border>
    <border>
      <left style="hair">
        <color theme="0" tint="-0.499984740745262"/>
      </left>
      <right style="hair">
        <color theme="0" tint="-0.499984740745262"/>
      </right>
      <top style="thin">
        <color indexed="64"/>
      </top>
      <bottom style="hair">
        <color theme="0" tint="-0.499984740745262"/>
      </bottom>
      <diagonal/>
    </border>
    <border>
      <left style="hair">
        <color theme="0" tint="-0.499984740745262"/>
      </left>
      <right style="hair">
        <color theme="0" tint="-0.499984740745262"/>
      </right>
      <top style="hair">
        <color theme="0" tint="-0.499984740745262"/>
      </top>
      <bottom style="thin">
        <color indexed="64"/>
      </bottom>
      <diagonal/>
    </border>
    <border>
      <left/>
      <right/>
      <top/>
      <bottom style="hair">
        <color theme="0" tint="-0.24994659260841701"/>
      </bottom>
      <diagonal/>
    </border>
    <border>
      <left style="hair">
        <color theme="0" tint="-0.34998626667073579"/>
      </left>
      <right style="hair">
        <color theme="0" tint="-0.34998626667073579"/>
      </right>
      <top/>
      <bottom style="hair">
        <color theme="0" tint="-0.34998626667073579"/>
      </bottom>
      <diagonal/>
    </border>
    <border>
      <left style="hair">
        <color theme="0" tint="-0.499984740745262"/>
      </left>
      <right style="hair">
        <color theme="0" tint="-0.499984740745262"/>
      </right>
      <top style="hair">
        <color theme="0" tint="-0.499984740745262"/>
      </top>
      <bottom/>
      <diagonal/>
    </border>
    <border>
      <left style="thin">
        <color rgb="FF7F7F7F"/>
      </left>
      <right style="thin">
        <color rgb="FF7F7F7F"/>
      </right>
      <top style="thin">
        <color indexed="64"/>
      </top>
      <bottom/>
      <diagonal/>
    </border>
    <border>
      <left style="hair">
        <color indexed="64"/>
      </left>
      <right style="hair">
        <color indexed="64"/>
      </right>
      <top style="hair">
        <color indexed="64"/>
      </top>
      <bottom/>
      <diagonal/>
    </border>
    <border>
      <left style="hair">
        <color rgb="FF7F7F7F"/>
      </left>
      <right style="hair">
        <color rgb="FF7F7F7F"/>
      </right>
      <top style="hair">
        <color rgb="FF7F7F7F"/>
      </top>
      <bottom style="hair">
        <color rgb="FF7F7F7F"/>
      </bottom>
      <diagonal/>
    </border>
    <border>
      <left style="thin">
        <color rgb="FF7F7F7F"/>
      </left>
      <right/>
      <top style="thin">
        <color rgb="FF7F7F7F"/>
      </top>
      <bottom style="thin">
        <color rgb="FF7F7F7F"/>
      </bottom>
      <diagonal/>
    </border>
  </borders>
  <cellStyleXfs count="30">
    <xf numFmtId="0" fontId="0" fillId="0" borderId="0"/>
    <xf numFmtId="0" fontId="5" fillId="15" borderId="1" applyNumberFormat="0" applyAlignment="0" applyProtection="0"/>
    <xf numFmtId="0" fontId="7" fillId="4" borderId="2" applyNumberFormat="0" applyAlignment="0">
      <protection locked="0"/>
    </xf>
    <xf numFmtId="0" fontId="7" fillId="5" borderId="2" applyNumberFormat="0" applyFont="0" applyBorder="0" applyAlignment="0"/>
    <xf numFmtId="0" fontId="7" fillId="6" borderId="2" applyNumberFormat="0" applyFont="0" applyBorder="0" applyAlignment="0"/>
    <xf numFmtId="0" fontId="7" fillId="7" borderId="2" applyNumberFormat="0" applyFont="0" applyBorder="0" applyAlignment="0"/>
    <xf numFmtId="0" fontId="11" fillId="0" borderId="2" applyNumberFormat="0" applyAlignment="0"/>
    <xf numFmtId="0" fontId="8" fillId="8" borderId="3" applyNumberFormat="0" applyFont="0" applyAlignment="0"/>
    <xf numFmtId="0" fontId="12" fillId="9" borderId="2" applyNumberFormat="0" applyAlignment="0"/>
    <xf numFmtId="0" fontId="13" fillId="10" borderId="2" applyNumberFormat="0" applyAlignment="0"/>
    <xf numFmtId="0" fontId="11" fillId="13" borderId="2" applyNumberFormat="0" applyAlignment="0"/>
    <xf numFmtId="0" fontId="7" fillId="14" borderId="8" applyAlignment="0">
      <protection locked="0"/>
    </xf>
    <xf numFmtId="0" fontId="13" fillId="16" borderId="2" applyNumberFormat="0" applyAlignment="0"/>
    <xf numFmtId="0" fontId="7" fillId="18" borderId="2" applyFont="0" applyBorder="0" applyAlignment="0"/>
    <xf numFmtId="0" fontId="7" fillId="17" borderId="2" applyFont="0" applyBorder="0" applyAlignment="0"/>
    <xf numFmtId="9" fontId="8" fillId="0" borderId="0" applyFont="0" applyFill="0" applyBorder="0" applyAlignment="0" applyProtection="0"/>
    <xf numFmtId="0" fontId="13" fillId="19" borderId="2" applyAlignment="0"/>
    <xf numFmtId="0" fontId="13" fillId="20" borderId="2" applyAlignment="0"/>
    <xf numFmtId="0" fontId="7" fillId="21" borderId="2" applyFont="0" applyBorder="0" applyAlignment="0"/>
    <xf numFmtId="0" fontId="8" fillId="22" borderId="0" applyNumberFormat="0" applyBorder="0" applyAlignment="0" applyProtection="0"/>
    <xf numFmtId="0" fontId="8" fillId="23" borderId="0" applyNumberFormat="0" applyBorder="0" applyAlignment="0" applyProtection="0"/>
    <xf numFmtId="0" fontId="51" fillId="25" borderId="0" applyNumberFormat="0" applyBorder="0" applyAlignment="0" applyProtection="0">
      <alignment horizontal="center"/>
    </xf>
    <xf numFmtId="0" fontId="2" fillId="28" borderId="0" applyNumberFormat="0" applyBorder="0" applyAlignment="0" applyProtection="0"/>
    <xf numFmtId="0" fontId="2" fillId="29" borderId="0" applyNumberFormat="0" applyBorder="0" applyAlignment="0" applyProtection="0"/>
    <xf numFmtId="0" fontId="71" fillId="0" borderId="0" applyNumberFormat="0" applyFill="0" applyBorder="0" applyAlignment="0" applyProtection="0"/>
    <xf numFmtId="0" fontId="72" fillId="31" borderId="75" applyNumberFormat="0" applyBorder="0" applyAlignment="0">
      <protection locked="0"/>
    </xf>
    <xf numFmtId="0" fontId="8" fillId="23"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3" fillId="9" borderId="2">
      <alignment vertical="top"/>
    </xf>
  </cellStyleXfs>
  <cellXfs count="561">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5" fillId="15" borderId="1" xfId="1"/>
    <xf numFmtId="0" fontId="0" fillId="0" borderId="0" xfId="0" applyAlignment="1">
      <alignment wrapText="1"/>
    </xf>
    <xf numFmtId="22" fontId="0" fillId="0" borderId="0" xfId="0" applyNumberFormat="1" applyAlignment="1">
      <alignment horizontal="center" textRotation="90"/>
    </xf>
    <xf numFmtId="0" fontId="0" fillId="3" borderId="3" xfId="7" applyFont="1" applyFill="1"/>
    <xf numFmtId="0" fontId="9" fillId="0" borderId="0" xfId="0" applyFont="1" applyAlignment="1">
      <alignment horizontal="center"/>
    </xf>
    <xf numFmtId="0" fontId="9" fillId="3" borderId="3" xfId="7" applyFont="1" applyFill="1"/>
    <xf numFmtId="0" fontId="0" fillId="8" borderId="3" xfId="7" applyFont="1" applyProtection="1">
      <protection locked="0"/>
    </xf>
    <xf numFmtId="0" fontId="7" fillId="4" borderId="2" xfId="2">
      <protection locked="0"/>
    </xf>
    <xf numFmtId="0" fontId="11" fillId="0" borderId="2" xfId="6"/>
    <xf numFmtId="0" fontId="0" fillId="11" borderId="4" xfId="0" applyFill="1" applyBorder="1" applyProtection="1">
      <protection locked="0"/>
    </xf>
    <xf numFmtId="0" fontId="14" fillId="0" borderId="0" xfId="0" applyFont="1" applyAlignment="1">
      <alignment vertical="center"/>
    </xf>
    <xf numFmtId="0" fontId="9" fillId="0" borderId="0" xfId="0" applyFont="1"/>
    <xf numFmtId="0" fontId="15" fillId="0" borderId="0" xfId="0" applyFont="1" applyAlignment="1">
      <alignment vertical="center"/>
    </xf>
    <xf numFmtId="0" fontId="15" fillId="12" borderId="0" xfId="0" applyFont="1" applyFill="1" applyAlignment="1">
      <alignment vertical="center"/>
    </xf>
    <xf numFmtId="0" fontId="11"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6" fillId="0" borderId="0" xfId="0" applyFont="1"/>
    <xf numFmtId="0" fontId="0" fillId="3" borderId="0" xfId="0" applyFill="1"/>
    <xf numFmtId="0" fontId="17" fillId="0" borderId="0" xfId="0" applyFont="1"/>
    <xf numFmtId="0" fontId="9" fillId="0" borderId="0" xfId="0" applyFont="1" applyAlignment="1">
      <alignment wrapText="1"/>
    </xf>
    <xf numFmtId="0" fontId="15" fillId="12" borderId="5" xfId="0" applyFont="1" applyFill="1" applyBorder="1" applyAlignment="1">
      <alignment vertical="center"/>
    </xf>
    <xf numFmtId="0" fontId="7" fillId="4" borderId="7" xfId="2" applyBorder="1">
      <protection locked="0"/>
    </xf>
    <xf numFmtId="0" fontId="7" fillId="4" borderId="2" xfId="2" applyAlignment="1">
      <alignment horizontal="center"/>
      <protection locked="0"/>
    </xf>
    <xf numFmtId="0" fontId="19" fillId="0" borderId="0" xfId="0" applyFont="1" applyAlignment="1">
      <alignment horizontal="center" textRotation="90"/>
    </xf>
    <xf numFmtId="0" fontId="18" fillId="0" borderId="0" xfId="0" applyFont="1" applyAlignment="1">
      <alignment horizontal="center" textRotation="90"/>
    </xf>
    <xf numFmtId="0" fontId="0" fillId="0" borderId="0" xfId="0" applyAlignment="1">
      <alignment horizontal="right"/>
    </xf>
    <xf numFmtId="0" fontId="10" fillId="0" borderId="0" xfId="0" applyFont="1"/>
    <xf numFmtId="0" fontId="18" fillId="0" borderId="0" xfId="0" applyFont="1"/>
    <xf numFmtId="0" fontId="22" fillId="4" borderId="2" xfId="2" applyFont="1">
      <protection locked="0"/>
    </xf>
    <xf numFmtId="0" fontId="19" fillId="0" borderId="0" xfId="0" applyFont="1" applyAlignment="1">
      <alignment wrapText="1"/>
    </xf>
    <xf numFmtId="165" fontId="22" fillId="4" borderId="2" xfId="15" quotePrefix="1" applyNumberFormat="1" applyFont="1" applyFill="1" applyBorder="1" applyAlignment="1" applyProtection="1">
      <alignment horizontal="center"/>
      <protection locked="0"/>
    </xf>
    <xf numFmtId="0" fontId="22" fillId="4" borderId="2" xfId="2" quotePrefix="1" applyFont="1" applyAlignment="1">
      <alignment horizontal="center"/>
      <protection locked="0"/>
    </xf>
    <xf numFmtId="0" fontId="22" fillId="4" borderId="13" xfId="2" quotePrefix="1" applyFont="1" applyBorder="1" applyAlignment="1">
      <alignment horizontal="center"/>
      <protection locked="0"/>
    </xf>
    <xf numFmtId="0" fontId="22" fillId="4" borderId="15" xfId="2" quotePrefix="1" applyFont="1" applyBorder="1" applyAlignment="1">
      <alignment horizontal="center"/>
      <protection locked="0"/>
    </xf>
    <xf numFmtId="9" fontId="22" fillId="4" borderId="13" xfId="15" quotePrefix="1" applyFont="1" applyFill="1" applyBorder="1" applyAlignment="1" applyProtection="1">
      <alignment horizontal="center"/>
      <protection locked="0"/>
    </xf>
    <xf numFmtId="9" fontId="18" fillId="0" borderId="16" xfId="15" quotePrefix="1" applyFont="1" applyBorder="1" applyAlignment="1">
      <alignment horizontal="center"/>
    </xf>
    <xf numFmtId="9" fontId="18" fillId="0" borderId="17" xfId="15" quotePrefix="1" applyFont="1" applyBorder="1" applyAlignment="1">
      <alignment horizontal="center"/>
    </xf>
    <xf numFmtId="0" fontId="18" fillId="0" borderId="12" xfId="0" quotePrefix="1" applyFont="1" applyBorder="1" applyAlignment="1">
      <alignment horizontal="center"/>
    </xf>
    <xf numFmtId="0" fontId="18" fillId="0" borderId="18" xfId="0" quotePrefix="1" applyFont="1" applyBorder="1" applyAlignment="1">
      <alignment horizontal="center"/>
    </xf>
    <xf numFmtId="0" fontId="18" fillId="0" borderId="0" xfId="0" quotePrefix="1" applyFont="1" applyAlignment="1">
      <alignment horizontal="center"/>
    </xf>
    <xf numFmtId="0" fontId="18" fillId="0" borderId="19" xfId="0" quotePrefix="1" applyFont="1" applyBorder="1" applyAlignment="1">
      <alignment horizontal="center"/>
    </xf>
    <xf numFmtId="0" fontId="0" fillId="0" borderId="12" xfId="0" applyBorder="1" applyAlignment="1">
      <alignment horizontal="left"/>
    </xf>
    <xf numFmtId="0" fontId="0" fillId="0" borderId="0" xfId="0" applyAlignment="1">
      <alignment horizontal="left"/>
    </xf>
    <xf numFmtId="0" fontId="0" fillId="0" borderId="14" xfId="0" applyBorder="1" applyAlignment="1">
      <alignment horizontal="left"/>
    </xf>
    <xf numFmtId="0" fontId="20" fillId="0" borderId="0" xfId="0" applyFont="1" applyAlignment="1">
      <alignment horizontal="center" wrapText="1"/>
    </xf>
    <xf numFmtId="0" fontId="22" fillId="4" borderId="2" xfId="2" applyFont="1" applyAlignment="1">
      <alignment horizontal="center" vertical="center"/>
      <protection locked="0"/>
    </xf>
    <xf numFmtId="0" fontId="19" fillId="0" borderId="11" xfId="0" applyFont="1" applyBorder="1" applyAlignment="1">
      <alignment horizontal="right" wrapText="1"/>
    </xf>
    <xf numFmtId="0" fontId="19" fillId="0" borderId="0" xfId="0" applyFont="1" applyAlignment="1">
      <alignment horizontal="right" wrapText="1"/>
    </xf>
    <xf numFmtId="0" fontId="19" fillId="0" borderId="9" xfId="0" applyFont="1" applyBorder="1" applyAlignment="1">
      <alignment horizontal="right" wrapText="1"/>
    </xf>
    <xf numFmtId="0" fontId="7" fillId="4" borderId="10" xfId="2" applyBorder="1">
      <protection locked="0"/>
    </xf>
    <xf numFmtId="165" fontId="24" fillId="20" borderId="2" xfId="15" applyNumberFormat="1" applyFont="1" applyFill="1" applyBorder="1" applyAlignment="1">
      <alignment horizontal="center"/>
    </xf>
    <xf numFmtId="165" fontId="25" fillId="9" borderId="2" xfId="15" applyNumberFormat="1" applyFont="1" applyFill="1" applyBorder="1" applyAlignment="1">
      <alignment horizontal="center"/>
    </xf>
    <xf numFmtId="165" fontId="18" fillId="5" borderId="0" xfId="3" applyNumberFormat="1" applyFont="1" applyBorder="1" applyAlignment="1">
      <alignment horizontal="center"/>
    </xf>
    <xf numFmtId="165" fontId="18" fillId="6" borderId="0" xfId="4" applyNumberFormat="1" applyFont="1" applyBorder="1" applyAlignment="1">
      <alignment horizontal="center"/>
    </xf>
    <xf numFmtId="0" fontId="22" fillId="5" borderId="7" xfId="3" applyFont="1" applyBorder="1" applyAlignment="1">
      <alignment horizontal="center"/>
    </xf>
    <xf numFmtId="0" fontId="22" fillId="5" borderId="6" xfId="3" applyFont="1" applyBorder="1" applyAlignment="1">
      <alignment horizontal="center"/>
    </xf>
    <xf numFmtId="164" fontId="0" fillId="0" borderId="0" xfId="0" applyNumberFormat="1" applyAlignment="1">
      <alignment horizontal="center" vertical="top"/>
    </xf>
    <xf numFmtId="0" fontId="19" fillId="0" borderId="0" xfId="0" applyFont="1" applyAlignment="1">
      <alignment horizontal="left" wrapText="1"/>
    </xf>
    <xf numFmtId="0" fontId="26" fillId="0" borderId="0" xfId="0" applyFont="1"/>
    <xf numFmtId="0" fontId="27" fillId="0" borderId="0" xfId="0" applyFont="1" applyAlignment="1">
      <alignment horizontal="centerContinuous"/>
    </xf>
    <xf numFmtId="0" fontId="19" fillId="0" borderId="0" xfId="0" applyFont="1" applyAlignment="1">
      <alignment horizontal="center" vertical="top" wrapText="1"/>
    </xf>
    <xf numFmtId="0" fontId="22" fillId="4" borderId="7" xfId="2" applyFont="1" applyBorder="1">
      <protection locked="0"/>
    </xf>
    <xf numFmtId="0" fontId="22" fillId="4" borderId="25" xfId="2" applyFont="1" applyBorder="1">
      <protection locked="0"/>
    </xf>
    <xf numFmtId="0" fontId="22" fillId="4" borderId="6" xfId="2" applyFont="1" applyBorder="1">
      <protection locked="0"/>
    </xf>
    <xf numFmtId="0" fontId="22" fillId="4" borderId="26" xfId="2" applyFont="1" applyBorder="1">
      <protection locked="0"/>
    </xf>
    <xf numFmtId="0" fontId="7" fillId="4" borderId="27" xfId="2" applyBorder="1">
      <protection locked="0"/>
    </xf>
    <xf numFmtId="0" fontId="18" fillId="0" borderId="0" xfId="0" applyFont="1" applyAlignment="1">
      <alignment horizontal="center" vertical="center"/>
    </xf>
    <xf numFmtId="0" fontId="22" fillId="4" borderId="2" xfId="2" applyNumberFormat="1" applyFont="1" applyAlignment="1">
      <alignment horizontal="center" vertical="center"/>
      <protection locked="0"/>
    </xf>
    <xf numFmtId="0" fontId="14" fillId="0" borderId="28" xfId="0" applyFont="1" applyBorder="1" applyAlignment="1">
      <alignment vertical="center"/>
    </xf>
    <xf numFmtId="0" fontId="7" fillId="4" borderId="22" xfId="2" applyBorder="1">
      <protection locked="0"/>
    </xf>
    <xf numFmtId="0" fontId="14" fillId="0" borderId="29" xfId="0" applyFont="1" applyBorder="1" applyAlignment="1">
      <alignment vertical="center"/>
    </xf>
    <xf numFmtId="0" fontId="0" fillId="0" borderId="2" xfId="0" applyBorder="1"/>
    <xf numFmtId="0" fontId="7" fillId="4" borderId="23" xfId="2" applyBorder="1">
      <protection locked="0"/>
    </xf>
    <xf numFmtId="0" fontId="14" fillId="0" borderId="30" xfId="0" applyFont="1" applyBorder="1" applyAlignment="1">
      <alignment vertical="center"/>
    </xf>
    <xf numFmtId="0" fontId="0" fillId="0" borderId="6" xfId="0" applyBorder="1"/>
    <xf numFmtId="0" fontId="7" fillId="4" borderId="24" xfId="2" applyBorder="1">
      <protection locked="0"/>
    </xf>
    <xf numFmtId="0" fontId="0" fillId="0" borderId="23" xfId="0" applyBorder="1"/>
    <xf numFmtId="0" fontId="0" fillId="0" borderId="24" xfId="0" applyBorder="1"/>
    <xf numFmtId="0" fontId="22" fillId="5" borderId="31" xfId="3" applyFont="1" applyBorder="1" applyAlignment="1">
      <alignment horizontal="center"/>
    </xf>
    <xf numFmtId="0" fontId="22" fillId="4" borderId="31" xfId="2" applyFont="1" applyBorder="1">
      <protection locked="0"/>
    </xf>
    <xf numFmtId="0" fontId="22" fillId="4" borderId="32" xfId="2" applyFont="1" applyBorder="1">
      <protection locked="0"/>
    </xf>
    <xf numFmtId="0" fontId="22" fillId="5" borderId="33" xfId="3" applyFont="1" applyBorder="1" applyAlignment="1">
      <alignment horizontal="center"/>
    </xf>
    <xf numFmtId="0" fontId="22" fillId="4" borderId="33" xfId="2" applyFont="1" applyBorder="1">
      <protection locked="0"/>
    </xf>
    <xf numFmtId="0" fontId="22" fillId="4" borderId="34" xfId="2" applyFont="1" applyBorder="1">
      <protection locked="0"/>
    </xf>
    <xf numFmtId="0" fontId="22" fillId="5" borderId="35" xfId="3" applyFont="1" applyBorder="1" applyAlignment="1">
      <alignment horizontal="center"/>
    </xf>
    <xf numFmtId="0" fontId="22" fillId="4" borderId="35" xfId="2" applyFont="1" applyBorder="1">
      <protection locked="0"/>
    </xf>
    <xf numFmtId="0" fontId="22" fillId="4" borderId="36" xfId="2" applyFont="1" applyBorder="1">
      <protection locked="0"/>
    </xf>
    <xf numFmtId="49" fontId="18" fillId="0" borderId="0" xfId="0" applyNumberFormat="1" applyFont="1"/>
    <xf numFmtId="49" fontId="28" fillId="0" borderId="0" xfId="0" quotePrefix="1" applyNumberFormat="1" applyFont="1"/>
    <xf numFmtId="49" fontId="18" fillId="3" borderId="0" xfId="0" applyNumberFormat="1" applyFont="1" applyFill="1"/>
    <xf numFmtId="49" fontId="18" fillId="0" borderId="0" xfId="0" applyNumberFormat="1" applyFont="1" applyAlignment="1">
      <alignment horizontal="center" textRotation="90"/>
    </xf>
    <xf numFmtId="22" fontId="29" fillId="0" borderId="0" xfId="0" applyNumberFormat="1" applyFont="1" applyAlignment="1">
      <alignment horizontal="left" textRotation="90"/>
    </xf>
    <xf numFmtId="49" fontId="18" fillId="0" borderId="0" xfId="0" quotePrefix="1" applyNumberFormat="1" applyFont="1" applyAlignment="1">
      <alignment horizontal="left" textRotation="90"/>
    </xf>
    <xf numFmtId="49" fontId="18" fillId="3" borderId="0" xfId="0" applyNumberFormat="1" applyFont="1" applyFill="1" applyAlignment="1">
      <alignment horizontal="left"/>
    </xf>
    <xf numFmtId="0" fontId="18" fillId="0" borderId="0" xfId="0" applyFont="1" applyAlignment="1">
      <alignment horizontal="center" vertical="center" wrapText="1"/>
    </xf>
    <xf numFmtId="22" fontId="18" fillId="0" borderId="0" xfId="0" applyNumberFormat="1" applyFont="1" applyAlignment="1">
      <alignment horizontal="center" vertical="center" wrapText="1"/>
    </xf>
    <xf numFmtId="0" fontId="18" fillId="0" borderId="0" xfId="0" applyFont="1" applyAlignment="1">
      <alignment horizontal="centerContinuous" vertical="center" wrapText="1"/>
    </xf>
    <xf numFmtId="0" fontId="22" fillId="4" borderId="37" xfId="2" applyFont="1" applyBorder="1">
      <protection locked="0"/>
    </xf>
    <xf numFmtId="0" fontId="22" fillId="4" borderId="10" xfId="2" applyFont="1" applyBorder="1">
      <protection locked="0"/>
    </xf>
    <xf numFmtId="0" fontId="0" fillId="0" borderId="38" xfId="0" applyBorder="1"/>
    <xf numFmtId="0" fontId="0" fillId="0" borderId="11" xfId="0" applyBorder="1"/>
    <xf numFmtId="0" fontId="0" fillId="0" borderId="39" xfId="0" applyBorder="1"/>
    <xf numFmtId="0" fontId="0" fillId="0" borderId="5" xfId="0" applyBorder="1"/>
    <xf numFmtId="0" fontId="0" fillId="0" borderId="40" xfId="0" applyBorder="1"/>
    <xf numFmtId="0" fontId="0" fillId="0" borderId="41" xfId="0" applyBorder="1"/>
    <xf numFmtId="0" fontId="0" fillId="0" borderId="9" xfId="0" applyBorder="1"/>
    <xf numFmtId="0" fontId="0" fillId="0" borderId="42" xfId="0" applyBorder="1"/>
    <xf numFmtId="0" fontId="22" fillId="4" borderId="11" xfId="2" applyFont="1" applyBorder="1">
      <protection locked="0"/>
    </xf>
    <xf numFmtId="0" fontId="22" fillId="4" borderId="39" xfId="2" applyFont="1" applyBorder="1">
      <protection locked="0"/>
    </xf>
    <xf numFmtId="0" fontId="22" fillId="4" borderId="0" xfId="2" applyFont="1" applyBorder="1">
      <protection locked="0"/>
    </xf>
    <xf numFmtId="0" fontId="22" fillId="4" borderId="9" xfId="2" applyFont="1" applyBorder="1">
      <protection locked="0"/>
    </xf>
    <xf numFmtId="2" fontId="22" fillId="4" borderId="2" xfId="2" applyNumberFormat="1" applyFont="1">
      <protection locked="0"/>
    </xf>
    <xf numFmtId="2" fontId="0" fillId="0" borderId="0" xfId="0" applyNumberFormat="1"/>
    <xf numFmtId="0" fontId="19" fillId="0" borderId="0" xfId="0" applyFont="1"/>
    <xf numFmtId="0" fontId="19" fillId="0" borderId="0" xfId="0" applyFont="1" applyAlignment="1">
      <alignment horizontal="center" vertical="center"/>
    </xf>
    <xf numFmtId="0" fontId="0" fillId="0" borderId="0" xfId="0" applyAlignment="1">
      <alignment horizontal="center" vertical="center"/>
    </xf>
    <xf numFmtId="9" fontId="7" fillId="4" borderId="2" xfId="15" applyFont="1" applyFill="1" applyBorder="1" applyProtection="1">
      <protection locked="0"/>
    </xf>
    <xf numFmtId="0" fontId="0" fillId="5" borderId="0" xfId="3" applyFont="1" applyBorder="1"/>
    <xf numFmtId="0" fontId="0" fillId="7" borderId="0" xfId="5" applyFont="1" applyBorder="1"/>
    <xf numFmtId="0" fontId="0" fillId="0" borderId="0" xfId="0" applyAlignment="1">
      <alignment horizontal="centerContinuous"/>
    </xf>
    <xf numFmtId="0" fontId="20" fillId="0" borderId="0" xfId="0" applyFont="1" applyAlignment="1">
      <alignment horizontal="center" textRotation="90"/>
    </xf>
    <xf numFmtId="49" fontId="20" fillId="3" borderId="0" xfId="0" applyNumberFormat="1" applyFont="1" applyFill="1"/>
    <xf numFmtId="0" fontId="20"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8" fillId="2" borderId="0" xfId="0" applyNumberFormat="1" applyFont="1" applyFill="1" applyAlignment="1">
      <alignment horizontal="right"/>
    </xf>
    <xf numFmtId="22" fontId="0" fillId="0" borderId="0" xfId="0" applyNumberFormat="1" applyAlignment="1">
      <alignment horizontal="center"/>
    </xf>
    <xf numFmtId="0" fontId="18" fillId="0" borderId="0" xfId="0" applyFont="1" applyAlignment="1">
      <alignment horizontal="center"/>
    </xf>
    <xf numFmtId="0" fontId="20" fillId="0" borderId="0" xfId="0" applyFont="1" applyAlignment="1">
      <alignment horizontal="center"/>
    </xf>
    <xf numFmtId="49" fontId="18" fillId="0" borderId="0" xfId="0" applyNumberFormat="1" applyFont="1" applyAlignment="1">
      <alignment horizontal="center"/>
    </xf>
    <xf numFmtId="0" fontId="19" fillId="0" borderId="0" xfId="0" applyFont="1" applyAlignment="1">
      <alignment horizontal="center"/>
    </xf>
    <xf numFmtId="20" fontId="19" fillId="0" borderId="0" xfId="0" quotePrefix="1" applyNumberFormat="1" applyFont="1" applyAlignment="1">
      <alignment horizontal="center"/>
    </xf>
    <xf numFmtId="20" fontId="19" fillId="0" borderId="0" xfId="0" applyNumberFormat="1" applyFont="1" applyAlignment="1">
      <alignment horizontal="center"/>
    </xf>
    <xf numFmtId="0" fontId="18" fillId="0" borderId="0" xfId="0" quotePrefix="1" applyFont="1" applyAlignment="1">
      <alignment horizontal="left" textRotation="90"/>
    </xf>
    <xf numFmtId="166" fontId="31" fillId="4" borderId="2" xfId="2" applyNumberFormat="1" applyFont="1" applyAlignment="1">
      <alignment horizontal="center"/>
      <protection locked="0"/>
    </xf>
    <xf numFmtId="20" fontId="31" fillId="4" borderId="2" xfId="2" quotePrefix="1" applyNumberFormat="1" applyFont="1" applyAlignment="1">
      <alignment horizontal="center"/>
      <protection locked="0"/>
    </xf>
    <xf numFmtId="0" fontId="31" fillId="4" borderId="2" xfId="2" quotePrefix="1" applyFont="1" applyAlignment="1">
      <alignment horizontal="center"/>
      <protection locked="0"/>
    </xf>
    <xf numFmtId="0" fontId="5" fillId="15" borderId="1" xfId="1" applyProtection="1">
      <protection locked="0"/>
    </xf>
    <xf numFmtId="167" fontId="19" fillId="0" borderId="0" xfId="0" applyNumberFormat="1" applyFont="1" applyAlignment="1">
      <alignment horizontal="center" textRotation="90"/>
    </xf>
    <xf numFmtId="0" fontId="32" fillId="0" borderId="0" xfId="0" applyFont="1" applyAlignment="1">
      <alignment horizontal="centerContinuous"/>
    </xf>
    <xf numFmtId="0" fontId="21" fillId="0" borderId="0" xfId="0" applyFont="1" applyAlignment="1">
      <alignment horizontal="centerContinuous"/>
    </xf>
    <xf numFmtId="0" fontId="0" fillId="21" borderId="0" xfId="18" applyFont="1" applyBorder="1"/>
    <xf numFmtId="9" fontId="18" fillId="0" borderId="0" xfId="15" quotePrefix="1" applyFont="1" applyBorder="1" applyAlignment="1">
      <alignment horizontal="center"/>
    </xf>
    <xf numFmtId="165" fontId="25" fillId="9" borderId="0" xfId="15" applyNumberFormat="1" applyFont="1" applyFill="1" applyBorder="1" applyAlignment="1">
      <alignment horizontal="center"/>
    </xf>
    <xf numFmtId="0" fontId="30" fillId="0" borderId="0" xfId="0" applyFont="1"/>
    <xf numFmtId="0" fontId="5" fillId="6" borderId="1" xfId="4" applyFont="1" applyBorder="1"/>
    <xf numFmtId="169" fontId="19" fillId="11" borderId="4" xfId="0" applyNumberFormat="1" applyFont="1" applyFill="1" applyBorder="1" applyProtection="1">
      <protection locked="0"/>
    </xf>
    <xf numFmtId="168" fontId="20" fillId="0" borderId="0" xfId="0" applyNumberFormat="1" applyFont="1" applyAlignment="1">
      <alignment horizontal="center" wrapText="1"/>
    </xf>
    <xf numFmtId="0" fontId="35" fillId="0" borderId="0" xfId="0" applyFont="1" applyAlignment="1">
      <alignment horizontal="center" wrapText="1"/>
    </xf>
    <xf numFmtId="0" fontId="18" fillId="0" borderId="0" xfId="0" applyFont="1" applyAlignment="1">
      <alignment horizontal="centerContinuous"/>
    </xf>
    <xf numFmtId="0" fontId="18" fillId="21" borderId="0" xfId="18" applyFont="1" applyBorder="1"/>
    <xf numFmtId="0" fontId="18" fillId="5" borderId="0" xfId="3" applyFont="1" applyBorder="1"/>
    <xf numFmtId="0" fontId="19" fillId="0" borderId="5" xfId="0" applyFont="1" applyBorder="1" applyAlignment="1">
      <alignment horizontal="center" textRotation="90"/>
    </xf>
    <xf numFmtId="0" fontId="20" fillId="0" borderId="5" xfId="0" applyFont="1" applyBorder="1" applyAlignment="1">
      <alignment horizontal="centerContinuous" vertical="center" wrapText="1"/>
    </xf>
    <xf numFmtId="166" fontId="18" fillId="0" borderId="5" xfId="0" applyNumberFormat="1" applyFont="1" applyBorder="1" applyAlignment="1">
      <alignment horizontal="center"/>
    </xf>
    <xf numFmtId="166" fontId="18" fillId="0" borderId="0" xfId="0" applyNumberFormat="1" applyFont="1" applyAlignment="1">
      <alignment horizontal="center"/>
    </xf>
    <xf numFmtId="0" fontId="19" fillId="0" borderId="40" xfId="0" applyFont="1" applyBorder="1" applyAlignment="1">
      <alignment horizontal="center" textRotation="90"/>
    </xf>
    <xf numFmtId="0" fontId="0" fillId="0" borderId="40" xfId="0" applyBorder="1" applyAlignment="1">
      <alignment horizontal="centerContinuous" vertical="center"/>
    </xf>
    <xf numFmtId="166" fontId="18" fillId="0" borderId="40" xfId="0" applyNumberFormat="1" applyFont="1" applyBorder="1" applyAlignment="1">
      <alignment horizontal="center"/>
    </xf>
    <xf numFmtId="0" fontId="0" fillId="0" borderId="47" xfId="0" applyBorder="1"/>
    <xf numFmtId="0" fontId="19" fillId="0" borderId="47" xfId="0" applyFont="1" applyBorder="1" applyAlignment="1">
      <alignment horizontal="center" textRotation="90"/>
    </xf>
    <xf numFmtId="0" fontId="0" fillId="0" borderId="47" xfId="0" applyBorder="1" applyAlignment="1">
      <alignment horizontal="centerContinuous" vertical="center"/>
    </xf>
    <xf numFmtId="166" fontId="18" fillId="0" borderId="47" xfId="0" applyNumberFormat="1" applyFont="1" applyBorder="1" applyAlignment="1">
      <alignment horizontal="center"/>
    </xf>
    <xf numFmtId="0" fontId="32" fillId="0" borderId="5" xfId="0" applyFont="1" applyBorder="1" applyAlignment="1">
      <alignment horizontal="centerContinuous"/>
    </xf>
    <xf numFmtId="0" fontId="21" fillId="0" borderId="47" xfId="0" applyFont="1" applyBorder="1" applyAlignment="1">
      <alignment horizontal="centerContinuous"/>
    </xf>
    <xf numFmtId="0" fontId="32" fillId="0" borderId="48" xfId="0" applyFont="1" applyBorder="1" applyAlignment="1">
      <alignment horizontal="centerContinuous"/>
    </xf>
    <xf numFmtId="0" fontId="21" fillId="0" borderId="40" xfId="0" applyFont="1" applyBorder="1" applyAlignment="1">
      <alignment horizontal="centerContinuous"/>
    </xf>
    <xf numFmtId="0" fontId="37" fillId="0" borderId="0" xfId="0" applyFont="1"/>
    <xf numFmtId="0" fontId="38" fillId="0" borderId="0" xfId="0" applyFont="1" applyAlignment="1">
      <alignment horizontal="center" textRotation="90"/>
    </xf>
    <xf numFmtId="0" fontId="38" fillId="0" borderId="0" xfId="0" applyFont="1" applyAlignment="1">
      <alignment horizontal="center" vertical="center" wrapText="1"/>
    </xf>
    <xf numFmtId="0" fontId="38" fillId="0" borderId="0" xfId="0" applyFont="1" applyAlignment="1">
      <alignment horizontal="center" vertical="center"/>
    </xf>
    <xf numFmtId="0" fontId="37" fillId="0" borderId="0" xfId="0" applyFont="1" applyAlignment="1">
      <alignment horizontal="center" vertical="center"/>
    </xf>
    <xf numFmtId="0" fontId="37" fillId="0" borderId="0" xfId="0" applyFont="1" applyAlignment="1">
      <alignment horizontal="centerContinuous"/>
    </xf>
    <xf numFmtId="0" fontId="37" fillId="4" borderId="2" xfId="2" applyFont="1">
      <protection locked="0"/>
    </xf>
    <xf numFmtId="0" fontId="37" fillId="4" borderId="2" xfId="2" applyFont="1" applyAlignment="1">
      <alignment horizontal="center"/>
      <protection locked="0"/>
    </xf>
    <xf numFmtId="0" fontId="37" fillId="0" borderId="0" xfId="0" applyFont="1" applyAlignment="1">
      <alignment horizontal="center"/>
    </xf>
    <xf numFmtId="9" fontId="37" fillId="4" borderId="2" xfId="15" applyFont="1" applyFill="1" applyBorder="1" applyProtection="1">
      <protection locked="0"/>
    </xf>
    <xf numFmtId="0" fontId="38" fillId="0" borderId="0" xfId="0" applyFont="1"/>
    <xf numFmtId="166" fontId="38" fillId="4" borderId="2" xfId="2" applyNumberFormat="1" applyFont="1" applyAlignment="1">
      <alignment horizontal="center"/>
      <protection locked="0"/>
    </xf>
    <xf numFmtId="0" fontId="38" fillId="0" borderId="0" xfId="0" applyFont="1" applyAlignment="1">
      <alignment horizontal="center"/>
    </xf>
    <xf numFmtId="20" fontId="38" fillId="4" borderId="2" xfId="2" quotePrefix="1" applyNumberFormat="1" applyFont="1" applyAlignment="1">
      <alignment horizontal="center"/>
      <protection locked="0"/>
    </xf>
    <xf numFmtId="20" fontId="38" fillId="0" borderId="0" xfId="0" applyNumberFormat="1" applyFont="1" applyAlignment="1">
      <alignment horizontal="center"/>
    </xf>
    <xf numFmtId="20" fontId="38" fillId="0" borderId="0" xfId="0" quotePrefix="1" applyNumberFormat="1" applyFont="1" applyAlignment="1">
      <alignment horizontal="center"/>
    </xf>
    <xf numFmtId="0" fontId="38" fillId="4" borderId="2" xfId="2" quotePrefix="1" applyFont="1" applyAlignment="1">
      <alignment horizontal="center"/>
      <protection locked="0"/>
    </xf>
    <xf numFmtId="0" fontId="39" fillId="0" borderId="0" xfId="0" applyFont="1"/>
    <xf numFmtId="0" fontId="37" fillId="21" borderId="0" xfId="18" applyFont="1" applyBorder="1"/>
    <xf numFmtId="0" fontId="37" fillId="0" borderId="0" xfId="0" applyFont="1" applyAlignment="1">
      <alignment horizontal="left"/>
    </xf>
    <xf numFmtId="0" fontId="40" fillId="0" borderId="12" xfId="0" quotePrefix="1" applyFont="1" applyBorder="1" applyAlignment="1">
      <alignment horizontal="center"/>
    </xf>
    <xf numFmtId="0" fontId="40" fillId="0" borderId="18" xfId="0" quotePrefix="1" applyFont="1" applyBorder="1" applyAlignment="1">
      <alignment horizontal="center"/>
    </xf>
    <xf numFmtId="9" fontId="40" fillId="4" borderId="13" xfId="15" quotePrefix="1" applyFont="1" applyFill="1" applyBorder="1" applyAlignment="1" applyProtection="1">
      <alignment horizontal="center"/>
      <protection locked="0"/>
    </xf>
    <xf numFmtId="165" fontId="38" fillId="9" borderId="2" xfId="15" applyNumberFormat="1" applyFont="1" applyFill="1" applyBorder="1" applyAlignment="1">
      <alignment horizontal="center"/>
    </xf>
    <xf numFmtId="0" fontId="40" fillId="0" borderId="0" xfId="0" quotePrefix="1" applyFont="1" applyAlignment="1">
      <alignment horizontal="center"/>
    </xf>
    <xf numFmtId="0" fontId="40" fillId="0" borderId="19" xfId="0" quotePrefix="1" applyFont="1" applyBorder="1" applyAlignment="1">
      <alignment horizontal="center"/>
    </xf>
    <xf numFmtId="9" fontId="40" fillId="0" borderId="16" xfId="15" quotePrefix="1" applyFont="1" applyBorder="1" applyAlignment="1">
      <alignment horizontal="center"/>
    </xf>
    <xf numFmtId="0" fontId="37" fillId="0" borderId="14" xfId="0" applyFont="1" applyBorder="1" applyAlignment="1">
      <alignment horizontal="left"/>
    </xf>
    <xf numFmtId="0" fontId="40" fillId="0" borderId="14" xfId="0" quotePrefix="1" applyFont="1" applyBorder="1" applyAlignment="1">
      <alignment horizontal="center"/>
    </xf>
    <xf numFmtId="0" fontId="40" fillId="0" borderId="20" xfId="0" quotePrefix="1" applyFont="1" applyBorder="1" applyAlignment="1">
      <alignment horizontal="center"/>
    </xf>
    <xf numFmtId="9" fontId="40" fillId="0" borderId="17" xfId="15" quotePrefix="1" applyFont="1" applyBorder="1" applyAlignment="1">
      <alignment horizontal="center"/>
    </xf>
    <xf numFmtId="165" fontId="40" fillId="4" borderId="2" xfId="15" quotePrefix="1" applyNumberFormat="1" applyFont="1" applyFill="1" applyBorder="1" applyAlignment="1" applyProtection="1">
      <alignment horizontal="center"/>
      <protection locked="0"/>
    </xf>
    <xf numFmtId="0" fontId="37" fillId="0" borderId="0" xfId="0" applyFont="1" applyAlignment="1">
      <alignment horizontal="right"/>
    </xf>
    <xf numFmtId="165" fontId="40" fillId="5" borderId="0" xfId="3" applyNumberFormat="1" applyFont="1" applyBorder="1" applyAlignment="1">
      <alignment horizontal="center"/>
    </xf>
    <xf numFmtId="165" fontId="40" fillId="6" borderId="0" xfId="4" applyNumberFormat="1" applyFont="1" applyBorder="1" applyAlignment="1">
      <alignment horizontal="center"/>
    </xf>
    <xf numFmtId="0" fontId="42" fillId="0" borderId="0" xfId="0" applyFont="1" applyAlignment="1">
      <alignment horizontal="center" textRotation="90"/>
    </xf>
    <xf numFmtId="0" fontId="43" fillId="0" borderId="0" xfId="0" applyFont="1" applyAlignment="1">
      <alignment horizontal="center" wrapText="1"/>
    </xf>
    <xf numFmtId="0" fontId="42" fillId="0" borderId="0" xfId="0" applyFont="1" applyAlignment="1">
      <alignment horizontal="center" wrapText="1"/>
    </xf>
    <xf numFmtId="165" fontId="42" fillId="20" borderId="2" xfId="15" applyNumberFormat="1" applyFont="1" applyFill="1" applyBorder="1" applyAlignment="1">
      <alignment horizontal="center"/>
    </xf>
    <xf numFmtId="165" fontId="40" fillId="4" borderId="2" xfId="2" applyNumberFormat="1" applyFont="1" applyAlignment="1">
      <alignment horizontal="center"/>
      <protection locked="0"/>
    </xf>
    <xf numFmtId="170" fontId="0" fillId="0" borderId="0" xfId="0" applyNumberFormat="1"/>
    <xf numFmtId="0" fontId="7" fillId="4" borderId="6" xfId="2" applyBorder="1">
      <protection locked="0"/>
    </xf>
    <xf numFmtId="0" fontId="44" fillId="0" borderId="0" xfId="0" applyFont="1" applyAlignment="1">
      <alignment vertical="center"/>
    </xf>
    <xf numFmtId="0" fontId="19" fillId="0" borderId="0" xfId="0" applyFont="1" applyAlignment="1">
      <alignment horizontal="center" textRotation="90" wrapText="1"/>
    </xf>
    <xf numFmtId="0" fontId="20" fillId="0" borderId="0" xfId="0" applyFont="1"/>
    <xf numFmtId="0" fontId="0" fillId="5" borderId="0" xfId="3" applyFont="1" applyBorder="1" applyAlignment="1">
      <alignment horizontal="center"/>
    </xf>
    <xf numFmtId="0" fontId="40" fillId="4" borderId="2" xfId="2" applyFont="1" applyAlignment="1">
      <alignment horizontal="center" vertical="center"/>
      <protection locked="0"/>
    </xf>
    <xf numFmtId="9" fontId="22" fillId="4" borderId="2" xfId="2" quotePrefix="1" applyNumberFormat="1" applyFont="1" applyAlignment="1">
      <alignment horizontal="center"/>
      <protection locked="0"/>
    </xf>
    <xf numFmtId="0" fontId="12" fillId="9" borderId="2" xfId="8" applyAlignment="1">
      <alignment horizontal="center"/>
    </xf>
    <xf numFmtId="0" fontId="15" fillId="12" borderId="16" xfId="0" applyFont="1" applyFill="1" applyBorder="1" applyAlignment="1">
      <alignment vertical="center"/>
    </xf>
    <xf numFmtId="0" fontId="18" fillId="22" borderId="0" xfId="19" applyFont="1" applyAlignment="1">
      <alignment horizontal="center" textRotation="90"/>
    </xf>
    <xf numFmtId="0" fontId="18" fillId="23" borderId="0" xfId="20" applyFont="1" applyAlignment="1">
      <alignment horizontal="center" textRotation="90"/>
    </xf>
    <xf numFmtId="0" fontId="45" fillId="0" borderId="0" xfId="0" applyFont="1"/>
    <xf numFmtId="0" fontId="40" fillId="0" borderId="0" xfId="0" applyFont="1"/>
    <xf numFmtId="2" fontId="40" fillId="4" borderId="2" xfId="2" applyNumberFormat="1" applyFont="1">
      <protection locked="0"/>
    </xf>
    <xf numFmtId="0" fontId="46" fillId="2" borderId="0" xfId="0" applyFont="1" applyFill="1" applyAlignment="1">
      <alignment horizontal="right" indent="2"/>
    </xf>
    <xf numFmtId="49" fontId="46" fillId="2" borderId="0" xfId="0" applyNumberFormat="1" applyFont="1" applyFill="1" applyAlignment="1">
      <alignment horizontal="right" indent="2"/>
    </xf>
    <xf numFmtId="0" fontId="46" fillId="2" borderId="0" xfId="0" applyFont="1" applyFill="1"/>
    <xf numFmtId="0" fontId="47" fillId="2" borderId="0" xfId="0" applyFont="1" applyFill="1"/>
    <xf numFmtId="0" fontId="47" fillId="2" borderId="0" xfId="0" applyFont="1" applyFill="1" applyAlignment="1">
      <alignment horizontal="right"/>
    </xf>
    <xf numFmtId="171" fontId="46" fillId="2" borderId="0" xfId="0" applyNumberFormat="1" applyFont="1" applyFill="1" applyAlignment="1">
      <alignment horizontal="center"/>
    </xf>
    <xf numFmtId="0" fontId="48" fillId="4" borderId="2" xfId="2" applyFont="1">
      <protection locked="0"/>
    </xf>
    <xf numFmtId="0" fontId="46" fillId="3" borderId="0" xfId="0" applyFont="1" applyFill="1"/>
    <xf numFmtId="0" fontId="12" fillId="9" borderId="2" xfId="8"/>
    <xf numFmtId="0" fontId="0" fillId="18" borderId="0" xfId="13" applyFont="1" applyBorder="1"/>
    <xf numFmtId="0" fontId="7" fillId="14" borderId="8" xfId="11" applyAlignment="1">
      <alignment horizontal="center" vertical="center"/>
      <protection locked="0"/>
    </xf>
    <xf numFmtId="0" fontId="0" fillId="0" borderId="0" xfId="0" applyAlignment="1">
      <alignment horizontal="centerContinuous" vertical="center" wrapText="1"/>
    </xf>
    <xf numFmtId="20" fontId="0" fillId="0" borderId="0" xfId="0" applyNumberFormat="1"/>
    <xf numFmtId="20" fontId="7" fillId="6" borderId="2" xfId="4" quotePrefix="1" applyNumberFormat="1"/>
    <xf numFmtId="20" fontId="7" fillId="5" borderId="2" xfId="3" quotePrefix="1" applyNumberFormat="1"/>
    <xf numFmtId="0" fontId="7" fillId="4" borderId="2" xfId="2" quotePrefix="1">
      <protection locked="0"/>
    </xf>
    <xf numFmtId="20" fontId="7" fillId="4" borderId="2" xfId="2" quotePrefix="1" applyNumberFormat="1">
      <protection locked="0"/>
    </xf>
    <xf numFmtId="0" fontId="7" fillId="4" borderId="2" xfId="2" applyAlignment="1">
      <alignment horizontal="center" vertical="center"/>
      <protection locked="0"/>
    </xf>
    <xf numFmtId="0" fontId="22" fillId="4" borderId="6" xfId="2" applyFont="1" applyBorder="1" applyAlignment="1">
      <alignment horizontal="center"/>
      <protection locked="0"/>
    </xf>
    <xf numFmtId="0" fontId="22" fillId="4" borderId="2" xfId="2" applyFont="1" applyAlignment="1">
      <alignment horizontal="center"/>
      <protection locked="0"/>
    </xf>
    <xf numFmtId="0" fontId="22" fillId="5" borderId="2" xfId="3" applyFont="1" applyBorder="1" applyAlignment="1">
      <alignment horizontal="center"/>
    </xf>
    <xf numFmtId="0" fontId="22" fillId="4" borderId="7" xfId="2" applyFont="1" applyBorder="1" applyAlignment="1">
      <alignment horizontal="center"/>
      <protection locked="0"/>
    </xf>
    <xf numFmtId="0" fontId="13" fillId="19" borderId="2" xfId="16"/>
    <xf numFmtId="0" fontId="13" fillId="24" borderId="2" xfId="16" applyFill="1"/>
    <xf numFmtId="0" fontId="50" fillId="0" borderId="0" xfId="0" applyFont="1"/>
    <xf numFmtId="0" fontId="9" fillId="0" borderId="0" xfId="0" applyFont="1" applyAlignment="1">
      <alignment horizontal="left"/>
    </xf>
    <xf numFmtId="0" fontId="19" fillId="0" borderId="0" xfId="0" applyFont="1" applyAlignment="1">
      <alignment vertical="top" wrapText="1"/>
    </xf>
    <xf numFmtId="0" fontId="53" fillId="5" borderId="7" xfId="3" applyFont="1" applyBorder="1" applyAlignment="1">
      <alignment horizontal="center"/>
    </xf>
    <xf numFmtId="0" fontId="53" fillId="4" borderId="7" xfId="2" applyFont="1" applyBorder="1" applyAlignment="1">
      <alignment horizontal="center"/>
      <protection locked="0"/>
    </xf>
    <xf numFmtId="0" fontId="53" fillId="0" borderId="0" xfId="0" applyFont="1"/>
    <xf numFmtId="0" fontId="53" fillId="5" borderId="2" xfId="3" applyFont="1" applyBorder="1" applyAlignment="1">
      <alignment horizontal="center"/>
    </xf>
    <xf numFmtId="0" fontId="11" fillId="0" borderId="0" xfId="0" applyFont="1"/>
    <xf numFmtId="0" fontId="53" fillId="5" borderId="6" xfId="3" applyFont="1" applyBorder="1" applyAlignment="1">
      <alignment horizontal="center"/>
    </xf>
    <xf numFmtId="0" fontId="53" fillId="4" borderId="6" xfId="2" applyFont="1" applyBorder="1" applyAlignment="1">
      <alignment horizontal="center"/>
      <protection locked="0"/>
    </xf>
    <xf numFmtId="0" fontId="0" fillId="0" borderId="0" xfId="0" quotePrefix="1"/>
    <xf numFmtId="0" fontId="18" fillId="6" borderId="0" xfId="4" applyFont="1" applyBorder="1" applyAlignment="1">
      <alignment horizontal="center" textRotation="90"/>
    </xf>
    <xf numFmtId="0" fontId="54" fillId="6" borderId="0" xfId="4" applyFont="1" applyBorder="1" applyAlignment="1">
      <alignment horizontal="center" textRotation="90"/>
    </xf>
    <xf numFmtId="0" fontId="49" fillId="21" borderId="2" xfId="18" quotePrefix="1" applyFont="1"/>
    <xf numFmtId="0" fontId="0" fillId="6" borderId="0" xfId="4" applyFont="1" applyBorder="1" applyAlignment="1">
      <alignment horizontal="center"/>
    </xf>
    <xf numFmtId="0" fontId="0" fillId="7" borderId="0" xfId="5" applyFont="1" applyBorder="1" applyAlignment="1">
      <alignment horizontal="center"/>
    </xf>
    <xf numFmtId="0" fontId="13" fillId="20" borderId="2" xfId="17" applyAlignment="1">
      <alignment horizontal="center"/>
    </xf>
    <xf numFmtId="16" fontId="22" fillId="4" borderId="2" xfId="2" applyNumberFormat="1" applyFont="1">
      <protection locked="0"/>
    </xf>
    <xf numFmtId="0" fontId="22" fillId="14" borderId="50" xfId="11" applyFont="1" applyBorder="1">
      <protection locked="0"/>
    </xf>
    <xf numFmtId="0" fontId="22" fillId="14" borderId="49" xfId="11" applyFont="1" applyBorder="1">
      <protection locked="0"/>
    </xf>
    <xf numFmtId="16" fontId="49" fillId="4" borderId="2" xfId="2" applyNumberFormat="1" applyFont="1" applyAlignment="1">
      <alignment horizontal="center"/>
      <protection locked="0"/>
    </xf>
    <xf numFmtId="16" fontId="20" fillId="0" borderId="0" xfId="0" applyNumberFormat="1" applyFont="1"/>
    <xf numFmtId="0" fontId="57" fillId="9" borderId="2" xfId="8" applyFont="1"/>
    <xf numFmtId="0" fontId="49" fillId="4" borderId="2" xfId="2" applyFont="1">
      <protection locked="0"/>
    </xf>
    <xf numFmtId="0" fontId="20" fillId="3" borderId="0" xfId="0" applyFont="1" applyFill="1" applyAlignment="1">
      <alignment horizontal="center"/>
    </xf>
    <xf numFmtId="0" fontId="37" fillId="18" borderId="0" xfId="13" applyFont="1" applyBorder="1"/>
    <xf numFmtId="16" fontId="56" fillId="4" borderId="2" xfId="2" applyNumberFormat="1" applyFont="1" applyAlignment="1">
      <alignment horizontal="center"/>
      <protection locked="0"/>
    </xf>
    <xf numFmtId="0" fontId="11" fillId="4" borderId="2" xfId="2" applyFont="1" applyAlignment="1">
      <alignment horizontal="center"/>
      <protection locked="0"/>
    </xf>
    <xf numFmtId="0" fontId="11" fillId="0" borderId="0" xfId="0" applyFont="1" applyAlignment="1">
      <alignment horizontal="right"/>
    </xf>
    <xf numFmtId="0" fontId="53" fillId="21" borderId="0" xfId="18" applyFont="1" applyBorder="1"/>
    <xf numFmtId="0" fontId="53" fillId="5" borderId="0" xfId="3" applyFont="1" applyBorder="1"/>
    <xf numFmtId="0" fontId="11" fillId="0" borderId="0" xfId="0" applyFont="1" applyAlignment="1">
      <alignment horizontal="centerContinuous"/>
    </xf>
    <xf numFmtId="0" fontId="58" fillId="0" borderId="0" xfId="0" applyFont="1" applyAlignment="1">
      <alignment horizontal="centerContinuous"/>
    </xf>
    <xf numFmtId="0" fontId="11" fillId="0" borderId="0" xfId="0" applyFont="1" applyAlignment="1">
      <alignment horizontal="center"/>
    </xf>
    <xf numFmtId="20" fontId="49" fillId="7" borderId="2" xfId="5" quotePrefix="1" applyNumberFormat="1" applyFont="1"/>
    <xf numFmtId="0" fontId="0" fillId="0" borderId="0" xfId="0" applyAlignment="1">
      <alignment horizontal="centerContinuous" vertical="top"/>
    </xf>
    <xf numFmtId="0" fontId="19" fillId="0" borderId="0" xfId="0" applyFont="1" applyAlignment="1">
      <alignment horizontal="centerContinuous" vertical="top"/>
    </xf>
    <xf numFmtId="0" fontId="0" fillId="0" borderId="0" xfId="0" applyAlignment="1">
      <alignment vertical="top"/>
    </xf>
    <xf numFmtId="0" fontId="55" fillId="0" borderId="0" xfId="0" applyFont="1" applyAlignment="1">
      <alignment vertical="top" wrapText="1"/>
    </xf>
    <xf numFmtId="0" fontId="11" fillId="0" borderId="0" xfId="0" applyFont="1" applyAlignment="1">
      <alignment horizontal="centerContinuous" vertical="top"/>
    </xf>
    <xf numFmtId="0" fontId="55" fillId="0" borderId="0" xfId="0" applyFont="1" applyAlignment="1">
      <alignment horizontal="centerContinuous" vertical="top"/>
    </xf>
    <xf numFmtId="0" fontId="11" fillId="0" borderId="0" xfId="0" applyFont="1" applyAlignment="1">
      <alignment vertical="top"/>
    </xf>
    <xf numFmtId="0" fontId="11" fillId="0" borderId="0" xfId="0" applyFont="1" applyAlignment="1">
      <alignment horizontal="centerContinuous" vertical="center" wrapText="1"/>
    </xf>
    <xf numFmtId="0" fontId="11" fillId="4" borderId="2" xfId="2" applyFont="1" applyAlignment="1">
      <alignment horizontal="center" vertical="center"/>
      <protection locked="0"/>
    </xf>
    <xf numFmtId="0" fontId="11" fillId="14" borderId="8" xfId="11" applyFont="1" applyAlignment="1">
      <alignment horizontal="center" vertical="center"/>
      <protection locked="0"/>
    </xf>
    <xf numFmtId="0" fontId="55" fillId="0" borderId="0" xfId="0" applyFont="1" applyAlignment="1">
      <alignment horizontal="center" textRotation="90"/>
    </xf>
    <xf numFmtId="0" fontId="11" fillId="5" borderId="0" xfId="3" applyFont="1" applyBorder="1" applyAlignment="1">
      <alignment horizontal="center"/>
    </xf>
    <xf numFmtId="0" fontId="11" fillId="6" borderId="0" xfId="4" applyFont="1" applyBorder="1" applyAlignment="1">
      <alignment horizontal="center"/>
    </xf>
    <xf numFmtId="0" fontId="11" fillId="7" borderId="0" xfId="5" applyFont="1" applyBorder="1" applyAlignment="1">
      <alignment horizontal="center"/>
    </xf>
    <xf numFmtId="0" fontId="56" fillId="0" borderId="0" xfId="0" applyFont="1" applyAlignment="1">
      <alignment horizontal="center"/>
    </xf>
    <xf numFmtId="0" fontId="11" fillId="20" borderId="2" xfId="17" applyFont="1" applyAlignment="1">
      <alignment horizontal="center"/>
    </xf>
    <xf numFmtId="20" fontId="11" fillId="4" borderId="2" xfId="2" quotePrefix="1" applyNumberFormat="1" applyFont="1">
      <protection locked="0"/>
    </xf>
    <xf numFmtId="0" fontId="11" fillId="4" borderId="2" xfId="2" quotePrefix="1" applyFont="1">
      <protection locked="0"/>
    </xf>
    <xf numFmtId="20" fontId="11" fillId="0" borderId="0" xfId="0" applyNumberFormat="1" applyFont="1"/>
    <xf numFmtId="20" fontId="11" fillId="5" borderId="2" xfId="3" quotePrefix="1" applyNumberFormat="1" applyFont="1"/>
    <xf numFmtId="20" fontId="11" fillId="6" borderId="2" xfId="4" quotePrefix="1" applyNumberFormat="1" applyFont="1"/>
    <xf numFmtId="0" fontId="56" fillId="21" borderId="2" xfId="18" quotePrefix="1" applyFont="1"/>
    <xf numFmtId="0" fontId="59" fillId="6" borderId="0" xfId="4" applyFont="1" applyBorder="1" applyAlignment="1">
      <alignment horizontal="center" textRotation="90"/>
    </xf>
    <xf numFmtId="0" fontId="11" fillId="0" borderId="0" xfId="0" quotePrefix="1" applyFont="1"/>
    <xf numFmtId="20" fontId="56" fillId="7" borderId="2" xfId="5" quotePrefix="1" applyNumberFormat="1" applyFont="1"/>
    <xf numFmtId="0" fontId="53" fillId="6" borderId="0" xfId="4" applyFont="1" applyBorder="1" applyAlignment="1">
      <alignment horizontal="center" textRotation="90"/>
    </xf>
    <xf numFmtId="0" fontId="0" fillId="0" borderId="0" xfId="0" applyAlignment="1">
      <alignment horizontal="right" wrapText="1"/>
    </xf>
    <xf numFmtId="0" fontId="18" fillId="0" borderId="0" xfId="0" applyFont="1" applyAlignment="1">
      <alignment horizontal="left"/>
    </xf>
    <xf numFmtId="0" fontId="26" fillId="0" borderId="0" xfId="0" applyFont="1" applyAlignment="1">
      <alignment horizontal="right"/>
    </xf>
    <xf numFmtId="0" fontId="60" fillId="0" borderId="0" xfId="0" applyFont="1" applyAlignment="1">
      <alignment horizontal="centerContinuous"/>
    </xf>
    <xf numFmtId="0" fontId="26" fillId="0" borderId="0" xfId="0" quotePrefix="1" applyFont="1"/>
    <xf numFmtId="0" fontId="7" fillId="5" borderId="8" xfId="3" applyBorder="1"/>
    <xf numFmtId="0" fontId="60" fillId="0" borderId="0" xfId="0" applyFont="1" applyAlignment="1">
      <alignment horizontal="center"/>
    </xf>
    <xf numFmtId="0" fontId="7" fillId="6" borderId="8" xfId="4" applyBorder="1"/>
    <xf numFmtId="0" fontId="0" fillId="11" borderId="4" xfId="0" applyFill="1" applyBorder="1" applyAlignment="1" applyProtection="1">
      <alignment horizontal="right"/>
      <protection locked="0"/>
    </xf>
    <xf numFmtId="0" fontId="52" fillId="5" borderId="1" xfId="3" applyFont="1" applyBorder="1"/>
    <xf numFmtId="0" fontId="60" fillId="4" borderId="7" xfId="2" applyFont="1" applyBorder="1" applyAlignment="1">
      <alignment horizontal="center"/>
      <protection locked="0"/>
    </xf>
    <xf numFmtId="0" fontId="7" fillId="4" borderId="52" xfId="2" applyBorder="1" applyAlignment="1">
      <alignment horizontal="center"/>
      <protection locked="0"/>
    </xf>
    <xf numFmtId="0" fontId="0" fillId="26" borderId="0" xfId="0" applyFill="1"/>
    <xf numFmtId="0" fontId="14" fillId="0" borderId="53" xfId="0" applyFont="1" applyBorder="1" applyAlignment="1">
      <alignment vertical="center"/>
    </xf>
    <xf numFmtId="0" fontId="7" fillId="4" borderId="54" xfId="2" applyBorder="1">
      <protection locked="0"/>
    </xf>
    <xf numFmtId="0" fontId="7" fillId="4" borderId="55" xfId="2" applyBorder="1">
      <protection locked="0"/>
    </xf>
    <xf numFmtId="22" fontId="29" fillId="0" borderId="0" xfId="0" applyNumberFormat="1" applyFont="1" applyAlignment="1">
      <alignment horizontal="center"/>
    </xf>
    <xf numFmtId="49" fontId="18" fillId="0" borderId="0" xfId="0" quotePrefix="1" applyNumberFormat="1" applyFont="1" applyAlignment="1">
      <alignment horizontal="center"/>
    </xf>
    <xf numFmtId="0" fontId="22" fillId="14" borderId="8" xfId="11" quotePrefix="1" applyFont="1" applyAlignment="1">
      <alignment horizontal="center"/>
      <protection locked="0"/>
    </xf>
    <xf numFmtId="0" fontId="31" fillId="5" borderId="8" xfId="3" quotePrefix="1" applyFont="1" applyBorder="1" applyAlignment="1">
      <alignment horizontal="center"/>
    </xf>
    <xf numFmtId="0" fontId="31" fillId="6" borderId="8" xfId="4" quotePrefix="1" applyFont="1" applyBorder="1" applyAlignment="1">
      <alignment horizontal="center"/>
    </xf>
    <xf numFmtId="0" fontId="31" fillId="7" borderId="8" xfId="5" quotePrefix="1" applyFont="1" applyBorder="1" applyAlignment="1">
      <alignment horizontal="center"/>
    </xf>
    <xf numFmtId="0" fontId="31" fillId="14" borderId="8" xfId="11" quotePrefix="1" applyFont="1" applyAlignment="1">
      <alignment horizontal="center"/>
      <protection locked="0"/>
    </xf>
    <xf numFmtId="0" fontId="62" fillId="0" borderId="0" xfId="0" applyFont="1" applyAlignment="1">
      <alignment horizontal="left"/>
    </xf>
    <xf numFmtId="0" fontId="62" fillId="0" borderId="0" xfId="0" applyFont="1" applyAlignment="1">
      <alignment horizontal="center" textRotation="90"/>
    </xf>
    <xf numFmtId="0" fontId="37" fillId="4" borderId="2" xfId="2" applyFont="1" applyAlignment="1">
      <alignment horizontal="centerContinuous" wrapText="1"/>
      <protection locked="0"/>
    </xf>
    <xf numFmtId="0" fontId="37" fillId="0" borderId="0" xfId="0" applyFont="1" applyAlignment="1">
      <alignment horizontal="centerContinuous" wrapText="1"/>
    </xf>
    <xf numFmtId="0" fontId="20" fillId="0" borderId="0" xfId="0" applyFont="1" applyAlignment="1">
      <alignment horizontal="center" vertical="center" wrapText="1"/>
    </xf>
    <xf numFmtId="0" fontId="20" fillId="4" borderId="2" xfId="2" applyFont="1">
      <protection locked="0"/>
    </xf>
    <xf numFmtId="0" fontId="40" fillId="4" borderId="10" xfId="2" applyFont="1" applyBorder="1">
      <protection locked="0"/>
    </xf>
    <xf numFmtId="0" fontId="40" fillId="4" borderId="37" xfId="2" applyFont="1" applyBorder="1">
      <protection locked="0"/>
    </xf>
    <xf numFmtId="0" fontId="37" fillId="0" borderId="38" xfId="0" applyFont="1" applyBorder="1"/>
    <xf numFmtId="0" fontId="37" fillId="0" borderId="11" xfId="0" applyFont="1" applyBorder="1"/>
    <xf numFmtId="0" fontId="37" fillId="0" borderId="39" xfId="0" applyFont="1" applyBorder="1"/>
    <xf numFmtId="0" fontId="37" fillId="0" borderId="5" xfId="0" applyFont="1" applyBorder="1"/>
    <xf numFmtId="0" fontId="37" fillId="0" borderId="40" xfId="0" applyFont="1" applyBorder="1"/>
    <xf numFmtId="0" fontId="37" fillId="0" borderId="41" xfId="0" applyFont="1" applyBorder="1"/>
    <xf numFmtId="0" fontId="37" fillId="0" borderId="9" xfId="0" applyFont="1" applyBorder="1"/>
    <xf numFmtId="0" fontId="37" fillId="0" borderId="42" xfId="0" applyFont="1" applyBorder="1"/>
    <xf numFmtId="1" fontId="0" fillId="0" borderId="43" xfId="0" applyNumberFormat="1" applyBorder="1"/>
    <xf numFmtId="1" fontId="0" fillId="0" borderId="44" xfId="0" applyNumberFormat="1" applyBorder="1"/>
    <xf numFmtId="1" fontId="0" fillId="0" borderId="45" xfId="0" applyNumberFormat="1" applyBorder="1"/>
    <xf numFmtId="0" fontId="7" fillId="4" borderId="52" xfId="2" applyBorder="1">
      <protection locked="0"/>
    </xf>
    <xf numFmtId="0" fontId="0" fillId="0" borderId="43" xfId="0" applyBorder="1"/>
    <xf numFmtId="0" fontId="0" fillId="0" borderId="44" xfId="0" applyBorder="1"/>
    <xf numFmtId="0" fontId="0" fillId="0" borderId="45" xfId="0" applyBorder="1"/>
    <xf numFmtId="0" fontId="0" fillId="27" borderId="51" xfId="0" applyFill="1" applyBorder="1"/>
    <xf numFmtId="0" fontId="0" fillId="27" borderId="0" xfId="0" applyFill="1"/>
    <xf numFmtId="0" fontId="63" fillId="15" borderId="1" xfId="1" applyFont="1" applyAlignment="1" applyProtection="1">
      <alignment horizontal="center"/>
      <protection locked="0"/>
    </xf>
    <xf numFmtId="0" fontId="29" fillId="4" borderId="2" xfId="2" applyFont="1" applyAlignment="1">
      <alignment horizontal="center" vertical="center"/>
      <protection locked="0"/>
    </xf>
    <xf numFmtId="0" fontId="0" fillId="30" borderId="0" xfId="3" applyFont="1" applyFill="1" applyBorder="1"/>
    <xf numFmtId="0" fontId="48" fillId="4" borderId="2" xfId="2" applyFont="1" applyAlignment="1">
      <alignment horizontal="left"/>
      <protection locked="0"/>
    </xf>
    <xf numFmtId="0" fontId="46" fillId="2" borderId="0" xfId="0" applyFont="1" applyFill="1" applyAlignment="1">
      <alignment horizontal="left"/>
    </xf>
    <xf numFmtId="0" fontId="65" fillId="0" borderId="0" xfId="0" applyFont="1"/>
    <xf numFmtId="0" fontId="0" fillId="0" borderId="0" xfId="0" quotePrefix="1" applyAlignment="1">
      <alignment horizontal="centerContinuous"/>
    </xf>
    <xf numFmtId="0" fontId="11" fillId="0" borderId="14" xfId="0" applyFont="1" applyBorder="1" applyAlignment="1">
      <alignment horizontal="left"/>
    </xf>
    <xf numFmtId="0" fontId="53" fillId="4" borderId="15" xfId="2" quotePrefix="1" applyFont="1" applyBorder="1" applyAlignment="1">
      <alignment horizontal="center"/>
      <protection locked="0"/>
    </xf>
    <xf numFmtId="0" fontId="53" fillId="4" borderId="2" xfId="2" quotePrefix="1" applyFont="1" applyAlignment="1">
      <alignment horizontal="center"/>
      <protection locked="0"/>
    </xf>
    <xf numFmtId="9" fontId="53" fillId="0" borderId="17" xfId="15" quotePrefix="1" applyFont="1" applyBorder="1" applyAlignment="1">
      <alignment horizontal="center"/>
    </xf>
    <xf numFmtId="9" fontId="53" fillId="4" borderId="2" xfId="2" quotePrefix="1" applyNumberFormat="1" applyFont="1" applyAlignment="1">
      <alignment horizontal="center"/>
      <protection locked="0"/>
    </xf>
    <xf numFmtId="0" fontId="53" fillId="0" borderId="14" xfId="0" quotePrefix="1" applyFont="1" applyBorder="1" applyAlignment="1">
      <alignment horizontal="center"/>
    </xf>
    <xf numFmtId="0" fontId="53" fillId="0" borderId="20" xfId="0" quotePrefix="1" applyFont="1" applyBorder="1" applyAlignment="1">
      <alignment horizontal="center"/>
    </xf>
    <xf numFmtId="9" fontId="25" fillId="9" borderId="2" xfId="15" applyFont="1" applyFill="1" applyBorder="1" applyAlignment="1">
      <alignment horizontal="center"/>
    </xf>
    <xf numFmtId="0" fontId="22" fillId="5" borderId="8" xfId="3" quotePrefix="1" applyFont="1" applyBorder="1" applyAlignment="1">
      <alignment horizontal="center"/>
    </xf>
    <xf numFmtId="0" fontId="22" fillId="6" borderId="8" xfId="4" quotePrefix="1" applyFont="1" applyBorder="1" applyAlignment="1">
      <alignment horizontal="center"/>
    </xf>
    <xf numFmtId="9" fontId="53" fillId="4" borderId="10" xfId="2" quotePrefix="1" applyNumberFormat="1" applyFont="1" applyBorder="1" applyAlignment="1">
      <alignment horizontal="center"/>
      <protection locked="0"/>
    </xf>
    <xf numFmtId="165" fontId="22" fillId="4" borderId="56" xfId="2" applyNumberFormat="1" applyFont="1" applyBorder="1" applyAlignment="1">
      <alignment horizontal="center"/>
      <protection locked="0"/>
    </xf>
    <xf numFmtId="9" fontId="25" fillId="9" borderId="56" xfId="15" applyFont="1" applyFill="1" applyBorder="1" applyAlignment="1">
      <alignment horizontal="center"/>
    </xf>
    <xf numFmtId="165" fontId="22" fillId="4" borderId="2" xfId="2" applyNumberFormat="1" applyFont="1" applyAlignment="1">
      <alignment horizontal="center"/>
      <protection locked="0"/>
    </xf>
    <xf numFmtId="165" fontId="22" fillId="4" borderId="57" xfId="2" applyNumberFormat="1" applyFont="1" applyBorder="1" applyAlignment="1">
      <alignment horizontal="center"/>
      <protection locked="0"/>
    </xf>
    <xf numFmtId="9" fontId="25" fillId="9" borderId="57" xfId="15" applyFont="1" applyFill="1" applyBorder="1" applyAlignment="1">
      <alignment horizontal="center"/>
    </xf>
    <xf numFmtId="165" fontId="22" fillId="4" borderId="56" xfId="15" quotePrefix="1" applyNumberFormat="1" applyFont="1" applyFill="1" applyBorder="1" applyAlignment="1" applyProtection="1">
      <alignment horizontal="center"/>
      <protection locked="0"/>
    </xf>
    <xf numFmtId="165" fontId="24" fillId="20" borderId="56" xfId="15" applyNumberFormat="1" applyFont="1" applyFill="1" applyBorder="1" applyAlignment="1">
      <alignment horizontal="center"/>
    </xf>
    <xf numFmtId="165" fontId="22" fillId="4" borderId="57" xfId="15" quotePrefix="1" applyNumberFormat="1" applyFont="1" applyFill="1" applyBorder="1" applyAlignment="1" applyProtection="1">
      <alignment horizontal="center"/>
      <protection locked="0"/>
    </xf>
    <xf numFmtId="165" fontId="22" fillId="4" borderId="10" xfId="15" quotePrefix="1" applyNumberFormat="1" applyFont="1" applyFill="1" applyBorder="1" applyAlignment="1" applyProtection="1">
      <alignment horizontal="center"/>
      <protection locked="0"/>
    </xf>
    <xf numFmtId="165" fontId="25" fillId="9" borderId="10" xfId="15" applyNumberFormat="1" applyFont="1" applyFill="1" applyBorder="1" applyAlignment="1">
      <alignment horizontal="center"/>
    </xf>
    <xf numFmtId="165" fontId="22" fillId="4" borderId="10" xfId="2" applyNumberFormat="1" applyFont="1" applyBorder="1" applyAlignment="1">
      <alignment horizontal="center"/>
      <protection locked="0"/>
    </xf>
    <xf numFmtId="9" fontId="25" fillId="9" borderId="10" xfId="15" applyFont="1" applyFill="1" applyBorder="1" applyAlignment="1">
      <alignment horizontal="center"/>
    </xf>
    <xf numFmtId="165" fontId="25" fillId="9" borderId="56" xfId="15" applyNumberFormat="1" applyFont="1" applyFill="1" applyBorder="1" applyAlignment="1">
      <alignment horizontal="center"/>
    </xf>
    <xf numFmtId="9" fontId="22" fillId="4" borderId="56" xfId="15" quotePrefix="1" applyFont="1" applyFill="1" applyBorder="1" applyAlignment="1" applyProtection="1">
      <alignment horizontal="center"/>
      <protection locked="0"/>
    </xf>
    <xf numFmtId="165" fontId="24" fillId="20" borderId="57" xfId="15" applyNumberFormat="1" applyFont="1" applyFill="1" applyBorder="1" applyAlignment="1">
      <alignment horizontal="center"/>
    </xf>
    <xf numFmtId="9" fontId="53" fillId="4" borderId="57" xfId="2" quotePrefix="1" applyNumberFormat="1" applyFont="1" applyBorder="1" applyAlignment="1">
      <alignment horizontal="center"/>
      <protection locked="0"/>
    </xf>
    <xf numFmtId="165" fontId="53" fillId="4" borderId="57" xfId="15" quotePrefix="1" applyNumberFormat="1" applyFont="1" applyFill="1" applyBorder="1" applyAlignment="1" applyProtection="1">
      <alignment horizontal="center"/>
      <protection locked="0"/>
    </xf>
    <xf numFmtId="0" fontId="11" fillId="0" borderId="58" xfId="0" applyFont="1" applyBorder="1"/>
    <xf numFmtId="165" fontId="56" fillId="20" borderId="57" xfId="15" applyNumberFormat="1" applyFont="1" applyFill="1" applyBorder="1" applyAlignment="1">
      <alignment horizontal="center"/>
    </xf>
    <xf numFmtId="0" fontId="66" fillId="0" borderId="0" xfId="0" applyFont="1" applyAlignment="1">
      <alignment horizontal="centerContinuous"/>
    </xf>
    <xf numFmtId="0" fontId="18" fillId="0" borderId="0" xfId="0" applyFont="1" applyAlignment="1">
      <alignment horizontal="centerContinuous" wrapText="1"/>
    </xf>
    <xf numFmtId="165" fontId="18" fillId="0" borderId="0" xfId="15" applyNumberFormat="1" applyFont="1"/>
    <xf numFmtId="9" fontId="22" fillId="4" borderId="2" xfId="2" applyNumberFormat="1" applyFont="1">
      <protection locked="0"/>
    </xf>
    <xf numFmtId="0" fontId="22" fillId="4" borderId="2" xfId="2" applyNumberFormat="1" applyFont="1">
      <protection locked="0"/>
    </xf>
    <xf numFmtId="165" fontId="22" fillId="5" borderId="59" xfId="3" applyNumberFormat="1" applyFont="1" applyBorder="1"/>
    <xf numFmtId="165" fontId="22" fillId="5" borderId="22" xfId="3" applyNumberFormat="1" applyFont="1" applyBorder="1"/>
    <xf numFmtId="9" fontId="18" fillId="0" borderId="0" xfId="15" applyFont="1" applyAlignment="1">
      <alignment horizontal="center"/>
    </xf>
    <xf numFmtId="1" fontId="18" fillId="0" borderId="0" xfId="15" applyNumberFormat="1" applyFont="1" applyAlignment="1">
      <alignment horizontal="center"/>
    </xf>
    <xf numFmtId="165" fontId="18" fillId="0" borderId="0" xfId="15" applyNumberFormat="1" applyFont="1" applyAlignment="1">
      <alignment horizontal="center"/>
    </xf>
    <xf numFmtId="165" fontId="22" fillId="4" borderId="10" xfId="15" applyNumberFormat="1" applyFont="1" applyFill="1" applyBorder="1" applyProtection="1">
      <protection locked="0"/>
    </xf>
    <xf numFmtId="165" fontId="22" fillId="6" borderId="10" xfId="4" applyNumberFormat="1" applyFont="1" applyBorder="1"/>
    <xf numFmtId="9" fontId="67" fillId="9" borderId="2" xfId="8" applyNumberFormat="1" applyFont="1"/>
    <xf numFmtId="0" fontId="67" fillId="9" borderId="2" xfId="8" applyNumberFormat="1" applyFont="1"/>
    <xf numFmtId="165" fontId="22" fillId="5" borderId="46" xfId="3" applyNumberFormat="1" applyFont="1" applyBorder="1"/>
    <xf numFmtId="165" fontId="22" fillId="5" borderId="23" xfId="3" applyNumberFormat="1" applyFont="1" applyBorder="1"/>
    <xf numFmtId="0" fontId="18" fillId="0" borderId="0" xfId="0" applyFont="1" applyAlignment="1">
      <alignment horizontal="right"/>
    </xf>
    <xf numFmtId="165" fontId="22" fillId="4" borderId="59" xfId="15" applyNumberFormat="1" applyFont="1" applyFill="1" applyBorder="1" applyProtection="1">
      <protection locked="0"/>
    </xf>
    <xf numFmtId="165" fontId="22" fillId="4" borderId="22" xfId="15" applyNumberFormat="1" applyFont="1" applyFill="1" applyBorder="1" applyProtection="1">
      <protection locked="0"/>
    </xf>
    <xf numFmtId="165" fontId="22" fillId="4" borderId="46" xfId="15" applyNumberFormat="1" applyFont="1" applyFill="1" applyBorder="1" applyProtection="1">
      <protection locked="0"/>
    </xf>
    <xf numFmtId="165" fontId="22" fillId="4" borderId="23" xfId="15" applyNumberFormat="1" applyFont="1" applyFill="1" applyBorder="1" applyProtection="1">
      <protection locked="0"/>
    </xf>
    <xf numFmtId="165" fontId="22" fillId="5" borderId="60" xfId="3" applyNumberFormat="1" applyFont="1" applyBorder="1"/>
    <xf numFmtId="165" fontId="22" fillId="5" borderId="24" xfId="3" applyNumberFormat="1" applyFont="1" applyBorder="1"/>
    <xf numFmtId="165" fontId="22" fillId="4" borderId="60" xfId="15" applyNumberFormat="1" applyFont="1" applyFill="1" applyBorder="1" applyProtection="1">
      <protection locked="0"/>
    </xf>
    <xf numFmtId="165" fontId="22" fillId="4" borderId="24" xfId="15" applyNumberFormat="1" applyFont="1" applyFill="1" applyBorder="1" applyProtection="1">
      <protection locked="0"/>
    </xf>
    <xf numFmtId="0" fontId="19" fillId="0" borderId="0" xfId="0" applyFont="1" applyAlignment="1">
      <alignment horizontal="centerContinuous" wrapText="1"/>
    </xf>
    <xf numFmtId="0" fontId="0" fillId="0" borderId="0" xfId="0" applyAlignment="1">
      <alignment horizontal="centerContinuous" wrapText="1"/>
    </xf>
    <xf numFmtId="0" fontId="11" fillId="7" borderId="0" xfId="5" applyFont="1" applyBorder="1"/>
    <xf numFmtId="0" fontId="18" fillId="0" borderId="0" xfId="0" applyFont="1" applyAlignment="1">
      <alignment wrapText="1"/>
    </xf>
    <xf numFmtId="0" fontId="60" fillId="5" borderId="7" xfId="3" applyFont="1" applyBorder="1" applyAlignment="1">
      <alignment horizontal="center"/>
    </xf>
    <xf numFmtId="0" fontId="60" fillId="0" borderId="0" xfId="0" applyFont="1"/>
    <xf numFmtId="0" fontId="60" fillId="5" borderId="2" xfId="3" applyFont="1" applyBorder="1" applyAlignment="1">
      <alignment horizontal="center"/>
    </xf>
    <xf numFmtId="0" fontId="60" fillId="5" borderId="6" xfId="3" applyFont="1" applyBorder="1" applyAlignment="1">
      <alignment horizontal="center"/>
    </xf>
    <xf numFmtId="2" fontId="40" fillId="4" borderId="52" xfId="2" applyNumberFormat="1" applyFont="1" applyBorder="1">
      <protection locked="0"/>
    </xf>
    <xf numFmtId="0" fontId="7" fillId="4" borderId="2" xfId="2" applyAlignment="1">
      <protection locked="0"/>
    </xf>
    <xf numFmtId="1" fontId="37" fillId="0" borderId="0" xfId="0" applyNumberFormat="1" applyFont="1"/>
    <xf numFmtId="0" fontId="37" fillId="4" borderId="2" xfId="2" applyFont="1" applyAlignment="1">
      <protection locked="0"/>
    </xf>
    <xf numFmtId="0" fontId="7" fillId="4" borderId="37" xfId="2" applyBorder="1" applyAlignment="1">
      <protection locked="0"/>
    </xf>
    <xf numFmtId="0" fontId="0" fillId="0" borderId="61" xfId="0" applyBorder="1" applyAlignment="1">
      <alignment horizontal="centerContinuous"/>
    </xf>
    <xf numFmtId="0" fontId="0" fillId="0" borderId="62" xfId="0" applyBorder="1" applyAlignment="1">
      <alignment horizontal="centerContinuous"/>
    </xf>
    <xf numFmtId="0" fontId="0" fillId="0" borderId="61" xfId="0" applyBorder="1" applyAlignment="1">
      <alignment horizontal="center"/>
    </xf>
    <xf numFmtId="0" fontId="0" fillId="0" borderId="62" xfId="0" applyBorder="1" applyAlignment="1">
      <alignment horizontal="center"/>
    </xf>
    <xf numFmtId="1" fontId="22" fillId="4" borderId="63" xfId="2" applyNumberFormat="1" applyFont="1" applyBorder="1">
      <protection locked="0"/>
    </xf>
    <xf numFmtId="1" fontId="22" fillId="4" borderId="2" xfId="2" applyNumberFormat="1" applyFont="1">
      <protection locked="0"/>
    </xf>
    <xf numFmtId="1" fontId="22" fillId="4" borderId="64" xfId="2" applyNumberFormat="1" applyFont="1" applyBorder="1">
      <protection locked="0"/>
    </xf>
    <xf numFmtId="0" fontId="5" fillId="21" borderId="1" xfId="18" applyFont="1" applyBorder="1"/>
    <xf numFmtId="0" fontId="60" fillId="5" borderId="65" xfId="3" applyFont="1" applyBorder="1" applyAlignment="1">
      <alignment horizontal="center"/>
    </xf>
    <xf numFmtId="0" fontId="60" fillId="5" borderId="37" xfId="3" applyFont="1" applyBorder="1" applyAlignment="1">
      <alignment horizontal="center"/>
    </xf>
    <xf numFmtId="0" fontId="60" fillId="5" borderId="66" xfId="3" applyFont="1" applyBorder="1" applyAlignment="1">
      <alignment horizontal="center"/>
    </xf>
    <xf numFmtId="0" fontId="22" fillId="5" borderId="65" xfId="3" applyFont="1" applyBorder="1" applyAlignment="1">
      <alignment horizontal="center"/>
    </xf>
    <xf numFmtId="0" fontId="22" fillId="5" borderId="37" xfId="3" applyFont="1" applyBorder="1" applyAlignment="1">
      <alignment horizontal="center"/>
    </xf>
    <xf numFmtId="0" fontId="22" fillId="5" borderId="66" xfId="3" applyFont="1" applyBorder="1" applyAlignment="1">
      <alignment horizontal="center"/>
    </xf>
    <xf numFmtId="0" fontId="53" fillId="5" borderId="65" xfId="3" applyFont="1" applyBorder="1" applyAlignment="1">
      <alignment horizontal="center"/>
    </xf>
    <xf numFmtId="0" fontId="53" fillId="5" borderId="37" xfId="3" applyFont="1" applyBorder="1" applyAlignment="1">
      <alignment horizontal="center"/>
    </xf>
    <xf numFmtId="0" fontId="53" fillId="5" borderId="66" xfId="3" applyFont="1" applyBorder="1" applyAlignment="1">
      <alignment horizontal="center"/>
    </xf>
    <xf numFmtId="0" fontId="0" fillId="0" borderId="5" xfId="0" applyBorder="1" applyAlignment="1">
      <alignment horizontal="centerContinuous"/>
    </xf>
    <xf numFmtId="0" fontId="60" fillId="4" borderId="59" xfId="2" applyFont="1" applyBorder="1" applyAlignment="1">
      <alignment horizontal="center"/>
      <protection locked="0"/>
    </xf>
    <xf numFmtId="0" fontId="60" fillId="4" borderId="46" xfId="2" applyFont="1" applyBorder="1" applyAlignment="1">
      <alignment horizontal="center"/>
      <protection locked="0"/>
    </xf>
    <xf numFmtId="0" fontId="60" fillId="4" borderId="2" xfId="2" applyFont="1" applyAlignment="1">
      <alignment horizontal="center"/>
      <protection locked="0"/>
    </xf>
    <xf numFmtId="0" fontId="0" fillId="0" borderId="5" xfId="0" applyBorder="1" applyAlignment="1">
      <alignment horizontal="center"/>
    </xf>
    <xf numFmtId="0" fontId="22" fillId="4" borderId="59" xfId="2" applyFont="1" applyBorder="1" applyAlignment="1">
      <alignment horizontal="center"/>
      <protection locked="0"/>
    </xf>
    <xf numFmtId="0" fontId="22" fillId="4" borderId="46" xfId="2" applyFont="1" applyBorder="1" applyAlignment="1">
      <alignment horizontal="center"/>
      <protection locked="0"/>
    </xf>
    <xf numFmtId="0" fontId="22" fillId="4" borderId="60" xfId="2" applyFont="1" applyBorder="1" applyAlignment="1">
      <alignment horizontal="center"/>
      <protection locked="0"/>
    </xf>
    <xf numFmtId="0" fontId="53" fillId="4" borderId="59" xfId="2" applyFont="1" applyBorder="1" applyAlignment="1">
      <alignment horizontal="center"/>
      <protection locked="0"/>
    </xf>
    <xf numFmtId="0" fontId="53" fillId="4" borderId="46" xfId="2" applyFont="1" applyBorder="1" applyAlignment="1">
      <alignment horizontal="center"/>
      <protection locked="0"/>
    </xf>
    <xf numFmtId="0" fontId="53" fillId="4" borderId="2" xfId="2" applyFont="1" applyAlignment="1">
      <alignment horizontal="center"/>
      <protection locked="0"/>
    </xf>
    <xf numFmtId="0" fontId="53" fillId="4" borderId="60" xfId="2" applyFont="1" applyBorder="1" applyAlignment="1">
      <alignment horizontal="center"/>
      <protection locked="0"/>
    </xf>
    <xf numFmtId="0" fontId="0" fillId="0" borderId="40" xfId="0" applyBorder="1" applyAlignment="1">
      <alignment horizontal="centerContinuous"/>
    </xf>
    <xf numFmtId="0" fontId="60" fillId="4" borderId="22" xfId="2" applyFont="1" applyBorder="1" applyAlignment="1">
      <alignment horizontal="center"/>
      <protection locked="0"/>
    </xf>
    <xf numFmtId="0" fontId="60" fillId="4" borderId="23" xfId="2" applyFont="1" applyBorder="1" applyAlignment="1">
      <alignment horizontal="center"/>
      <protection locked="0"/>
    </xf>
    <xf numFmtId="0" fontId="0" fillId="0" borderId="40" xfId="0" applyBorder="1" applyAlignment="1">
      <alignment horizontal="center"/>
    </xf>
    <xf numFmtId="0" fontId="22" fillId="4" borderId="22" xfId="2" applyFont="1" applyBorder="1" applyAlignment="1">
      <alignment horizontal="center"/>
      <protection locked="0"/>
    </xf>
    <xf numFmtId="0" fontId="22" fillId="4" borderId="23" xfId="2" applyFont="1" applyBorder="1" applyAlignment="1">
      <alignment horizontal="center"/>
      <protection locked="0"/>
    </xf>
    <xf numFmtId="0" fontId="22" fillId="4" borderId="24" xfId="2" applyFont="1" applyBorder="1" applyAlignment="1">
      <alignment horizontal="center"/>
      <protection locked="0"/>
    </xf>
    <xf numFmtId="0" fontId="53" fillId="4" borderId="22" xfId="2" applyFont="1" applyBorder="1" applyAlignment="1">
      <alignment horizontal="center"/>
      <protection locked="0"/>
    </xf>
    <xf numFmtId="0" fontId="53" fillId="4" borderId="23" xfId="2" applyFont="1" applyBorder="1" applyAlignment="1">
      <alignment horizontal="center"/>
      <protection locked="0"/>
    </xf>
    <xf numFmtId="0" fontId="53" fillId="4" borderId="24" xfId="2" applyFont="1" applyBorder="1" applyAlignment="1">
      <alignment horizontal="center"/>
      <protection locked="0"/>
    </xf>
    <xf numFmtId="0" fontId="18" fillId="0" borderId="0" xfId="0" applyFont="1" applyAlignment="1">
      <alignment textRotation="90"/>
    </xf>
    <xf numFmtId="0" fontId="7" fillId="14" borderId="8" xfId="11">
      <protection locked="0"/>
    </xf>
    <xf numFmtId="10" fontId="22" fillId="4" borderId="2" xfId="15" applyNumberFormat="1" applyFont="1" applyFill="1" applyBorder="1" applyProtection="1">
      <protection locked="0"/>
    </xf>
    <xf numFmtId="172" fontId="22" fillId="4" borderId="2" xfId="2" applyNumberFormat="1" applyFont="1">
      <protection locked="0"/>
    </xf>
    <xf numFmtId="49" fontId="20" fillId="0" borderId="0" xfId="0" applyNumberFormat="1" applyFont="1" applyAlignment="1">
      <alignment horizontal="center"/>
    </xf>
    <xf numFmtId="0" fontId="18" fillId="0" borderId="0" xfId="0" quotePrefix="1" applyFont="1"/>
    <xf numFmtId="1" fontId="5" fillId="15" borderId="1" xfId="1" applyNumberFormat="1" applyProtection="1">
      <protection locked="0"/>
    </xf>
    <xf numFmtId="2" fontId="5" fillId="15" borderId="1" xfId="1" applyNumberFormat="1" applyProtection="1">
      <protection locked="0"/>
    </xf>
    <xf numFmtId="0" fontId="53" fillId="4" borderId="67" xfId="2" applyFont="1" applyBorder="1" applyAlignment="1">
      <alignment horizontal="center"/>
      <protection locked="0"/>
    </xf>
    <xf numFmtId="0" fontId="53" fillId="4" borderId="10" xfId="2" applyFont="1" applyBorder="1" applyAlignment="1">
      <alignment horizontal="center"/>
      <protection locked="0"/>
    </xf>
    <xf numFmtId="0" fontId="53" fillId="4" borderId="68" xfId="2" applyFont="1" applyBorder="1" applyAlignment="1">
      <alignment horizontal="center"/>
      <protection locked="0"/>
    </xf>
    <xf numFmtId="0" fontId="60" fillId="4" borderId="67" xfId="2" applyFont="1" applyBorder="1" applyAlignment="1">
      <alignment horizontal="center"/>
      <protection locked="0"/>
    </xf>
    <xf numFmtId="0" fontId="60" fillId="4" borderId="10" xfId="2" applyFont="1" applyBorder="1" applyAlignment="1">
      <alignment horizontal="center"/>
      <protection locked="0"/>
    </xf>
    <xf numFmtId="0" fontId="60" fillId="4" borderId="68" xfId="2" applyFont="1" applyBorder="1" applyAlignment="1">
      <alignment horizontal="center"/>
      <protection locked="0"/>
    </xf>
    <xf numFmtId="0" fontId="22" fillId="4" borderId="0" xfId="2" applyFont="1" applyBorder="1" applyAlignment="1">
      <alignment horizontal="center"/>
      <protection locked="0"/>
    </xf>
    <xf numFmtId="0" fontId="22" fillId="4" borderId="39" xfId="2" quotePrefix="1" applyFont="1" applyBorder="1" applyAlignment="1">
      <alignment horizontal="center"/>
      <protection locked="0"/>
    </xf>
    <xf numFmtId="0" fontId="22" fillId="4" borderId="40" xfId="2" quotePrefix="1" applyFont="1" applyBorder="1" applyAlignment="1">
      <alignment horizontal="center"/>
      <protection locked="0"/>
    </xf>
    <xf numFmtId="0" fontId="22" fillId="4" borderId="42" xfId="2" quotePrefix="1" applyFont="1" applyBorder="1" applyAlignment="1">
      <alignment horizontal="center"/>
      <protection locked="0"/>
    </xf>
    <xf numFmtId="0" fontId="22" fillId="4" borderId="38" xfId="2" applyFont="1" applyBorder="1" applyAlignment="1">
      <alignment horizontal="center"/>
      <protection locked="0"/>
    </xf>
    <xf numFmtId="0" fontId="22" fillId="4" borderId="5" xfId="2" applyFont="1" applyBorder="1" applyAlignment="1">
      <alignment horizontal="center"/>
      <protection locked="0"/>
    </xf>
    <xf numFmtId="0" fontId="22" fillId="4" borderId="41" xfId="2" applyFont="1" applyBorder="1" applyAlignment="1">
      <alignment horizontal="center"/>
      <protection locked="0"/>
    </xf>
    <xf numFmtId="0" fontId="22" fillId="4" borderId="11" xfId="2" applyFont="1" applyBorder="1" applyAlignment="1">
      <alignment horizontal="center"/>
      <protection locked="0"/>
    </xf>
    <xf numFmtId="0" fontId="22" fillId="4" borderId="9" xfId="2" applyFont="1" applyBorder="1" applyAlignment="1">
      <alignment horizontal="center"/>
      <protection locked="0"/>
    </xf>
    <xf numFmtId="0" fontId="36" fillId="0" borderId="0" xfId="0" applyFont="1" applyAlignment="1">
      <alignment textRotation="90"/>
    </xf>
    <xf numFmtId="0" fontId="18" fillId="0" borderId="38" xfId="0" applyFont="1" applyBorder="1" applyAlignment="1">
      <alignment horizontal="center"/>
    </xf>
    <xf numFmtId="0" fontId="18" fillId="0" borderId="11" xfId="0" applyFont="1" applyBorder="1" applyAlignment="1">
      <alignment horizontal="center"/>
    </xf>
    <xf numFmtId="0" fontId="18" fillId="0" borderId="5" xfId="0" applyFont="1" applyBorder="1" applyAlignment="1">
      <alignment horizontal="center"/>
    </xf>
    <xf numFmtId="0" fontId="18" fillId="0" borderId="41" xfId="0" applyFont="1" applyBorder="1" applyAlignment="1">
      <alignment horizontal="center"/>
    </xf>
    <xf numFmtId="0" fontId="18" fillId="0" borderId="9" xfId="0" applyFont="1" applyBorder="1" applyAlignment="1">
      <alignment horizontal="center"/>
    </xf>
    <xf numFmtId="0" fontId="70" fillId="0" borderId="0" xfId="0" applyFont="1"/>
    <xf numFmtId="0" fontId="7" fillId="6" borderId="2" xfId="4" applyAlignment="1">
      <alignment horizontal="center"/>
    </xf>
    <xf numFmtId="0" fontId="7" fillId="7" borderId="2" xfId="5" applyAlignment="1">
      <alignment horizontal="center"/>
    </xf>
    <xf numFmtId="0" fontId="60" fillId="4" borderId="60" xfId="2" applyFont="1" applyBorder="1" applyAlignment="1">
      <alignment horizontal="center"/>
      <protection locked="0"/>
    </xf>
    <xf numFmtId="0" fontId="60" fillId="4" borderId="6" xfId="2" applyFont="1" applyBorder="1" applyAlignment="1">
      <alignment horizontal="center"/>
      <protection locked="0"/>
    </xf>
    <xf numFmtId="0" fontId="60" fillId="4" borderId="24" xfId="2" applyFont="1" applyBorder="1" applyAlignment="1">
      <alignment horizontal="center"/>
      <protection locked="0"/>
    </xf>
    <xf numFmtId="0" fontId="7" fillId="14" borderId="69" xfId="11" applyBorder="1">
      <protection locked="0"/>
    </xf>
    <xf numFmtId="0" fontId="7" fillId="14" borderId="70" xfId="11" applyBorder="1">
      <protection locked="0"/>
    </xf>
    <xf numFmtId="0" fontId="62" fillId="0" borderId="0" xfId="0" applyFont="1" applyAlignment="1">
      <alignment horizontal="center"/>
    </xf>
    <xf numFmtId="0" fontId="46" fillId="2" borderId="0" xfId="0" applyFont="1" applyFill="1" applyAlignment="1">
      <alignment horizontal="right"/>
    </xf>
    <xf numFmtId="0" fontId="0" fillId="11" borderId="71" xfId="0" applyFill="1" applyBorder="1" applyProtection="1">
      <protection locked="0"/>
    </xf>
    <xf numFmtId="0" fontId="0" fillId="11" borderId="71" xfId="0" applyFill="1" applyBorder="1" applyAlignment="1" applyProtection="1">
      <alignment horizontal="right"/>
      <protection locked="0"/>
    </xf>
    <xf numFmtId="0" fontId="0" fillId="0" borderId="11" xfId="0" applyBorder="1" applyAlignment="1">
      <alignment horizontal="center"/>
    </xf>
    <xf numFmtId="0" fontId="0" fillId="0" borderId="11" xfId="0" applyBorder="1" applyAlignment="1">
      <alignment horizontal="right"/>
    </xf>
    <xf numFmtId="0" fontId="47" fillId="2" borderId="11" xfId="0" applyFont="1" applyFill="1" applyBorder="1" applyAlignment="1">
      <alignment horizontal="right"/>
    </xf>
    <xf numFmtId="0" fontId="9" fillId="0" borderId="11" xfId="0" applyFont="1" applyBorder="1" applyAlignment="1">
      <alignment horizontal="center"/>
    </xf>
    <xf numFmtId="0" fontId="0" fillId="3" borderId="11" xfId="0" applyFill="1" applyBorder="1"/>
    <xf numFmtId="0" fontId="0" fillId="0" borderId="9" xfId="0" applyBorder="1" applyAlignment="1">
      <alignment horizontal="center"/>
    </xf>
    <xf numFmtId="0" fontId="0" fillId="11" borderId="21" xfId="0" applyFill="1" applyBorder="1" applyProtection="1">
      <protection locked="0"/>
    </xf>
    <xf numFmtId="0" fontId="0" fillId="0" borderId="9" xfId="0" applyBorder="1" applyAlignment="1">
      <alignment horizontal="right"/>
    </xf>
    <xf numFmtId="0" fontId="47" fillId="2" borderId="9" xfId="0" applyFont="1" applyFill="1" applyBorder="1" applyAlignment="1">
      <alignment horizontal="right"/>
    </xf>
    <xf numFmtId="0" fontId="9" fillId="0" borderId="9" xfId="0" applyFont="1" applyBorder="1" applyAlignment="1">
      <alignment horizontal="center"/>
    </xf>
    <xf numFmtId="169" fontId="19" fillId="11" borderId="21" xfId="0" applyNumberFormat="1" applyFont="1" applyFill="1" applyBorder="1" applyProtection="1">
      <protection locked="0"/>
    </xf>
    <xf numFmtId="0" fontId="0" fillId="3" borderId="9" xfId="0" applyFill="1" applyBorder="1"/>
    <xf numFmtId="0" fontId="20" fillId="11" borderId="4" xfId="0" applyFont="1" applyFill="1" applyBorder="1" applyProtection="1">
      <protection locked="0"/>
    </xf>
    <xf numFmtId="0" fontId="0" fillId="8" borderId="72" xfId="7" applyFont="1" applyBorder="1" applyProtection="1">
      <protection locked="0"/>
    </xf>
    <xf numFmtId="0" fontId="0" fillId="11" borderId="11" xfId="0" applyFill="1" applyBorder="1" applyProtection="1">
      <protection locked="0"/>
    </xf>
    <xf numFmtId="0" fontId="20" fillId="0" borderId="11" xfId="0" applyFont="1" applyBorder="1"/>
    <xf numFmtId="0" fontId="0" fillId="11" borderId="11" xfId="0" applyFill="1" applyBorder="1" applyAlignment="1" applyProtection="1">
      <alignment horizontal="centerContinuous"/>
      <protection locked="0"/>
    </xf>
    <xf numFmtId="0" fontId="21" fillId="11" borderId="11" xfId="0" applyFont="1" applyFill="1" applyBorder="1" applyAlignment="1" applyProtection="1">
      <alignment horizontal="centerContinuous"/>
      <protection locked="0"/>
    </xf>
    <xf numFmtId="0" fontId="21" fillId="11" borderId="11" xfId="0" applyFont="1" applyFill="1" applyBorder="1" applyProtection="1">
      <protection locked="0"/>
    </xf>
    <xf numFmtId="0" fontId="0" fillId="11" borderId="11" xfId="0" applyFill="1" applyBorder="1" applyAlignment="1" applyProtection="1">
      <alignment horizontal="center"/>
      <protection locked="0"/>
    </xf>
    <xf numFmtId="0" fontId="21" fillId="11" borderId="11" xfId="0" applyFont="1" applyFill="1" applyBorder="1" applyAlignment="1" applyProtection="1">
      <alignment horizontal="left"/>
      <protection locked="0"/>
    </xf>
    <xf numFmtId="0" fontId="0" fillId="11" borderId="11" xfId="0" applyFill="1" applyBorder="1" applyAlignment="1" applyProtection="1">
      <alignment horizontal="left"/>
      <protection locked="0"/>
    </xf>
    <xf numFmtId="0" fontId="7" fillId="4" borderId="27" xfId="2" applyBorder="1" applyAlignment="1">
      <alignment horizontal="center"/>
      <protection locked="0"/>
    </xf>
    <xf numFmtId="0" fontId="22" fillId="14" borderId="73" xfId="11" quotePrefix="1" applyFont="1" applyBorder="1" applyAlignment="1">
      <alignment horizontal="left" textRotation="90"/>
      <protection locked="0"/>
    </xf>
    <xf numFmtId="0" fontId="31" fillId="5" borderId="73" xfId="3" quotePrefix="1" applyFont="1" applyBorder="1" applyAlignment="1">
      <alignment horizontal="left" textRotation="90"/>
    </xf>
    <xf numFmtId="0" fontId="5" fillId="15" borderId="74" xfId="1" applyBorder="1" applyProtection="1">
      <protection locked="0"/>
    </xf>
    <xf numFmtId="0" fontId="7" fillId="4" borderId="35" xfId="2" applyBorder="1">
      <protection locked="0"/>
    </xf>
    <xf numFmtId="0" fontId="46" fillId="2" borderId="11" xfId="0" applyFont="1" applyFill="1" applyBorder="1"/>
    <xf numFmtId="0" fontId="5" fillId="15" borderId="74" xfId="1" applyBorder="1"/>
    <xf numFmtId="0" fontId="20" fillId="0" borderId="0" xfId="0" applyFont="1" applyAlignment="1">
      <alignment horizontal="right"/>
    </xf>
    <xf numFmtId="0" fontId="53" fillId="0" borderId="0" xfId="0" applyFont="1" applyAlignment="1">
      <alignment horizontal="center"/>
    </xf>
    <xf numFmtId="0" fontId="11" fillId="7" borderId="2" xfId="5" applyFont="1" applyAlignment="1">
      <alignment horizontal="center"/>
    </xf>
    <xf numFmtId="0" fontId="5" fillId="15" borderId="77" xfId="1" applyBorder="1" applyProtection="1">
      <protection locked="0"/>
    </xf>
    <xf numFmtId="0" fontId="0" fillId="0" borderId="76" xfId="0" applyBorder="1"/>
    <xf numFmtId="0" fontId="13" fillId="20" borderId="2" xfId="17"/>
    <xf numFmtId="0" fontId="31" fillId="6" borderId="73" xfId="4" quotePrefix="1" applyFont="1" applyBorder="1" applyAlignment="1">
      <alignment horizontal="left" textRotation="90"/>
    </xf>
    <xf numFmtId="0" fontId="31" fillId="7" borderId="73" xfId="5" quotePrefix="1" applyFont="1" applyBorder="1" applyAlignment="1">
      <alignment horizontal="left" textRotation="90"/>
    </xf>
    <xf numFmtId="0" fontId="0" fillId="6" borderId="0" xfId="4" applyFont="1" applyBorder="1"/>
    <xf numFmtId="0" fontId="73" fillId="9" borderId="35" xfId="29" applyBorder="1">
      <alignment vertical="top"/>
    </xf>
    <xf numFmtId="0" fontId="73" fillId="9" borderId="2" xfId="29">
      <alignment vertical="top"/>
    </xf>
    <xf numFmtId="0" fontId="73" fillId="9" borderId="10" xfId="29" applyBorder="1">
      <alignment vertical="top"/>
    </xf>
    <xf numFmtId="0" fontId="73" fillId="9" borderId="6" xfId="29" applyBorder="1">
      <alignment vertical="top"/>
    </xf>
    <xf numFmtId="0" fontId="47" fillId="2" borderId="0" xfId="0" quotePrefix="1" applyFont="1" applyFill="1" applyAlignment="1">
      <alignment horizontal="left"/>
    </xf>
    <xf numFmtId="0" fontId="73" fillId="9" borderId="31" xfId="29" applyBorder="1">
      <alignment vertical="top"/>
    </xf>
  </cellXfs>
  <cellStyles count="30">
    <cellStyle name="20% - Accent2 2" xfId="22" xr:uid="{F58890A1-FAE1-4958-9561-2CA33C7A532F}"/>
    <cellStyle name="20% - Accent2 2 2" xfId="27" xr:uid="{2051BD4E-7B66-417B-B321-95456CE2A515}"/>
    <cellStyle name="20% - Accent3" xfId="19" builtinId="38"/>
    <cellStyle name="40% - Accent2 2" xfId="23" xr:uid="{9361947F-4AC2-40A6-8CB2-74DDDA592DEF}"/>
    <cellStyle name="40% - Accent2 2 2" xfId="28" xr:uid="{814B2CA2-42A5-4B76-AC84-B022C7267BC6}"/>
    <cellStyle name="40% - Accent3" xfId="20" builtinId="39"/>
    <cellStyle name="40% - Accent3 2" xfId="26" xr:uid="{2B9A5124-0331-4A2A-B489-E69E017A24DD}"/>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1" xr:uid="{6A10CA4B-7388-455C-8769-2ADC9E427F9F}"/>
    <cellStyle name="Calculation" xfId="1" builtinId="22" customBuiltin="1"/>
    <cellStyle name="Default" xfId="7" xr:uid="{3B722F22-6F66-4DE8-A397-5DA5F343F529}"/>
    <cellStyle name="Explanatory Text 2" xfId="24" xr:uid="{0ABAC9BA-7862-4CDE-8373-8C26A2075062}"/>
    <cellStyle name="InpPy" xfId="25" xr:uid="{2271834E-67C2-4036-92BB-A67C9A7332C5}"/>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 name="TableBackground" xfId="29" xr:uid="{C042BC41-AC5A-4E54-B078-B45B29C56F92}"/>
  </cellStyles>
  <dxfs count="151">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rgb="FFFF0000"/>
      </font>
    </dxf>
    <dxf>
      <fill>
        <patternFill>
          <bgColor rgb="FFFFFF00"/>
        </patternFill>
      </fill>
    </dxf>
    <dxf>
      <fill>
        <patternFill>
          <bgColor rgb="FFFFC7C8"/>
        </patternFill>
      </fill>
    </dxf>
    <dxf>
      <fill>
        <patternFill>
          <bgColor rgb="FFFFFF00"/>
        </patternFill>
      </fill>
    </dxf>
    <dxf>
      <font>
        <color rgb="FFFF0000"/>
      </font>
    </dxf>
    <dxf>
      <fill>
        <patternFill>
          <bgColor rgb="FFFFC7C8"/>
        </patternFill>
      </fill>
    </dxf>
    <dxf>
      <font>
        <color rgb="FF006100"/>
      </font>
      <fill>
        <patternFill>
          <bgColor rgb="FFC6EFCE"/>
        </patternFill>
      </fill>
    </dxf>
    <dxf>
      <fill>
        <patternFill>
          <bgColor rgb="FFFEBAC9"/>
        </patternFill>
      </fill>
    </dxf>
    <dxf>
      <fill>
        <patternFill>
          <bgColor theme="5" tint="0.59996337778862885"/>
        </patternFill>
      </fill>
    </dxf>
    <dxf>
      <fill>
        <patternFill>
          <bgColor rgb="FFFFD9FF"/>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ill>
        <patternFill>
          <bgColor rgb="FFFEBAC9"/>
        </patternFill>
      </fill>
    </dxf>
    <dxf>
      <fill>
        <patternFill>
          <bgColor theme="5" tint="0.59996337778862885"/>
        </patternFill>
      </fill>
    </dxf>
    <dxf>
      <fill>
        <patternFill>
          <bgColor rgb="FFFFD9FF"/>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ont>
        <color rgb="FF006100"/>
      </font>
      <fill>
        <patternFill>
          <bgColor rgb="FFC6EFCE"/>
        </patternFill>
      </fill>
    </dxf>
    <dxf>
      <fill>
        <patternFill>
          <bgColor rgb="FFFEBAC9"/>
        </patternFill>
      </fill>
    </dxf>
    <dxf>
      <fill>
        <patternFill>
          <bgColor theme="5" tint="0.59996337778862885"/>
        </patternFill>
      </fill>
    </dxf>
    <dxf>
      <fill>
        <patternFill>
          <bgColor rgb="FFFFD9FF"/>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ill>
        <patternFill>
          <bgColor rgb="FFFEBAC9"/>
        </patternFill>
      </fill>
    </dxf>
    <dxf>
      <fill>
        <patternFill>
          <bgColor theme="5" tint="0.59996337778862885"/>
        </patternFill>
      </fill>
    </dxf>
    <dxf>
      <fill>
        <patternFill>
          <bgColor rgb="FFFFD9FF"/>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ill>
        <patternFill>
          <bgColor rgb="FFFEBAC9"/>
        </patternFill>
      </fill>
    </dxf>
    <dxf>
      <fill>
        <patternFill>
          <bgColor theme="5" tint="0.59996337778862885"/>
        </patternFill>
      </fill>
    </dxf>
    <dxf>
      <fill>
        <patternFill>
          <bgColor rgb="FFFFD9FF"/>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ill>
        <patternFill>
          <bgColor rgb="FFFEBAC9"/>
        </patternFill>
      </fill>
    </dxf>
    <dxf>
      <fill>
        <patternFill>
          <bgColor theme="5" tint="0.59996337778862885"/>
        </patternFill>
      </fill>
    </dxf>
    <dxf>
      <fill>
        <patternFill>
          <bgColor rgb="FFFFD9FF"/>
        </patternFill>
      </fill>
    </dxf>
    <dxf>
      <font>
        <color rgb="FF9C0006"/>
      </font>
      <fill>
        <patternFill>
          <bgColor theme="8" tint="0.59996337778862885"/>
        </patternFill>
      </fill>
    </dxf>
    <dxf>
      <font>
        <color rgb="FF9C5700"/>
      </font>
      <fill>
        <patternFill>
          <bgColor rgb="FFFFEB9C"/>
        </patternFill>
      </fill>
    </dxf>
    <dxf>
      <fill>
        <patternFill>
          <bgColor rgb="FFFFFF00"/>
        </patternFill>
      </fill>
    </dxf>
    <dxf>
      <font>
        <color rgb="FF006100"/>
      </font>
      <fill>
        <patternFill>
          <bgColor rgb="FFC6EFCE"/>
        </patternFill>
      </fill>
    </dxf>
    <dxf>
      <fill>
        <patternFill>
          <bgColor rgb="FFFEBAC9"/>
        </patternFill>
      </fill>
    </dxf>
    <dxf>
      <fill>
        <patternFill>
          <bgColor theme="5" tint="0.59996337778862885"/>
        </patternFill>
      </fill>
    </dxf>
    <dxf>
      <fill>
        <patternFill>
          <bgColor rgb="FFFFD9FF"/>
        </patternFill>
      </fill>
    </dxf>
    <dxf>
      <font>
        <color rgb="FF9C0006"/>
      </font>
      <fill>
        <patternFill>
          <bgColor theme="8" tint="0.59996337778862885"/>
        </patternFill>
      </fill>
    </dxf>
    <dxf>
      <font>
        <color rgb="FF9C5700"/>
      </font>
      <fill>
        <patternFill>
          <bgColor rgb="FFFFEB9C"/>
        </patternFill>
      </fill>
    </dxf>
    <dxf>
      <font>
        <color rgb="FFFF0000"/>
      </font>
    </dxf>
    <dxf>
      <fill>
        <patternFill>
          <bgColor rgb="FFFFC7C8"/>
        </patternFill>
      </fill>
    </dxf>
  </dxfs>
  <tableStyles count="0" defaultTableStyle="TableStyleMedium2" defaultPivotStyle="PivotStyleLight16"/>
  <colors>
    <mruColors>
      <color rgb="FFFFC081"/>
      <color rgb="FFFFB265"/>
      <color rgb="FF3399FF"/>
      <color rgb="FF9B9BFF"/>
      <color rgb="FF5D5DFF"/>
      <color rgb="FFF8F8F8"/>
      <color rgb="FF0000FF"/>
      <color rgb="FFF86446"/>
      <color rgb="FFFFFDF7"/>
      <color rgb="FFEAEA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14</xdr:col>
      <xdr:colOff>28575</xdr:colOff>
      <xdr:row>92</xdr:row>
      <xdr:rowOff>29633</xdr:rowOff>
    </xdr:from>
    <xdr:to>
      <xdr:col>14</xdr:col>
      <xdr:colOff>409575</xdr:colOff>
      <xdr:row>92</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62</xdr:row>
      <xdr:rowOff>19050</xdr:rowOff>
    </xdr:from>
    <xdr:to>
      <xdr:col>6</xdr:col>
      <xdr:colOff>409575</xdr:colOff>
      <xdr:row>62</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28575</xdr:colOff>
      <xdr:row>92</xdr:row>
      <xdr:rowOff>29633</xdr:rowOff>
    </xdr:from>
    <xdr:to>
      <xdr:col>14</xdr:col>
      <xdr:colOff>409575</xdr:colOff>
      <xdr:row>92</xdr:row>
      <xdr:rowOff>172508</xdr:rowOff>
    </xdr:to>
    <xdr:sp macro="" textlink="">
      <xdr:nvSpPr>
        <xdr:cNvPr id="2" name="TextBox 1">
          <a:extLst>
            <a:ext uri="{FF2B5EF4-FFF2-40B4-BE49-F238E27FC236}">
              <a16:creationId xmlns:a16="http://schemas.microsoft.com/office/drawing/2014/main" id="{E606DCF5-4D85-4DB5-83E1-509772E5C928}"/>
            </a:ext>
          </a:extLst>
        </xdr:cNvPr>
        <xdr:cNvSpPr txBox="1"/>
      </xdr:nvSpPr>
      <xdr:spPr>
        <a:xfrm>
          <a:off x="7762875" y="4219575"/>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62</xdr:row>
      <xdr:rowOff>19050</xdr:rowOff>
    </xdr:from>
    <xdr:to>
      <xdr:col>6</xdr:col>
      <xdr:colOff>409575</xdr:colOff>
      <xdr:row>62</xdr:row>
      <xdr:rowOff>161925</xdr:rowOff>
    </xdr:to>
    <xdr:sp macro="" textlink="">
      <xdr:nvSpPr>
        <xdr:cNvPr id="3" name="TextBox 2">
          <a:extLst>
            <a:ext uri="{FF2B5EF4-FFF2-40B4-BE49-F238E27FC236}">
              <a16:creationId xmlns:a16="http://schemas.microsoft.com/office/drawing/2014/main" id="{5438F77B-26EE-47E8-9ABE-C2A3A98537BD}"/>
            </a:ext>
          </a:extLst>
        </xdr:cNvPr>
        <xdr:cNvSpPr txBox="1"/>
      </xdr:nvSpPr>
      <xdr:spPr>
        <a:xfrm>
          <a:off x="5248275" y="2857500"/>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14</xdr:col>
      <xdr:colOff>28575</xdr:colOff>
      <xdr:row>92</xdr:row>
      <xdr:rowOff>29633</xdr:rowOff>
    </xdr:from>
    <xdr:to>
      <xdr:col>14</xdr:col>
      <xdr:colOff>409575</xdr:colOff>
      <xdr:row>92</xdr:row>
      <xdr:rowOff>172508</xdr:rowOff>
    </xdr:to>
    <xdr:sp macro="" textlink="">
      <xdr:nvSpPr>
        <xdr:cNvPr id="2" name="TextBox 1">
          <a:extLst>
            <a:ext uri="{FF2B5EF4-FFF2-40B4-BE49-F238E27FC236}">
              <a16:creationId xmlns:a16="http://schemas.microsoft.com/office/drawing/2014/main" id="{2D243BF4-AE86-4592-A577-1849E1FDBDEC}"/>
            </a:ext>
          </a:extLst>
        </xdr:cNvPr>
        <xdr:cNvSpPr txBox="1"/>
      </xdr:nvSpPr>
      <xdr:spPr>
        <a:xfrm>
          <a:off x="7762875" y="4219575"/>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62</xdr:row>
      <xdr:rowOff>19050</xdr:rowOff>
    </xdr:from>
    <xdr:to>
      <xdr:col>6</xdr:col>
      <xdr:colOff>409575</xdr:colOff>
      <xdr:row>62</xdr:row>
      <xdr:rowOff>161925</xdr:rowOff>
    </xdr:to>
    <xdr:sp macro="" textlink="">
      <xdr:nvSpPr>
        <xdr:cNvPr id="3" name="TextBox 2">
          <a:extLst>
            <a:ext uri="{FF2B5EF4-FFF2-40B4-BE49-F238E27FC236}">
              <a16:creationId xmlns:a16="http://schemas.microsoft.com/office/drawing/2014/main" id="{3E548328-E786-42D4-A2DB-3B6533614413}"/>
            </a:ext>
          </a:extLst>
        </xdr:cNvPr>
        <xdr:cNvSpPr txBox="1"/>
      </xdr:nvSpPr>
      <xdr:spPr>
        <a:xfrm>
          <a:off x="5248275" y="2857500"/>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28575</xdr:colOff>
      <xdr:row>92</xdr:row>
      <xdr:rowOff>29633</xdr:rowOff>
    </xdr:from>
    <xdr:to>
      <xdr:col>14</xdr:col>
      <xdr:colOff>409575</xdr:colOff>
      <xdr:row>92</xdr:row>
      <xdr:rowOff>172508</xdr:rowOff>
    </xdr:to>
    <xdr:sp macro="" textlink="">
      <xdr:nvSpPr>
        <xdr:cNvPr id="2" name="TextBox 1">
          <a:extLst>
            <a:ext uri="{FF2B5EF4-FFF2-40B4-BE49-F238E27FC236}">
              <a16:creationId xmlns:a16="http://schemas.microsoft.com/office/drawing/2014/main" id="{42A34E67-EE1E-4E51-874B-A59CA3A3B92C}"/>
            </a:ext>
          </a:extLst>
        </xdr:cNvPr>
        <xdr:cNvSpPr txBox="1"/>
      </xdr:nvSpPr>
      <xdr:spPr>
        <a:xfrm>
          <a:off x="6086475" y="263567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62</xdr:row>
      <xdr:rowOff>19050</xdr:rowOff>
    </xdr:from>
    <xdr:to>
      <xdr:col>6</xdr:col>
      <xdr:colOff>409575</xdr:colOff>
      <xdr:row>62</xdr:row>
      <xdr:rowOff>161925</xdr:rowOff>
    </xdr:to>
    <xdr:sp macro="" textlink="">
      <xdr:nvSpPr>
        <xdr:cNvPr id="3" name="TextBox 2">
          <a:extLst>
            <a:ext uri="{FF2B5EF4-FFF2-40B4-BE49-F238E27FC236}">
              <a16:creationId xmlns:a16="http://schemas.microsoft.com/office/drawing/2014/main" id="{B56DD258-7E2C-406B-900A-57EDA6C06E08}"/>
            </a:ext>
          </a:extLst>
        </xdr:cNvPr>
        <xdr:cNvSpPr txBox="1"/>
      </xdr:nvSpPr>
      <xdr:spPr>
        <a:xfrm>
          <a:off x="5248275" y="16230600"/>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10</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OC63"/>
  <sheetViews>
    <sheetView tabSelected="1" zoomScale="80" zoomScaleNormal="80" workbookViewId="0">
      <pane xSplit="38" ySplit="4" topLeftCell="LD5" activePane="bottomRight" state="frozen"/>
      <selection pane="topRight" activeCell="AM1" sqref="AM1"/>
      <selection pane="bottomLeft" activeCell="A5" sqref="A5"/>
      <selection pane="bottomRight" activeCell="LJ4" sqref="LJ4"/>
    </sheetView>
  </sheetViews>
  <sheetFormatPr defaultRowHeight="15" outlineLevelRow="2" outlineLevelCol="2"/>
  <cols>
    <col min="1" max="1" width="8.140625" customWidth="1"/>
    <col min="2" max="2" width="8" customWidth="1"/>
    <col min="5" max="5" width="10.5703125" customWidth="1"/>
    <col min="8" max="8" width="3.85546875" customWidth="1"/>
    <col min="9" max="9" width="3.85546875" customWidth="1" outlineLevel="1"/>
    <col min="10" max="12" width="3.85546875" customWidth="1" outlineLevel="2"/>
    <col min="13" max="19" width="3.85546875" customWidth="1" outlineLevel="1"/>
    <col min="20" max="20" width="3.85546875" customWidth="1" outlineLevel="1" collapsed="1"/>
    <col min="21" max="24" width="3.85546875" hidden="1" customWidth="1" outlineLevel="2"/>
    <col min="25" max="31" width="4.5703125" hidden="1" customWidth="1" outlineLevel="2"/>
    <col min="32" max="35" width="3.85546875" hidden="1" customWidth="1" outlineLevel="2"/>
    <col min="36" max="36" width="4.140625" hidden="1" customWidth="1" outlineLevel="2"/>
    <col min="37" max="37" width="5" customWidth="1" outlineLevel="1"/>
    <col min="38" max="38" width="102.7109375" style="3" customWidth="1" collapsed="1"/>
    <col min="39" max="40" width="6.140625" customWidth="1"/>
    <col min="41" max="46" width="6.28515625" customWidth="1" outlineLevel="1"/>
    <col min="47" max="47" width="6.140625" customWidth="1"/>
    <col min="48" max="54" width="6.28515625" customWidth="1" outlineLevel="1"/>
    <col min="55" max="55" width="6.140625" customWidth="1"/>
    <col min="56" max="66" width="6.28515625" customWidth="1" outlineLevel="1"/>
    <col min="67" max="67" width="6.140625" customWidth="1"/>
    <col min="68" max="77" width="6.28515625" customWidth="1" outlineLevel="1"/>
    <col min="78" max="78" width="6.140625" customWidth="1"/>
    <col min="79" max="81" width="6.28515625" customWidth="1" outlineLevel="1"/>
    <col min="82" max="82" width="10.7109375" customWidth="1" outlineLevel="1"/>
    <col min="83" max="85" width="6.28515625" customWidth="1" outlineLevel="1"/>
    <col min="86" max="86" width="10.28515625" customWidth="1" outlineLevel="1"/>
    <col min="87" max="87" width="6.85546875" customWidth="1" outlineLevel="1"/>
    <col min="88" max="89" width="6.28515625" customWidth="1" outlineLevel="1"/>
    <col min="90" max="90" width="6.140625" customWidth="1"/>
    <col min="91" max="128" width="6.28515625" customWidth="1" outlineLevel="1"/>
    <col min="129" max="129" width="6.28515625" customWidth="1" outlineLevel="1" collapsed="1"/>
    <col min="130" max="230" width="6.28515625" hidden="1" customWidth="1" outlineLevel="2"/>
    <col min="231" max="231" width="6.28515625" customWidth="1" outlineLevel="1"/>
    <col min="232" max="232" width="6.140625" customWidth="1"/>
    <col min="233" max="261" width="6.28515625" customWidth="1" outlineLevel="1"/>
    <col min="262" max="262" width="6.140625" customWidth="1"/>
    <col min="263" max="275" width="6.28515625" customWidth="1" outlineLevel="1"/>
    <col min="276" max="276" width="5.7109375" customWidth="1" outlineLevel="1"/>
    <col min="277" max="315" width="6.28515625" customWidth="1" outlineLevel="1"/>
    <col min="316" max="316" width="6.140625" customWidth="1"/>
    <col min="317" max="333" width="6.28515625" customWidth="1" outlineLevel="1"/>
    <col min="334" max="334" width="6.140625" customWidth="1"/>
    <col min="335" max="391" width="6.28515625" customWidth="1" outlineLevel="1"/>
    <col min="392" max="392" width="6.28515625" customWidth="1"/>
    <col min="393" max="393" width="2.85546875" customWidth="1"/>
  </cols>
  <sheetData>
    <row r="1" spans="1:393" s="1" customFormat="1" ht="27.75">
      <c r="A1" s="4" t="s">
        <v>18</v>
      </c>
      <c r="B1" s="4" t="s">
        <v>18</v>
      </c>
      <c r="C1" s="4" t="s">
        <v>18</v>
      </c>
      <c r="D1" s="4" t="s">
        <v>18</v>
      </c>
      <c r="E1" s="427" t="s">
        <v>12</v>
      </c>
      <c r="H1" s="4" t="s">
        <v>18</v>
      </c>
      <c r="I1" s="4" t="s">
        <v>18</v>
      </c>
      <c r="J1" s="4" t="s">
        <v>18</v>
      </c>
      <c r="K1" s="4" t="s">
        <v>18</v>
      </c>
      <c r="L1" s="4" t="s">
        <v>18</v>
      </c>
      <c r="M1" s="4" t="s">
        <v>18</v>
      </c>
      <c r="N1" s="4" t="s">
        <v>18</v>
      </c>
      <c r="O1" s="4" t="s">
        <v>18</v>
      </c>
      <c r="P1" s="4" t="s">
        <v>18</v>
      </c>
      <c r="Q1" s="4" t="s">
        <v>18</v>
      </c>
      <c r="R1" s="4" t="s">
        <v>18</v>
      </c>
      <c r="S1" s="4" t="s">
        <v>18</v>
      </c>
      <c r="T1" s="4" t="s">
        <v>18</v>
      </c>
      <c r="U1" s="4" t="s">
        <v>18</v>
      </c>
      <c r="V1" s="4" t="s">
        <v>18</v>
      </c>
      <c r="W1" s="4" t="s">
        <v>18</v>
      </c>
      <c r="X1" s="4" t="s">
        <v>18</v>
      </c>
      <c r="Y1" s="4" t="s">
        <v>18</v>
      </c>
      <c r="Z1" s="4" t="s">
        <v>18</v>
      </c>
      <c r="AA1" s="4" t="s">
        <v>18</v>
      </c>
      <c r="AB1" s="4" t="s">
        <v>18</v>
      </c>
      <c r="AC1" s="4" t="s">
        <v>18</v>
      </c>
      <c r="AD1" s="4" t="s">
        <v>18</v>
      </c>
      <c r="AE1" s="4" t="s">
        <v>18</v>
      </c>
      <c r="AF1" s="4" t="s">
        <v>18</v>
      </c>
      <c r="AG1" s="4" t="s">
        <v>18</v>
      </c>
      <c r="AH1" s="4" t="s">
        <v>18</v>
      </c>
      <c r="AI1" s="4" t="s">
        <v>18</v>
      </c>
      <c r="AJ1" s="4" t="s">
        <v>18</v>
      </c>
      <c r="AK1" s="4" t="s">
        <v>18</v>
      </c>
      <c r="AL1" s="229" t="s">
        <v>1</v>
      </c>
      <c r="AM1" s="7" t="s">
        <v>18</v>
      </c>
      <c r="AN1" s="7" t="s">
        <v>18</v>
      </c>
      <c r="AO1" s="4" t="s">
        <v>10</v>
      </c>
      <c r="AP1" s="4" t="s">
        <v>10</v>
      </c>
      <c r="AQ1" s="4" t="s">
        <v>10</v>
      </c>
      <c r="AR1" s="4" t="s">
        <v>10</v>
      </c>
      <c r="AS1" s="4" t="s">
        <v>10</v>
      </c>
      <c r="AT1" s="4" t="s">
        <v>10</v>
      </c>
      <c r="AU1" s="7" t="s">
        <v>18</v>
      </c>
      <c r="AV1" s="4" t="s">
        <v>10</v>
      </c>
      <c r="AW1" s="4" t="s">
        <v>10</v>
      </c>
      <c r="AX1" s="4" t="s">
        <v>10</v>
      </c>
      <c r="AY1" s="4" t="s">
        <v>10</v>
      </c>
      <c r="AZ1" s="4" t="s">
        <v>10</v>
      </c>
      <c r="BA1" s="4" t="s">
        <v>10</v>
      </c>
      <c r="BB1" s="4" t="s">
        <v>10</v>
      </c>
      <c r="BC1" s="7" t="s">
        <v>18</v>
      </c>
      <c r="BD1" s="4" t="s">
        <v>10</v>
      </c>
      <c r="BE1" s="4" t="s">
        <v>10</v>
      </c>
      <c r="BF1" s="4" t="s">
        <v>10</v>
      </c>
      <c r="BG1" s="4" t="s">
        <v>10</v>
      </c>
      <c r="BH1" s="4" t="s">
        <v>10</v>
      </c>
      <c r="BI1" s="4" t="s">
        <v>10</v>
      </c>
      <c r="BJ1" s="4" t="s">
        <v>10</v>
      </c>
      <c r="BK1" s="4" t="s">
        <v>10</v>
      </c>
      <c r="BL1" s="4" t="s">
        <v>10</v>
      </c>
      <c r="BM1" s="4" t="s">
        <v>10</v>
      </c>
      <c r="BN1" s="4" t="s">
        <v>10</v>
      </c>
      <c r="BO1" s="7" t="s">
        <v>18</v>
      </c>
      <c r="BP1" s="4" t="s">
        <v>10</v>
      </c>
      <c r="BQ1" s="4" t="s">
        <v>10</v>
      </c>
      <c r="BR1" s="4" t="s">
        <v>10</v>
      </c>
      <c r="BS1" s="4" t="s">
        <v>10</v>
      </c>
      <c r="BT1" s="4" t="s">
        <v>10</v>
      </c>
      <c r="BU1" s="4" t="s">
        <v>10</v>
      </c>
      <c r="BV1" s="4" t="s">
        <v>10</v>
      </c>
      <c r="BW1" s="4" t="s">
        <v>10</v>
      </c>
      <c r="BX1" s="4" t="s">
        <v>10</v>
      </c>
      <c r="BY1" s="4" t="s">
        <v>10</v>
      </c>
      <c r="BZ1" s="7" t="s">
        <v>18</v>
      </c>
      <c r="CA1" s="4" t="s">
        <v>10</v>
      </c>
      <c r="CB1" s="4" t="s">
        <v>10</v>
      </c>
      <c r="CC1" s="4" t="s">
        <v>10</v>
      </c>
      <c r="CD1" s="4" t="s">
        <v>10</v>
      </c>
      <c r="CE1" s="4" t="s">
        <v>10</v>
      </c>
      <c r="CF1" s="4" t="s">
        <v>10</v>
      </c>
      <c r="CG1" s="4" t="s">
        <v>10</v>
      </c>
      <c r="CH1" s="4" t="s">
        <v>10</v>
      </c>
      <c r="CI1" s="4" t="s">
        <v>10</v>
      </c>
      <c r="CJ1" s="1" t="s">
        <v>0</v>
      </c>
      <c r="CK1" s="1" t="s">
        <v>0</v>
      </c>
      <c r="CL1" s="7" t="s">
        <v>18</v>
      </c>
      <c r="CM1" s="4" t="s">
        <v>10</v>
      </c>
      <c r="CN1" s="4" t="s">
        <v>10</v>
      </c>
      <c r="CO1" s="4" t="s">
        <v>10</v>
      </c>
      <c r="CP1" s="4" t="s">
        <v>10</v>
      </c>
      <c r="CQ1" s="4" t="s">
        <v>10</v>
      </c>
      <c r="CR1" s="4" t="s">
        <v>10</v>
      </c>
      <c r="CS1" s="4" t="s">
        <v>10</v>
      </c>
      <c r="CT1" s="4" t="s">
        <v>10</v>
      </c>
      <c r="CU1" s="4" t="s">
        <v>10</v>
      </c>
      <c r="CV1" s="4" t="s">
        <v>10</v>
      </c>
      <c r="CW1" s="4" t="s">
        <v>10</v>
      </c>
      <c r="CX1" s="4" t="s">
        <v>10</v>
      </c>
      <c r="CY1" s="4" t="s">
        <v>10</v>
      </c>
      <c r="CZ1" s="4" t="s">
        <v>10</v>
      </c>
      <c r="DA1" s="4" t="s">
        <v>10</v>
      </c>
      <c r="DB1" s="4" t="s">
        <v>10</v>
      </c>
      <c r="DC1" s="4" t="s">
        <v>10</v>
      </c>
      <c r="DD1" s="4" t="s">
        <v>10</v>
      </c>
      <c r="DE1" s="4" t="s">
        <v>10</v>
      </c>
      <c r="DF1" s="4" t="s">
        <v>10</v>
      </c>
      <c r="DG1" s="4" t="s">
        <v>10</v>
      </c>
      <c r="DH1" s="4" t="s">
        <v>10</v>
      </c>
      <c r="DI1" s="4" t="s">
        <v>10</v>
      </c>
      <c r="DJ1" s="4" t="s">
        <v>10</v>
      </c>
      <c r="DK1" s="4" t="s">
        <v>10</v>
      </c>
      <c r="DL1" s="4" t="s">
        <v>10</v>
      </c>
      <c r="DM1" s="4" t="s">
        <v>10</v>
      </c>
      <c r="DN1" s="4" t="s">
        <v>10</v>
      </c>
      <c r="DO1" s="4" t="s">
        <v>10</v>
      </c>
      <c r="DP1" s="4" t="s">
        <v>10</v>
      </c>
      <c r="DQ1" s="4" t="s">
        <v>10</v>
      </c>
      <c r="DR1" s="4" t="s">
        <v>10</v>
      </c>
      <c r="DS1" s="4" t="s">
        <v>10</v>
      </c>
      <c r="DT1" s="4" t="s">
        <v>10</v>
      </c>
      <c r="DU1" s="4" t="s">
        <v>10</v>
      </c>
      <c r="DV1" s="4" t="s">
        <v>9</v>
      </c>
      <c r="DW1" s="4" t="s">
        <v>9</v>
      </c>
      <c r="DX1" s="4" t="s">
        <v>9</v>
      </c>
      <c r="DY1" s="4" t="s">
        <v>9</v>
      </c>
      <c r="DZ1" s="4" t="s">
        <v>9</v>
      </c>
      <c r="EA1" s="4" t="s">
        <v>9</v>
      </c>
      <c r="EB1" s="4" t="s">
        <v>9</v>
      </c>
      <c r="EC1" s="4" t="s">
        <v>9</v>
      </c>
      <c r="ED1" s="4" t="s">
        <v>9</v>
      </c>
      <c r="EE1" s="4" t="s">
        <v>9</v>
      </c>
      <c r="EF1" s="4" t="s">
        <v>9</v>
      </c>
      <c r="EG1" s="4" t="s">
        <v>9</v>
      </c>
      <c r="EH1" s="4" t="s">
        <v>9</v>
      </c>
      <c r="EI1" s="4" t="s">
        <v>9</v>
      </c>
      <c r="EJ1" s="4" t="s">
        <v>9</v>
      </c>
      <c r="EK1" s="4" t="s">
        <v>9</v>
      </c>
      <c r="EL1" s="4" t="s">
        <v>9</v>
      </c>
      <c r="EM1" s="4" t="s">
        <v>9</v>
      </c>
      <c r="EN1" s="4" t="s">
        <v>9</v>
      </c>
      <c r="EO1" s="4" t="s">
        <v>9</v>
      </c>
      <c r="EP1" s="4" t="s">
        <v>9</v>
      </c>
      <c r="EQ1" s="4" t="s">
        <v>9</v>
      </c>
      <c r="ER1" s="4" t="s">
        <v>9</v>
      </c>
      <c r="ES1" s="4" t="s">
        <v>9</v>
      </c>
      <c r="ET1" s="4" t="s">
        <v>9</v>
      </c>
      <c r="EU1" s="4" t="s">
        <v>9</v>
      </c>
      <c r="EV1" s="4" t="s">
        <v>9</v>
      </c>
      <c r="EW1" s="4" t="s">
        <v>9</v>
      </c>
      <c r="EX1" s="4" t="s">
        <v>9</v>
      </c>
      <c r="EY1" s="4" t="s">
        <v>9</v>
      </c>
      <c r="EZ1" s="4" t="s">
        <v>9</v>
      </c>
      <c r="FA1" s="4" t="s">
        <v>9</v>
      </c>
      <c r="FB1" s="4" t="s">
        <v>9</v>
      </c>
      <c r="FC1" s="4" t="s">
        <v>9</v>
      </c>
      <c r="FD1" s="4" t="s">
        <v>9</v>
      </c>
      <c r="FE1" s="4" t="s">
        <v>9</v>
      </c>
      <c r="FF1" s="4" t="s">
        <v>9</v>
      </c>
      <c r="FG1" s="4" t="s">
        <v>9</v>
      </c>
      <c r="FH1" s="4" t="s">
        <v>9</v>
      </c>
      <c r="FI1" s="4" t="s">
        <v>9</v>
      </c>
      <c r="FJ1" s="4" t="s">
        <v>9</v>
      </c>
      <c r="FK1" s="4" t="s">
        <v>9</v>
      </c>
      <c r="FL1" s="4" t="s">
        <v>9</v>
      </c>
      <c r="FM1" s="4" t="s">
        <v>9</v>
      </c>
      <c r="FN1" s="4" t="s">
        <v>9</v>
      </c>
      <c r="FO1" s="4" t="s">
        <v>9</v>
      </c>
      <c r="FP1" s="4" t="s">
        <v>9</v>
      </c>
      <c r="FQ1" s="4" t="s">
        <v>9</v>
      </c>
      <c r="FR1" s="4" t="s">
        <v>9</v>
      </c>
      <c r="FS1" s="4" t="s">
        <v>9</v>
      </c>
      <c r="FT1" s="4" t="s">
        <v>9</v>
      </c>
      <c r="FU1" s="4" t="s">
        <v>9</v>
      </c>
      <c r="FV1" s="4" t="s">
        <v>9</v>
      </c>
      <c r="FW1" s="4" t="s">
        <v>9</v>
      </c>
      <c r="FX1" s="4" t="s">
        <v>9</v>
      </c>
      <c r="FY1" s="4" t="s">
        <v>9</v>
      </c>
      <c r="FZ1" s="4" t="s">
        <v>9</v>
      </c>
      <c r="GA1" s="4" t="s">
        <v>9</v>
      </c>
      <c r="GB1" s="4" t="s">
        <v>9</v>
      </c>
      <c r="GC1" s="4" t="s">
        <v>9</v>
      </c>
      <c r="GD1" s="4" t="s">
        <v>9</v>
      </c>
      <c r="GE1" s="4" t="s">
        <v>9</v>
      </c>
      <c r="GF1" s="4" t="s">
        <v>9</v>
      </c>
      <c r="GG1" s="4" t="s">
        <v>9</v>
      </c>
      <c r="GH1" s="4" t="s">
        <v>9</v>
      </c>
      <c r="GI1" s="4" t="s">
        <v>9</v>
      </c>
      <c r="GJ1" s="4" t="s">
        <v>9</v>
      </c>
      <c r="GK1" s="4" t="s">
        <v>9</v>
      </c>
      <c r="GL1" s="4" t="s">
        <v>9</v>
      </c>
      <c r="GM1" s="4" t="s">
        <v>9</v>
      </c>
      <c r="GN1" s="4" t="s">
        <v>9</v>
      </c>
      <c r="GO1" s="4" t="s">
        <v>9</v>
      </c>
      <c r="GP1" s="4" t="s">
        <v>9</v>
      </c>
      <c r="GQ1" s="4" t="s">
        <v>9</v>
      </c>
      <c r="GR1" s="4" t="s">
        <v>9</v>
      </c>
      <c r="GS1" s="4" t="s">
        <v>9</v>
      </c>
      <c r="GT1" s="4" t="s">
        <v>9</v>
      </c>
      <c r="GU1" s="4" t="s">
        <v>9</v>
      </c>
      <c r="GV1" s="4" t="s">
        <v>9</v>
      </c>
      <c r="GW1" s="4" t="s">
        <v>9</v>
      </c>
      <c r="GX1" s="4" t="s">
        <v>9</v>
      </c>
      <c r="GY1" s="4" t="s">
        <v>9</v>
      </c>
      <c r="GZ1" s="4" t="s">
        <v>9</v>
      </c>
      <c r="HA1" s="4" t="s">
        <v>9</v>
      </c>
      <c r="HB1" s="4" t="s">
        <v>9</v>
      </c>
      <c r="HC1" s="4" t="s">
        <v>9</v>
      </c>
      <c r="HD1" s="4" t="s">
        <v>9</v>
      </c>
      <c r="HE1" s="4" t="s">
        <v>9</v>
      </c>
      <c r="HF1" s="4" t="s">
        <v>9</v>
      </c>
      <c r="HG1" s="4" t="s">
        <v>9</v>
      </c>
      <c r="HH1" s="4" t="s">
        <v>9</v>
      </c>
      <c r="HI1" s="4" t="s">
        <v>9</v>
      </c>
      <c r="HJ1" s="4" t="s">
        <v>9</v>
      </c>
      <c r="HK1" s="4" t="s">
        <v>9</v>
      </c>
      <c r="HL1" s="4" t="s">
        <v>9</v>
      </c>
      <c r="HM1" s="4" t="s">
        <v>9</v>
      </c>
      <c r="HN1" s="4" t="s">
        <v>9</v>
      </c>
      <c r="HO1" s="4" t="s">
        <v>9</v>
      </c>
      <c r="HP1" s="4" t="s">
        <v>9</v>
      </c>
      <c r="HQ1" s="4" t="s">
        <v>9</v>
      </c>
      <c r="HR1" s="4" t="s">
        <v>9</v>
      </c>
      <c r="HS1" s="4" t="s">
        <v>9</v>
      </c>
      <c r="HT1" s="4" t="s">
        <v>9</v>
      </c>
      <c r="HU1" s="4" t="s">
        <v>9</v>
      </c>
      <c r="HV1" s="4" t="s">
        <v>9</v>
      </c>
      <c r="HW1" s="4" t="s">
        <v>10</v>
      </c>
      <c r="HX1" s="7" t="s">
        <v>18</v>
      </c>
      <c r="HY1" s="4" t="s">
        <v>10</v>
      </c>
      <c r="HZ1" s="4" t="s">
        <v>10</v>
      </c>
      <c r="IA1" s="1" t="s">
        <v>9</v>
      </c>
      <c r="IB1" s="4" t="s">
        <v>10</v>
      </c>
      <c r="IC1" s="4" t="s">
        <v>0</v>
      </c>
      <c r="ID1" s="4" t="s">
        <v>9</v>
      </c>
      <c r="IE1" s="4" t="s">
        <v>9</v>
      </c>
      <c r="IF1" s="4" t="s">
        <v>9</v>
      </c>
      <c r="IG1" s="1" t="s">
        <v>9</v>
      </c>
      <c r="IH1" s="1" t="s">
        <v>9</v>
      </c>
      <c r="II1" s="1" t="s">
        <v>9</v>
      </c>
      <c r="IJ1" s="1" t="s">
        <v>9</v>
      </c>
      <c r="IK1" s="1" t="s">
        <v>9</v>
      </c>
      <c r="IL1" s="1" t="s">
        <v>9</v>
      </c>
      <c r="IM1" s="1" t="s">
        <v>9</v>
      </c>
      <c r="IN1" s="1" t="s">
        <v>9</v>
      </c>
      <c r="IO1" s="1" t="s">
        <v>9</v>
      </c>
      <c r="IP1" s="1" t="s">
        <v>9</v>
      </c>
      <c r="IQ1" s="1" t="s">
        <v>9</v>
      </c>
      <c r="IR1" s="1" t="s">
        <v>9</v>
      </c>
      <c r="IS1" s="1" t="s">
        <v>9</v>
      </c>
      <c r="IT1" s="1" t="s">
        <v>9</v>
      </c>
      <c r="IU1" s="1" t="s">
        <v>9</v>
      </c>
      <c r="IV1" s="1" t="s">
        <v>9</v>
      </c>
      <c r="IW1" s="1" t="s">
        <v>9</v>
      </c>
      <c r="IX1" s="1" t="s">
        <v>9</v>
      </c>
      <c r="IY1" s="1" t="s">
        <v>0</v>
      </c>
      <c r="IZ1" s="1" t="s">
        <v>11</v>
      </c>
      <c r="JA1" s="1" t="s">
        <v>0</v>
      </c>
      <c r="JB1" s="7" t="s">
        <v>18</v>
      </c>
      <c r="JC1" s="4" t="s">
        <v>10</v>
      </c>
      <c r="JD1" s="4" t="s">
        <v>10</v>
      </c>
      <c r="JE1" s="4" t="s">
        <v>10</v>
      </c>
      <c r="JF1" s="4" t="s">
        <v>10</v>
      </c>
      <c r="JG1" s="4" t="s">
        <v>10</v>
      </c>
      <c r="JH1" s="4" t="s">
        <v>10</v>
      </c>
      <c r="JI1" s="4" t="s">
        <v>10</v>
      </c>
      <c r="JJ1" s="4" t="s">
        <v>10</v>
      </c>
      <c r="JK1" s="4" t="s">
        <v>10</v>
      </c>
      <c r="JL1" s="4" t="s">
        <v>10</v>
      </c>
      <c r="JM1" s="4" t="s">
        <v>10</v>
      </c>
      <c r="JN1" s="4" t="s">
        <v>10</v>
      </c>
      <c r="JO1" s="4" t="s">
        <v>10</v>
      </c>
      <c r="JP1" s="4" t="s">
        <v>10</v>
      </c>
      <c r="JQ1" s="4" t="s">
        <v>10</v>
      </c>
      <c r="JR1" s="4" t="s">
        <v>10</v>
      </c>
      <c r="JS1" s="4" t="s">
        <v>10</v>
      </c>
      <c r="JT1" s="4" t="s">
        <v>10</v>
      </c>
      <c r="JU1" s="4" t="s">
        <v>10</v>
      </c>
      <c r="JV1" s="4" t="s">
        <v>10</v>
      </c>
      <c r="JW1" s="4" t="s">
        <v>10</v>
      </c>
      <c r="JX1" s="4" t="s">
        <v>10</v>
      </c>
      <c r="JY1" s="4" t="s">
        <v>10</v>
      </c>
      <c r="JZ1" s="4" t="s">
        <v>10</v>
      </c>
      <c r="KA1" s="4" t="s">
        <v>10</v>
      </c>
      <c r="KB1" s="4" t="s">
        <v>10</v>
      </c>
      <c r="KC1" s="4" t="s">
        <v>10</v>
      </c>
      <c r="KD1" s="4" t="s">
        <v>10</v>
      </c>
      <c r="KE1" s="4" t="s">
        <v>10</v>
      </c>
      <c r="KF1" s="4" t="s">
        <v>10</v>
      </c>
      <c r="KG1" s="4" t="s">
        <v>10</v>
      </c>
      <c r="KH1" s="4" t="s">
        <v>10</v>
      </c>
      <c r="KI1" s="4" t="s">
        <v>10</v>
      </c>
      <c r="KJ1" s="4" t="s">
        <v>10</v>
      </c>
      <c r="KK1" s="4" t="s">
        <v>10</v>
      </c>
      <c r="KL1" s="4" t="s">
        <v>10</v>
      </c>
      <c r="KM1" s="4" t="s">
        <v>10</v>
      </c>
      <c r="KN1" s="4" t="s">
        <v>10</v>
      </c>
      <c r="KO1" s="4" t="s">
        <v>10</v>
      </c>
      <c r="KP1" s="4" t="s">
        <v>10</v>
      </c>
      <c r="KQ1" s="4" t="s">
        <v>10</v>
      </c>
      <c r="KR1" s="4" t="s">
        <v>10</v>
      </c>
      <c r="KS1" s="4" t="s">
        <v>10</v>
      </c>
      <c r="KT1" s="4" t="s">
        <v>10</v>
      </c>
      <c r="KU1" s="4" t="s">
        <v>10</v>
      </c>
      <c r="KV1" s="4" t="s">
        <v>10</v>
      </c>
      <c r="KW1" s="4" t="s">
        <v>10</v>
      </c>
      <c r="KX1" s="4" t="s">
        <v>10</v>
      </c>
      <c r="KY1" s="4" t="s">
        <v>10</v>
      </c>
      <c r="KZ1" s="4" t="s">
        <v>10</v>
      </c>
      <c r="LA1" s="4" t="s">
        <v>10</v>
      </c>
      <c r="LB1" s="4" t="s">
        <v>10</v>
      </c>
      <c r="LC1" s="4" t="s">
        <v>0</v>
      </c>
      <c r="LD1" s="7" t="s">
        <v>18</v>
      </c>
      <c r="LE1" s="4" t="s">
        <v>10</v>
      </c>
      <c r="LF1" s="4" t="s">
        <v>10</v>
      </c>
      <c r="LG1" s="4" t="s">
        <v>10</v>
      </c>
      <c r="LH1" s="4" t="s">
        <v>10</v>
      </c>
      <c r="LI1" s="4" t="s">
        <v>10</v>
      </c>
      <c r="LJ1" s="4" t="s">
        <v>10</v>
      </c>
      <c r="LK1" s="4" t="s">
        <v>0</v>
      </c>
      <c r="LL1" s="4" t="s">
        <v>0</v>
      </c>
      <c r="LM1" s="4" t="s">
        <v>0</v>
      </c>
      <c r="LN1" s="4" t="s">
        <v>0</v>
      </c>
      <c r="LO1" s="4" t="s">
        <v>0</v>
      </c>
      <c r="LP1" s="4" t="s">
        <v>0</v>
      </c>
      <c r="LQ1" s="4" t="s">
        <v>0</v>
      </c>
      <c r="LR1" s="4" t="s">
        <v>0</v>
      </c>
      <c r="LS1" s="4" t="s">
        <v>0</v>
      </c>
      <c r="LT1" s="4" t="s">
        <v>0</v>
      </c>
      <c r="LU1" s="4" t="s">
        <v>0</v>
      </c>
      <c r="LV1" s="7" t="s">
        <v>18</v>
      </c>
      <c r="LW1" s="4" t="s">
        <v>10</v>
      </c>
      <c r="LX1" s="4" t="s">
        <v>10</v>
      </c>
      <c r="LY1" s="1" t="s">
        <v>0</v>
      </c>
      <c r="LZ1" s="1" t="s">
        <v>0</v>
      </c>
      <c r="MA1" s="1" t="s">
        <v>0</v>
      </c>
      <c r="MB1" s="1" t="s">
        <v>0</v>
      </c>
      <c r="MC1" s="1" t="s">
        <v>0</v>
      </c>
      <c r="MD1" s="1" t="s">
        <v>0</v>
      </c>
      <c r="ME1" s="1" t="s">
        <v>0</v>
      </c>
      <c r="MF1" s="1" t="s">
        <v>0</v>
      </c>
      <c r="MG1" s="4" t="s">
        <v>0</v>
      </c>
      <c r="MH1" s="4" t="s">
        <v>10</v>
      </c>
      <c r="MI1" s="4" t="s">
        <v>10</v>
      </c>
      <c r="MJ1" s="4" t="s">
        <v>10</v>
      </c>
      <c r="MK1" s="4" t="s">
        <v>10</v>
      </c>
      <c r="ML1" s="4" t="s">
        <v>10</v>
      </c>
      <c r="MM1" s="4" t="s">
        <v>10</v>
      </c>
      <c r="MN1" s="4" t="s">
        <v>10</v>
      </c>
      <c r="MO1" s="4" t="s">
        <v>10</v>
      </c>
      <c r="MP1" s="4" t="s">
        <v>10</v>
      </c>
      <c r="MQ1" s="4" t="s">
        <v>10</v>
      </c>
      <c r="MR1" s="4" t="s">
        <v>10</v>
      </c>
      <c r="MS1" s="4" t="s">
        <v>10</v>
      </c>
      <c r="MT1" s="4" t="s">
        <v>10</v>
      </c>
      <c r="MU1" s="4" t="s">
        <v>10</v>
      </c>
      <c r="MV1" s="4" t="s">
        <v>10</v>
      </c>
      <c r="MW1" s="4" t="s">
        <v>10</v>
      </c>
      <c r="MX1" s="4" t="s">
        <v>10</v>
      </c>
      <c r="MY1" s="4" t="s">
        <v>10</v>
      </c>
      <c r="MZ1" s="4" t="s">
        <v>10</v>
      </c>
      <c r="NA1" s="4" t="s">
        <v>10</v>
      </c>
      <c r="NB1" s="4" t="s">
        <v>10</v>
      </c>
      <c r="NC1" s="4" t="s">
        <v>10</v>
      </c>
      <c r="ND1" s="4" t="s">
        <v>10</v>
      </c>
      <c r="NE1" s="4" t="s">
        <v>10</v>
      </c>
      <c r="NF1" s="4" t="s">
        <v>10</v>
      </c>
      <c r="NG1" s="4" t="s">
        <v>10</v>
      </c>
      <c r="NH1" s="4" t="s">
        <v>10</v>
      </c>
      <c r="NI1" s="4" t="s">
        <v>10</v>
      </c>
      <c r="NJ1" s="4" t="s">
        <v>10</v>
      </c>
      <c r="NK1" s="4" t="s">
        <v>10</v>
      </c>
      <c r="NL1" s="4" t="s">
        <v>10</v>
      </c>
      <c r="NM1" s="4" t="s">
        <v>10</v>
      </c>
      <c r="NN1" s="4" t="s">
        <v>10</v>
      </c>
      <c r="NO1" s="4" t="s">
        <v>10</v>
      </c>
      <c r="NP1" s="4" t="s">
        <v>10</v>
      </c>
      <c r="NQ1" s="4" t="s">
        <v>10</v>
      </c>
      <c r="NR1" s="4" t="s">
        <v>10</v>
      </c>
      <c r="NS1" s="4" t="s">
        <v>10</v>
      </c>
      <c r="NT1" s="4" t="s">
        <v>10</v>
      </c>
      <c r="NU1" s="4" t="s">
        <v>10</v>
      </c>
      <c r="NV1" s="4" t="s">
        <v>10</v>
      </c>
      <c r="NW1" s="4" t="s">
        <v>10</v>
      </c>
      <c r="NX1" s="4" t="s">
        <v>10</v>
      </c>
      <c r="NY1" s="4" t="s">
        <v>10</v>
      </c>
      <c r="NZ1" s="4" t="s">
        <v>10</v>
      </c>
      <c r="OA1" s="4" t="s">
        <v>10</v>
      </c>
      <c r="OB1" s="4" t="s">
        <v>0</v>
      </c>
      <c r="OC1" s="7" t="s">
        <v>18</v>
      </c>
    </row>
    <row r="2" spans="1:393" s="2" customFormat="1" ht="90" customHeight="1">
      <c r="A2" s="94"/>
      <c r="B2" s="94"/>
      <c r="C2" s="95" t="s">
        <v>67</v>
      </c>
      <c r="D2" s="95" t="s">
        <v>67</v>
      </c>
      <c r="E2" s="94"/>
      <c r="F2" s="94"/>
      <c r="G2" s="94"/>
      <c r="H2" s="224" t="s">
        <v>1457</v>
      </c>
      <c r="I2" s="224" t="s">
        <v>1458</v>
      </c>
      <c r="J2" s="224" t="s">
        <v>1459</v>
      </c>
      <c r="K2" s="224" t="s">
        <v>1505</v>
      </c>
      <c r="L2" s="224" t="s">
        <v>1461</v>
      </c>
      <c r="M2" s="224" t="s">
        <v>1752</v>
      </c>
      <c r="N2" s="224" t="s">
        <v>578</v>
      </c>
      <c r="O2" s="224" t="s">
        <v>1460</v>
      </c>
      <c r="P2" s="224" t="s">
        <v>1753</v>
      </c>
      <c r="Q2" s="224" t="s">
        <v>1821</v>
      </c>
      <c r="R2" s="224" t="s">
        <v>868</v>
      </c>
      <c r="S2" s="224" t="s">
        <v>869</v>
      </c>
      <c r="T2" s="224" t="s">
        <v>870</v>
      </c>
      <c r="U2" s="31" t="s">
        <v>1565</v>
      </c>
      <c r="V2" s="31" t="s">
        <v>1519</v>
      </c>
      <c r="W2" s="31" t="s">
        <v>1651</v>
      </c>
      <c r="X2" s="31" t="s">
        <v>1766</v>
      </c>
      <c r="Y2" s="225" t="s">
        <v>1126</v>
      </c>
      <c r="Z2" s="225" t="s">
        <v>1454</v>
      </c>
      <c r="AA2" s="225" t="s">
        <v>1127</v>
      </c>
      <c r="AB2" s="225" t="s">
        <v>1748</v>
      </c>
      <c r="AC2" s="225" t="s">
        <v>1745</v>
      </c>
      <c r="AD2" s="225" t="s">
        <v>1746</v>
      </c>
      <c r="AE2" s="225" t="s">
        <v>1747</v>
      </c>
      <c r="AF2" s="225" t="s">
        <v>986</v>
      </c>
      <c r="AG2" s="225" t="s">
        <v>846</v>
      </c>
      <c r="AH2" s="225" t="s">
        <v>847</v>
      </c>
      <c r="AI2" s="225" t="s">
        <v>1690</v>
      </c>
      <c r="AJ2" s="31" t="s">
        <v>1501</v>
      </c>
      <c r="AK2" s="31" t="s">
        <v>1500</v>
      </c>
      <c r="AL2" s="230" t="s">
        <v>2</v>
      </c>
      <c r="AM2" s="34"/>
      <c r="AN2" s="338" t="s">
        <v>1216</v>
      </c>
      <c r="AO2" s="127" t="s">
        <v>667</v>
      </c>
      <c r="AP2" s="127" t="s">
        <v>24</v>
      </c>
      <c r="AQ2" s="127" t="s">
        <v>25</v>
      </c>
      <c r="AR2" s="127" t="s">
        <v>491</v>
      </c>
      <c r="AS2" s="127" t="s">
        <v>194</v>
      </c>
      <c r="AT2" s="127" t="s">
        <v>1204</v>
      </c>
      <c r="AU2" s="338" t="s">
        <v>1217</v>
      </c>
      <c r="AV2" s="127" t="s">
        <v>23</v>
      </c>
      <c r="AW2" s="127" t="s">
        <v>1214</v>
      </c>
      <c r="AX2" s="127" t="s">
        <v>1207</v>
      </c>
      <c r="AY2" s="127" t="s">
        <v>1207</v>
      </c>
      <c r="AZ2" s="127" t="s">
        <v>704</v>
      </c>
      <c r="BA2" s="127" t="s">
        <v>814</v>
      </c>
      <c r="BB2" s="127" t="s">
        <v>1230</v>
      </c>
      <c r="BC2" s="338" t="s">
        <v>1676</v>
      </c>
      <c r="BD2" s="127" t="s">
        <v>765</v>
      </c>
      <c r="BE2" s="127" t="s">
        <v>22</v>
      </c>
      <c r="BF2" s="127" t="s">
        <v>22</v>
      </c>
      <c r="BG2" s="127" t="s">
        <v>22</v>
      </c>
      <c r="BH2" s="127" t="s">
        <v>22</v>
      </c>
      <c r="BI2" s="127" t="s">
        <v>21</v>
      </c>
      <c r="BJ2" s="127" t="s">
        <v>21</v>
      </c>
      <c r="BK2" s="127" t="s">
        <v>21</v>
      </c>
      <c r="BL2" s="127" t="s">
        <v>21</v>
      </c>
      <c r="BM2" s="127" t="s">
        <v>20</v>
      </c>
      <c r="BN2" s="127" t="s">
        <v>20</v>
      </c>
      <c r="BO2" s="338" t="s">
        <v>1675</v>
      </c>
      <c r="BP2" s="127" t="s">
        <v>235</v>
      </c>
      <c r="BQ2" s="127" t="s">
        <v>236</v>
      </c>
      <c r="BR2" s="127" t="s">
        <v>237</v>
      </c>
      <c r="BS2" s="127" t="s">
        <v>237</v>
      </c>
      <c r="BT2" s="127" t="s">
        <v>237</v>
      </c>
      <c r="BU2" s="127" t="s">
        <v>237</v>
      </c>
      <c r="BV2" s="127" t="s">
        <v>237</v>
      </c>
      <c r="BW2" s="127" t="s">
        <v>237</v>
      </c>
      <c r="BX2" s="127" t="s">
        <v>237</v>
      </c>
      <c r="BY2" s="127" t="s">
        <v>237</v>
      </c>
      <c r="BZ2" s="338" t="s">
        <v>1224</v>
      </c>
      <c r="CA2" s="127" t="s">
        <v>833</v>
      </c>
      <c r="CB2" s="127" t="s">
        <v>1493</v>
      </c>
      <c r="CC2" s="127" t="s">
        <v>832</v>
      </c>
      <c r="CD2" s="127" t="s">
        <v>1082</v>
      </c>
      <c r="CE2" s="127" t="s">
        <v>1099</v>
      </c>
      <c r="CF2" s="127" t="s">
        <v>542</v>
      </c>
      <c r="CG2" s="127" t="s">
        <v>1084</v>
      </c>
      <c r="CH2" s="127" t="s">
        <v>1083</v>
      </c>
      <c r="CI2" s="127" t="s">
        <v>1211</v>
      </c>
      <c r="CJ2" s="127" t="s">
        <v>371</v>
      </c>
      <c r="CK2" s="127" t="s">
        <v>372</v>
      </c>
      <c r="CL2" s="338" t="s">
        <v>1219</v>
      </c>
      <c r="CM2" s="127" t="s">
        <v>1372</v>
      </c>
      <c r="CN2" s="127" t="s">
        <v>1372</v>
      </c>
      <c r="CO2" s="127" t="s">
        <v>1372</v>
      </c>
      <c r="CP2" s="127" t="s">
        <v>1372</v>
      </c>
      <c r="CQ2" s="127" t="s">
        <v>1372</v>
      </c>
      <c r="CR2" s="127" t="s">
        <v>1372</v>
      </c>
      <c r="CS2" s="127" t="s">
        <v>1373</v>
      </c>
      <c r="CT2" s="127" t="s">
        <v>238</v>
      </c>
      <c r="CU2" s="127" t="s">
        <v>238</v>
      </c>
      <c r="CV2" s="127" t="s">
        <v>238</v>
      </c>
      <c r="CW2" s="127" t="s">
        <v>238</v>
      </c>
      <c r="CX2" s="127" t="s">
        <v>241</v>
      </c>
      <c r="CY2" s="127" t="s">
        <v>1320</v>
      </c>
      <c r="CZ2" s="127" t="s">
        <v>1320</v>
      </c>
      <c r="DA2" s="127" t="s">
        <v>1320</v>
      </c>
      <c r="DB2" s="127" t="s">
        <v>1321</v>
      </c>
      <c r="DC2" s="127" t="s">
        <v>1321</v>
      </c>
      <c r="DD2" s="127" t="s">
        <v>1321</v>
      </c>
      <c r="DE2" s="127" t="s">
        <v>1322</v>
      </c>
      <c r="DF2" s="127" t="s">
        <v>1322</v>
      </c>
      <c r="DG2" s="127" t="s">
        <v>1322</v>
      </c>
      <c r="DH2" s="127" t="s">
        <v>1323</v>
      </c>
      <c r="DI2" s="127" t="s">
        <v>1323</v>
      </c>
      <c r="DJ2" s="127" t="s">
        <v>1323</v>
      </c>
      <c r="DK2" s="127" t="s">
        <v>233</v>
      </c>
      <c r="DL2" s="127" t="s">
        <v>234</v>
      </c>
      <c r="DM2" s="127" t="s">
        <v>33</v>
      </c>
      <c r="DN2" s="127" t="s">
        <v>33</v>
      </c>
      <c r="DO2" s="127" t="s">
        <v>33</v>
      </c>
      <c r="DP2" s="127" t="s">
        <v>33</v>
      </c>
      <c r="DQ2" s="127" t="s">
        <v>33</v>
      </c>
      <c r="DR2" s="127" t="s">
        <v>33</v>
      </c>
      <c r="DS2" s="127" t="s">
        <v>35</v>
      </c>
      <c r="DT2" s="127" t="s">
        <v>35</v>
      </c>
      <c r="DU2" s="127" t="s">
        <v>35</v>
      </c>
      <c r="DV2" s="127" t="s">
        <v>543</v>
      </c>
      <c r="DW2" s="127" t="s">
        <v>542</v>
      </c>
      <c r="DX2" s="127" t="s">
        <v>542</v>
      </c>
      <c r="DY2" s="127" t="s">
        <v>542</v>
      </c>
      <c r="DZ2" s="127" t="s">
        <v>542</v>
      </c>
      <c r="EA2" s="127" t="s">
        <v>542</v>
      </c>
      <c r="EB2" s="127" t="s">
        <v>542</v>
      </c>
      <c r="EC2" s="127" t="s">
        <v>542</v>
      </c>
      <c r="ED2" s="127" t="s">
        <v>542</v>
      </c>
      <c r="EE2" s="127" t="s">
        <v>542</v>
      </c>
      <c r="EF2" s="127" t="s">
        <v>542</v>
      </c>
      <c r="EG2" s="127" t="s">
        <v>542</v>
      </c>
      <c r="EH2" s="127" t="s">
        <v>542</v>
      </c>
      <c r="EI2" s="127" t="s">
        <v>542</v>
      </c>
      <c r="EJ2" s="127" t="s">
        <v>542</v>
      </c>
      <c r="EK2" s="127" t="s">
        <v>542</v>
      </c>
      <c r="EL2" s="127" t="s">
        <v>542</v>
      </c>
      <c r="EM2" s="127" t="s">
        <v>542</v>
      </c>
      <c r="EN2" s="127" t="s">
        <v>542</v>
      </c>
      <c r="EO2" s="127" t="s">
        <v>542</v>
      </c>
      <c r="EP2" s="127" t="s">
        <v>542</v>
      </c>
      <c r="EQ2" s="127" t="s">
        <v>542</v>
      </c>
      <c r="ER2" s="127" t="s">
        <v>542</v>
      </c>
      <c r="ES2" s="127" t="s">
        <v>542</v>
      </c>
      <c r="ET2" s="127" t="s">
        <v>542</v>
      </c>
      <c r="EU2" s="127" t="s">
        <v>542</v>
      </c>
      <c r="EV2" s="127" t="s">
        <v>542</v>
      </c>
      <c r="EW2" s="127" t="s">
        <v>542</v>
      </c>
      <c r="EX2" s="127" t="s">
        <v>542</v>
      </c>
      <c r="EY2" s="127" t="s">
        <v>542</v>
      </c>
      <c r="EZ2" s="127" t="s">
        <v>542</v>
      </c>
      <c r="FA2" s="127" t="s">
        <v>542</v>
      </c>
      <c r="FB2" s="127" t="s">
        <v>542</v>
      </c>
      <c r="FC2" s="127" t="s">
        <v>542</v>
      </c>
      <c r="FD2" s="127" t="s">
        <v>542</v>
      </c>
      <c r="FE2" s="127" t="s">
        <v>542</v>
      </c>
      <c r="FF2" s="127" t="s">
        <v>542</v>
      </c>
      <c r="FG2" s="127" t="s">
        <v>542</v>
      </c>
      <c r="FH2" s="127" t="s">
        <v>542</v>
      </c>
      <c r="FI2" s="127" t="s">
        <v>542</v>
      </c>
      <c r="FJ2" s="127" t="s">
        <v>542</v>
      </c>
      <c r="FK2" s="127" t="s">
        <v>542</v>
      </c>
      <c r="FL2" s="127" t="s">
        <v>542</v>
      </c>
      <c r="FM2" s="127" t="s">
        <v>542</v>
      </c>
      <c r="FN2" s="127" t="s">
        <v>542</v>
      </c>
      <c r="FO2" s="127" t="s">
        <v>542</v>
      </c>
      <c r="FP2" s="127" t="s">
        <v>542</v>
      </c>
      <c r="FQ2" s="127" t="s">
        <v>542</v>
      </c>
      <c r="FR2" s="127" t="s">
        <v>542</v>
      </c>
      <c r="FS2" s="127" t="s">
        <v>542</v>
      </c>
      <c r="FT2" s="127" t="s">
        <v>542</v>
      </c>
      <c r="FU2" s="127" t="s">
        <v>542</v>
      </c>
      <c r="FV2" s="127" t="s">
        <v>542</v>
      </c>
      <c r="FW2" s="127" t="s">
        <v>542</v>
      </c>
      <c r="FX2" s="127" t="s">
        <v>542</v>
      </c>
      <c r="FY2" s="127" t="s">
        <v>542</v>
      </c>
      <c r="FZ2" s="127" t="s">
        <v>542</v>
      </c>
      <c r="GA2" s="127" t="s">
        <v>542</v>
      </c>
      <c r="GB2" s="127" t="s">
        <v>542</v>
      </c>
      <c r="GC2" s="127" t="s">
        <v>542</v>
      </c>
      <c r="GD2" s="127" t="s">
        <v>542</v>
      </c>
      <c r="GE2" s="127" t="s">
        <v>542</v>
      </c>
      <c r="GF2" s="127" t="s">
        <v>542</v>
      </c>
      <c r="GG2" s="127" t="s">
        <v>542</v>
      </c>
      <c r="GH2" s="127" t="s">
        <v>542</v>
      </c>
      <c r="GI2" s="127" t="s">
        <v>542</v>
      </c>
      <c r="GJ2" s="127" t="s">
        <v>542</v>
      </c>
      <c r="GK2" s="127" t="s">
        <v>542</v>
      </c>
      <c r="GL2" s="127" t="s">
        <v>542</v>
      </c>
      <c r="GM2" s="127" t="s">
        <v>542</v>
      </c>
      <c r="GN2" s="127" t="s">
        <v>542</v>
      </c>
      <c r="GO2" s="127" t="s">
        <v>542</v>
      </c>
      <c r="GP2" s="127" t="s">
        <v>542</v>
      </c>
      <c r="GQ2" s="127" t="s">
        <v>542</v>
      </c>
      <c r="GR2" s="127" t="s">
        <v>542</v>
      </c>
      <c r="GS2" s="127" t="s">
        <v>542</v>
      </c>
      <c r="GT2" s="127" t="s">
        <v>542</v>
      </c>
      <c r="GU2" s="127" t="s">
        <v>542</v>
      </c>
      <c r="GV2" s="127" t="s">
        <v>542</v>
      </c>
      <c r="GW2" s="127" t="s">
        <v>542</v>
      </c>
      <c r="GX2" s="127" t="s">
        <v>542</v>
      </c>
      <c r="GY2" s="127" t="s">
        <v>542</v>
      </c>
      <c r="GZ2" s="127" t="s">
        <v>542</v>
      </c>
      <c r="HA2" s="127" t="s">
        <v>542</v>
      </c>
      <c r="HB2" s="127" t="s">
        <v>542</v>
      </c>
      <c r="HC2" s="127" t="s">
        <v>542</v>
      </c>
      <c r="HD2" s="127" t="s">
        <v>542</v>
      </c>
      <c r="HE2" s="127" t="s">
        <v>542</v>
      </c>
      <c r="HF2" s="127" t="s">
        <v>542</v>
      </c>
      <c r="HG2" s="127" t="s">
        <v>542</v>
      </c>
      <c r="HH2" s="127" t="s">
        <v>542</v>
      </c>
      <c r="HI2" s="127" t="s">
        <v>542</v>
      </c>
      <c r="HJ2" s="127" t="s">
        <v>542</v>
      </c>
      <c r="HK2" s="127" t="s">
        <v>542</v>
      </c>
      <c r="HL2" s="127" t="s">
        <v>542</v>
      </c>
      <c r="HM2" s="127" t="s">
        <v>542</v>
      </c>
      <c r="HN2" s="127" t="s">
        <v>542</v>
      </c>
      <c r="HO2" s="127" t="s">
        <v>542</v>
      </c>
      <c r="HP2" s="127" t="s">
        <v>542</v>
      </c>
      <c r="HQ2" s="127" t="s">
        <v>542</v>
      </c>
      <c r="HR2" s="127" t="s">
        <v>542</v>
      </c>
      <c r="HS2" s="127" t="s">
        <v>542</v>
      </c>
      <c r="HT2" s="127" t="s">
        <v>542</v>
      </c>
      <c r="HU2" s="127" t="s">
        <v>542</v>
      </c>
      <c r="HV2" s="127" t="s">
        <v>542</v>
      </c>
      <c r="HW2" s="127" t="s">
        <v>881</v>
      </c>
      <c r="HX2" s="338" t="s">
        <v>1220</v>
      </c>
      <c r="HY2" s="127" t="s">
        <v>32</v>
      </c>
      <c r="HZ2" s="127" t="s">
        <v>15</v>
      </c>
      <c r="IA2" s="127" t="s">
        <v>209</v>
      </c>
      <c r="IB2" s="127" t="s">
        <v>27</v>
      </c>
      <c r="IC2" s="127" t="s">
        <v>1631</v>
      </c>
      <c r="ID2" s="127" t="s">
        <v>1519</v>
      </c>
      <c r="IE2" s="127" t="s">
        <v>1519</v>
      </c>
      <c r="IF2" s="127" t="s">
        <v>1519</v>
      </c>
      <c r="IG2" s="127" t="s">
        <v>1519</v>
      </c>
      <c r="IH2" s="127" t="s">
        <v>1519</v>
      </c>
      <c r="II2" s="127" t="s">
        <v>1519</v>
      </c>
      <c r="IJ2" s="127" t="s">
        <v>1519</v>
      </c>
      <c r="IK2" s="127" t="s">
        <v>1519</v>
      </c>
      <c r="IL2" s="127" t="s">
        <v>1519</v>
      </c>
      <c r="IM2" s="127" t="s">
        <v>1646</v>
      </c>
      <c r="IN2" s="127" t="s">
        <v>1646</v>
      </c>
      <c r="IO2" s="127" t="s">
        <v>1646</v>
      </c>
      <c r="IP2" s="127" t="s">
        <v>1646</v>
      </c>
      <c r="IQ2" s="127" t="s">
        <v>1646</v>
      </c>
      <c r="IR2" s="127" t="s">
        <v>1646</v>
      </c>
      <c r="IS2" s="127" t="s">
        <v>1646</v>
      </c>
      <c r="IT2" s="127" t="s">
        <v>1646</v>
      </c>
      <c r="IU2" s="127" t="s">
        <v>1646</v>
      </c>
      <c r="IV2" s="127" t="s">
        <v>1628</v>
      </c>
      <c r="IW2" s="127" t="s">
        <v>1699</v>
      </c>
      <c r="IX2" s="127" t="s">
        <v>379</v>
      </c>
      <c r="IY2" s="127" t="s">
        <v>1565</v>
      </c>
      <c r="IZ2" s="127" t="s">
        <v>1761</v>
      </c>
      <c r="JA2" s="127" t="s">
        <v>1762</v>
      </c>
      <c r="JB2" s="338" t="s">
        <v>1237</v>
      </c>
      <c r="JC2" s="127" t="s">
        <v>1249</v>
      </c>
      <c r="JD2" s="127" t="s">
        <v>14</v>
      </c>
      <c r="JE2" s="127" t="s">
        <v>14</v>
      </c>
      <c r="JF2" s="127" t="s">
        <v>14</v>
      </c>
      <c r="JG2" s="127" t="s">
        <v>19</v>
      </c>
      <c r="JH2" s="127" t="s">
        <v>19</v>
      </c>
      <c r="JI2" s="127" t="s">
        <v>722</v>
      </c>
      <c r="JJ2" s="127" t="s">
        <v>836</v>
      </c>
      <c r="JK2" s="127" t="s">
        <v>722</v>
      </c>
      <c r="JL2" s="127" t="s">
        <v>836</v>
      </c>
      <c r="JM2" s="127" t="s">
        <v>956</v>
      </c>
      <c r="JN2" s="127" t="s">
        <v>956</v>
      </c>
      <c r="JO2" s="127" t="s">
        <v>363</v>
      </c>
      <c r="JP2" s="127" t="s">
        <v>834</v>
      </c>
      <c r="JQ2" s="127" t="s">
        <v>892</v>
      </c>
      <c r="JR2" s="127" t="s">
        <v>892</v>
      </c>
      <c r="JS2" s="127" t="s">
        <v>892</v>
      </c>
      <c r="JT2" s="127" t="s">
        <v>892</v>
      </c>
      <c r="JU2" s="127" t="s">
        <v>892</v>
      </c>
      <c r="JV2" s="127" t="s">
        <v>892</v>
      </c>
      <c r="JW2" s="127" t="s">
        <v>892</v>
      </c>
      <c r="JX2" s="127" t="s">
        <v>892</v>
      </c>
      <c r="JY2" s="127" t="s">
        <v>835</v>
      </c>
      <c r="JZ2" s="127" t="s">
        <v>893</v>
      </c>
      <c r="KA2" s="127" t="s">
        <v>893</v>
      </c>
      <c r="KB2" s="127" t="s">
        <v>893</v>
      </c>
      <c r="KC2" s="127" t="s">
        <v>893</v>
      </c>
      <c r="KD2" s="127" t="s">
        <v>893</v>
      </c>
      <c r="KE2" s="127" t="s">
        <v>893</v>
      </c>
      <c r="KF2" s="127" t="s">
        <v>893</v>
      </c>
      <c r="KG2" s="127" t="s">
        <v>837</v>
      </c>
      <c r="KH2" s="127" t="s">
        <v>841</v>
      </c>
      <c r="KI2" s="127" t="s">
        <v>841</v>
      </c>
      <c r="KJ2" s="127" t="s">
        <v>838</v>
      </c>
      <c r="KK2" s="127" t="s">
        <v>840</v>
      </c>
      <c r="KL2" s="127" t="s">
        <v>840</v>
      </c>
      <c r="KM2" s="127" t="s">
        <v>840</v>
      </c>
      <c r="KN2" s="127" t="s">
        <v>840</v>
      </c>
      <c r="KO2" s="127" t="s">
        <v>840</v>
      </c>
      <c r="KP2" s="127" t="s">
        <v>1366</v>
      </c>
      <c r="KQ2" s="127" t="s">
        <v>1326</v>
      </c>
      <c r="KR2" s="127" t="s">
        <v>1326</v>
      </c>
      <c r="KS2" s="127" t="s">
        <v>1528</v>
      </c>
      <c r="KT2" s="127" t="s">
        <v>312</v>
      </c>
      <c r="KU2" s="127" t="s">
        <v>955</v>
      </c>
      <c r="KV2" s="127" t="s">
        <v>312</v>
      </c>
      <c r="KW2" s="127" t="s">
        <v>397</v>
      </c>
      <c r="KX2" s="127" t="s">
        <v>354</v>
      </c>
      <c r="KY2" s="127" t="s">
        <v>843</v>
      </c>
      <c r="KZ2" s="127" t="s">
        <v>1076</v>
      </c>
      <c r="LA2" s="127" t="s">
        <v>289</v>
      </c>
      <c r="LB2" s="127" t="s">
        <v>290</v>
      </c>
      <c r="LC2" s="127" t="s">
        <v>1259</v>
      </c>
      <c r="LD2" s="338" t="s">
        <v>1222</v>
      </c>
      <c r="LE2" s="127" t="s">
        <v>76</v>
      </c>
      <c r="LF2" s="127" t="s">
        <v>115</v>
      </c>
      <c r="LG2" s="127" t="s">
        <v>77</v>
      </c>
      <c r="LH2" s="127" t="s">
        <v>368</v>
      </c>
      <c r="LI2" s="127" t="s">
        <v>1826</v>
      </c>
      <c r="LJ2" s="127" t="s">
        <v>1826</v>
      </c>
      <c r="LK2" s="127" t="s">
        <v>851</v>
      </c>
      <c r="LL2" s="127" t="s">
        <v>1758</v>
      </c>
      <c r="LM2" s="127" t="s">
        <v>1758</v>
      </c>
      <c r="LN2" s="127" t="s">
        <v>1758</v>
      </c>
      <c r="LO2" s="127" t="s">
        <v>1758</v>
      </c>
      <c r="LP2" s="127" t="s">
        <v>1758</v>
      </c>
      <c r="LQ2" s="127" t="s">
        <v>1758</v>
      </c>
      <c r="LR2" s="127" t="s">
        <v>1758</v>
      </c>
      <c r="LS2" s="127" t="s">
        <v>1758</v>
      </c>
      <c r="LT2" s="127" t="s">
        <v>1758</v>
      </c>
      <c r="LU2" s="127" t="s">
        <v>1495</v>
      </c>
      <c r="LV2" s="338" t="s">
        <v>1223</v>
      </c>
      <c r="LW2" s="127" t="s">
        <v>1325</v>
      </c>
      <c r="LX2" s="127" t="s">
        <v>1316</v>
      </c>
      <c r="LY2" s="127" t="s">
        <v>1498</v>
      </c>
      <c r="LZ2" s="127" t="s">
        <v>1609</v>
      </c>
      <c r="MA2" s="127" t="s">
        <v>1609</v>
      </c>
      <c r="MB2" s="127" t="s">
        <v>1609</v>
      </c>
      <c r="MC2" s="127" t="s">
        <v>1609</v>
      </c>
      <c r="MD2" s="127" t="s">
        <v>1609</v>
      </c>
      <c r="ME2" s="127" t="s">
        <v>1609</v>
      </c>
      <c r="MF2" s="127" t="s">
        <v>1609</v>
      </c>
      <c r="MG2" s="127" t="s">
        <v>800</v>
      </c>
      <c r="MH2" s="127" t="s">
        <v>916</v>
      </c>
      <c r="MI2" s="127" t="s">
        <v>913</v>
      </c>
      <c r="MJ2" s="127" t="s">
        <v>913</v>
      </c>
      <c r="MK2" s="127" t="s">
        <v>913</v>
      </c>
      <c r="ML2" s="127" t="s">
        <v>913</v>
      </c>
      <c r="MM2" s="127" t="s">
        <v>913</v>
      </c>
      <c r="MN2" s="127" t="s">
        <v>913</v>
      </c>
      <c r="MO2" s="127" t="s">
        <v>913</v>
      </c>
      <c r="MP2" s="127" t="s">
        <v>913</v>
      </c>
      <c r="MQ2" s="127" t="s">
        <v>913</v>
      </c>
      <c r="MR2" s="127" t="s">
        <v>913</v>
      </c>
      <c r="MS2" s="127" t="s">
        <v>913</v>
      </c>
      <c r="MT2" s="127" t="s">
        <v>913</v>
      </c>
      <c r="MU2" s="127" t="s">
        <v>913</v>
      </c>
      <c r="MV2" s="127" t="s">
        <v>913</v>
      </c>
      <c r="MW2" s="127" t="s">
        <v>913</v>
      </c>
      <c r="MX2" s="127" t="s">
        <v>913</v>
      </c>
      <c r="MY2" s="127" t="s">
        <v>913</v>
      </c>
      <c r="MZ2" s="127" t="s">
        <v>913</v>
      </c>
      <c r="NA2" s="127" t="s">
        <v>913</v>
      </c>
      <c r="NB2" s="127" t="s">
        <v>913</v>
      </c>
      <c r="NC2" s="127" t="s">
        <v>913</v>
      </c>
      <c r="ND2" s="127" t="s">
        <v>913</v>
      </c>
      <c r="NE2" s="127" t="s">
        <v>913</v>
      </c>
      <c r="NF2" s="127" t="s">
        <v>913</v>
      </c>
      <c r="NG2" s="127" t="s">
        <v>913</v>
      </c>
      <c r="NH2" s="127" t="s">
        <v>913</v>
      </c>
      <c r="NI2" s="127" t="s">
        <v>913</v>
      </c>
      <c r="NJ2" s="127" t="s">
        <v>913</v>
      </c>
      <c r="NK2" s="127" t="s">
        <v>913</v>
      </c>
      <c r="NL2" s="127" t="s">
        <v>913</v>
      </c>
      <c r="NM2" s="127" t="s">
        <v>913</v>
      </c>
      <c r="NN2" s="127" t="s">
        <v>913</v>
      </c>
      <c r="NO2" s="127" t="s">
        <v>913</v>
      </c>
      <c r="NP2" s="127" t="s">
        <v>913</v>
      </c>
      <c r="NQ2" s="127" t="s">
        <v>913</v>
      </c>
      <c r="NR2" s="127" t="s">
        <v>913</v>
      </c>
      <c r="NS2" s="127" t="s">
        <v>913</v>
      </c>
      <c r="NT2" s="127" t="s">
        <v>913</v>
      </c>
      <c r="NU2" s="127" t="s">
        <v>913</v>
      </c>
      <c r="NV2" s="127" t="s">
        <v>913</v>
      </c>
      <c r="NW2" s="127" t="s">
        <v>913</v>
      </c>
      <c r="NX2" s="127" t="s">
        <v>913</v>
      </c>
      <c r="NY2" s="127" t="s">
        <v>913</v>
      </c>
      <c r="NZ2" s="127" t="s">
        <v>913</v>
      </c>
      <c r="OA2" s="127" t="s">
        <v>913</v>
      </c>
      <c r="OB2" s="127" t="s">
        <v>500</v>
      </c>
      <c r="OC2" s="128" t="s">
        <v>190</v>
      </c>
    </row>
    <row r="3" spans="1:393" s="2" customFormat="1" ht="42" customHeight="1">
      <c r="A3" s="74">
        <v>1143</v>
      </c>
      <c r="B3" s="73">
        <f ca="1">COUNTIFS($C$4:$C$62,$A$3,$E$4:$E$62,TRUE)</f>
        <v>0</v>
      </c>
      <c r="C3" s="95" t="s">
        <v>67</v>
      </c>
      <c r="D3" s="95" t="s">
        <v>67</v>
      </c>
      <c r="E3" s="94"/>
      <c r="F3" s="94"/>
      <c r="G3" s="94"/>
      <c r="H3" s="476"/>
      <c r="I3" s="476"/>
      <c r="J3" s="476"/>
      <c r="K3" s="476"/>
      <c r="L3" s="476"/>
      <c r="M3" s="34"/>
      <c r="N3" s="34"/>
      <c r="O3" s="476"/>
      <c r="P3" s="34"/>
      <c r="Q3" s="34"/>
      <c r="R3" s="34"/>
      <c r="S3" s="34"/>
      <c r="T3" s="34"/>
      <c r="U3" s="34"/>
      <c r="V3" s="34"/>
      <c r="W3" s="34"/>
      <c r="X3" s="34"/>
      <c r="Y3" s="34"/>
      <c r="Z3" s="34"/>
      <c r="AA3" s="34"/>
      <c r="AB3" s="34"/>
      <c r="AC3" s="34"/>
      <c r="AD3" s="34"/>
      <c r="AE3" s="34"/>
      <c r="AF3" s="34"/>
      <c r="AG3" s="34"/>
      <c r="AH3" s="34"/>
      <c r="AI3" s="34"/>
      <c r="AJ3" s="34"/>
      <c r="AK3" s="34"/>
      <c r="AL3" s="230" t="s">
        <v>3</v>
      </c>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c r="BN3" s="31"/>
      <c r="BO3" s="31"/>
      <c r="BP3" s="31"/>
      <c r="BQ3" s="31"/>
      <c r="BR3" s="31"/>
      <c r="BS3" s="31"/>
      <c r="BT3" s="31"/>
      <c r="BU3" s="31"/>
      <c r="BV3" s="31"/>
      <c r="BW3" s="31"/>
      <c r="BX3" s="31"/>
      <c r="BY3" s="31"/>
      <c r="BZ3" s="31"/>
      <c r="CA3" s="31"/>
      <c r="CB3" s="31"/>
      <c r="CC3" s="31"/>
      <c r="CD3" s="31"/>
      <c r="CE3" s="31"/>
      <c r="CF3" s="97"/>
      <c r="CG3" s="31"/>
      <c r="CH3" s="31"/>
      <c r="CI3" s="31"/>
      <c r="CJ3" s="97"/>
      <c r="CK3" s="97"/>
      <c r="CL3" s="31"/>
      <c r="CM3" s="31"/>
      <c r="CN3" s="31"/>
      <c r="CO3" s="31"/>
      <c r="CP3" s="31"/>
      <c r="CQ3" s="31"/>
      <c r="CR3" s="31"/>
      <c r="CS3" s="31"/>
      <c r="CT3" s="31"/>
      <c r="CU3" s="31"/>
      <c r="CV3" s="31"/>
      <c r="CW3" s="31"/>
      <c r="CX3" s="31"/>
      <c r="CY3" s="31"/>
      <c r="CZ3" s="31"/>
      <c r="DA3" s="31"/>
      <c r="DB3" s="31"/>
      <c r="DC3" s="31"/>
      <c r="DD3" s="31"/>
      <c r="DE3" s="31"/>
      <c r="DF3" s="31"/>
      <c r="DG3" s="31"/>
      <c r="DH3" s="31"/>
      <c r="DI3" s="31"/>
      <c r="DJ3" s="31"/>
      <c r="DK3" s="31"/>
      <c r="DL3" s="31"/>
      <c r="DM3" s="31"/>
      <c r="DN3" s="31"/>
      <c r="DO3" s="31"/>
      <c r="DP3" s="31"/>
      <c r="DQ3" s="31"/>
      <c r="DR3" s="31"/>
      <c r="DS3" s="31"/>
      <c r="DT3" s="31"/>
      <c r="DU3" s="31"/>
      <c r="DV3" s="97"/>
      <c r="DW3" s="97"/>
      <c r="DX3" s="97"/>
      <c r="DY3" s="97"/>
      <c r="DZ3" s="97"/>
      <c r="EA3" s="97"/>
      <c r="EB3" s="97"/>
      <c r="EC3" s="97"/>
      <c r="ED3" s="97"/>
      <c r="EE3" s="97"/>
      <c r="EF3" s="97"/>
      <c r="EG3" s="97"/>
      <c r="EH3" s="97"/>
      <c r="EI3" s="97"/>
      <c r="EJ3" s="97"/>
      <c r="EK3" s="97"/>
      <c r="EL3" s="97"/>
      <c r="EM3" s="97"/>
      <c r="EN3" s="97"/>
      <c r="EO3" s="97"/>
      <c r="EP3" s="97"/>
      <c r="EQ3" s="97"/>
      <c r="ER3" s="97"/>
      <c r="ES3" s="97"/>
      <c r="ET3" s="97"/>
      <c r="EU3" s="97"/>
      <c r="EV3" s="97"/>
      <c r="EW3" s="97"/>
      <c r="EX3" s="97"/>
      <c r="EY3" s="97"/>
      <c r="EZ3" s="97"/>
      <c r="FA3" s="97"/>
      <c r="FB3" s="97"/>
      <c r="FC3" s="97"/>
      <c r="FD3" s="97"/>
      <c r="FE3" s="97"/>
      <c r="FF3" s="97"/>
      <c r="FG3" s="97"/>
      <c r="FH3" s="97"/>
      <c r="FI3" s="97"/>
      <c r="FJ3" s="97"/>
      <c r="FK3" s="97"/>
      <c r="FL3" s="97"/>
      <c r="FM3" s="97"/>
      <c r="FN3" s="97"/>
      <c r="FO3" s="97"/>
      <c r="FP3" s="97"/>
      <c r="FQ3" s="97"/>
      <c r="FR3" s="97"/>
      <c r="FS3" s="97"/>
      <c r="FT3" s="97"/>
      <c r="FU3" s="97"/>
      <c r="FV3" s="97"/>
      <c r="FW3" s="97"/>
      <c r="FX3" s="97"/>
      <c r="FY3" s="97"/>
      <c r="FZ3" s="97"/>
      <c r="GA3" s="97"/>
      <c r="GB3" s="97"/>
      <c r="GC3" s="97"/>
      <c r="GD3" s="97"/>
      <c r="GE3" s="97"/>
      <c r="GF3" s="97"/>
      <c r="GG3" s="97"/>
      <c r="GH3" s="97"/>
      <c r="GI3" s="97"/>
      <c r="GJ3" s="97"/>
      <c r="GK3" s="97"/>
      <c r="GL3" s="97"/>
      <c r="GM3" s="97"/>
      <c r="GN3" s="97"/>
      <c r="GO3" s="97"/>
      <c r="GP3" s="97"/>
      <c r="GQ3" s="97"/>
      <c r="GR3" s="97"/>
      <c r="GS3" s="97"/>
      <c r="GT3" s="97"/>
      <c r="GU3" s="97"/>
      <c r="GV3" s="97"/>
      <c r="GW3" s="97"/>
      <c r="GX3" s="97"/>
      <c r="GY3" s="97"/>
      <c r="GZ3" s="97"/>
      <c r="HA3" s="97"/>
      <c r="HB3" s="97"/>
      <c r="HC3" s="97"/>
      <c r="HD3" s="97"/>
      <c r="HE3" s="97"/>
      <c r="HF3" s="97"/>
      <c r="HG3" s="97"/>
      <c r="HH3" s="97"/>
      <c r="HI3" s="97"/>
      <c r="HJ3" s="97"/>
      <c r="HK3" s="97"/>
      <c r="HL3" s="97"/>
      <c r="HM3" s="97"/>
      <c r="HN3" s="97"/>
      <c r="HO3" s="97"/>
      <c r="HP3" s="97"/>
      <c r="HQ3" s="97"/>
      <c r="HR3" s="97"/>
      <c r="HS3" s="97"/>
      <c r="HT3" s="97"/>
      <c r="HU3" s="97"/>
      <c r="HV3" s="97"/>
      <c r="HW3" s="97"/>
      <c r="HX3" s="31"/>
      <c r="HY3" s="31"/>
      <c r="HZ3" s="31"/>
      <c r="IA3" s="97"/>
      <c r="IB3" s="31"/>
      <c r="IC3" s="31"/>
      <c r="ID3" s="31"/>
      <c r="IE3" s="31"/>
      <c r="IF3" s="31"/>
      <c r="IG3" s="97"/>
      <c r="IH3" s="97"/>
      <c r="II3" s="31"/>
      <c r="IJ3" s="31"/>
      <c r="IK3" s="97"/>
      <c r="IL3" s="97"/>
      <c r="IM3" s="97"/>
      <c r="IN3" s="97"/>
      <c r="IO3" s="97"/>
      <c r="IP3" s="97"/>
      <c r="IQ3" s="97"/>
      <c r="IR3" s="97"/>
      <c r="IS3" s="97"/>
      <c r="IT3" s="97"/>
      <c r="IU3" s="97"/>
      <c r="IV3" s="97"/>
      <c r="IW3" s="97"/>
      <c r="IX3" s="97"/>
      <c r="IY3" s="97"/>
      <c r="IZ3" s="97"/>
      <c r="JA3" s="97"/>
      <c r="JB3" s="31"/>
      <c r="JC3" s="97"/>
      <c r="JD3" s="31"/>
      <c r="JE3" s="31"/>
      <c r="JF3" s="31"/>
      <c r="JG3" s="31"/>
      <c r="JH3" s="31"/>
      <c r="JI3" s="31"/>
      <c r="JJ3" s="31"/>
      <c r="JK3" s="31"/>
      <c r="JL3" s="31"/>
      <c r="JM3" s="31"/>
      <c r="JN3" s="31"/>
      <c r="JO3" s="31"/>
      <c r="JP3" s="31"/>
      <c r="JQ3" s="31"/>
      <c r="JR3" s="31"/>
      <c r="JS3" s="31"/>
      <c r="JT3" s="31"/>
      <c r="JU3" s="31"/>
      <c r="JV3" s="31"/>
      <c r="JW3" s="31"/>
      <c r="JX3" s="31"/>
      <c r="JY3" s="31"/>
      <c r="JZ3" s="31"/>
      <c r="KA3" s="31"/>
      <c r="KB3" s="31"/>
      <c r="KC3" s="31"/>
      <c r="KD3" s="31"/>
      <c r="KE3" s="31"/>
      <c r="KF3" s="31"/>
      <c r="KG3" s="31"/>
      <c r="KH3" s="31"/>
      <c r="KI3" s="31"/>
      <c r="KJ3" s="31"/>
      <c r="KK3" s="31"/>
      <c r="KL3" s="31"/>
      <c r="KM3" s="31"/>
      <c r="KN3" s="31"/>
      <c r="KO3" s="31"/>
      <c r="KP3" s="31"/>
      <c r="KQ3" s="31"/>
      <c r="KR3" s="31"/>
      <c r="KS3" s="31"/>
      <c r="KT3" s="31"/>
      <c r="KU3" s="31"/>
      <c r="KV3" s="31"/>
      <c r="KW3" s="97"/>
      <c r="KX3" s="97"/>
      <c r="KY3" s="97"/>
      <c r="KZ3" s="97"/>
      <c r="LA3" s="97"/>
      <c r="LB3" s="97"/>
      <c r="LC3" s="97" t="s">
        <v>267</v>
      </c>
      <c r="LD3" s="31"/>
      <c r="LE3" s="31"/>
      <c r="LF3" s="31"/>
      <c r="LG3" s="31"/>
      <c r="LH3" s="31"/>
      <c r="LI3" s="31"/>
      <c r="LJ3" s="31"/>
      <c r="LK3" s="31"/>
      <c r="LL3" s="97"/>
      <c r="LM3" s="97"/>
      <c r="LN3" s="97"/>
      <c r="LO3" s="97"/>
      <c r="LP3" s="97"/>
      <c r="LQ3" s="97"/>
      <c r="LR3" s="97"/>
      <c r="LS3" s="97"/>
      <c r="LT3" s="97"/>
      <c r="LU3" s="97"/>
      <c r="LV3" s="31"/>
      <c r="LW3" s="31"/>
      <c r="LX3" s="31"/>
      <c r="LY3" s="97" t="s">
        <v>267</v>
      </c>
      <c r="LZ3" s="97" t="s">
        <v>267</v>
      </c>
      <c r="MA3" s="97" t="s">
        <v>267</v>
      </c>
      <c r="MB3" s="97" t="s">
        <v>267</v>
      </c>
      <c r="MC3" s="97" t="s">
        <v>267</v>
      </c>
      <c r="MD3" s="97" t="s">
        <v>267</v>
      </c>
      <c r="ME3" s="97" t="s">
        <v>267</v>
      </c>
      <c r="MF3" s="97" t="s">
        <v>267</v>
      </c>
      <c r="MG3" s="97" t="s">
        <v>267</v>
      </c>
      <c r="MH3" s="97"/>
      <c r="MI3" s="97"/>
      <c r="MJ3" s="97"/>
      <c r="MK3" s="97"/>
      <c r="ML3" s="97"/>
      <c r="MM3" s="97"/>
      <c r="MN3" s="97"/>
      <c r="MO3" s="97"/>
      <c r="MP3" s="97"/>
      <c r="MQ3" s="97"/>
      <c r="MR3" s="97"/>
      <c r="MS3" s="97"/>
      <c r="MT3" s="97"/>
      <c r="MU3" s="97"/>
      <c r="MV3" s="97"/>
      <c r="MW3" s="97"/>
      <c r="MX3" s="97"/>
      <c r="MY3" s="97"/>
      <c r="MZ3" s="97"/>
      <c r="NA3" s="97"/>
      <c r="NB3" s="97"/>
      <c r="NC3" s="97"/>
      <c r="ND3" s="97"/>
      <c r="NE3" s="97"/>
      <c r="NF3" s="97"/>
      <c r="NG3" s="97"/>
      <c r="NH3" s="97"/>
      <c r="NI3" s="97"/>
      <c r="NJ3" s="97"/>
      <c r="NK3" s="97"/>
      <c r="NL3" s="97"/>
      <c r="NM3" s="97"/>
      <c r="NN3" s="97"/>
      <c r="NO3" s="97"/>
      <c r="NP3" s="97"/>
      <c r="NQ3" s="97"/>
      <c r="NR3" s="97"/>
      <c r="NS3" s="97"/>
      <c r="NT3" s="97"/>
      <c r="NU3" s="97"/>
      <c r="NV3" s="97"/>
      <c r="NW3" s="97"/>
      <c r="NX3" s="97"/>
      <c r="NY3" s="97"/>
      <c r="NZ3" s="97"/>
      <c r="OA3" s="97"/>
      <c r="OB3" s="97"/>
      <c r="OC3" s="96" t="s">
        <v>190</v>
      </c>
    </row>
    <row r="4" spans="1:393" s="2" customFormat="1" ht="65.25" customHeight="1">
      <c r="A4" s="101" t="str">
        <f>"Trial Number
("&amp;COUNT(A$5:A$62)-1&amp;")"</f>
        <v>Trial Number
(49)</v>
      </c>
      <c r="B4" s="101" t="s">
        <v>70</v>
      </c>
      <c r="C4" s="101" t="s">
        <v>66</v>
      </c>
      <c r="D4" s="101" t="s">
        <v>1382</v>
      </c>
      <c r="E4" s="101" t="str">
        <f ca="1">"Run Trials
("&amp;COUNTIFS(E$5:E$62,TRUE)&amp;")
("&amp;TEXT(COUNTIFS(E$5:E$62,TRUE)/(COUNTA($A$5:$A$62)-1),"0.0%)")</f>
        <v>Run Trials
(17)
(34.7%)</v>
      </c>
      <c r="F4" s="102" t="str">
        <f ca="1">"Full output
("&amp;TEXT(COUNTIFS($E$5:$E$62,TRUE,F$5:F$62,TRUE)/COUNTIFS($E$5:$E$62,TRUE),"0%)")</f>
        <v>Full output
(24%)</v>
      </c>
      <c r="G4" s="101" t="str">
        <f ca="1">"Report
("&amp;TEXT(COUNTIFS(G$5:G$62,TRUE)/(COUNTA(G$5:G$62)-1),"0.0%)")&amp;"
("&amp;TEXT(COUNTIFS(G$5:G$62,TRUE,$E$5:$E$62,TRUE)/COUNTIFS($E$5:$E$62,TRUE),"0%)")</f>
        <v>Report
(37.0%)
(100%)</v>
      </c>
      <c r="H4" s="103"/>
      <c r="I4" s="103"/>
      <c r="J4" s="103"/>
      <c r="K4" s="103"/>
      <c r="L4" s="103"/>
      <c r="M4" s="103"/>
      <c r="N4" s="103" t="s">
        <v>849</v>
      </c>
      <c r="O4" s="103"/>
      <c r="P4" s="103"/>
      <c r="Q4" s="103"/>
      <c r="R4" s="103"/>
      <c r="S4" s="103"/>
      <c r="T4" s="103"/>
      <c r="U4" s="103"/>
      <c r="V4" s="103"/>
      <c r="W4" s="103"/>
      <c r="X4" s="103"/>
      <c r="Y4" s="103"/>
      <c r="Z4" s="103"/>
      <c r="AA4" s="103"/>
      <c r="AB4" s="103"/>
      <c r="AC4" s="103"/>
      <c r="AD4" s="103"/>
      <c r="AE4" s="103"/>
      <c r="AF4" s="103"/>
      <c r="AG4" s="103"/>
      <c r="AH4" s="103"/>
      <c r="AI4" s="103"/>
      <c r="AJ4" s="103"/>
      <c r="AK4" s="103"/>
      <c r="AL4" s="230" t="s">
        <v>4</v>
      </c>
      <c r="AM4" s="98" t="str">
        <f ca="1">IF(COUNTIFS(AM$5:AM$62,"Dup")&gt;0,"Dup","")</f>
        <v>Dup</v>
      </c>
      <c r="AN4" s="98"/>
      <c r="AO4" s="99"/>
      <c r="AP4" s="99"/>
      <c r="AQ4" s="99"/>
      <c r="AR4" s="99"/>
      <c r="AS4" s="99"/>
      <c r="AT4" s="99"/>
      <c r="AU4" s="98"/>
      <c r="AV4" s="99"/>
      <c r="AW4" s="99"/>
      <c r="AX4" s="99" t="s">
        <v>1208</v>
      </c>
      <c r="AY4" s="99" t="s">
        <v>1209</v>
      </c>
      <c r="AZ4" s="99"/>
      <c r="BA4" s="99"/>
      <c r="BB4" s="99"/>
      <c r="BC4" s="98"/>
      <c r="BD4" s="99" t="s">
        <v>767</v>
      </c>
      <c r="BE4" s="99" t="s">
        <v>850</v>
      </c>
      <c r="BF4" s="99" t="s">
        <v>385</v>
      </c>
      <c r="BG4" s="99" t="s">
        <v>108</v>
      </c>
      <c r="BH4" s="99" t="s">
        <v>767</v>
      </c>
      <c r="BI4" s="99" t="s">
        <v>387</v>
      </c>
      <c r="BJ4" s="99" t="s">
        <v>767</v>
      </c>
      <c r="BK4" s="99" t="s">
        <v>386</v>
      </c>
      <c r="BL4" s="99" t="s">
        <v>360</v>
      </c>
      <c r="BM4" s="99" t="s">
        <v>385</v>
      </c>
      <c r="BN4" s="99" t="s">
        <v>767</v>
      </c>
      <c r="BO4" s="98"/>
      <c r="BP4" s="99"/>
      <c r="BQ4" s="99"/>
      <c r="BR4" s="99" t="s">
        <v>6</v>
      </c>
      <c r="BS4" s="99" t="s">
        <v>7</v>
      </c>
      <c r="BT4" s="99" t="s">
        <v>8</v>
      </c>
      <c r="BU4" s="99" t="s">
        <v>168</v>
      </c>
      <c r="BV4" s="99" t="s">
        <v>183</v>
      </c>
      <c r="BW4" s="99" t="s">
        <v>246</v>
      </c>
      <c r="BX4" s="99" t="s">
        <v>248</v>
      </c>
      <c r="BY4" s="99" t="s">
        <v>282</v>
      </c>
      <c r="BZ4" s="98"/>
      <c r="CA4" s="99"/>
      <c r="CB4" s="99"/>
      <c r="CC4" s="99"/>
      <c r="CD4" s="99"/>
      <c r="CE4" s="99"/>
      <c r="CF4" s="99" t="s">
        <v>1100</v>
      </c>
      <c r="CG4" s="99"/>
      <c r="CH4" s="99"/>
      <c r="CI4" s="99"/>
      <c r="CJ4" s="99"/>
      <c r="CK4" s="99"/>
      <c r="CL4" s="98"/>
      <c r="CM4" s="99" t="s">
        <v>1547</v>
      </c>
      <c r="CN4" s="99" t="s">
        <v>1548</v>
      </c>
      <c r="CO4" s="99" t="s">
        <v>1549</v>
      </c>
      <c r="CP4" s="99" t="s">
        <v>1375</v>
      </c>
      <c r="CQ4" s="99" t="s">
        <v>1376</v>
      </c>
      <c r="CR4" s="99" t="s">
        <v>1377</v>
      </c>
      <c r="CS4" s="99"/>
      <c r="CT4" s="99" t="s">
        <v>6</v>
      </c>
      <c r="CU4" s="99" t="s">
        <v>7</v>
      </c>
      <c r="CV4" s="99" t="s">
        <v>8</v>
      </c>
      <c r="CW4" s="99" t="s">
        <v>168</v>
      </c>
      <c r="CX4" s="99" t="s">
        <v>355</v>
      </c>
      <c r="CY4" s="99" t="s">
        <v>6</v>
      </c>
      <c r="CZ4" s="99" t="s">
        <v>7</v>
      </c>
      <c r="DA4" s="99" t="s">
        <v>8</v>
      </c>
      <c r="DB4" s="99" t="s">
        <v>6</v>
      </c>
      <c r="DC4" s="99" t="s">
        <v>7</v>
      </c>
      <c r="DD4" s="99" t="s">
        <v>8</v>
      </c>
      <c r="DE4" s="99" t="s">
        <v>6</v>
      </c>
      <c r="DF4" s="99" t="s">
        <v>7</v>
      </c>
      <c r="DG4" s="99" t="s">
        <v>8</v>
      </c>
      <c r="DH4" s="99" t="s">
        <v>6</v>
      </c>
      <c r="DI4" s="99" t="s">
        <v>7</v>
      </c>
      <c r="DJ4" s="99" t="s">
        <v>8</v>
      </c>
      <c r="DK4" s="99"/>
      <c r="DL4" s="99"/>
      <c r="DM4" s="99" t="s">
        <v>6</v>
      </c>
      <c r="DN4" s="99" t="s">
        <v>7</v>
      </c>
      <c r="DO4" s="99" t="s">
        <v>8</v>
      </c>
      <c r="DP4" s="99" t="s">
        <v>168</v>
      </c>
      <c r="DQ4" s="99" t="s">
        <v>183</v>
      </c>
      <c r="DR4" s="99" t="s">
        <v>282</v>
      </c>
      <c r="DS4" s="99" t="s">
        <v>6</v>
      </c>
      <c r="DT4" s="99" t="s">
        <v>7</v>
      </c>
      <c r="DU4" s="99" t="s">
        <v>8</v>
      </c>
      <c r="DV4" s="540" t="s">
        <v>302</v>
      </c>
      <c r="DW4" s="541" t="str">
        <f>INDEX(DataAutumn!i.LTWFeedIndices_BBB,1,DW$7)</f>
        <v>0:1, 54:62</v>
      </c>
      <c r="DX4" s="541" t="str">
        <f>INDEX(DataAutumn!i.LTWFeedIndices_BBB,1,DX$7)</f>
        <v>0:1, 62:76</v>
      </c>
      <c r="DY4" s="541" t="str">
        <f>INDEX(DataAutumn!i.FS_StrategyIndices,1,DY$7)</f>
        <v>19:20, 33:49</v>
      </c>
      <c r="DZ4" s="541" t="str">
        <f>INDEX(DataAutumn!i.FS_StrategyIndices,1,DZ$7)</f>
        <v>19:20, 49:54</v>
      </c>
      <c r="EA4" s="541" t="str">
        <f>INDEX(DataAutumn!i.FS_StrategyIndices,1,EA$7)</f>
        <v>19:20, 54:76</v>
      </c>
      <c r="EB4" s="541" t="str">
        <f ca="1">INDEX(DataAutumn!i.FS_StrategyIndices,1,EB$7)</f>
        <v>19:20, 33:51</v>
      </c>
      <c r="EC4" s="541" t="str">
        <f ca="1">INDEX(DataAutumn!i.FS_StrategyIndices,1,EC$7)</f>
        <v>19:20, 51:56</v>
      </c>
      <c r="ED4" s="541" t="str">
        <f ca="1">INDEX(DataAutumn!i.FS_StrategyIndices,1,ED$7)</f>
        <v>19:20, 56:78</v>
      </c>
      <c r="EE4" s="541" t="str">
        <f ca="1">INDEX(DataAutumn!i.FS_StrategyIndices,1,EE$7)</f>
        <v>19:20, 33:54</v>
      </c>
      <c r="EF4" s="541" t="str">
        <f ca="1">INDEX(DataAutumn!i.FS_StrategyIndices,1,EF$7)</f>
        <v>19:20, 54:59</v>
      </c>
      <c r="EG4" s="541" t="str">
        <f ca="1">INDEX(DataAutumn!i.FS_StrategyIndices,1,EG$7)</f>
        <v>19:20, 59:81</v>
      </c>
      <c r="EH4" s="541" t="str">
        <f ca="1">INDEX(DataAutumn!i.FS_StrategyIndices,1,EH$7)</f>
        <v>19:20, 33:56</v>
      </c>
      <c r="EI4" s="541" t="str">
        <f ca="1">INDEX(DataAutumn!i.FS_StrategyIndices,1,EI$7)</f>
        <v>19:20, 56:61</v>
      </c>
      <c r="EJ4" s="541" t="str">
        <f ca="1">INDEX(DataAutumn!i.FS_StrategyIndices,1,EJ$7)</f>
        <v>19:20, 61:83</v>
      </c>
      <c r="EK4" s="541" t="str">
        <f ca="1">INDEX(DataAutumn!i.FS_StrategyIndices,1,EK$7)</f>
        <v>19:20, 33:58</v>
      </c>
      <c r="EL4" s="541" t="str">
        <f ca="1">INDEX(DataAutumn!i.FS_StrategyIndices,1,EL$7)</f>
        <v>19:20, 58:63</v>
      </c>
      <c r="EM4" s="541" t="str">
        <f ca="1">INDEX(DataAutumn!i.FS_StrategyIndices,1,EM$7)</f>
        <v>19:20, 63:85</v>
      </c>
      <c r="EN4" s="541" t="str">
        <f ca="1">INDEX(DataAutumn!i.FS_StrategyIndices,1,EN$7)</f>
        <v>19:20, 33:49</v>
      </c>
      <c r="EO4" s="541" t="str">
        <f ca="1">INDEX(DataAutumn!i.FS_StrategyIndices,1,EO$7)</f>
        <v>19:20, 49:54</v>
      </c>
      <c r="EP4" s="541" t="str">
        <f ca="1">INDEX(DataAutumn!i.FS_StrategyIndices,1,EP$7)</f>
        <v>19:20, 54:76</v>
      </c>
      <c r="EQ4" s="541" t="str">
        <f>INDEX(DataAutumn!i.FS_StrategyIndices,1,EQ$7)</f>
        <v>19:20, 84:102</v>
      </c>
      <c r="ER4" s="541" t="str">
        <f ca="1">INDEX(DataAutumn!i.FS_StrategyIndices,1,ER$7)</f>
        <v>19:20, 102:121</v>
      </c>
      <c r="ES4" s="541" t="str">
        <f ca="1">INDEX(DataAutumn!i.FS_StrategyIndices,1,ES$7)</f>
        <v>19:20, 121:129</v>
      </c>
      <c r="ET4" s="541" t="str">
        <f ca="1">INDEX(DataAutumn!i.FS_StrategyIndices,1,ET$7)</f>
        <v>19:20, 137:154</v>
      </c>
      <c r="EU4" s="541" t="str">
        <f ca="1">INDEX(DataAutumn!i.FS_StrategyIndices,1,EU$7)</f>
        <v>19:20, 154:173</v>
      </c>
      <c r="EV4" s="541" t="str">
        <f ca="1">INDEX(DataAutumn!i.FS_StrategyIndices,1,EV$7)</f>
        <v>19:20, 173:181</v>
      </c>
      <c r="EW4" s="541" t="str">
        <f ca="1">INDEX(DataAutumn!i.FS_StrategyIndices,1,EW$7)</f>
        <v>19:20, 189:206</v>
      </c>
      <c r="EX4" s="541" t="str">
        <f ca="1">INDEX(DataAutumn!i.FS_StrategyIndices,1,EX$7)</f>
        <v>19:20, 206:225</v>
      </c>
      <c r="EY4" s="541" t="str">
        <f ca="1">INDEX(DataAutumn!i.FS_StrategyIndices,1,EY$7)</f>
        <v>19:20, 225:233</v>
      </c>
      <c r="EZ4" s="541" t="str">
        <f ca="1">INDEX(DataAutumn!i.FS_StrategyIndices,1,EZ$7)</f>
        <v>19:20, 241:258</v>
      </c>
      <c r="FA4" s="541" t="str">
        <f ca="1">INDEX(DataAutumn!i.FS_StrategyIndices,1,FA$7)</f>
        <v>19:20, 258:277</v>
      </c>
      <c r="FB4" s="541" t="str">
        <f ca="1">INDEX(DataAutumn!i.FS_StrategyIndices,1,FB$7)</f>
        <v>19:20, 277:285</v>
      </c>
      <c r="FC4" s="541" t="str">
        <f ca="1">INDEX(DataAutumn!i.FS_StrategyIndices,1,FC$7)</f>
        <v>19:20, 293:310</v>
      </c>
      <c r="FD4" s="541" t="str">
        <f ca="1">INDEX(DataAutumn!i.FS_StrategyIndices,1,FD$7)</f>
        <v>19:20, 310:329</v>
      </c>
      <c r="FE4" s="541" t="str">
        <f ca="1">INDEX(DataAutumn!i.FS_StrategyIndices,1,FE$7)</f>
        <v>19:20, 329:337</v>
      </c>
      <c r="FF4" s="541" t="str">
        <f ca="1">INDEX(DataAutumn!i.FS_StrategyIndices,1,FF$7)</f>
        <v>19:20, 345:362</v>
      </c>
      <c r="FG4" s="552" t="str">
        <f>INDEX(DataWinter!i.FS_StrategyIndices,1,FG$7)</f>
        <v>43:44, 38:54</v>
      </c>
      <c r="FH4" s="552" t="str">
        <f>INDEX(DataWinter!i.FS_StrategyIndices,1,FH$7)</f>
        <v>43:44, 54:59</v>
      </c>
      <c r="FI4" s="552" t="str">
        <f>INDEX(DataWinter!i.FS_StrategyIndices,1,FI$7)</f>
        <v>43:44, 59:81</v>
      </c>
      <c r="FJ4" s="552" t="str">
        <f ca="1">INDEX(DataWinter!i.FS_StrategyIndices,1,FJ$7)</f>
        <v>43:44, 38:56</v>
      </c>
      <c r="FK4" s="552" t="str">
        <f ca="1">INDEX(DataWinter!i.FS_StrategyIndices,1,FK$7)</f>
        <v>43:44, 56:61</v>
      </c>
      <c r="FL4" s="552" t="str">
        <f ca="1">INDEX(DataWinter!i.FS_StrategyIndices,1,FL$7)</f>
        <v>43:44, 61:83</v>
      </c>
      <c r="FM4" s="552" t="str">
        <f ca="1">INDEX(DataWinter!i.FS_StrategyIndices,1,FM$7)</f>
        <v>43:44, 38:59</v>
      </c>
      <c r="FN4" s="552" t="str">
        <f ca="1">INDEX(DataWinter!i.FS_StrategyIndices,1,FN$7)</f>
        <v>43:44, 59:64</v>
      </c>
      <c r="FO4" s="552" t="str">
        <f ca="1">INDEX(DataWinter!i.FS_StrategyIndices,1,FO$7)</f>
        <v>43:44, 64:86</v>
      </c>
      <c r="FP4" s="552" t="str">
        <f ca="1">INDEX(DataWinter!i.FS_StrategyIndices,1,FP$7)</f>
        <v>43:44, 38:61</v>
      </c>
      <c r="FQ4" s="552" t="str">
        <f ca="1">INDEX(DataWinter!i.FS_StrategyIndices,1,FQ$7)</f>
        <v>43:44, 61:66</v>
      </c>
      <c r="FR4" s="552" t="str">
        <f ca="1">INDEX(DataWinter!i.FS_StrategyIndices,1,FR$7)</f>
        <v>43:44, 66:88</v>
      </c>
      <c r="FS4" s="552" t="str">
        <f ca="1">INDEX(DataWinter!i.FS_StrategyIndices,1,FS$7)</f>
        <v>43:44, 38:63</v>
      </c>
      <c r="FT4" s="552" t="str">
        <f ca="1">INDEX(DataWinter!i.FS_StrategyIndices,1,FT$7)</f>
        <v>43:44, 63:68</v>
      </c>
      <c r="FU4" s="552" t="str">
        <f ca="1">INDEX(DataWinter!i.FS_StrategyIndices,1,FU$7)</f>
        <v>43:44, 68:90</v>
      </c>
      <c r="FV4" s="552" t="str">
        <f ca="1">INDEX(DataWinter!i.FS_StrategyIndices,1,FV$7)</f>
        <v>43:44, 38:54</v>
      </c>
      <c r="FW4" s="552" t="str">
        <f ca="1">INDEX(DataWinter!i.FS_StrategyIndices,1,FW$7)</f>
        <v>43:44, 54:59</v>
      </c>
      <c r="FX4" s="552" t="str">
        <f ca="1">INDEX(DataWinter!i.FS_StrategyIndices,1,FX$7)</f>
        <v>43:44, 59:81</v>
      </c>
      <c r="FY4" s="552" t="str">
        <f>INDEX(DataWinter!i.FS_StrategyIndices,1,FY$7)</f>
        <v>43:44, 89:106</v>
      </c>
      <c r="FZ4" s="552" t="str">
        <f ca="1">INDEX(DataWinter!i.FS_StrategyIndices,1,FZ$7)</f>
        <v>43:44, 106:126</v>
      </c>
      <c r="GA4" s="552" t="str">
        <f ca="1">INDEX(DataWinter!i.FS_StrategyIndices,1,GA$7)</f>
        <v>43:44, 126:133</v>
      </c>
      <c r="GB4" s="552" t="str">
        <f ca="1">INDEX(DataWinter!i.FS_StrategyIndices,1,GB$7)</f>
        <v>43:44, 141:159</v>
      </c>
      <c r="GC4" s="552" t="str">
        <f ca="1">INDEX(DataWinter!i.FS_StrategyIndices,1,GC$7)</f>
        <v>43:44, 159:178</v>
      </c>
      <c r="GD4" s="552" t="str">
        <f ca="1">INDEX(DataWinter!i.FS_StrategyIndices,1,GD$7)</f>
        <v>43:44, 178:186</v>
      </c>
      <c r="GE4" s="552" t="str">
        <f ca="1">INDEX(DataWinter!i.FS_StrategyIndices,1,GE$7)</f>
        <v>43:44, 194:211</v>
      </c>
      <c r="GF4" s="552" t="str">
        <f ca="1">INDEX(DataWinter!i.FS_StrategyIndices,1,GF$7)</f>
        <v>43:44, 211:230</v>
      </c>
      <c r="GG4" s="552" t="str">
        <f ca="1">INDEX(DataWinter!i.FS_StrategyIndices,1,GG$7)</f>
        <v>43:44, 230:238</v>
      </c>
      <c r="GH4" s="552" t="str">
        <f ca="1">INDEX(DataWinter!i.FS_StrategyIndices,1,GH$7)</f>
        <v>43:44, 246:263</v>
      </c>
      <c r="GI4" s="552" t="str">
        <f ca="1">INDEX(DataWinter!i.FS_StrategyIndices,1,GI$7)</f>
        <v>43:44, 263:282</v>
      </c>
      <c r="GJ4" s="552" t="str">
        <f ca="1">INDEX(DataWinter!i.FS_StrategyIndices,1,GJ$7)</f>
        <v>43:44, 282:290</v>
      </c>
      <c r="GK4" s="552" t="str">
        <f ca="1">INDEX(DataWinter!i.FS_StrategyIndices,1,GK$7)</f>
        <v>43:44, 298:315</v>
      </c>
      <c r="GL4" s="552" t="str">
        <f ca="1">INDEX(DataWinter!i.FS_StrategyIndices,1,GL$7)</f>
        <v>43:44, 315:334</v>
      </c>
      <c r="GM4" s="552" t="str">
        <f ca="1">INDEX(DataWinter!i.FS_StrategyIndices,1,GM$7)</f>
        <v>43:44, 334:342</v>
      </c>
      <c r="GN4" s="552" t="str">
        <f ca="1">INDEX(DataWinter!i.FS_StrategyIndices,1,GN$7)</f>
        <v>43:44, 350:367</v>
      </c>
      <c r="GO4" s="553" t="str">
        <f>INDEX(DataSpring!i.FS_StrategyIndices,1,GO$7)</f>
        <v>67:68, 43:59</v>
      </c>
      <c r="GP4" s="553" t="str">
        <f>INDEX(DataSpring!i.FS_StrategyIndices,1,GP$7)</f>
        <v>67:68, 59:64</v>
      </c>
      <c r="GQ4" s="553" t="str">
        <f>INDEX(DataSpring!i.FS_StrategyIndices,1,GQ$7)</f>
        <v>67:68, 64:86</v>
      </c>
      <c r="GR4" s="553" t="str">
        <f ca="1">INDEX(DataSpring!i.FS_StrategyIndices,1,GR$7)</f>
        <v>67:68, 43:61</v>
      </c>
      <c r="GS4" s="553" t="str">
        <f ca="1">INDEX(DataSpring!i.FS_StrategyIndices,1,GS$7)</f>
        <v>67:68, 61:66</v>
      </c>
      <c r="GT4" s="553" t="str">
        <f ca="1">INDEX(DataSpring!i.FS_StrategyIndices,1,GT$7)</f>
        <v>67:68, 66:88</v>
      </c>
      <c r="GU4" s="553" t="str">
        <f ca="1">INDEX(DataSpring!i.FS_StrategyIndices,1,GU$7)</f>
        <v>67:68, 43:64</v>
      </c>
      <c r="GV4" s="553" t="str">
        <f ca="1">INDEX(DataSpring!i.FS_StrategyIndices,1,GV$7)</f>
        <v>67:68, 64:69</v>
      </c>
      <c r="GW4" s="553" t="str">
        <f ca="1">INDEX(DataSpring!i.FS_StrategyIndices,1,GW$7)</f>
        <v>67:68, 69:91</v>
      </c>
      <c r="GX4" s="553" t="str">
        <f ca="1">INDEX(DataSpring!i.FS_StrategyIndices,1,GX$7)</f>
        <v>67:68, 43:66</v>
      </c>
      <c r="GY4" s="553" t="str">
        <f ca="1">INDEX(DataSpring!i.FS_StrategyIndices,1,GY$7)</f>
        <v>67:68, 66:71</v>
      </c>
      <c r="GZ4" s="553" t="str">
        <f ca="1">INDEX(DataSpring!i.FS_StrategyIndices,1,GZ$7)</f>
        <v>67:68, 71:93</v>
      </c>
      <c r="HA4" s="553" t="str">
        <f ca="1">INDEX(DataSpring!i.FS_StrategyIndices,1,HA$7)</f>
        <v>67:68, 43:68</v>
      </c>
      <c r="HB4" s="553" t="str">
        <f ca="1">INDEX(DataSpring!i.FS_StrategyIndices,1,HB$7)</f>
        <v>67:68, 68:73</v>
      </c>
      <c r="HC4" s="553" t="str">
        <f ca="1">INDEX(DataSpring!i.FS_StrategyIndices,1,HC$7)</f>
        <v>67:68, 73:95</v>
      </c>
      <c r="HD4" s="553" t="str">
        <f ca="1">INDEX(DataSpring!i.FS_StrategyIndices,1,HD$7)</f>
        <v>67:68, 43:59</v>
      </c>
      <c r="HE4" s="553" t="str">
        <f ca="1">INDEX(DataSpring!i.FS_StrategyIndices,1,HE$7)</f>
        <v>67:68, 59:64</v>
      </c>
      <c r="HF4" s="553" t="str">
        <f ca="1">INDEX(DataSpring!i.FS_StrategyIndices,1,HF$7)</f>
        <v>67:68, 64:86</v>
      </c>
      <c r="HG4" s="553" t="str">
        <f>INDEX(DataSpring!i.FS_StrategyIndices,1,HG$7)</f>
        <v>67:68, 94:111</v>
      </c>
      <c r="HH4" s="553" t="str">
        <f ca="1">INDEX(DataSpring!i.FS_StrategyIndices,1,HH$7)</f>
        <v>67:68, 111:131</v>
      </c>
      <c r="HI4" s="553" t="str">
        <f ca="1">INDEX(DataSpring!i.FS_StrategyIndices,1,HI$7)</f>
        <v>67:68, 131:138</v>
      </c>
      <c r="HJ4" s="553" t="str">
        <f ca="1">INDEX(DataSpring!i.FS_StrategyIndices,1,HJ$7)</f>
        <v>67:68, 146:164</v>
      </c>
      <c r="HK4" s="553" t="str">
        <f ca="1">INDEX(DataSpring!i.FS_StrategyIndices,1,HK$7)</f>
        <v>67:68, 164:183</v>
      </c>
      <c r="HL4" s="553" t="str">
        <f ca="1">INDEX(DataSpring!i.FS_StrategyIndices,1,HL$7)</f>
        <v>67:68, 183:191</v>
      </c>
      <c r="HM4" s="553" t="str">
        <f ca="1">INDEX(DataSpring!i.FS_StrategyIndices,1,HM$7)</f>
        <v>67:68, 199:216</v>
      </c>
      <c r="HN4" s="553" t="str">
        <f ca="1">INDEX(DataSpring!i.FS_StrategyIndices,1,HN$7)</f>
        <v>67:68, 216:235</v>
      </c>
      <c r="HO4" s="553" t="str">
        <f ca="1">INDEX(DataSpring!i.FS_StrategyIndices,1,HO$7)</f>
        <v>67:68, 235:243</v>
      </c>
      <c r="HP4" s="553" t="str">
        <f ca="1">INDEX(DataSpring!i.FS_StrategyIndices,1,HP$7)</f>
        <v>67:68, 251:268</v>
      </c>
      <c r="HQ4" s="553" t="str">
        <f ca="1">INDEX(DataSpring!i.FS_StrategyIndices,1,HQ$7)</f>
        <v>67:68, 268:287</v>
      </c>
      <c r="HR4" s="553" t="str">
        <f ca="1">INDEX(DataSpring!i.FS_StrategyIndices,1,HR$7)</f>
        <v>67:68, 287:295</v>
      </c>
      <c r="HS4" s="553" t="str">
        <f ca="1">INDEX(DataSpring!i.FS_StrategyIndices,1,HS$7)</f>
        <v>67:68, 303:320</v>
      </c>
      <c r="HT4" s="553" t="str">
        <f ca="1">INDEX(DataSpring!i.FS_StrategyIndices,1,HT$7)</f>
        <v>67:68, 320:339</v>
      </c>
      <c r="HU4" s="553" t="str">
        <f ca="1">INDEX(DataSpring!i.FS_StrategyIndices,1,HU$7)</f>
        <v>67:68, 339:347</v>
      </c>
      <c r="HV4" s="553" t="str">
        <f ca="1">INDEX(DataSpring!i.FS_StrategyIndices,1,HV$7)</f>
        <v>67:68, 355:372</v>
      </c>
      <c r="HW4" s="99" t="s">
        <v>882</v>
      </c>
      <c r="HX4" s="98"/>
      <c r="HY4" s="99" t="s">
        <v>6</v>
      </c>
      <c r="HZ4" s="99" t="s">
        <v>8</v>
      </c>
      <c r="IA4" s="99"/>
      <c r="IB4" s="99"/>
      <c r="IC4" s="99"/>
      <c r="ID4" s="99" t="s">
        <v>1520</v>
      </c>
      <c r="IE4" s="99" t="s">
        <v>1521</v>
      </c>
      <c r="IF4" s="99" t="s">
        <v>1242</v>
      </c>
      <c r="IG4" s="99" t="s">
        <v>1517</v>
      </c>
      <c r="IH4" s="99" t="s">
        <v>1243</v>
      </c>
      <c r="II4" s="99" t="s">
        <v>1522</v>
      </c>
      <c r="IJ4" s="99" t="s">
        <v>1523</v>
      </c>
      <c r="IK4" s="99" t="s">
        <v>1524</v>
      </c>
      <c r="IL4" s="99" t="s">
        <v>1525</v>
      </c>
      <c r="IM4" s="99" t="s">
        <v>1520</v>
      </c>
      <c r="IN4" s="99" t="s">
        <v>1521</v>
      </c>
      <c r="IO4" s="99" t="s">
        <v>1242</v>
      </c>
      <c r="IP4" s="99" t="s">
        <v>1517</v>
      </c>
      <c r="IQ4" s="99" t="s">
        <v>1243</v>
      </c>
      <c r="IR4" s="99" t="s">
        <v>1522</v>
      </c>
      <c r="IS4" s="99" t="s">
        <v>1523</v>
      </c>
      <c r="IT4" s="99" t="s">
        <v>1524</v>
      </c>
      <c r="IU4" s="99" t="s">
        <v>1525</v>
      </c>
      <c r="IV4" s="99" t="s">
        <v>1100</v>
      </c>
      <c r="IW4" s="99" t="s">
        <v>1698</v>
      </c>
      <c r="IX4" s="99"/>
      <c r="IY4" s="99" t="s">
        <v>1100</v>
      </c>
      <c r="IZ4" s="99" t="s">
        <v>1698</v>
      </c>
      <c r="JA4" s="99" t="s">
        <v>1698</v>
      </c>
      <c r="JB4" s="98"/>
      <c r="JC4" s="99"/>
      <c r="JD4" s="99" t="s">
        <v>6</v>
      </c>
      <c r="JE4" s="99" t="s">
        <v>7</v>
      </c>
      <c r="JF4" s="99" t="s">
        <v>8</v>
      </c>
      <c r="JG4" s="99" t="s">
        <v>850</v>
      </c>
      <c r="JH4" s="99" t="s">
        <v>592</v>
      </c>
      <c r="JI4" s="99" t="s">
        <v>6</v>
      </c>
      <c r="JJ4" s="99" t="s">
        <v>6</v>
      </c>
      <c r="JK4" s="99" t="s">
        <v>723</v>
      </c>
      <c r="JL4" s="99" t="s">
        <v>723</v>
      </c>
      <c r="JM4" s="99" t="s">
        <v>6</v>
      </c>
      <c r="JN4" s="99" t="s">
        <v>723</v>
      </c>
      <c r="JO4" s="99"/>
      <c r="JP4" s="99"/>
      <c r="JQ4" s="140" t="s">
        <v>1238</v>
      </c>
      <c r="JR4" s="140" t="s">
        <v>1241</v>
      </c>
      <c r="JS4" s="140" t="s">
        <v>1242</v>
      </c>
      <c r="JT4" s="140" t="s">
        <v>1714</v>
      </c>
      <c r="JU4" s="140" t="s">
        <v>1715</v>
      </c>
      <c r="JV4" s="140" t="s">
        <v>1716</v>
      </c>
      <c r="JW4" s="140" t="s">
        <v>1717</v>
      </c>
      <c r="JX4" s="140" t="s">
        <v>1718</v>
      </c>
      <c r="JY4" s="99"/>
      <c r="JZ4" s="99" t="s">
        <v>1335</v>
      </c>
      <c r="KA4" s="99" t="s">
        <v>1337</v>
      </c>
      <c r="KB4" s="99" t="s">
        <v>1244</v>
      </c>
      <c r="KC4" s="99" t="s">
        <v>1708</v>
      </c>
      <c r="KD4" s="99" t="s">
        <v>1709</v>
      </c>
      <c r="KE4" s="99" t="s">
        <v>1710</v>
      </c>
      <c r="KF4" s="99" t="s">
        <v>1336</v>
      </c>
      <c r="KG4" s="99"/>
      <c r="KH4" s="99" t="s">
        <v>1579</v>
      </c>
      <c r="KI4" s="99" t="s">
        <v>1580</v>
      </c>
      <c r="KJ4" s="99"/>
      <c r="KK4" s="99" t="s">
        <v>911</v>
      </c>
      <c r="KL4" s="99" t="s">
        <v>1012</v>
      </c>
      <c r="KM4" s="99" t="s">
        <v>1013</v>
      </c>
      <c r="KN4" s="99" t="s">
        <v>1014</v>
      </c>
      <c r="KO4" s="99" t="s">
        <v>1011</v>
      </c>
      <c r="KP4" s="99"/>
      <c r="KQ4" s="99" t="s">
        <v>1328</v>
      </c>
      <c r="KR4" s="99" t="s">
        <v>1329</v>
      </c>
      <c r="KS4" s="99"/>
      <c r="KT4" s="99" t="s">
        <v>850</v>
      </c>
      <c r="KU4" s="99" t="s">
        <v>850</v>
      </c>
      <c r="KV4" s="99" t="s">
        <v>387</v>
      </c>
      <c r="KW4" s="99"/>
      <c r="KX4" s="99" t="s">
        <v>355</v>
      </c>
      <c r="KY4" s="99" t="s">
        <v>844</v>
      </c>
      <c r="KZ4" s="99" t="s">
        <v>6</v>
      </c>
      <c r="LA4" s="99" t="s">
        <v>6</v>
      </c>
      <c r="LB4" s="99" t="s">
        <v>6</v>
      </c>
      <c r="LC4" s="99"/>
      <c r="LD4" s="98"/>
      <c r="LE4" s="99"/>
      <c r="LF4" s="99"/>
      <c r="LG4" s="99"/>
      <c r="LH4" s="99"/>
      <c r="LI4" s="99" t="s">
        <v>1778</v>
      </c>
      <c r="LJ4" s="99" t="s">
        <v>1830</v>
      </c>
      <c r="LK4" s="99"/>
      <c r="LL4" s="99" t="s">
        <v>1208</v>
      </c>
      <c r="LM4" s="99" t="s">
        <v>6</v>
      </c>
      <c r="LN4" s="99" t="s">
        <v>7</v>
      </c>
      <c r="LO4" s="99" t="s">
        <v>8</v>
      </c>
      <c r="LP4" s="99" t="s">
        <v>168</v>
      </c>
      <c r="LQ4" s="99" t="s">
        <v>183</v>
      </c>
      <c r="LR4" s="99" t="s">
        <v>246</v>
      </c>
      <c r="LS4" s="99" t="s">
        <v>248</v>
      </c>
      <c r="LT4" s="99" t="s">
        <v>282</v>
      </c>
      <c r="LU4" s="99" t="s">
        <v>1208</v>
      </c>
      <c r="LV4" s="98"/>
      <c r="LW4" s="99" t="s">
        <v>168</v>
      </c>
      <c r="LX4" s="99"/>
      <c r="LY4" s="99"/>
      <c r="LZ4" s="99" t="s">
        <v>1514</v>
      </c>
      <c r="MA4" s="99" t="s">
        <v>1610</v>
      </c>
      <c r="MB4" s="99" t="s">
        <v>1611</v>
      </c>
      <c r="MC4" s="99" t="s">
        <v>1612</v>
      </c>
      <c r="MD4" s="99" t="s">
        <v>1613</v>
      </c>
      <c r="ME4" s="99" t="s">
        <v>1614</v>
      </c>
      <c r="MF4" s="99" t="s">
        <v>1615</v>
      </c>
      <c r="MG4" s="99"/>
      <c r="MH4" s="99"/>
      <c r="MI4" s="99" t="s">
        <v>1767</v>
      </c>
      <c r="MJ4" s="99" t="s">
        <v>1768</v>
      </c>
      <c r="MK4" s="99" t="s">
        <v>1769</v>
      </c>
      <c r="ML4" s="99" t="s">
        <v>1770</v>
      </c>
      <c r="MM4" s="99" t="s">
        <v>1771</v>
      </c>
      <c r="MN4" s="99" t="s">
        <v>1772</v>
      </c>
      <c r="MO4" s="99" t="s">
        <v>1773</v>
      </c>
      <c r="MP4" s="99" t="s">
        <v>1774</v>
      </c>
      <c r="MQ4" s="99" t="s">
        <v>1806</v>
      </c>
      <c r="MR4" s="99" t="s">
        <v>1807</v>
      </c>
      <c r="MS4" s="99" t="s">
        <v>1775</v>
      </c>
      <c r="MT4" s="99" t="s">
        <v>1776</v>
      </c>
      <c r="MU4" s="99" t="s">
        <v>1777</v>
      </c>
      <c r="MV4" s="99" t="s">
        <v>1778</v>
      </c>
      <c r="MW4" s="99" t="s">
        <v>1779</v>
      </c>
      <c r="MX4" s="99" t="s">
        <v>1780</v>
      </c>
      <c r="MY4" s="99" t="s">
        <v>1781</v>
      </c>
      <c r="MZ4" s="99" t="s">
        <v>1782</v>
      </c>
      <c r="NA4" s="99" t="s">
        <v>1783</v>
      </c>
      <c r="NB4" s="99" t="s">
        <v>1784</v>
      </c>
      <c r="NC4" s="99" t="s">
        <v>1785</v>
      </c>
      <c r="ND4" s="99" t="s">
        <v>1786</v>
      </c>
      <c r="NE4" s="99" t="s">
        <v>1787</v>
      </c>
      <c r="NF4" s="99" t="s">
        <v>1788</v>
      </c>
      <c r="NG4" s="99" t="s">
        <v>1789</v>
      </c>
      <c r="NH4" s="99" t="s">
        <v>1790</v>
      </c>
      <c r="NI4" s="99" t="s">
        <v>1791</v>
      </c>
      <c r="NJ4" s="99" t="s">
        <v>1785</v>
      </c>
      <c r="NK4" s="99" t="s">
        <v>1792</v>
      </c>
      <c r="NL4" s="99" t="s">
        <v>1784</v>
      </c>
      <c r="NM4" s="99" t="s">
        <v>1793</v>
      </c>
      <c r="NN4" s="99" t="s">
        <v>1794</v>
      </c>
      <c r="NO4" s="99" t="s">
        <v>1795</v>
      </c>
      <c r="NP4" s="99" t="s">
        <v>1796</v>
      </c>
      <c r="NQ4" s="99" t="s">
        <v>1797</v>
      </c>
      <c r="NR4" s="99" t="s">
        <v>1798</v>
      </c>
      <c r="NS4" s="99" t="s">
        <v>1799</v>
      </c>
      <c r="NT4" s="99" t="s">
        <v>1800</v>
      </c>
      <c r="NU4" s="99" t="s">
        <v>1801</v>
      </c>
      <c r="NV4" s="99" t="s">
        <v>1802</v>
      </c>
      <c r="NW4" s="99" t="s">
        <v>1797</v>
      </c>
      <c r="NX4" s="99" t="s">
        <v>1803</v>
      </c>
      <c r="NY4" s="99" t="s">
        <v>1796</v>
      </c>
      <c r="NZ4" s="99" t="s">
        <v>1804</v>
      </c>
      <c r="OA4" s="99" t="s">
        <v>1805</v>
      </c>
      <c r="OB4" s="99"/>
      <c r="OC4" s="100" t="s">
        <v>190</v>
      </c>
    </row>
    <row r="5" spans="1:393">
      <c r="A5" s="517">
        <f>ROW(A5)-5</f>
        <v>0</v>
      </c>
      <c r="B5" s="517"/>
      <c r="C5" s="107">
        <v>0</v>
      </c>
      <c r="D5" s="542" t="str">
        <f>INDEX(i.Region_Desc,$K5,1)</f>
        <v>GSM</v>
      </c>
      <c r="E5" s="107" t="b">
        <v>0</v>
      </c>
      <c r="F5" s="107" t="b">
        <v>0</v>
      </c>
      <c r="G5" s="107" t="b">
        <v>0</v>
      </c>
      <c r="H5" s="543"/>
      <c r="I5" s="543"/>
      <c r="J5" s="543"/>
      <c r="K5" s="543">
        <v>2</v>
      </c>
      <c r="L5" s="543">
        <v>1</v>
      </c>
      <c r="M5" s="543">
        <v>2</v>
      </c>
      <c r="N5" s="543">
        <v>3</v>
      </c>
      <c r="O5" s="543">
        <v>2</v>
      </c>
      <c r="P5" s="543"/>
      <c r="Q5" s="543"/>
      <c r="R5" s="543"/>
      <c r="S5" s="543"/>
      <c r="T5" s="543"/>
      <c r="U5" s="532"/>
      <c r="V5" s="532"/>
      <c r="W5" s="543"/>
      <c r="X5" s="532"/>
      <c r="Y5" s="532"/>
      <c r="Z5" s="532"/>
      <c r="AA5" s="532"/>
      <c r="AB5" s="532"/>
      <c r="AC5" s="532"/>
      <c r="AD5" s="532"/>
      <c r="AE5" s="532"/>
      <c r="AF5" s="107"/>
      <c r="AG5" s="107"/>
      <c r="AH5" s="107"/>
      <c r="AI5" s="107"/>
      <c r="AJ5" s="107"/>
      <c r="AK5" s="107"/>
      <c r="AL5" s="544" t="s">
        <v>1309</v>
      </c>
      <c r="AM5" s="107"/>
      <c r="AN5" s="107"/>
      <c r="AO5" s="545" t="str">
        <f t="shared" ref="AO5:AT5" si="0">_xlfn.IFS(OR(AO$1="sam",AO$1="sai"),1,AO$1="sav","-",OR(AO$1="sap",AO$1="saa",AO$1="sar",AO$1="sat"),0)</f>
        <v>-</v>
      </c>
      <c r="AP5" s="545" t="str">
        <f t="shared" si="0"/>
        <v>-</v>
      </c>
      <c r="AQ5" s="545" t="str">
        <f t="shared" si="0"/>
        <v>-</v>
      </c>
      <c r="AR5" s="545" t="str">
        <f t="shared" si="0"/>
        <v>-</v>
      </c>
      <c r="AS5" s="545" t="str">
        <f t="shared" si="0"/>
        <v>-</v>
      </c>
      <c r="AT5" s="545" t="str">
        <f t="shared" si="0"/>
        <v>-</v>
      </c>
      <c r="AU5" s="107"/>
      <c r="AV5" s="545" t="str">
        <f t="shared" ref="AV5:CK5" si="1">_xlfn.IFS(OR(AV$1="sam",AV$1="sai"),1,AV$1="sav","-",OR(AV$1="sap",AV$1="saa",AV$1="sar",AV$1="sat"),0)</f>
        <v>-</v>
      </c>
      <c r="AW5" s="545" t="str">
        <f t="shared" si="1"/>
        <v>-</v>
      </c>
      <c r="AX5" s="545" t="str">
        <f t="shared" si="1"/>
        <v>-</v>
      </c>
      <c r="AY5" s="545" t="str">
        <f t="shared" si="1"/>
        <v>-</v>
      </c>
      <c r="AZ5" s="545" t="str">
        <f t="shared" si="1"/>
        <v>-</v>
      </c>
      <c r="BA5" s="545" t="str">
        <f>_xlfn.IFS(OR(BA$1="sam",BA$1="sai"),1,BA$1="sav","-",OR(BA$1="sap",BA$1="saa",BA$1="sar",BA$1="sat"),0)</f>
        <v>-</v>
      </c>
      <c r="BB5" s="545" t="str">
        <f>_xlfn.IFS(OR(BB$1="sam",BB$1="sai"),1,BB$1="sav","-",OR(BB$1="sap",BB$1="saa",BB$1="sar",BB$1="sat"),0)</f>
        <v>-</v>
      </c>
      <c r="BC5" s="107"/>
      <c r="BD5" s="545" t="str">
        <f t="shared" ref="BD5:BY5" si="2">_xlfn.IFS(OR(BD$1="sam",BD$1="sai"),1,BD$1="sav","-",OR(BD$1="sap",BD$1="saa",BD$1="sar",BD$1="sat"),0)</f>
        <v>-</v>
      </c>
      <c r="BE5" s="545" t="str">
        <f t="shared" si="2"/>
        <v>-</v>
      </c>
      <c r="BF5" s="545" t="str">
        <f t="shared" si="2"/>
        <v>-</v>
      </c>
      <c r="BG5" s="545" t="str">
        <f t="shared" si="2"/>
        <v>-</v>
      </c>
      <c r="BH5" s="545" t="str">
        <f t="shared" si="2"/>
        <v>-</v>
      </c>
      <c r="BI5" s="545" t="str">
        <f t="shared" si="2"/>
        <v>-</v>
      </c>
      <c r="BJ5" s="545" t="str">
        <f t="shared" si="2"/>
        <v>-</v>
      </c>
      <c r="BK5" s="545" t="str">
        <f t="shared" si="2"/>
        <v>-</v>
      </c>
      <c r="BL5" s="545" t="str">
        <f t="shared" si="2"/>
        <v>-</v>
      </c>
      <c r="BM5" s="545" t="str">
        <f t="shared" si="2"/>
        <v>-</v>
      </c>
      <c r="BN5" s="545" t="str">
        <f t="shared" si="2"/>
        <v>-</v>
      </c>
      <c r="BO5" s="107"/>
      <c r="BP5" s="545" t="str">
        <f t="shared" si="2"/>
        <v>-</v>
      </c>
      <c r="BQ5" s="545" t="str">
        <f t="shared" si="2"/>
        <v>-</v>
      </c>
      <c r="BR5" s="545" t="str">
        <f t="shared" si="2"/>
        <v>-</v>
      </c>
      <c r="BS5" s="545" t="str">
        <f t="shared" si="2"/>
        <v>-</v>
      </c>
      <c r="BT5" s="545" t="str">
        <f t="shared" si="2"/>
        <v>-</v>
      </c>
      <c r="BU5" s="545" t="str">
        <f t="shared" si="2"/>
        <v>-</v>
      </c>
      <c r="BV5" s="545" t="str">
        <f t="shared" si="2"/>
        <v>-</v>
      </c>
      <c r="BW5" s="545" t="str">
        <f t="shared" si="2"/>
        <v>-</v>
      </c>
      <c r="BX5" s="545" t="str">
        <f t="shared" si="2"/>
        <v>-</v>
      </c>
      <c r="BY5" s="545" t="str">
        <f t="shared" si="2"/>
        <v>-</v>
      </c>
      <c r="BZ5" s="107"/>
      <c r="CA5" s="545" t="str">
        <f t="shared" si="1"/>
        <v>-</v>
      </c>
      <c r="CB5" s="545" t="str">
        <f>_xlfn.IFS(OR(CB$1="sam",CB$1="sai"),1,CB$1="sav","-",OR(CB$1="sap",CB$1="saa",CB$1="sar",CB$1="sat"),0)</f>
        <v>-</v>
      </c>
      <c r="CC5" s="545" t="str">
        <f>_xlfn.IFS(OR(CC$1="sam",CC$1="sai"),1,CC$1="sav","-",OR(CC$1="sap",CC$1="saa",CC$1="sar",CC$1="sat"),0)</f>
        <v>-</v>
      </c>
      <c r="CD5" s="545" t="str">
        <f>_xlfn.IFS(OR(CD$1="sam",CD$1="sai"),1,CD$1="sav","-",OR(CD$1="sap",CD$1="saa",CD$1="sar",CD$1="sat"),0)</f>
        <v>-</v>
      </c>
      <c r="CE5" s="545" t="str">
        <f t="shared" si="1"/>
        <v>-</v>
      </c>
      <c r="CF5" s="545" t="str">
        <f t="shared" si="1"/>
        <v>-</v>
      </c>
      <c r="CG5" s="545" t="str">
        <f t="shared" si="1"/>
        <v>-</v>
      </c>
      <c r="CH5" s="545" t="str">
        <f t="shared" si="1"/>
        <v>-</v>
      </c>
      <c r="CI5" s="545" t="str">
        <f t="shared" si="1"/>
        <v>-</v>
      </c>
      <c r="CJ5" s="545">
        <f t="shared" si="1"/>
        <v>1</v>
      </c>
      <c r="CK5" s="545">
        <f t="shared" si="1"/>
        <v>1</v>
      </c>
      <c r="CL5" s="107"/>
      <c r="CM5" s="545" t="str">
        <f t="shared" ref="CM5:CS5" si="3">_xlfn.IFS(OR(CM$1="sam",CM$1="sai"),1,CM$1="sav","-",OR(CM$1="sap",CM$1="saa",CM$1="sar",CM$1="sat"),0)</f>
        <v>-</v>
      </c>
      <c r="CN5" s="545" t="str">
        <f t="shared" si="3"/>
        <v>-</v>
      </c>
      <c r="CO5" s="545" t="str">
        <f t="shared" si="3"/>
        <v>-</v>
      </c>
      <c r="CP5" s="545" t="str">
        <f t="shared" si="3"/>
        <v>-</v>
      </c>
      <c r="CQ5" s="545" t="str">
        <f t="shared" si="3"/>
        <v>-</v>
      </c>
      <c r="CR5" s="545" t="str">
        <f t="shared" si="3"/>
        <v>-</v>
      </c>
      <c r="CS5" s="545" t="str">
        <f t="shared" si="3"/>
        <v>-</v>
      </c>
      <c r="CT5" s="545" t="str">
        <f t="shared" ref="CT5:DL5" si="4">_xlfn.IFS(OR(CT$1="sam",CT$1="sai"),1,CT$1="sav","-",OR(CT$1="sap",CT$1="saa",CT$1="sar",CT$1="sat"),0)</f>
        <v>-</v>
      </c>
      <c r="CU5" s="545" t="str">
        <f t="shared" si="4"/>
        <v>-</v>
      </c>
      <c r="CV5" s="545" t="str">
        <f t="shared" si="4"/>
        <v>-</v>
      </c>
      <c r="CW5" s="545" t="str">
        <f t="shared" si="4"/>
        <v>-</v>
      </c>
      <c r="CX5" s="545" t="str">
        <f t="shared" si="4"/>
        <v>-</v>
      </c>
      <c r="CY5" s="545"/>
      <c r="CZ5" s="545"/>
      <c r="DA5" s="545"/>
      <c r="DB5" s="545"/>
      <c r="DC5" s="545"/>
      <c r="DD5" s="545"/>
      <c r="DE5" s="545"/>
      <c r="DF5" s="545"/>
      <c r="DG5" s="545"/>
      <c r="DH5" s="545"/>
      <c r="DI5" s="545"/>
      <c r="DJ5" s="545"/>
      <c r="DK5" s="545" t="str">
        <f t="shared" si="4"/>
        <v>-</v>
      </c>
      <c r="DL5" s="545" t="str">
        <f t="shared" si="4"/>
        <v>-</v>
      </c>
      <c r="DM5" s="545" t="str">
        <f t="shared" ref="DM5:HW5" si="5">_xlfn.IFS(OR(DM$1="sam",DM$1="sai"),1,DM$1="sav","-",OR(DM$1="sap",DM$1="saa",DM$1="sar",DM$1="sat"),0)</f>
        <v>-</v>
      </c>
      <c r="DN5" s="545" t="str">
        <f t="shared" si="5"/>
        <v>-</v>
      </c>
      <c r="DO5" s="545" t="str">
        <f t="shared" si="5"/>
        <v>-</v>
      </c>
      <c r="DP5" s="545" t="str">
        <f t="shared" si="5"/>
        <v>-</v>
      </c>
      <c r="DQ5" s="545" t="str">
        <f t="shared" si="5"/>
        <v>-</v>
      </c>
      <c r="DR5" s="545" t="str">
        <f t="shared" si="5"/>
        <v>-</v>
      </c>
      <c r="DS5" s="545" t="str">
        <f t="shared" si="5"/>
        <v>-</v>
      </c>
      <c r="DT5" s="545" t="str">
        <f t="shared" si="5"/>
        <v>-</v>
      </c>
      <c r="DU5" s="545" t="str">
        <f t="shared" si="5"/>
        <v>-</v>
      </c>
      <c r="DV5" s="545">
        <f t="shared" si="5"/>
        <v>0</v>
      </c>
      <c r="DW5" s="545">
        <f t="shared" si="5"/>
        <v>0</v>
      </c>
      <c r="DX5" s="545">
        <f t="shared" si="5"/>
        <v>0</v>
      </c>
      <c r="DY5" s="545">
        <f t="shared" si="5"/>
        <v>0</v>
      </c>
      <c r="DZ5" s="545">
        <f t="shared" si="5"/>
        <v>0</v>
      </c>
      <c r="EA5" s="545">
        <f t="shared" si="5"/>
        <v>0</v>
      </c>
      <c r="EB5" s="545">
        <f t="shared" si="5"/>
        <v>0</v>
      </c>
      <c r="EC5" s="545">
        <f t="shared" si="5"/>
        <v>0</v>
      </c>
      <c r="ED5" s="545">
        <f t="shared" si="5"/>
        <v>0</v>
      </c>
      <c r="EE5" s="545">
        <f t="shared" si="5"/>
        <v>0</v>
      </c>
      <c r="EF5" s="545">
        <f t="shared" si="5"/>
        <v>0</v>
      </c>
      <c r="EG5" s="545">
        <f t="shared" si="5"/>
        <v>0</v>
      </c>
      <c r="EH5" s="545">
        <f t="shared" si="5"/>
        <v>0</v>
      </c>
      <c r="EI5" s="545">
        <f t="shared" si="5"/>
        <v>0</v>
      </c>
      <c r="EJ5" s="545">
        <f t="shared" si="5"/>
        <v>0</v>
      </c>
      <c r="EK5" s="545">
        <f t="shared" si="5"/>
        <v>0</v>
      </c>
      <c r="EL5" s="545">
        <f t="shared" si="5"/>
        <v>0</v>
      </c>
      <c r="EM5" s="545">
        <f t="shared" si="5"/>
        <v>0</v>
      </c>
      <c r="EN5" s="545">
        <f t="shared" si="5"/>
        <v>0</v>
      </c>
      <c r="EO5" s="545">
        <f t="shared" si="5"/>
        <v>0</v>
      </c>
      <c r="EP5" s="545">
        <f t="shared" si="5"/>
        <v>0</v>
      </c>
      <c r="EQ5" s="545">
        <f t="shared" si="5"/>
        <v>0</v>
      </c>
      <c r="ER5" s="545">
        <f t="shared" si="5"/>
        <v>0</v>
      </c>
      <c r="ES5" s="545">
        <f t="shared" si="5"/>
        <v>0</v>
      </c>
      <c r="ET5" s="545">
        <f t="shared" si="5"/>
        <v>0</v>
      </c>
      <c r="EU5" s="545">
        <f t="shared" si="5"/>
        <v>0</v>
      </c>
      <c r="EV5" s="545">
        <f t="shared" si="5"/>
        <v>0</v>
      </c>
      <c r="EW5" s="545">
        <f t="shared" si="5"/>
        <v>0</v>
      </c>
      <c r="EX5" s="545">
        <f t="shared" si="5"/>
        <v>0</v>
      </c>
      <c r="EY5" s="545">
        <f t="shared" si="5"/>
        <v>0</v>
      </c>
      <c r="EZ5" s="545">
        <f t="shared" si="5"/>
        <v>0</v>
      </c>
      <c r="FA5" s="545">
        <f t="shared" si="5"/>
        <v>0</v>
      </c>
      <c r="FB5" s="545">
        <f t="shared" si="5"/>
        <v>0</v>
      </c>
      <c r="FC5" s="545">
        <f t="shared" si="5"/>
        <v>0</v>
      </c>
      <c r="FD5" s="545">
        <f t="shared" si="5"/>
        <v>0</v>
      </c>
      <c r="FE5" s="545">
        <f t="shared" si="5"/>
        <v>0</v>
      </c>
      <c r="FF5" s="545">
        <f t="shared" si="5"/>
        <v>0</v>
      </c>
      <c r="FG5" s="545">
        <f t="shared" si="5"/>
        <v>0</v>
      </c>
      <c r="FH5" s="545">
        <f t="shared" si="5"/>
        <v>0</v>
      </c>
      <c r="FI5" s="545">
        <f t="shared" si="5"/>
        <v>0</v>
      </c>
      <c r="FJ5" s="545">
        <f t="shared" si="5"/>
        <v>0</v>
      </c>
      <c r="FK5" s="545">
        <f t="shared" si="5"/>
        <v>0</v>
      </c>
      <c r="FL5" s="545">
        <f t="shared" si="5"/>
        <v>0</v>
      </c>
      <c r="FM5" s="545">
        <f t="shared" si="5"/>
        <v>0</v>
      </c>
      <c r="FN5" s="545">
        <f t="shared" si="5"/>
        <v>0</v>
      </c>
      <c r="FO5" s="545">
        <f t="shared" si="5"/>
        <v>0</v>
      </c>
      <c r="FP5" s="545">
        <f t="shared" si="5"/>
        <v>0</v>
      </c>
      <c r="FQ5" s="545">
        <f t="shared" si="5"/>
        <v>0</v>
      </c>
      <c r="FR5" s="545">
        <f t="shared" si="5"/>
        <v>0</v>
      </c>
      <c r="FS5" s="545">
        <f t="shared" si="5"/>
        <v>0</v>
      </c>
      <c r="FT5" s="545">
        <f t="shared" si="5"/>
        <v>0</v>
      </c>
      <c r="FU5" s="545">
        <f t="shared" si="5"/>
        <v>0</v>
      </c>
      <c r="FV5" s="545">
        <f t="shared" si="5"/>
        <v>0</v>
      </c>
      <c r="FW5" s="545">
        <f t="shared" si="5"/>
        <v>0</v>
      </c>
      <c r="FX5" s="545">
        <f t="shared" si="5"/>
        <v>0</v>
      </c>
      <c r="FY5" s="545">
        <f t="shared" si="5"/>
        <v>0</v>
      </c>
      <c r="FZ5" s="545">
        <f t="shared" si="5"/>
        <v>0</v>
      </c>
      <c r="GA5" s="545">
        <f t="shared" si="5"/>
        <v>0</v>
      </c>
      <c r="GB5" s="545">
        <f t="shared" si="5"/>
        <v>0</v>
      </c>
      <c r="GC5" s="545">
        <f t="shared" si="5"/>
        <v>0</v>
      </c>
      <c r="GD5" s="545">
        <f t="shared" si="5"/>
        <v>0</v>
      </c>
      <c r="GE5" s="545">
        <f t="shared" si="5"/>
        <v>0</v>
      </c>
      <c r="GF5" s="545">
        <f t="shared" si="5"/>
        <v>0</v>
      </c>
      <c r="GG5" s="545">
        <f t="shared" si="5"/>
        <v>0</v>
      </c>
      <c r="GH5" s="545">
        <f t="shared" si="5"/>
        <v>0</v>
      </c>
      <c r="GI5" s="545">
        <f t="shared" si="5"/>
        <v>0</v>
      </c>
      <c r="GJ5" s="545">
        <f t="shared" si="5"/>
        <v>0</v>
      </c>
      <c r="GK5" s="545">
        <f t="shared" si="5"/>
        <v>0</v>
      </c>
      <c r="GL5" s="545">
        <f t="shared" si="5"/>
        <v>0</v>
      </c>
      <c r="GM5" s="545">
        <f t="shared" si="5"/>
        <v>0</v>
      </c>
      <c r="GN5" s="545">
        <f t="shared" si="5"/>
        <v>0</v>
      </c>
      <c r="GO5" s="545">
        <f t="shared" si="5"/>
        <v>0</v>
      </c>
      <c r="GP5" s="545">
        <f t="shared" si="5"/>
        <v>0</v>
      </c>
      <c r="GQ5" s="545">
        <f t="shared" si="5"/>
        <v>0</v>
      </c>
      <c r="GR5" s="545">
        <f t="shared" si="5"/>
        <v>0</v>
      </c>
      <c r="GS5" s="545">
        <f t="shared" si="5"/>
        <v>0</v>
      </c>
      <c r="GT5" s="545">
        <f t="shared" si="5"/>
        <v>0</v>
      </c>
      <c r="GU5" s="545">
        <f t="shared" si="5"/>
        <v>0</v>
      </c>
      <c r="GV5" s="545">
        <f t="shared" si="5"/>
        <v>0</v>
      </c>
      <c r="GW5" s="545">
        <f t="shared" si="5"/>
        <v>0</v>
      </c>
      <c r="GX5" s="545">
        <f t="shared" si="5"/>
        <v>0</v>
      </c>
      <c r="GY5" s="545">
        <f t="shared" si="5"/>
        <v>0</v>
      </c>
      <c r="GZ5" s="545">
        <f t="shared" si="5"/>
        <v>0</v>
      </c>
      <c r="HA5" s="545">
        <f t="shared" si="5"/>
        <v>0</v>
      </c>
      <c r="HB5" s="545">
        <f t="shared" si="5"/>
        <v>0</v>
      </c>
      <c r="HC5" s="545">
        <f t="shared" si="5"/>
        <v>0</v>
      </c>
      <c r="HD5" s="545">
        <f t="shared" si="5"/>
        <v>0</v>
      </c>
      <c r="HE5" s="545">
        <f t="shared" si="5"/>
        <v>0</v>
      </c>
      <c r="HF5" s="545">
        <f t="shared" si="5"/>
        <v>0</v>
      </c>
      <c r="HG5" s="545">
        <f t="shared" si="5"/>
        <v>0</v>
      </c>
      <c r="HH5" s="545">
        <f t="shared" si="5"/>
        <v>0</v>
      </c>
      <c r="HI5" s="545">
        <f t="shared" si="5"/>
        <v>0</v>
      </c>
      <c r="HJ5" s="545">
        <f t="shared" si="5"/>
        <v>0</v>
      </c>
      <c r="HK5" s="545">
        <f t="shared" si="5"/>
        <v>0</v>
      </c>
      <c r="HL5" s="545">
        <f t="shared" si="5"/>
        <v>0</v>
      </c>
      <c r="HM5" s="545">
        <f t="shared" si="5"/>
        <v>0</v>
      </c>
      <c r="HN5" s="545">
        <f t="shared" si="5"/>
        <v>0</v>
      </c>
      <c r="HO5" s="545">
        <f t="shared" si="5"/>
        <v>0</v>
      </c>
      <c r="HP5" s="545">
        <f t="shared" si="5"/>
        <v>0</v>
      </c>
      <c r="HQ5" s="545">
        <f t="shared" si="5"/>
        <v>0</v>
      </c>
      <c r="HR5" s="545">
        <f t="shared" si="5"/>
        <v>0</v>
      </c>
      <c r="HS5" s="545">
        <f t="shared" si="5"/>
        <v>0</v>
      </c>
      <c r="HT5" s="545">
        <f t="shared" si="5"/>
        <v>0</v>
      </c>
      <c r="HU5" s="545">
        <f t="shared" si="5"/>
        <v>0</v>
      </c>
      <c r="HV5" s="545">
        <f t="shared" si="5"/>
        <v>0</v>
      </c>
      <c r="HW5" s="545" t="str">
        <f t="shared" si="5"/>
        <v>-</v>
      </c>
      <c r="HX5" s="107"/>
      <c r="HY5" s="545" t="str">
        <f t="shared" ref="HY5:IA5" si="6">_xlfn.IFS(OR(HY$1="sam",HY$1="sai"),1,HY$1="sav","-",OR(HY$1="sap",HY$1="saa",HY$1="sar",HY$1="sat"),0)</f>
        <v>-</v>
      </c>
      <c r="HZ5" s="545" t="str">
        <f t="shared" si="6"/>
        <v>-</v>
      </c>
      <c r="IA5" s="545">
        <f t="shared" si="6"/>
        <v>0</v>
      </c>
      <c r="IB5" s="545" t="str">
        <f t="shared" ref="IB5:JF5" si="7">_xlfn.IFS(OR(IB$1="sam",IB$1="sai"),1,IB$1="sav","-",OR(IB$1="sap",IB$1="saa",IB$1="sar",IB$1="sat"),0)</f>
        <v>-</v>
      </c>
      <c r="IC5" s="545">
        <f t="shared" si="7"/>
        <v>1</v>
      </c>
      <c r="ID5" s="545">
        <f t="shared" si="7"/>
        <v>0</v>
      </c>
      <c r="IE5" s="545">
        <f t="shared" si="7"/>
        <v>0</v>
      </c>
      <c r="IF5" s="545">
        <f t="shared" si="7"/>
        <v>0</v>
      </c>
      <c r="IG5" s="545">
        <f>_xlfn.IFS(OR(IG$1="sam",IG$1="sai"),1,IG$1="sav","-",OR(IG$1="sap",IG$1="saa",IG$1="sar",IG$1="sat"),0)</f>
        <v>0</v>
      </c>
      <c r="IH5" s="545">
        <f>_xlfn.IFS(OR(IH$1="sam",IH$1="sai"),1,IH$1="sav","-",OR(IH$1="sap",IH$1="saa",IH$1="sar",IH$1="sat"),0)</f>
        <v>0</v>
      </c>
      <c r="II5" s="545">
        <f t="shared" si="7"/>
        <v>0</v>
      </c>
      <c r="IJ5" s="545">
        <f t="shared" si="7"/>
        <v>0</v>
      </c>
      <c r="IK5" s="545">
        <f t="shared" ref="IK5:JA5" si="8">_xlfn.IFS(OR(IK$1="sam",IK$1="sai"),1,IK$1="sav","-",OR(IK$1="sap",IK$1="saa",IK$1="sar",IK$1="sat"),0)</f>
        <v>0</v>
      </c>
      <c r="IL5" s="545">
        <f t="shared" si="8"/>
        <v>0</v>
      </c>
      <c r="IM5" s="545">
        <f t="shared" si="8"/>
        <v>0</v>
      </c>
      <c r="IN5" s="545">
        <f t="shared" si="8"/>
        <v>0</v>
      </c>
      <c r="IO5" s="545">
        <f t="shared" si="8"/>
        <v>0</v>
      </c>
      <c r="IP5" s="545">
        <f t="shared" si="8"/>
        <v>0</v>
      </c>
      <c r="IQ5" s="545">
        <f t="shared" si="8"/>
        <v>0</v>
      </c>
      <c r="IR5" s="545">
        <f t="shared" si="8"/>
        <v>0</v>
      </c>
      <c r="IS5" s="545">
        <f t="shared" si="8"/>
        <v>0</v>
      </c>
      <c r="IT5" s="545">
        <f t="shared" si="8"/>
        <v>0</v>
      </c>
      <c r="IU5" s="545">
        <f t="shared" si="8"/>
        <v>0</v>
      </c>
      <c r="IV5" s="545">
        <f t="shared" si="8"/>
        <v>0</v>
      </c>
      <c r="IW5" s="545">
        <f t="shared" si="8"/>
        <v>0</v>
      </c>
      <c r="IX5" s="545">
        <f t="shared" si="8"/>
        <v>0</v>
      </c>
      <c r="IY5" s="545">
        <f t="shared" si="8"/>
        <v>1</v>
      </c>
      <c r="IZ5" s="545">
        <f t="shared" si="8"/>
        <v>0</v>
      </c>
      <c r="JA5" s="545">
        <f t="shared" si="8"/>
        <v>1</v>
      </c>
      <c r="JB5" s="107"/>
      <c r="JC5" s="545" t="str">
        <f>_xlfn.IFS(OR(JC$1="sam",JC$1="sai"),1,JC$1="sav","-",OR(JC$1="sap",JC$1="saa",JC$1="sar",JC$1="sat"),0)</f>
        <v>-</v>
      </c>
      <c r="JD5" s="545" t="str">
        <f t="shared" si="7"/>
        <v>-</v>
      </c>
      <c r="JE5" s="545" t="str">
        <f t="shared" si="7"/>
        <v>-</v>
      </c>
      <c r="JF5" s="545" t="str">
        <f t="shared" si="7"/>
        <v>-</v>
      </c>
      <c r="JG5" s="545" t="str">
        <f t="shared" ref="JG5:OB5" si="9">_xlfn.IFS(OR(JG$1="sam",JG$1="sai"),1,JG$1="sav","-",OR(JG$1="sap",JG$1="saa",JG$1="sar",JG$1="sat"),0)</f>
        <v>-</v>
      </c>
      <c r="JH5" s="545" t="str">
        <f t="shared" si="9"/>
        <v>-</v>
      </c>
      <c r="JI5" s="545" t="str">
        <f t="shared" si="9"/>
        <v>-</v>
      </c>
      <c r="JJ5" s="545" t="str">
        <f>_xlfn.IFS(OR(JJ$1="sam",JJ$1="sai"),1,JJ$1="sav","-",OR(JJ$1="sap",JJ$1="saa",JJ$1="sar",JJ$1="sat"),0)</f>
        <v>-</v>
      </c>
      <c r="JK5" s="545" t="str">
        <f t="shared" si="9"/>
        <v>-</v>
      </c>
      <c r="JL5" s="545" t="str">
        <f t="shared" si="9"/>
        <v>-</v>
      </c>
      <c r="JM5" s="545" t="str">
        <f t="shared" si="9"/>
        <v>-</v>
      </c>
      <c r="JN5" s="545" t="str">
        <f t="shared" si="9"/>
        <v>-</v>
      </c>
      <c r="JO5" s="545" t="str">
        <f t="shared" si="9"/>
        <v>-</v>
      </c>
      <c r="JP5" s="545" t="str">
        <f t="shared" si="9"/>
        <v>-</v>
      </c>
      <c r="JQ5" s="545" t="str">
        <f t="shared" si="9"/>
        <v>-</v>
      </c>
      <c r="JR5" s="545" t="str">
        <f t="shared" si="9"/>
        <v>-</v>
      </c>
      <c r="JS5" s="545" t="str">
        <f t="shared" si="9"/>
        <v>-</v>
      </c>
      <c r="JT5" s="545" t="str">
        <f t="shared" si="9"/>
        <v>-</v>
      </c>
      <c r="JU5" s="545" t="str">
        <f t="shared" si="9"/>
        <v>-</v>
      </c>
      <c r="JV5" s="545" t="str">
        <f t="shared" si="9"/>
        <v>-</v>
      </c>
      <c r="JW5" s="545" t="str">
        <f t="shared" si="9"/>
        <v>-</v>
      </c>
      <c r="JX5" s="545" t="str">
        <f t="shared" si="9"/>
        <v>-</v>
      </c>
      <c r="JY5" s="545" t="str">
        <f t="shared" si="9"/>
        <v>-</v>
      </c>
      <c r="JZ5" s="545" t="str">
        <f t="shared" si="9"/>
        <v>-</v>
      </c>
      <c r="KA5" s="545" t="str">
        <f t="shared" si="9"/>
        <v>-</v>
      </c>
      <c r="KB5" s="545" t="str">
        <f t="shared" si="9"/>
        <v>-</v>
      </c>
      <c r="KC5" s="545" t="str">
        <f t="shared" si="9"/>
        <v>-</v>
      </c>
      <c r="KD5" s="545" t="str">
        <f t="shared" si="9"/>
        <v>-</v>
      </c>
      <c r="KE5" s="545" t="str">
        <f t="shared" si="9"/>
        <v>-</v>
      </c>
      <c r="KF5" s="545" t="str">
        <f t="shared" si="9"/>
        <v>-</v>
      </c>
      <c r="KG5" s="545" t="str">
        <f t="shared" ref="KG5:KL5" si="10">_xlfn.IFS(OR(KG$1="sam",KG$1="sai"),1,KG$1="sav","-",OR(KG$1="sap",KG$1="saa",KG$1="sar",KG$1="sat"),0)</f>
        <v>-</v>
      </c>
      <c r="KH5" s="545" t="str">
        <f t="shared" si="10"/>
        <v>-</v>
      </c>
      <c r="KI5" s="545" t="str">
        <f t="shared" si="10"/>
        <v>-</v>
      </c>
      <c r="KJ5" s="545" t="str">
        <f t="shared" si="10"/>
        <v>-</v>
      </c>
      <c r="KK5" s="545" t="str">
        <f t="shared" si="10"/>
        <v>-</v>
      </c>
      <c r="KL5" s="545" t="str">
        <f t="shared" si="10"/>
        <v>-</v>
      </c>
      <c r="KM5" s="545" t="str">
        <f t="shared" ref="KM5:KO5" si="11">_xlfn.IFS(OR(KM$1="sam",KM$1="sai"),1,KM$1="sav","-",OR(KM$1="sap",KM$1="saa",KM$1="sar",KM$1="sat"),0)</f>
        <v>-</v>
      </c>
      <c r="KN5" s="545" t="str">
        <f t="shared" si="11"/>
        <v>-</v>
      </c>
      <c r="KO5" s="545" t="str">
        <f t="shared" si="11"/>
        <v>-</v>
      </c>
      <c r="KP5" s="545" t="str">
        <f>_xlfn.IFS(OR(KP$1="sam",KP$1="sai"),1,KP$1="sav","-",OR(KP$1="sap",KP$1="saa",KP$1="sar",KP$1="sat"),0)</f>
        <v>-</v>
      </c>
      <c r="KQ5" s="545" t="str">
        <f>_xlfn.IFS(OR(KQ$1="sam",KQ$1="sai"),1,KQ$1="sav","-",OR(KQ$1="sap",KQ$1="saa",KQ$1="sar",KQ$1="sat"),0)</f>
        <v>-</v>
      </c>
      <c r="KR5" s="545" t="str">
        <f>_xlfn.IFS(OR(KR$1="sam",KR$1="sai"),1,KR$1="sav","-",OR(KR$1="sap",KR$1="saa",KR$1="sar",KR$1="sat"),0)</f>
        <v>-</v>
      </c>
      <c r="KS5" s="545" t="str">
        <f t="shared" si="9"/>
        <v>-</v>
      </c>
      <c r="KT5" s="545" t="str">
        <f t="shared" si="9"/>
        <v>-</v>
      </c>
      <c r="KU5" s="545" t="str">
        <f t="shared" si="9"/>
        <v>-</v>
      </c>
      <c r="KV5" s="545" t="str">
        <f t="shared" si="9"/>
        <v>-</v>
      </c>
      <c r="KW5" s="545" t="str">
        <f t="shared" si="9"/>
        <v>-</v>
      </c>
      <c r="KX5" s="545" t="str">
        <f t="shared" si="9"/>
        <v>-</v>
      </c>
      <c r="KY5" s="545" t="str">
        <f t="shared" si="9"/>
        <v>-</v>
      </c>
      <c r="KZ5" s="545" t="str">
        <f t="shared" ref="KZ5:LB5" si="12">_xlfn.IFS(OR(KZ$1="sam",KZ$1="sai"),1,KZ$1="sav","-",OR(KZ$1="sap",KZ$1="saa",KZ$1="sar",KZ$1="sat"),0)</f>
        <v>-</v>
      </c>
      <c r="LA5" s="545" t="str">
        <f t="shared" si="12"/>
        <v>-</v>
      </c>
      <c r="LB5" s="545" t="str">
        <f t="shared" si="12"/>
        <v>-</v>
      </c>
      <c r="LC5" s="545">
        <f t="shared" si="9"/>
        <v>1</v>
      </c>
      <c r="LD5" s="107"/>
      <c r="LE5" s="545" t="str">
        <f t="shared" si="9"/>
        <v>-</v>
      </c>
      <c r="LF5" s="545" t="str">
        <f t="shared" si="9"/>
        <v>-</v>
      </c>
      <c r="LG5" s="545" t="str">
        <f t="shared" si="9"/>
        <v>-</v>
      </c>
      <c r="LH5" s="545" t="str">
        <f t="shared" si="9"/>
        <v>-</v>
      </c>
      <c r="LI5" s="545" t="str">
        <f t="shared" si="9"/>
        <v>-</v>
      </c>
      <c r="LJ5" s="545" t="str">
        <f t="shared" si="9"/>
        <v>-</v>
      </c>
      <c r="LK5" s="545">
        <f t="shared" si="9"/>
        <v>1</v>
      </c>
      <c r="LL5" s="545">
        <f t="shared" si="9"/>
        <v>1</v>
      </c>
      <c r="LM5" s="545">
        <f t="shared" si="9"/>
        <v>1</v>
      </c>
      <c r="LN5" s="545">
        <f t="shared" si="9"/>
        <v>1</v>
      </c>
      <c r="LO5" s="545">
        <f t="shared" si="9"/>
        <v>1</v>
      </c>
      <c r="LP5" s="545">
        <f t="shared" si="9"/>
        <v>1</v>
      </c>
      <c r="LQ5" s="545">
        <f t="shared" si="9"/>
        <v>1</v>
      </c>
      <c r="LR5" s="545">
        <f t="shared" si="9"/>
        <v>1</v>
      </c>
      <c r="LS5" s="545">
        <f t="shared" si="9"/>
        <v>1</v>
      </c>
      <c r="LT5" s="545">
        <f t="shared" si="9"/>
        <v>1</v>
      </c>
      <c r="LU5" s="545">
        <f t="shared" si="9"/>
        <v>1</v>
      </c>
      <c r="LV5" s="107"/>
      <c r="LW5" s="545" t="str">
        <f t="shared" si="9"/>
        <v>-</v>
      </c>
      <c r="LX5" s="545" t="str">
        <f t="shared" si="9"/>
        <v>-</v>
      </c>
      <c r="LY5" s="545">
        <f t="shared" si="9"/>
        <v>1</v>
      </c>
      <c r="LZ5" s="545">
        <f t="shared" si="9"/>
        <v>1</v>
      </c>
      <c r="MA5" s="545">
        <f t="shared" si="9"/>
        <v>1</v>
      </c>
      <c r="MB5" s="545">
        <f t="shared" si="9"/>
        <v>1</v>
      </c>
      <c r="MC5" s="545">
        <f t="shared" si="9"/>
        <v>1</v>
      </c>
      <c r="MD5" s="545">
        <f t="shared" si="9"/>
        <v>1</v>
      </c>
      <c r="ME5" s="545">
        <f t="shared" si="9"/>
        <v>1</v>
      </c>
      <c r="MF5" s="545">
        <f t="shared" si="9"/>
        <v>1</v>
      </c>
      <c r="MG5" s="545">
        <f t="shared" si="9"/>
        <v>1</v>
      </c>
      <c r="MH5" s="545"/>
      <c r="MI5" s="545"/>
      <c r="MJ5" s="545"/>
      <c r="MK5" s="545"/>
      <c r="ML5" s="545"/>
      <c r="MM5" s="545"/>
      <c r="MN5" s="545"/>
      <c r="MO5" s="545"/>
      <c r="MP5" s="545"/>
      <c r="MQ5" s="545"/>
      <c r="MR5" s="545"/>
      <c r="MS5" s="545"/>
      <c r="MT5" s="545"/>
      <c r="MU5" s="545"/>
      <c r="MV5" s="545"/>
      <c r="MW5" s="545"/>
      <c r="MX5" s="545"/>
      <c r="MY5" s="545"/>
      <c r="MZ5" s="545"/>
      <c r="NA5" s="545"/>
      <c r="NB5" s="545"/>
      <c r="NC5" s="545"/>
      <c r="ND5" s="545"/>
      <c r="NE5" s="545"/>
      <c r="NF5" s="545"/>
      <c r="NG5" s="545"/>
      <c r="NH5" s="545"/>
      <c r="NI5" s="545"/>
      <c r="NJ5" s="545"/>
      <c r="NK5" s="545"/>
      <c r="NL5" s="545"/>
      <c r="NM5" s="545"/>
      <c r="NN5" s="545"/>
      <c r="NO5" s="545"/>
      <c r="NP5" s="545"/>
      <c r="NQ5" s="545"/>
      <c r="NR5" s="545"/>
      <c r="NS5" s="545"/>
      <c r="NT5" s="545"/>
      <c r="NU5" s="545"/>
      <c r="NV5" s="545"/>
      <c r="NW5" s="545"/>
      <c r="NX5" s="545"/>
      <c r="NY5" s="545"/>
      <c r="NZ5" s="545"/>
      <c r="OA5" s="545"/>
      <c r="OB5" s="545">
        <f t="shared" si="9"/>
        <v>1</v>
      </c>
      <c r="OC5" s="521">
        <v>0</v>
      </c>
    </row>
    <row r="6" spans="1:393" ht="17.25">
      <c r="A6" s="517"/>
      <c r="B6" s="517"/>
      <c r="C6" s="107"/>
      <c r="D6" s="531"/>
      <c r="E6" s="107" t="b">
        <v>0</v>
      </c>
      <c r="F6" s="107"/>
      <c r="G6" s="518" t="s">
        <v>1026</v>
      </c>
      <c r="H6" s="107">
        <v>3</v>
      </c>
      <c r="I6" s="107">
        <v>2</v>
      </c>
      <c r="J6" s="107">
        <v>4</v>
      </c>
      <c r="K6" s="107">
        <v>3</v>
      </c>
      <c r="L6" s="107">
        <v>3</v>
      </c>
      <c r="M6" s="107">
        <v>17</v>
      </c>
      <c r="N6" s="107">
        <v>3</v>
      </c>
      <c r="O6" s="107">
        <v>4</v>
      </c>
      <c r="P6" s="107">
        <v>3</v>
      </c>
      <c r="Q6" s="107">
        <v>4</v>
      </c>
      <c r="R6" s="107">
        <v>3</v>
      </c>
      <c r="S6" s="107">
        <v>4</v>
      </c>
      <c r="T6" s="107">
        <v>4</v>
      </c>
      <c r="U6" s="532"/>
      <c r="V6" s="532"/>
      <c r="W6" s="107">
        <v>3</v>
      </c>
      <c r="X6" s="532"/>
      <c r="Y6" s="532">
        <v>336</v>
      </c>
      <c r="Z6" s="532">
        <v>336</v>
      </c>
      <c r="AA6" s="532">
        <v>336</v>
      </c>
      <c r="AB6" s="532">
        <v>3</v>
      </c>
      <c r="AC6" s="532">
        <v>5</v>
      </c>
      <c r="AD6" s="532">
        <v>5</v>
      </c>
      <c r="AE6" s="532">
        <v>5</v>
      </c>
      <c r="AF6" s="107"/>
      <c r="AG6" s="107"/>
      <c r="AH6" s="107"/>
      <c r="AI6" s="107"/>
      <c r="AJ6" s="107"/>
      <c r="AK6" s="107"/>
      <c r="AL6" s="519" t="s">
        <v>1118</v>
      </c>
      <c r="AM6" s="520" t="str">
        <f ca="1">IF(COUNTIF(AL$5:AL21,AL6)=1,"-","Dup")</f>
        <v>-</v>
      </c>
      <c r="AN6" s="520"/>
      <c r="AO6" s="531"/>
      <c r="AP6" s="531"/>
      <c r="AQ6" s="531"/>
      <c r="AR6" s="531"/>
      <c r="AS6" s="531"/>
      <c r="AT6" s="531"/>
      <c r="AU6" s="520"/>
      <c r="AV6" s="533" t="s">
        <v>1457</v>
      </c>
      <c r="AW6" s="533"/>
      <c r="AX6" s="533"/>
      <c r="AY6" s="533"/>
      <c r="AZ6" s="533"/>
      <c r="BA6" s="531"/>
      <c r="BB6" s="531"/>
      <c r="BC6" s="520"/>
      <c r="BD6" s="531"/>
      <c r="BE6" s="531"/>
      <c r="BF6" s="531"/>
      <c r="BG6" s="531"/>
      <c r="BH6" s="531"/>
      <c r="BI6" s="534"/>
      <c r="BJ6" s="531"/>
      <c r="BK6" s="533"/>
      <c r="BL6" s="535"/>
      <c r="BM6" s="531"/>
      <c r="BN6" s="531"/>
      <c r="BO6" s="520"/>
      <c r="BP6" s="531"/>
      <c r="BQ6" s="531"/>
      <c r="BR6" s="531"/>
      <c r="BS6" s="531"/>
      <c r="BT6" s="531"/>
      <c r="BU6" s="531"/>
      <c r="BV6" s="531"/>
      <c r="BW6" s="531"/>
      <c r="BX6" s="531"/>
      <c r="BY6" s="531"/>
      <c r="BZ6" s="520"/>
      <c r="CA6" s="536"/>
      <c r="CB6" s="531"/>
      <c r="CC6" s="531"/>
      <c r="CD6" s="531"/>
      <c r="CE6" s="531"/>
      <c r="CF6" s="534"/>
      <c r="CG6" s="531"/>
      <c r="CH6" s="531"/>
      <c r="CI6" s="531"/>
      <c r="CJ6" s="534"/>
      <c r="CK6" s="533"/>
      <c r="CL6" s="520"/>
      <c r="CM6" s="533" t="s">
        <v>578</v>
      </c>
      <c r="CN6" s="533"/>
      <c r="CO6" s="533"/>
      <c r="CP6" s="533"/>
      <c r="CQ6" s="533"/>
      <c r="CR6" s="533"/>
      <c r="CS6" s="531"/>
      <c r="CT6" s="531"/>
      <c r="CU6" s="531"/>
      <c r="CV6" s="531"/>
      <c r="CW6" s="531"/>
      <c r="CX6" s="531"/>
      <c r="CY6" s="531"/>
      <c r="CZ6" s="531"/>
      <c r="DA6" s="531"/>
      <c r="DB6" s="531"/>
      <c r="DC6" s="531"/>
      <c r="DD6" s="531"/>
      <c r="DE6" s="531"/>
      <c r="DF6" s="531"/>
      <c r="DG6" s="531"/>
      <c r="DH6" s="531"/>
      <c r="DI6" s="531"/>
      <c r="DJ6" s="531"/>
      <c r="DK6" s="531"/>
      <c r="DL6" s="531"/>
      <c r="DM6" s="531"/>
      <c r="DN6" s="531"/>
      <c r="DO6" s="531"/>
      <c r="DP6" s="531"/>
      <c r="DQ6" s="531"/>
      <c r="DR6" s="531"/>
      <c r="DS6" s="531"/>
      <c r="DT6" s="531"/>
      <c r="DU6" s="531"/>
      <c r="DV6" s="534"/>
      <c r="DW6" s="534" t="s">
        <v>1176</v>
      </c>
      <c r="DX6" s="534"/>
      <c r="DY6" s="534"/>
      <c r="DZ6" s="534"/>
      <c r="EA6" s="534"/>
      <c r="EB6" s="534"/>
      <c r="EC6" s="534"/>
      <c r="ED6" s="534"/>
      <c r="EE6" s="534"/>
      <c r="EF6" s="534"/>
      <c r="EG6" s="534"/>
      <c r="EH6" s="534"/>
      <c r="EI6" s="534"/>
      <c r="EJ6" s="534"/>
      <c r="EK6" s="534"/>
      <c r="EL6" s="534"/>
      <c r="EM6" s="534"/>
      <c r="EN6" s="534"/>
      <c r="EO6" s="534"/>
      <c r="EP6" s="534"/>
      <c r="EQ6" s="534"/>
      <c r="ER6" s="534"/>
      <c r="ES6" s="534"/>
      <c r="ET6" s="534"/>
      <c r="EU6" s="534"/>
      <c r="EV6" s="534"/>
      <c r="EW6" s="534"/>
      <c r="EX6" s="534"/>
      <c r="EY6" s="534"/>
      <c r="EZ6" s="534"/>
      <c r="FA6" s="534"/>
      <c r="FB6" s="534"/>
      <c r="FC6" s="534"/>
      <c r="FD6" s="534"/>
      <c r="FE6" s="534"/>
      <c r="FF6" s="534"/>
      <c r="FG6" s="534"/>
      <c r="FH6" s="534"/>
      <c r="FI6" s="534"/>
      <c r="FJ6" s="534"/>
      <c r="FK6" s="534"/>
      <c r="FL6" s="534"/>
      <c r="FM6" s="534"/>
      <c r="FN6" s="534"/>
      <c r="FO6" s="534"/>
      <c r="FP6" s="534"/>
      <c r="FQ6" s="534"/>
      <c r="FR6" s="534"/>
      <c r="FS6" s="534"/>
      <c r="FT6" s="534"/>
      <c r="FU6" s="534"/>
      <c r="FV6" s="534"/>
      <c r="FW6" s="534"/>
      <c r="FX6" s="534"/>
      <c r="FY6" s="534"/>
      <c r="FZ6" s="534"/>
      <c r="GA6" s="534"/>
      <c r="GB6" s="534"/>
      <c r="GC6" s="534"/>
      <c r="GD6" s="534"/>
      <c r="GE6" s="534"/>
      <c r="GF6" s="534"/>
      <c r="GG6" s="534"/>
      <c r="GH6" s="534"/>
      <c r="GI6" s="534"/>
      <c r="GJ6" s="534"/>
      <c r="GK6" s="534"/>
      <c r="GL6" s="534"/>
      <c r="GM6" s="534"/>
      <c r="GN6" s="534"/>
      <c r="GO6" s="534"/>
      <c r="GP6" s="534"/>
      <c r="GQ6" s="534"/>
      <c r="GR6" s="534"/>
      <c r="GS6" s="534"/>
      <c r="GT6" s="534"/>
      <c r="GU6" s="534"/>
      <c r="GV6" s="534"/>
      <c r="GW6" s="534"/>
      <c r="GX6" s="534"/>
      <c r="GY6" s="534"/>
      <c r="GZ6" s="534"/>
      <c r="HA6" s="534"/>
      <c r="HB6" s="534"/>
      <c r="HC6" s="534"/>
      <c r="HD6" s="534"/>
      <c r="HE6" s="534"/>
      <c r="HF6" s="534"/>
      <c r="HG6" s="534"/>
      <c r="HH6" s="534"/>
      <c r="HI6" s="534"/>
      <c r="HJ6" s="534"/>
      <c r="HK6" s="534"/>
      <c r="HL6" s="534"/>
      <c r="HM6" s="534"/>
      <c r="HN6" s="534"/>
      <c r="HO6" s="534"/>
      <c r="HP6" s="534"/>
      <c r="HQ6" s="534"/>
      <c r="HR6" s="534"/>
      <c r="HS6" s="534"/>
      <c r="HT6" s="534"/>
      <c r="HU6" s="534"/>
      <c r="HV6" s="534"/>
      <c r="HW6" s="531"/>
      <c r="HX6" s="520"/>
      <c r="HY6" s="536" t="s">
        <v>1251</v>
      </c>
      <c r="HZ6" s="536"/>
      <c r="IA6" s="533"/>
      <c r="IB6" s="536"/>
      <c r="IC6" s="536"/>
      <c r="ID6" s="531"/>
      <c r="IE6" s="531"/>
      <c r="IF6" s="531"/>
      <c r="IG6" s="531"/>
      <c r="IH6" s="531"/>
      <c r="II6" s="531"/>
      <c r="IJ6" s="531"/>
      <c r="IK6" s="535"/>
      <c r="IL6" s="534"/>
      <c r="IM6" s="534"/>
      <c r="IN6" s="534"/>
      <c r="IO6" s="534"/>
      <c r="IP6" s="534"/>
      <c r="IQ6" s="534"/>
      <c r="IR6" s="534"/>
      <c r="IS6" s="534"/>
      <c r="IT6" s="534"/>
      <c r="IU6" s="534"/>
      <c r="IV6" s="533"/>
      <c r="IW6" s="533"/>
      <c r="IX6" s="533"/>
      <c r="IY6" s="533"/>
      <c r="IZ6" s="533"/>
      <c r="JA6" s="533"/>
      <c r="JB6" s="520"/>
      <c r="JC6" s="531"/>
      <c r="JD6" s="533" t="s">
        <v>578</v>
      </c>
      <c r="JE6" s="533"/>
      <c r="JF6" s="533"/>
      <c r="JG6" s="537"/>
      <c r="JH6" s="534"/>
      <c r="JI6" s="533" t="s">
        <v>1113</v>
      </c>
      <c r="JJ6" s="533"/>
      <c r="JK6" s="533" t="s">
        <v>1114</v>
      </c>
      <c r="JL6" s="533"/>
      <c r="JM6" s="533" t="s">
        <v>1115</v>
      </c>
      <c r="JN6" s="533" t="s">
        <v>1114</v>
      </c>
      <c r="JO6" s="538"/>
      <c r="JP6" s="531"/>
      <c r="JQ6" s="533" t="s">
        <v>1719</v>
      </c>
      <c r="JR6" s="533"/>
      <c r="JS6" s="533"/>
      <c r="JT6" s="533"/>
      <c r="JU6" s="533"/>
      <c r="JV6" s="533"/>
      <c r="JW6" s="533"/>
      <c r="JX6" s="533"/>
      <c r="JY6" s="538"/>
      <c r="JZ6" s="531"/>
      <c r="KA6" s="531"/>
      <c r="KB6" s="531"/>
      <c r="KC6" s="531"/>
      <c r="KD6" s="531"/>
      <c r="KE6" s="531"/>
      <c r="KF6" s="531"/>
      <c r="KG6" s="533"/>
      <c r="KH6" s="533" t="s">
        <v>1116</v>
      </c>
      <c r="KI6" s="533"/>
      <c r="KJ6" s="531"/>
      <c r="KK6" s="533"/>
      <c r="KL6" s="533" t="s">
        <v>1117</v>
      </c>
      <c r="KM6" s="533"/>
      <c r="KN6" s="533"/>
      <c r="KO6" s="533"/>
      <c r="KP6" s="531"/>
      <c r="KQ6" s="537"/>
      <c r="KR6" s="537"/>
      <c r="KS6" s="531"/>
      <c r="KT6" s="531"/>
      <c r="KU6" s="531"/>
      <c r="KV6" s="531"/>
      <c r="KW6" s="533" t="s">
        <v>1117</v>
      </c>
      <c r="KX6" s="533"/>
      <c r="KY6" s="533"/>
      <c r="KZ6" s="533"/>
      <c r="LA6" s="533"/>
      <c r="LB6" s="533"/>
      <c r="LC6" s="533"/>
      <c r="LD6" s="520"/>
      <c r="LE6" s="534"/>
      <c r="LF6" s="533"/>
      <c r="LG6" s="533"/>
      <c r="LH6" s="533"/>
      <c r="LI6" s="533"/>
      <c r="LJ6" s="533"/>
      <c r="LK6" s="533" t="s">
        <v>1119</v>
      </c>
      <c r="LL6" s="533"/>
      <c r="LM6" s="533"/>
      <c r="LN6" s="533"/>
      <c r="LO6" s="533"/>
      <c r="LP6" s="533"/>
      <c r="LQ6" s="533"/>
      <c r="LR6" s="533"/>
      <c r="LS6" s="533"/>
      <c r="LT6" s="533"/>
      <c r="LU6" s="533"/>
      <c r="LV6" s="520"/>
      <c r="LW6" s="533"/>
      <c r="LX6" s="533"/>
      <c r="LY6" s="534"/>
      <c r="LZ6" s="534"/>
      <c r="MA6" s="534"/>
      <c r="MB6" s="534"/>
      <c r="MC6" s="534"/>
      <c r="MD6" s="534"/>
      <c r="ME6" s="534"/>
      <c r="MF6" s="534"/>
      <c r="MG6" s="531"/>
      <c r="MH6" s="531"/>
      <c r="MI6" s="531"/>
      <c r="MJ6" s="531"/>
      <c r="MK6" s="531"/>
      <c r="ML6" s="531"/>
      <c r="MM6" s="531"/>
      <c r="MN6" s="531"/>
      <c r="MO6" s="531"/>
      <c r="MP6" s="531"/>
      <c r="MQ6" s="531"/>
      <c r="MR6" s="531"/>
      <c r="MS6" s="531"/>
      <c r="MT6" s="531"/>
      <c r="MU6" s="531"/>
      <c r="MV6" s="531"/>
      <c r="MW6" s="531"/>
      <c r="MX6" s="531"/>
      <c r="MY6" s="531"/>
      <c r="MZ6" s="531"/>
      <c r="NA6" s="531"/>
      <c r="NB6" s="531"/>
      <c r="NC6" s="531"/>
      <c r="ND6" s="531"/>
      <c r="NE6" s="531"/>
      <c r="NF6" s="531"/>
      <c r="NG6" s="531"/>
      <c r="NH6" s="531"/>
      <c r="NI6" s="531"/>
      <c r="NJ6" s="531"/>
      <c r="NK6" s="531"/>
      <c r="NL6" s="531"/>
      <c r="NM6" s="531"/>
      <c r="NN6" s="531"/>
      <c r="NO6" s="531"/>
      <c r="NP6" s="531"/>
      <c r="NQ6" s="531"/>
      <c r="NR6" s="531"/>
      <c r="NS6" s="531"/>
      <c r="NT6" s="531"/>
      <c r="NU6" s="531"/>
      <c r="NV6" s="531"/>
      <c r="NW6" s="531"/>
      <c r="NX6" s="531"/>
      <c r="NY6" s="531"/>
      <c r="NZ6" s="531"/>
      <c r="OA6" s="531"/>
      <c r="OB6" s="531"/>
      <c r="OC6" s="521">
        <v>0</v>
      </c>
    </row>
    <row r="7" spans="1:393" collapsed="1">
      <c r="A7" s="21"/>
      <c r="B7" s="21"/>
      <c r="C7" s="539">
        <v>0</v>
      </c>
      <c r="D7" s="14"/>
      <c r="E7" t="b">
        <v>0</v>
      </c>
      <c r="G7" s="32" t="s">
        <v>1696</v>
      </c>
      <c r="M7">
        <v>2</v>
      </c>
      <c r="N7">
        <v>3</v>
      </c>
      <c r="P7">
        <v>4</v>
      </c>
      <c r="Q7">
        <v>5</v>
      </c>
      <c r="S7">
        <v>5</v>
      </c>
      <c r="Y7">
        <v>1</v>
      </c>
      <c r="Z7">
        <v>2</v>
      </c>
      <c r="AA7">
        <v>3</v>
      </c>
      <c r="AG7">
        <v>13</v>
      </c>
      <c r="AH7">
        <v>14</v>
      </c>
      <c r="AI7">
        <v>7</v>
      </c>
      <c r="AL7" s="233" t="s">
        <v>1696</v>
      </c>
      <c r="AM7" s="9" t="str">
        <f>IF(COUNTIF(AL$5:AL7,AL7)=1,"-","Dup")</f>
        <v>-</v>
      </c>
      <c r="AN7" s="9"/>
      <c r="AO7" s="14"/>
      <c r="AP7" s="14"/>
      <c r="AQ7" s="14"/>
      <c r="AR7" s="14"/>
      <c r="AS7" s="14"/>
      <c r="AT7" s="14"/>
      <c r="AU7" s="9"/>
      <c r="AV7" s="12">
        <v>1</v>
      </c>
      <c r="AW7" s="12">
        <v>2</v>
      </c>
      <c r="AX7" s="12">
        <v>3</v>
      </c>
      <c r="AY7" s="12">
        <v>4</v>
      </c>
      <c r="AZ7" s="12">
        <v>5</v>
      </c>
      <c r="BA7" s="12">
        <v>6</v>
      </c>
      <c r="BB7" s="14"/>
      <c r="BC7" s="9"/>
      <c r="BD7" s="14"/>
      <c r="BE7" s="14"/>
      <c r="BF7" s="14"/>
      <c r="BG7" s="14"/>
      <c r="BH7" s="14"/>
      <c r="BI7" s="14"/>
      <c r="BJ7" s="14"/>
      <c r="BK7" s="14"/>
      <c r="BL7" s="14"/>
      <c r="BM7" s="14"/>
      <c r="BN7" s="14"/>
      <c r="BO7" s="9"/>
      <c r="BP7" s="14"/>
      <c r="BQ7" s="14"/>
      <c r="BR7" s="12">
        <v>0</v>
      </c>
      <c r="BS7" s="12">
        <v>1</v>
      </c>
      <c r="BT7" s="12">
        <v>2</v>
      </c>
      <c r="BU7" s="12">
        <v>3</v>
      </c>
      <c r="BV7" s="12">
        <v>4</v>
      </c>
      <c r="BW7" s="12">
        <v>5</v>
      </c>
      <c r="BX7" s="12">
        <v>6</v>
      </c>
      <c r="BY7" s="12">
        <v>7</v>
      </c>
      <c r="BZ7" s="9"/>
      <c r="CA7" s="14"/>
      <c r="CB7" s="14"/>
      <c r="CC7" s="14"/>
      <c r="CD7" s="14"/>
      <c r="CE7" s="14"/>
      <c r="CF7" s="153"/>
      <c r="CG7" s="14"/>
      <c r="CH7" s="14"/>
      <c r="CI7" s="14"/>
      <c r="CJ7" s="14"/>
      <c r="CK7" s="14"/>
      <c r="CL7" s="9"/>
      <c r="CM7" s="12">
        <v>1</v>
      </c>
      <c r="CN7" s="12">
        <v>2</v>
      </c>
      <c r="CO7" s="12">
        <v>3</v>
      </c>
      <c r="CP7" s="12">
        <v>1</v>
      </c>
      <c r="CQ7" s="12">
        <v>2</v>
      </c>
      <c r="CR7" s="12">
        <v>3</v>
      </c>
      <c r="CS7" s="14"/>
      <c r="CT7" s="12">
        <v>1</v>
      </c>
      <c r="CU7" s="12">
        <v>1</v>
      </c>
      <c r="CV7" s="12">
        <v>1</v>
      </c>
      <c r="CW7" s="12">
        <v>1</v>
      </c>
      <c r="CX7" s="12"/>
      <c r="CY7" s="14"/>
      <c r="CZ7" s="14"/>
      <c r="DA7" s="14"/>
      <c r="DB7" s="14"/>
      <c r="DC7" s="14"/>
      <c r="DD7" s="14"/>
      <c r="DE7" s="14"/>
      <c r="DF7" s="14"/>
      <c r="DG7" s="14"/>
      <c r="DH7" s="14"/>
      <c r="DI7" s="14"/>
      <c r="DJ7" s="14"/>
      <c r="DK7" s="14"/>
      <c r="DL7" s="14"/>
      <c r="DM7" s="14"/>
      <c r="DN7" s="14"/>
      <c r="DO7" s="14"/>
      <c r="DP7" s="14"/>
      <c r="DQ7" s="14"/>
      <c r="DR7" s="14"/>
      <c r="DS7" s="14"/>
      <c r="DT7" s="14"/>
      <c r="DU7" s="14"/>
      <c r="DV7" s="14"/>
      <c r="DW7" s="12">
        <v>1</v>
      </c>
      <c r="DX7" s="12">
        <v>2</v>
      </c>
      <c r="DY7" s="12">
        <v>1</v>
      </c>
      <c r="DZ7" s="12">
        <v>2</v>
      </c>
      <c r="EA7" s="12">
        <v>3</v>
      </c>
      <c r="EB7" s="251">
        <f ca="1">OFFSET(EB7,0,-3)+4</f>
        <v>5</v>
      </c>
      <c r="EC7" s="251">
        <f t="shared" ref="EC7:EP7" ca="1" si="13">OFFSET(EC7,0,-3)+4</f>
        <v>6</v>
      </c>
      <c r="ED7" s="251">
        <f t="shared" ca="1" si="13"/>
        <v>7</v>
      </c>
      <c r="EE7" s="251">
        <f t="shared" ca="1" si="13"/>
        <v>9</v>
      </c>
      <c r="EF7" s="251">
        <f t="shared" ca="1" si="13"/>
        <v>10</v>
      </c>
      <c r="EG7" s="251">
        <f t="shared" ca="1" si="13"/>
        <v>11</v>
      </c>
      <c r="EH7" s="251">
        <f t="shared" ca="1" si="13"/>
        <v>13</v>
      </c>
      <c r="EI7" s="251">
        <f t="shared" ca="1" si="13"/>
        <v>14</v>
      </c>
      <c r="EJ7" s="251">
        <f t="shared" ca="1" si="13"/>
        <v>15</v>
      </c>
      <c r="EK7" s="251">
        <f t="shared" ca="1" si="13"/>
        <v>17</v>
      </c>
      <c r="EL7" s="251">
        <f t="shared" ca="1" si="13"/>
        <v>18</v>
      </c>
      <c r="EM7" s="251">
        <f t="shared" ca="1" si="13"/>
        <v>19</v>
      </c>
      <c r="EN7" s="251">
        <f t="shared" ca="1" si="13"/>
        <v>21</v>
      </c>
      <c r="EO7" s="251">
        <f t="shared" ca="1" si="13"/>
        <v>22</v>
      </c>
      <c r="EP7" s="251">
        <f t="shared" ca="1" si="13"/>
        <v>23</v>
      </c>
      <c r="EQ7" s="12">
        <v>24</v>
      </c>
      <c r="ER7" s="551">
        <f ca="1">OFFSET(ER7,0,-1)+1</f>
        <v>25</v>
      </c>
      <c r="ES7" s="551">
        <f t="shared" ref="ES7:FF7" ca="1" si="14">OFFSET(ES7,0,-1)+1</f>
        <v>26</v>
      </c>
      <c r="ET7" s="551">
        <f t="shared" ca="1" si="14"/>
        <v>27</v>
      </c>
      <c r="EU7" s="551">
        <f t="shared" ca="1" si="14"/>
        <v>28</v>
      </c>
      <c r="EV7" s="551">
        <f t="shared" ca="1" si="14"/>
        <v>29</v>
      </c>
      <c r="EW7" s="551">
        <f t="shared" ca="1" si="14"/>
        <v>30</v>
      </c>
      <c r="EX7" s="551">
        <f t="shared" ca="1" si="14"/>
        <v>31</v>
      </c>
      <c r="EY7" s="551">
        <f t="shared" ca="1" si="14"/>
        <v>32</v>
      </c>
      <c r="EZ7" s="551">
        <f t="shared" ca="1" si="14"/>
        <v>33</v>
      </c>
      <c r="FA7" s="551">
        <f t="shared" ca="1" si="14"/>
        <v>34</v>
      </c>
      <c r="FB7" s="551">
        <f t="shared" ca="1" si="14"/>
        <v>35</v>
      </c>
      <c r="FC7" s="551">
        <f t="shared" ca="1" si="14"/>
        <v>36</v>
      </c>
      <c r="FD7" s="551">
        <f t="shared" ca="1" si="14"/>
        <v>37</v>
      </c>
      <c r="FE7" s="551">
        <f t="shared" ca="1" si="14"/>
        <v>38</v>
      </c>
      <c r="FF7" s="551">
        <f t="shared" ca="1" si="14"/>
        <v>39</v>
      </c>
      <c r="FG7" s="12">
        <v>1</v>
      </c>
      <c r="FH7" s="12">
        <v>2</v>
      </c>
      <c r="FI7" s="12">
        <v>3</v>
      </c>
      <c r="FJ7" s="251">
        <f ca="1">OFFSET(FJ7,0,-3)+4</f>
        <v>5</v>
      </c>
      <c r="FK7" s="251">
        <f t="shared" ref="FK7:FX7" ca="1" si="15">OFFSET(FK7,0,-3)+4</f>
        <v>6</v>
      </c>
      <c r="FL7" s="251">
        <f t="shared" ca="1" si="15"/>
        <v>7</v>
      </c>
      <c r="FM7" s="251">
        <f t="shared" ca="1" si="15"/>
        <v>9</v>
      </c>
      <c r="FN7" s="251">
        <f t="shared" ca="1" si="15"/>
        <v>10</v>
      </c>
      <c r="FO7" s="251">
        <f t="shared" ca="1" si="15"/>
        <v>11</v>
      </c>
      <c r="FP7" s="251">
        <f t="shared" ca="1" si="15"/>
        <v>13</v>
      </c>
      <c r="FQ7" s="251">
        <f t="shared" ca="1" si="15"/>
        <v>14</v>
      </c>
      <c r="FR7" s="251">
        <f t="shared" ca="1" si="15"/>
        <v>15</v>
      </c>
      <c r="FS7" s="251">
        <f t="shared" ca="1" si="15"/>
        <v>17</v>
      </c>
      <c r="FT7" s="251">
        <f t="shared" ca="1" si="15"/>
        <v>18</v>
      </c>
      <c r="FU7" s="251">
        <f t="shared" ca="1" si="15"/>
        <v>19</v>
      </c>
      <c r="FV7" s="251">
        <f t="shared" ca="1" si="15"/>
        <v>21</v>
      </c>
      <c r="FW7" s="251">
        <f t="shared" ca="1" si="15"/>
        <v>22</v>
      </c>
      <c r="FX7" s="251">
        <f t="shared" ca="1" si="15"/>
        <v>23</v>
      </c>
      <c r="FY7" s="12">
        <v>24</v>
      </c>
      <c r="FZ7" s="551">
        <f ca="1">OFFSET(FZ7,0,-1)+1</f>
        <v>25</v>
      </c>
      <c r="GA7" s="551">
        <f t="shared" ref="GA7:GN7" ca="1" si="16">OFFSET(GA7,0,-1)+1</f>
        <v>26</v>
      </c>
      <c r="GB7" s="551">
        <f t="shared" ca="1" si="16"/>
        <v>27</v>
      </c>
      <c r="GC7" s="551">
        <f t="shared" ca="1" si="16"/>
        <v>28</v>
      </c>
      <c r="GD7" s="551">
        <f t="shared" ca="1" si="16"/>
        <v>29</v>
      </c>
      <c r="GE7" s="551">
        <f t="shared" ca="1" si="16"/>
        <v>30</v>
      </c>
      <c r="GF7" s="551">
        <f t="shared" ca="1" si="16"/>
        <v>31</v>
      </c>
      <c r="GG7" s="551">
        <f t="shared" ca="1" si="16"/>
        <v>32</v>
      </c>
      <c r="GH7" s="551">
        <f t="shared" ca="1" si="16"/>
        <v>33</v>
      </c>
      <c r="GI7" s="551">
        <f t="shared" ca="1" si="16"/>
        <v>34</v>
      </c>
      <c r="GJ7" s="551">
        <f t="shared" ca="1" si="16"/>
        <v>35</v>
      </c>
      <c r="GK7" s="551">
        <f t="shared" ca="1" si="16"/>
        <v>36</v>
      </c>
      <c r="GL7" s="551">
        <f t="shared" ca="1" si="16"/>
        <v>37</v>
      </c>
      <c r="GM7" s="551">
        <f t="shared" ca="1" si="16"/>
        <v>38</v>
      </c>
      <c r="GN7" s="551">
        <f t="shared" ca="1" si="16"/>
        <v>39</v>
      </c>
      <c r="GO7" s="12">
        <v>1</v>
      </c>
      <c r="GP7" s="12">
        <v>2</v>
      </c>
      <c r="GQ7" s="12">
        <v>3</v>
      </c>
      <c r="GR7" s="251">
        <f ca="1">OFFSET(GR7,0,-3)+4</f>
        <v>5</v>
      </c>
      <c r="GS7" s="251">
        <f t="shared" ref="GS7:HF7" ca="1" si="17">OFFSET(GS7,0,-3)+4</f>
        <v>6</v>
      </c>
      <c r="GT7" s="251">
        <f t="shared" ca="1" si="17"/>
        <v>7</v>
      </c>
      <c r="GU7" s="251">
        <f t="shared" ca="1" si="17"/>
        <v>9</v>
      </c>
      <c r="GV7" s="251">
        <f t="shared" ca="1" si="17"/>
        <v>10</v>
      </c>
      <c r="GW7" s="251">
        <f t="shared" ca="1" si="17"/>
        <v>11</v>
      </c>
      <c r="GX7" s="251">
        <f t="shared" ca="1" si="17"/>
        <v>13</v>
      </c>
      <c r="GY7" s="251">
        <f t="shared" ca="1" si="17"/>
        <v>14</v>
      </c>
      <c r="GZ7" s="251">
        <f t="shared" ca="1" si="17"/>
        <v>15</v>
      </c>
      <c r="HA7" s="251">
        <f t="shared" ca="1" si="17"/>
        <v>17</v>
      </c>
      <c r="HB7" s="251">
        <f t="shared" ca="1" si="17"/>
        <v>18</v>
      </c>
      <c r="HC7" s="251">
        <f t="shared" ca="1" si="17"/>
        <v>19</v>
      </c>
      <c r="HD7" s="251">
        <f t="shared" ca="1" si="17"/>
        <v>21</v>
      </c>
      <c r="HE7" s="251">
        <f t="shared" ca="1" si="17"/>
        <v>22</v>
      </c>
      <c r="HF7" s="251">
        <f t="shared" ca="1" si="17"/>
        <v>23</v>
      </c>
      <c r="HG7" s="12">
        <v>24</v>
      </c>
      <c r="HH7" s="551">
        <f ca="1">OFFSET(HH7,0,-1)+1</f>
        <v>25</v>
      </c>
      <c r="HI7" s="551">
        <f t="shared" ref="HI7:HV7" ca="1" si="18">OFFSET(HI7,0,-1)+1</f>
        <v>26</v>
      </c>
      <c r="HJ7" s="551">
        <f t="shared" ca="1" si="18"/>
        <v>27</v>
      </c>
      <c r="HK7" s="551">
        <f t="shared" ca="1" si="18"/>
        <v>28</v>
      </c>
      <c r="HL7" s="551">
        <f t="shared" ca="1" si="18"/>
        <v>29</v>
      </c>
      <c r="HM7" s="551">
        <f t="shared" ca="1" si="18"/>
        <v>30</v>
      </c>
      <c r="HN7" s="551">
        <f t="shared" ca="1" si="18"/>
        <v>31</v>
      </c>
      <c r="HO7" s="551">
        <f t="shared" ca="1" si="18"/>
        <v>32</v>
      </c>
      <c r="HP7" s="551">
        <f t="shared" ca="1" si="18"/>
        <v>33</v>
      </c>
      <c r="HQ7" s="551">
        <f t="shared" ca="1" si="18"/>
        <v>34</v>
      </c>
      <c r="HR7" s="551">
        <f t="shared" ca="1" si="18"/>
        <v>35</v>
      </c>
      <c r="HS7" s="551">
        <f t="shared" ca="1" si="18"/>
        <v>36</v>
      </c>
      <c r="HT7" s="551">
        <f t="shared" ca="1" si="18"/>
        <v>37</v>
      </c>
      <c r="HU7" s="551">
        <f t="shared" ca="1" si="18"/>
        <v>38</v>
      </c>
      <c r="HV7" s="551">
        <f t="shared" ca="1" si="18"/>
        <v>39</v>
      </c>
      <c r="HW7" s="12">
        <v>1</v>
      </c>
      <c r="HX7" s="9"/>
      <c r="HY7" s="12">
        <v>1</v>
      </c>
      <c r="HZ7" s="12">
        <v>2</v>
      </c>
      <c r="IA7" s="14"/>
      <c r="IB7" s="12">
        <v>3</v>
      </c>
      <c r="IC7" s="12">
        <v>1</v>
      </c>
      <c r="ID7" s="12">
        <v>1</v>
      </c>
      <c r="IE7" s="12">
        <v>1</v>
      </c>
      <c r="IF7" s="12">
        <v>1</v>
      </c>
      <c r="IG7" s="12">
        <v>2</v>
      </c>
      <c r="IH7" s="12">
        <v>2</v>
      </c>
      <c r="II7" s="12">
        <v>2</v>
      </c>
      <c r="IJ7" s="12">
        <v>3</v>
      </c>
      <c r="IK7" s="12">
        <v>3</v>
      </c>
      <c r="IL7" s="12">
        <v>3</v>
      </c>
      <c r="IM7" s="12">
        <v>1</v>
      </c>
      <c r="IN7" s="12">
        <v>1</v>
      </c>
      <c r="IO7" s="12">
        <v>1</v>
      </c>
      <c r="IP7" s="12">
        <v>2</v>
      </c>
      <c r="IQ7" s="12">
        <v>2</v>
      </c>
      <c r="IR7" s="12">
        <v>2</v>
      </c>
      <c r="IS7" s="12">
        <v>3</v>
      </c>
      <c r="IT7" s="12">
        <v>3</v>
      </c>
      <c r="IU7" s="12">
        <v>3</v>
      </c>
      <c r="IV7" s="12">
        <v>2</v>
      </c>
      <c r="IW7" s="12">
        <v>2</v>
      </c>
      <c r="IX7" s="12">
        <v>1</v>
      </c>
      <c r="IY7" s="12">
        <v>2</v>
      </c>
      <c r="IZ7" s="12">
        <v>2</v>
      </c>
      <c r="JA7" s="12">
        <v>2</v>
      </c>
      <c r="JB7" s="9"/>
      <c r="JC7" s="12">
        <v>1</v>
      </c>
      <c r="JD7" s="14"/>
      <c r="JE7" s="14"/>
      <c r="JF7" s="14"/>
      <c r="JG7" s="14"/>
      <c r="JH7" s="14"/>
      <c r="JI7" s="12">
        <v>1</v>
      </c>
      <c r="JJ7" s="12">
        <v>2</v>
      </c>
      <c r="JK7" s="12">
        <v>3</v>
      </c>
      <c r="JL7" s="12">
        <v>4</v>
      </c>
      <c r="JM7" s="12">
        <v>13</v>
      </c>
      <c r="JN7" s="12">
        <v>17</v>
      </c>
      <c r="JO7" s="12">
        <v>5</v>
      </c>
      <c r="JP7" s="14"/>
      <c r="JQ7" s="14"/>
      <c r="JR7" s="14"/>
      <c r="JS7" s="14"/>
      <c r="JT7" s="14"/>
      <c r="JU7" s="14"/>
      <c r="JV7" s="14"/>
      <c r="JW7" s="14"/>
      <c r="JX7" s="14"/>
      <c r="JY7" s="14"/>
      <c r="JZ7" s="14"/>
      <c r="KA7" s="14"/>
      <c r="KB7" s="14"/>
      <c r="KC7" s="14"/>
      <c r="KD7" s="14"/>
      <c r="KE7" s="14"/>
      <c r="KF7" s="14"/>
      <c r="KG7" s="14"/>
      <c r="KH7" s="14"/>
      <c r="KI7" s="14"/>
      <c r="KJ7" s="14"/>
      <c r="KK7" s="14"/>
      <c r="KL7" s="12">
        <v>6</v>
      </c>
      <c r="KM7" s="12">
        <v>7</v>
      </c>
      <c r="KN7" s="12">
        <v>8</v>
      </c>
      <c r="KO7" s="12">
        <v>9</v>
      </c>
      <c r="KP7" s="14"/>
      <c r="KQ7" s="14"/>
      <c r="KR7" s="14"/>
      <c r="KS7" s="14"/>
      <c r="KT7" s="14"/>
      <c r="KU7" s="14"/>
      <c r="KV7" s="14"/>
      <c r="KW7" s="12">
        <v>12</v>
      </c>
      <c r="KX7" s="12">
        <v>10</v>
      </c>
      <c r="KY7" s="12">
        <v>10</v>
      </c>
      <c r="KZ7" s="12">
        <v>11</v>
      </c>
      <c r="LA7" s="12">
        <v>4</v>
      </c>
      <c r="LB7" s="12">
        <v>5</v>
      </c>
      <c r="LC7" s="29" t="s">
        <v>1215</v>
      </c>
      <c r="LD7" s="14"/>
      <c r="LE7" s="12">
        <v>1</v>
      </c>
      <c r="LF7" s="12">
        <v>2</v>
      </c>
      <c r="LG7" s="12">
        <v>3</v>
      </c>
      <c r="LH7" s="12">
        <v>4</v>
      </c>
      <c r="LI7" s="12">
        <v>9</v>
      </c>
      <c r="LJ7" s="12">
        <v>10</v>
      </c>
      <c r="LK7" s="12">
        <v>1</v>
      </c>
      <c r="LL7" s="12">
        <v>1</v>
      </c>
      <c r="LM7" s="12">
        <v>1</v>
      </c>
      <c r="LN7" s="12">
        <v>2</v>
      </c>
      <c r="LO7" s="12">
        <v>3</v>
      </c>
      <c r="LP7" s="12">
        <v>4</v>
      </c>
      <c r="LQ7" s="12">
        <v>5</v>
      </c>
      <c r="LR7" s="12">
        <v>6</v>
      </c>
      <c r="LS7" s="12">
        <v>7</v>
      </c>
      <c r="LT7" s="12">
        <v>8</v>
      </c>
      <c r="LU7" s="12">
        <v>1</v>
      </c>
      <c r="LV7" s="14"/>
      <c r="LW7" s="14"/>
      <c r="LX7" s="14"/>
      <c r="LY7" s="14"/>
      <c r="LZ7" s="12">
        <v>1</v>
      </c>
      <c r="MA7" s="12">
        <v>2</v>
      </c>
      <c r="MB7" s="12">
        <v>3</v>
      </c>
      <c r="MC7" s="12">
        <v>4</v>
      </c>
      <c r="MD7" s="12">
        <v>5</v>
      </c>
      <c r="ME7" s="12">
        <v>6</v>
      </c>
      <c r="MF7" s="12">
        <v>7</v>
      </c>
      <c r="MG7" s="12">
        <v>8</v>
      </c>
      <c r="MH7" s="12"/>
      <c r="MI7" s="12">
        <v>31</v>
      </c>
      <c r="MJ7" s="12">
        <f>MI7+1</f>
        <v>32</v>
      </c>
      <c r="MK7" s="12">
        <f t="shared" ref="MK7:OA7" si="19">MJ7+1</f>
        <v>33</v>
      </c>
      <c r="ML7" s="12">
        <f t="shared" si="19"/>
        <v>34</v>
      </c>
      <c r="MM7" s="12">
        <f t="shared" si="19"/>
        <v>35</v>
      </c>
      <c r="MN7" s="12">
        <f t="shared" si="19"/>
        <v>36</v>
      </c>
      <c r="MO7" s="12">
        <f t="shared" si="19"/>
        <v>37</v>
      </c>
      <c r="MP7" s="12">
        <f t="shared" si="19"/>
        <v>38</v>
      </c>
      <c r="MQ7" s="12">
        <f t="shared" si="19"/>
        <v>39</v>
      </c>
      <c r="MR7" s="12">
        <f t="shared" si="19"/>
        <v>40</v>
      </c>
      <c r="MS7" s="12">
        <f t="shared" si="19"/>
        <v>41</v>
      </c>
      <c r="MT7" s="12">
        <f t="shared" si="19"/>
        <v>42</v>
      </c>
      <c r="MU7" s="12">
        <f t="shared" si="19"/>
        <v>43</v>
      </c>
      <c r="MV7" s="12">
        <f t="shared" si="19"/>
        <v>44</v>
      </c>
      <c r="MW7" s="12">
        <f t="shared" si="19"/>
        <v>45</v>
      </c>
      <c r="MX7" s="12">
        <f t="shared" si="19"/>
        <v>46</v>
      </c>
      <c r="MY7" s="12">
        <f t="shared" si="19"/>
        <v>47</v>
      </c>
      <c r="MZ7" s="12">
        <f t="shared" si="19"/>
        <v>48</v>
      </c>
      <c r="NA7" s="12">
        <f t="shared" si="19"/>
        <v>49</v>
      </c>
      <c r="NB7" s="12">
        <f t="shared" si="19"/>
        <v>50</v>
      </c>
      <c r="NC7" s="12">
        <f t="shared" si="19"/>
        <v>51</v>
      </c>
      <c r="ND7" s="12">
        <f t="shared" si="19"/>
        <v>52</v>
      </c>
      <c r="NE7" s="12">
        <f t="shared" si="19"/>
        <v>53</v>
      </c>
      <c r="NF7" s="12">
        <f t="shared" si="19"/>
        <v>54</v>
      </c>
      <c r="NG7" s="12">
        <f t="shared" si="19"/>
        <v>55</v>
      </c>
      <c r="NH7" s="12">
        <f t="shared" si="19"/>
        <v>56</v>
      </c>
      <c r="NI7" s="12">
        <f t="shared" si="19"/>
        <v>57</v>
      </c>
      <c r="NJ7" s="12">
        <f t="shared" si="19"/>
        <v>58</v>
      </c>
      <c r="NK7" s="12">
        <f t="shared" si="19"/>
        <v>59</v>
      </c>
      <c r="NL7" s="12">
        <f t="shared" si="19"/>
        <v>60</v>
      </c>
      <c r="NM7" s="12">
        <f t="shared" si="19"/>
        <v>61</v>
      </c>
      <c r="NN7" s="12">
        <f t="shared" si="19"/>
        <v>62</v>
      </c>
      <c r="NO7" s="12">
        <f t="shared" si="19"/>
        <v>63</v>
      </c>
      <c r="NP7" s="12">
        <f t="shared" si="19"/>
        <v>64</v>
      </c>
      <c r="NQ7" s="12">
        <f t="shared" si="19"/>
        <v>65</v>
      </c>
      <c r="NR7" s="12">
        <f t="shared" si="19"/>
        <v>66</v>
      </c>
      <c r="NS7" s="12">
        <f t="shared" si="19"/>
        <v>67</v>
      </c>
      <c r="NT7" s="12">
        <f t="shared" si="19"/>
        <v>68</v>
      </c>
      <c r="NU7" s="12">
        <f t="shared" si="19"/>
        <v>69</v>
      </c>
      <c r="NV7" s="12">
        <f t="shared" si="19"/>
        <v>70</v>
      </c>
      <c r="NW7" s="12">
        <f t="shared" si="19"/>
        <v>71</v>
      </c>
      <c r="NX7" s="12">
        <f t="shared" si="19"/>
        <v>72</v>
      </c>
      <c r="NY7" s="12">
        <f t="shared" si="19"/>
        <v>73</v>
      </c>
      <c r="NZ7" s="12">
        <f t="shared" si="19"/>
        <v>74</v>
      </c>
      <c r="OA7" s="12">
        <f t="shared" si="19"/>
        <v>75</v>
      </c>
      <c r="OB7" s="14"/>
      <c r="OC7" s="24">
        <v>0</v>
      </c>
    </row>
    <row r="8" spans="1:393" hidden="1" outlineLevel="1">
      <c r="A8" s="21"/>
      <c r="B8" s="21"/>
      <c r="C8" s="14"/>
      <c r="D8" s="14"/>
      <c r="E8" t="b">
        <v>0</v>
      </c>
      <c r="G8" s="32" t="s">
        <v>1697</v>
      </c>
      <c r="AL8" s="233" t="s">
        <v>1697</v>
      </c>
      <c r="AM8" s="9" t="str">
        <f ca="1">IF(COUNTIF(AL$5:AL21,AL8)=1,"-","Dup")</f>
        <v>-</v>
      </c>
      <c r="AN8" s="9"/>
      <c r="AO8" s="14"/>
      <c r="AP8" s="14"/>
      <c r="AQ8" s="14"/>
      <c r="AR8" s="14"/>
      <c r="AS8" s="14"/>
      <c r="AT8" s="14"/>
      <c r="AU8" s="9"/>
      <c r="AV8" s="14"/>
      <c r="AW8" s="14"/>
      <c r="AX8" s="14"/>
      <c r="AY8" s="14"/>
      <c r="AZ8" s="14"/>
      <c r="BA8" s="14"/>
      <c r="BB8" s="14"/>
      <c r="BC8" s="9"/>
      <c r="BD8" s="14"/>
      <c r="BE8" s="14"/>
      <c r="BF8" s="14"/>
      <c r="BG8" s="14"/>
      <c r="BH8" s="14"/>
      <c r="BI8" s="14"/>
      <c r="BJ8" s="14"/>
      <c r="BK8" s="14"/>
      <c r="BL8" s="14"/>
      <c r="BM8" s="14"/>
      <c r="BN8" s="14"/>
      <c r="BO8" s="9"/>
      <c r="BP8" s="14"/>
      <c r="BQ8" s="14"/>
      <c r="BR8" s="14"/>
      <c r="BS8" s="14"/>
      <c r="BT8" s="14"/>
      <c r="BU8" s="14"/>
      <c r="BV8" s="14"/>
      <c r="BW8" s="14"/>
      <c r="BX8" s="14"/>
      <c r="BY8" s="14"/>
      <c r="BZ8" s="9"/>
      <c r="CA8" s="14"/>
      <c r="CB8" s="14"/>
      <c r="CC8" s="14"/>
      <c r="CD8" s="14"/>
      <c r="CE8" s="14"/>
      <c r="CF8" s="153"/>
      <c r="CG8" s="14"/>
      <c r="CH8" s="14"/>
      <c r="CI8" s="14"/>
      <c r="CJ8" s="14"/>
      <c r="CK8" s="14"/>
      <c r="CL8" s="9"/>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529"/>
      <c r="DX8" s="529"/>
      <c r="DY8" s="12">
        <v>1</v>
      </c>
      <c r="DZ8" s="144">
        <f>MOD(DY8,3)+1</f>
        <v>2</v>
      </c>
      <c r="EA8" s="144">
        <f t="shared" ref="EA8:EG8" si="20">MOD(DZ8,3)+1</f>
        <v>3</v>
      </c>
      <c r="EB8" s="144">
        <f t="shared" si="20"/>
        <v>1</v>
      </c>
      <c r="EC8" s="144">
        <f t="shared" si="20"/>
        <v>2</v>
      </c>
      <c r="ED8" s="144">
        <f t="shared" si="20"/>
        <v>3</v>
      </c>
      <c r="EE8" s="144">
        <f t="shared" si="20"/>
        <v>1</v>
      </c>
      <c r="EF8" s="144">
        <f t="shared" si="20"/>
        <v>2</v>
      </c>
      <c r="EG8" s="144">
        <f t="shared" si="20"/>
        <v>3</v>
      </c>
      <c r="EH8" s="144">
        <f t="shared" ref="EH8" si="21">MOD(EG8,3)+1</f>
        <v>1</v>
      </c>
      <c r="EI8" s="144">
        <f t="shared" ref="EI8" si="22">MOD(EH8,3)+1</f>
        <v>2</v>
      </c>
      <c r="EJ8" s="144">
        <f t="shared" ref="EJ8" si="23">MOD(EI8,3)+1</f>
        <v>3</v>
      </c>
      <c r="EK8" s="144">
        <f t="shared" ref="EK8" si="24">MOD(EJ8,3)+1</f>
        <v>1</v>
      </c>
      <c r="EL8" s="144">
        <f t="shared" ref="EL8" si="25">MOD(EK8,3)+1</f>
        <v>2</v>
      </c>
      <c r="EM8" s="144">
        <f t="shared" ref="EM8" si="26">MOD(EL8,3)+1</f>
        <v>3</v>
      </c>
      <c r="EN8" s="144">
        <f t="shared" ref="EN8" si="27">MOD(EM8,3)+1</f>
        <v>1</v>
      </c>
      <c r="EO8" s="144">
        <f t="shared" ref="EO8" si="28">MOD(EN8,3)+1</f>
        <v>2</v>
      </c>
      <c r="EP8" s="144">
        <f t="shared" ref="EP8" si="29">MOD(EO8,3)+1</f>
        <v>3</v>
      </c>
      <c r="EQ8" s="144">
        <f t="shared" ref="EQ8" si="30">MOD(EP8,3)+1</f>
        <v>1</v>
      </c>
      <c r="ER8" s="144">
        <f t="shared" ref="ER8" si="31">MOD(EQ8,3)+1</f>
        <v>2</v>
      </c>
      <c r="ES8" s="144">
        <f t="shared" ref="ES8" si="32">MOD(ER8,3)+1</f>
        <v>3</v>
      </c>
      <c r="ET8" s="144">
        <f t="shared" ref="ET8" si="33">MOD(ES8,3)+1</f>
        <v>1</v>
      </c>
      <c r="EU8" s="144">
        <f t="shared" ref="EU8" si="34">MOD(ET8,3)+1</f>
        <v>2</v>
      </c>
      <c r="EV8" s="144">
        <f t="shared" ref="EV8" si="35">MOD(EU8,3)+1</f>
        <v>3</v>
      </c>
      <c r="EW8" s="144">
        <f t="shared" ref="EW8" si="36">MOD(EV8,3)+1</f>
        <v>1</v>
      </c>
      <c r="EX8" s="144">
        <f t="shared" ref="EX8" si="37">MOD(EW8,3)+1</f>
        <v>2</v>
      </c>
      <c r="EY8" s="144">
        <f t="shared" ref="EY8" si="38">MOD(EX8,3)+1</f>
        <v>3</v>
      </c>
      <c r="EZ8" s="144">
        <f t="shared" ref="EZ8" si="39">MOD(EY8,3)+1</f>
        <v>1</v>
      </c>
      <c r="FA8" s="144">
        <f t="shared" ref="FA8" si="40">MOD(EZ8,3)+1</f>
        <v>2</v>
      </c>
      <c r="FB8" s="144">
        <f t="shared" ref="FB8" si="41">MOD(FA8,3)+1</f>
        <v>3</v>
      </c>
      <c r="FC8" s="144">
        <f t="shared" ref="FC8" si="42">MOD(FB8,3)+1</f>
        <v>1</v>
      </c>
      <c r="FD8" s="144">
        <f t="shared" ref="FD8" si="43">MOD(FC8,3)+1</f>
        <v>2</v>
      </c>
      <c r="FE8" s="144">
        <f t="shared" ref="FE8" si="44">MOD(FD8,3)+1</f>
        <v>3</v>
      </c>
      <c r="FF8" s="144">
        <f t="shared" ref="FF8" si="45">MOD(FE8,3)+1</f>
        <v>1</v>
      </c>
      <c r="FG8" s="144">
        <f t="shared" ref="FG8" si="46">MOD(FF8,3)+1</f>
        <v>2</v>
      </c>
      <c r="FH8" s="144">
        <f t="shared" ref="FH8" si="47">MOD(FG8,3)+1</f>
        <v>3</v>
      </c>
      <c r="FI8" s="144">
        <f t="shared" ref="FI8" si="48">MOD(FH8,3)+1</f>
        <v>1</v>
      </c>
      <c r="FJ8" s="144">
        <f t="shared" ref="FJ8" si="49">MOD(FI8,3)+1</f>
        <v>2</v>
      </c>
      <c r="FK8" s="144">
        <f t="shared" ref="FK8" si="50">MOD(FJ8,3)+1</f>
        <v>3</v>
      </c>
      <c r="FL8" s="144">
        <f t="shared" ref="FL8" si="51">MOD(FK8,3)+1</f>
        <v>1</v>
      </c>
      <c r="FM8" s="144">
        <f t="shared" ref="FM8" si="52">MOD(FL8,3)+1</f>
        <v>2</v>
      </c>
      <c r="FN8" s="144">
        <f t="shared" ref="FN8" si="53">MOD(FM8,3)+1</f>
        <v>3</v>
      </c>
      <c r="FO8" s="144">
        <f t="shared" ref="FO8" si="54">MOD(FN8,3)+1</f>
        <v>1</v>
      </c>
      <c r="FP8" s="144">
        <f t="shared" ref="FP8" si="55">MOD(FO8,3)+1</f>
        <v>2</v>
      </c>
      <c r="FQ8" s="144">
        <f t="shared" ref="FQ8" si="56">MOD(FP8,3)+1</f>
        <v>3</v>
      </c>
      <c r="FR8" s="144">
        <f t="shared" ref="FR8" si="57">MOD(FQ8,3)+1</f>
        <v>1</v>
      </c>
      <c r="FS8" s="144">
        <f t="shared" ref="FS8" si="58">MOD(FR8,3)+1</f>
        <v>2</v>
      </c>
      <c r="FT8" s="144">
        <f t="shared" ref="FT8" si="59">MOD(FS8,3)+1</f>
        <v>3</v>
      </c>
      <c r="FU8" s="144">
        <f t="shared" ref="FU8" si="60">MOD(FT8,3)+1</f>
        <v>1</v>
      </c>
      <c r="FV8" s="144">
        <f t="shared" ref="FV8" si="61">MOD(FU8,3)+1</f>
        <v>2</v>
      </c>
      <c r="FW8" s="144">
        <f t="shared" ref="FW8" si="62">MOD(FV8,3)+1</f>
        <v>3</v>
      </c>
      <c r="FX8" s="144">
        <f t="shared" ref="FX8" si="63">MOD(FW8,3)+1</f>
        <v>1</v>
      </c>
      <c r="FY8" s="144">
        <f t="shared" ref="FY8" si="64">MOD(FX8,3)+1</f>
        <v>2</v>
      </c>
      <c r="FZ8" s="144">
        <f t="shared" ref="FZ8" si="65">MOD(FY8,3)+1</f>
        <v>3</v>
      </c>
      <c r="GA8" s="144">
        <f t="shared" ref="GA8" si="66">MOD(FZ8,3)+1</f>
        <v>1</v>
      </c>
      <c r="GB8" s="144">
        <f t="shared" ref="GB8" si="67">MOD(GA8,3)+1</f>
        <v>2</v>
      </c>
      <c r="GC8" s="144">
        <f t="shared" ref="GC8" si="68">MOD(GB8,3)+1</f>
        <v>3</v>
      </c>
      <c r="GD8" s="144">
        <f t="shared" ref="GD8" si="69">MOD(GC8,3)+1</f>
        <v>1</v>
      </c>
      <c r="GE8" s="144">
        <f t="shared" ref="GE8" si="70">MOD(GD8,3)+1</f>
        <v>2</v>
      </c>
      <c r="GF8" s="144">
        <f t="shared" ref="GF8" si="71">MOD(GE8,3)+1</f>
        <v>3</v>
      </c>
      <c r="GG8" s="144">
        <f t="shared" ref="GG8" si="72">MOD(GF8,3)+1</f>
        <v>1</v>
      </c>
      <c r="GH8" s="144">
        <f t="shared" ref="GH8" si="73">MOD(GG8,3)+1</f>
        <v>2</v>
      </c>
      <c r="GI8" s="144">
        <f t="shared" ref="GI8" si="74">MOD(GH8,3)+1</f>
        <v>3</v>
      </c>
      <c r="GJ8" s="144">
        <f t="shared" ref="GJ8" si="75">MOD(GI8,3)+1</f>
        <v>1</v>
      </c>
      <c r="GK8" s="144">
        <f t="shared" ref="GK8" si="76">MOD(GJ8,3)+1</f>
        <v>2</v>
      </c>
      <c r="GL8" s="144">
        <f t="shared" ref="GL8" si="77">MOD(GK8,3)+1</f>
        <v>3</v>
      </c>
      <c r="GM8" s="144">
        <f t="shared" ref="GM8" si="78">MOD(GL8,3)+1</f>
        <v>1</v>
      </c>
      <c r="GN8" s="144">
        <f t="shared" ref="GN8" si="79">MOD(GM8,3)+1</f>
        <v>2</v>
      </c>
      <c r="GO8" s="144">
        <f t="shared" ref="GO8" si="80">MOD(GN8,3)+1</f>
        <v>3</v>
      </c>
      <c r="GP8" s="144">
        <f t="shared" ref="GP8" si="81">MOD(GO8,3)+1</f>
        <v>1</v>
      </c>
      <c r="GQ8" s="144">
        <f t="shared" ref="GQ8" si="82">MOD(GP8,3)+1</f>
        <v>2</v>
      </c>
      <c r="GR8" s="144">
        <f t="shared" ref="GR8" si="83">MOD(GQ8,3)+1</f>
        <v>3</v>
      </c>
      <c r="GS8" s="144">
        <f t="shared" ref="GS8" si="84">MOD(GR8,3)+1</f>
        <v>1</v>
      </c>
      <c r="GT8" s="144">
        <f t="shared" ref="GT8" si="85">MOD(GS8,3)+1</f>
        <v>2</v>
      </c>
      <c r="GU8" s="144">
        <f t="shared" ref="GU8" si="86">MOD(GT8,3)+1</f>
        <v>3</v>
      </c>
      <c r="GV8" s="144">
        <f t="shared" ref="GV8" si="87">MOD(GU8,3)+1</f>
        <v>1</v>
      </c>
      <c r="GW8" s="144">
        <f t="shared" ref="GW8" si="88">MOD(GV8,3)+1</f>
        <v>2</v>
      </c>
      <c r="GX8" s="144">
        <f t="shared" ref="GX8" si="89">MOD(GW8,3)+1</f>
        <v>3</v>
      </c>
      <c r="GY8" s="144">
        <f t="shared" ref="GY8" si="90">MOD(GX8,3)+1</f>
        <v>1</v>
      </c>
      <c r="GZ8" s="144">
        <f t="shared" ref="GZ8" si="91">MOD(GY8,3)+1</f>
        <v>2</v>
      </c>
      <c r="HA8" s="144">
        <f t="shared" ref="HA8" si="92">MOD(GZ8,3)+1</f>
        <v>3</v>
      </c>
      <c r="HB8" s="144">
        <f t="shared" ref="HB8" si="93">MOD(HA8,3)+1</f>
        <v>1</v>
      </c>
      <c r="HC8" s="144">
        <f t="shared" ref="HC8" si="94">MOD(HB8,3)+1</f>
        <v>2</v>
      </c>
      <c r="HD8" s="144">
        <f t="shared" ref="HD8" si="95">MOD(HC8,3)+1</f>
        <v>3</v>
      </c>
      <c r="HE8" s="144">
        <f t="shared" ref="HE8" si="96">MOD(HD8,3)+1</f>
        <v>1</v>
      </c>
      <c r="HF8" s="144">
        <f t="shared" ref="HF8" si="97">MOD(HE8,3)+1</f>
        <v>2</v>
      </c>
      <c r="HG8" s="144">
        <f t="shared" ref="HG8" si="98">MOD(HF8,3)+1</f>
        <v>3</v>
      </c>
      <c r="HH8" s="144">
        <f t="shared" ref="HH8" si="99">MOD(HG8,3)+1</f>
        <v>1</v>
      </c>
      <c r="HI8" s="144">
        <f t="shared" ref="HI8" si="100">MOD(HH8,3)+1</f>
        <v>2</v>
      </c>
      <c r="HJ8" s="144">
        <f t="shared" ref="HJ8" si="101">MOD(HI8,3)+1</f>
        <v>3</v>
      </c>
      <c r="HK8" s="144">
        <f t="shared" ref="HK8" si="102">MOD(HJ8,3)+1</f>
        <v>1</v>
      </c>
      <c r="HL8" s="144">
        <f t="shared" ref="HL8" si="103">MOD(HK8,3)+1</f>
        <v>2</v>
      </c>
      <c r="HM8" s="144">
        <f t="shared" ref="HM8" si="104">MOD(HL8,3)+1</f>
        <v>3</v>
      </c>
      <c r="HN8" s="144">
        <f t="shared" ref="HN8" si="105">MOD(HM8,3)+1</f>
        <v>1</v>
      </c>
      <c r="HO8" s="144">
        <f t="shared" ref="HO8" si="106">MOD(HN8,3)+1</f>
        <v>2</v>
      </c>
      <c r="HP8" s="144">
        <f t="shared" ref="HP8" si="107">MOD(HO8,3)+1</f>
        <v>3</v>
      </c>
      <c r="HQ8" s="144">
        <f t="shared" ref="HQ8" si="108">MOD(HP8,3)+1</f>
        <v>1</v>
      </c>
      <c r="HR8" s="144">
        <f t="shared" ref="HR8" si="109">MOD(HQ8,3)+1</f>
        <v>2</v>
      </c>
      <c r="HS8" s="144">
        <f t="shared" ref="HS8" si="110">MOD(HR8,3)+1</f>
        <v>3</v>
      </c>
      <c r="HT8" s="144">
        <f t="shared" ref="HT8" si="111">MOD(HS8,3)+1</f>
        <v>1</v>
      </c>
      <c r="HU8" s="144">
        <f t="shared" ref="HU8" si="112">MOD(HT8,3)+1</f>
        <v>2</v>
      </c>
      <c r="HV8" s="144">
        <f t="shared" ref="HV8" si="113">MOD(HU8,3)+1</f>
        <v>3</v>
      </c>
      <c r="HW8" s="14"/>
      <c r="HX8" s="9"/>
      <c r="HY8" s="14"/>
      <c r="HZ8" s="14"/>
      <c r="IA8" s="14"/>
      <c r="IB8" s="14"/>
      <c r="IC8" s="14"/>
      <c r="ID8" s="12">
        <v>1</v>
      </c>
      <c r="IE8" s="12">
        <v>2</v>
      </c>
      <c r="IF8" s="12">
        <v>3</v>
      </c>
      <c r="IG8" s="12">
        <v>1</v>
      </c>
      <c r="IH8" s="12">
        <v>2</v>
      </c>
      <c r="II8" s="12">
        <v>3</v>
      </c>
      <c r="IJ8" s="12">
        <v>1</v>
      </c>
      <c r="IK8" s="12">
        <v>2</v>
      </c>
      <c r="IL8" s="12">
        <v>3</v>
      </c>
      <c r="IM8" s="12">
        <v>1</v>
      </c>
      <c r="IN8" s="12">
        <v>2</v>
      </c>
      <c r="IO8" s="12">
        <v>3</v>
      </c>
      <c r="IP8" s="12">
        <v>1</v>
      </c>
      <c r="IQ8" s="12">
        <v>2</v>
      </c>
      <c r="IR8" s="12">
        <v>3</v>
      </c>
      <c r="IS8" s="12">
        <v>1</v>
      </c>
      <c r="IT8" s="12">
        <v>2</v>
      </c>
      <c r="IU8" s="12">
        <v>3</v>
      </c>
      <c r="IV8" s="14"/>
      <c r="IW8" s="14"/>
      <c r="IX8" s="14"/>
      <c r="IY8" s="14"/>
      <c r="IZ8" s="14"/>
      <c r="JA8" s="14"/>
      <c r="JB8" s="9"/>
      <c r="JC8" s="14"/>
      <c r="JD8" s="14"/>
      <c r="JE8" s="14"/>
      <c r="JF8" s="14"/>
      <c r="JG8" s="14"/>
      <c r="JH8" s="14"/>
      <c r="JI8" s="12">
        <v>12</v>
      </c>
      <c r="JJ8" s="12">
        <v>12</v>
      </c>
      <c r="JK8" s="12">
        <v>12</v>
      </c>
      <c r="JL8" s="12">
        <v>12</v>
      </c>
      <c r="JM8" s="12">
        <v>12</v>
      </c>
      <c r="JN8" s="12">
        <v>12</v>
      </c>
      <c r="JO8" s="12">
        <v>12</v>
      </c>
      <c r="JP8" s="14"/>
      <c r="JQ8" s="14"/>
      <c r="JR8" s="14"/>
      <c r="JS8" s="14"/>
      <c r="JT8" s="14"/>
      <c r="JU8" s="14"/>
      <c r="JV8" s="14"/>
      <c r="JW8" s="14"/>
      <c r="JX8" s="14"/>
      <c r="JY8" s="14"/>
      <c r="JZ8" s="14"/>
      <c r="KA8" s="14"/>
      <c r="KB8" s="14"/>
      <c r="KC8" s="14"/>
      <c r="KD8" s="14"/>
      <c r="KE8" s="14"/>
      <c r="KF8" s="14"/>
      <c r="KG8" s="14"/>
      <c r="KH8" s="14"/>
      <c r="KI8" s="14"/>
      <c r="KJ8" s="14"/>
      <c r="KK8" s="14"/>
      <c r="KL8" s="14"/>
      <c r="KM8" s="14"/>
      <c r="KN8" s="14"/>
      <c r="KO8" s="14"/>
      <c r="KP8" s="14"/>
      <c r="KQ8" s="14"/>
      <c r="KR8" s="14"/>
      <c r="KS8" s="14"/>
      <c r="KT8" s="14"/>
      <c r="KU8" s="14"/>
      <c r="KV8" s="14"/>
      <c r="KW8" s="14"/>
      <c r="KX8" s="14"/>
      <c r="KY8" s="14"/>
      <c r="KZ8" s="14"/>
      <c r="LA8" s="14"/>
      <c r="LB8" s="14"/>
      <c r="LC8" s="14"/>
      <c r="LD8" s="9"/>
      <c r="LE8" s="14"/>
      <c r="LF8" s="14"/>
      <c r="LG8" s="14"/>
      <c r="LH8" s="14"/>
      <c r="LI8" s="14"/>
      <c r="LJ8" s="14"/>
      <c r="LK8" s="14"/>
      <c r="LL8" s="14"/>
      <c r="LM8" s="14"/>
      <c r="LN8" s="14"/>
      <c r="LO8" s="14"/>
      <c r="LP8" s="14"/>
      <c r="LQ8" s="14"/>
      <c r="LR8" s="14"/>
      <c r="LS8" s="14"/>
      <c r="LT8" s="14"/>
      <c r="LU8" s="14"/>
      <c r="LV8" s="9"/>
      <c r="LW8" s="14"/>
      <c r="LX8" s="14"/>
      <c r="LY8" s="14"/>
      <c r="LZ8" s="14"/>
      <c r="MA8" s="14"/>
      <c r="MB8" s="14"/>
      <c r="MC8" s="14"/>
      <c r="MD8" s="14"/>
      <c r="ME8" s="14"/>
      <c r="MF8" s="14"/>
      <c r="MG8" s="14"/>
      <c r="MH8" s="14"/>
      <c r="MI8" s="14"/>
      <c r="MJ8" s="14"/>
      <c r="MK8" s="14"/>
      <c r="ML8" s="14"/>
      <c r="MM8" s="14"/>
      <c r="MN8" s="14"/>
      <c r="MO8" s="14"/>
      <c r="MP8" s="14"/>
      <c r="MQ8" s="14"/>
      <c r="MR8" s="14"/>
      <c r="MS8" s="14"/>
      <c r="MT8" s="14"/>
      <c r="MU8" s="14"/>
      <c r="MV8" s="14"/>
      <c r="MW8" s="14"/>
      <c r="MX8" s="14"/>
      <c r="MY8" s="14"/>
      <c r="MZ8" s="14"/>
      <c r="NA8" s="14"/>
      <c r="NB8" s="14"/>
      <c r="NC8" s="14"/>
      <c r="ND8" s="14"/>
      <c r="NE8" s="14"/>
      <c r="NF8" s="14"/>
      <c r="NG8" s="14"/>
      <c r="NH8" s="14"/>
      <c r="NI8" s="14"/>
      <c r="NJ8" s="14"/>
      <c r="NK8" s="14"/>
      <c r="NL8" s="14"/>
      <c r="NM8" s="14"/>
      <c r="NN8" s="14"/>
      <c r="NO8" s="14"/>
      <c r="NP8" s="14"/>
      <c r="NQ8" s="14"/>
      <c r="NR8" s="14"/>
      <c r="NS8" s="14"/>
      <c r="NT8" s="14"/>
      <c r="NU8" s="14"/>
      <c r="NV8" s="14"/>
      <c r="NW8" s="14"/>
      <c r="NX8" s="14"/>
      <c r="NY8" s="14"/>
      <c r="NZ8" s="14"/>
      <c r="OA8" s="14"/>
      <c r="OB8" s="14"/>
      <c r="OC8" s="24">
        <v>0</v>
      </c>
    </row>
    <row r="9" spans="1:393" hidden="1" outlineLevel="1">
      <c r="A9" s="21"/>
      <c r="B9" s="21"/>
      <c r="C9" s="14"/>
      <c r="D9" s="14"/>
      <c r="E9" t="b">
        <v>0</v>
      </c>
      <c r="G9" s="32" t="s">
        <v>1686</v>
      </c>
      <c r="AL9" s="233" t="s">
        <v>1686</v>
      </c>
      <c r="AM9" s="9" t="str">
        <f>IF(COUNTIF(AL$5:AL9,AL9)=1,"-","Dup")</f>
        <v>-</v>
      </c>
      <c r="AN9" s="9"/>
      <c r="AO9" s="14"/>
      <c r="AP9" s="14"/>
      <c r="AQ9" s="14"/>
      <c r="AR9" s="14"/>
      <c r="AS9" s="14"/>
      <c r="AT9" s="14"/>
      <c r="AU9" s="9"/>
      <c r="AV9" s="14"/>
      <c r="AW9" s="14"/>
      <c r="AX9" s="14"/>
      <c r="AY9" s="14"/>
      <c r="AZ9" s="14"/>
      <c r="BA9" s="14"/>
      <c r="BB9" s="14"/>
      <c r="BC9" s="9"/>
      <c r="BD9" s="14"/>
      <c r="BE9" s="14"/>
      <c r="BF9" s="14"/>
      <c r="BG9" s="14"/>
      <c r="BH9" s="14"/>
      <c r="BI9" s="14"/>
      <c r="BJ9" s="14"/>
      <c r="BK9" s="14"/>
      <c r="BL9" s="14"/>
      <c r="BM9" s="14"/>
      <c r="BN9" s="14"/>
      <c r="BO9" s="9"/>
      <c r="BP9" s="14"/>
      <c r="BQ9" s="14"/>
      <c r="BR9" s="14"/>
      <c r="BS9" s="14"/>
      <c r="BT9" s="14"/>
      <c r="BU9" s="14"/>
      <c r="BV9" s="14"/>
      <c r="BW9" s="14"/>
      <c r="BX9" s="14"/>
      <c r="BY9" s="14"/>
      <c r="BZ9" s="9"/>
      <c r="CA9" s="14"/>
      <c r="CB9" s="14"/>
      <c r="CC9" s="14"/>
      <c r="CD9" s="14"/>
      <c r="CE9" s="14"/>
      <c r="CF9" s="153"/>
      <c r="CG9" s="14"/>
      <c r="CH9" s="14"/>
      <c r="CI9" s="14"/>
      <c r="CJ9" s="14"/>
      <c r="CK9" s="14"/>
      <c r="CL9" s="9"/>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515"/>
      <c r="DX9" s="515"/>
      <c r="DY9" s="12">
        <f>d.Region</f>
        <v>2</v>
      </c>
      <c r="DZ9" s="551">
        <f>DY9</f>
        <v>2</v>
      </c>
      <c r="EA9" s="551">
        <f t="shared" ref="EA9:GG9" si="114">DZ9</f>
        <v>2</v>
      </c>
      <c r="EB9" s="551">
        <f t="shared" si="114"/>
        <v>2</v>
      </c>
      <c r="EC9" s="551">
        <f t="shared" si="114"/>
        <v>2</v>
      </c>
      <c r="ED9" s="551">
        <f t="shared" si="114"/>
        <v>2</v>
      </c>
      <c r="EE9" s="551">
        <f t="shared" si="114"/>
        <v>2</v>
      </c>
      <c r="EF9" s="551">
        <f t="shared" si="114"/>
        <v>2</v>
      </c>
      <c r="EG9" s="551">
        <f t="shared" si="114"/>
        <v>2</v>
      </c>
      <c r="EH9" s="551">
        <f t="shared" si="114"/>
        <v>2</v>
      </c>
      <c r="EI9" s="551">
        <f t="shared" si="114"/>
        <v>2</v>
      </c>
      <c r="EJ9" s="551">
        <f t="shared" si="114"/>
        <v>2</v>
      </c>
      <c r="EK9" s="551">
        <f t="shared" si="114"/>
        <v>2</v>
      </c>
      <c r="EL9" s="551">
        <f t="shared" si="114"/>
        <v>2</v>
      </c>
      <c r="EM9" s="551">
        <f t="shared" si="114"/>
        <v>2</v>
      </c>
      <c r="EN9" s="551">
        <f t="shared" si="114"/>
        <v>2</v>
      </c>
      <c r="EO9" s="551">
        <f t="shared" si="114"/>
        <v>2</v>
      </c>
      <c r="EP9" s="551">
        <f t="shared" si="114"/>
        <v>2</v>
      </c>
      <c r="EQ9" s="551">
        <f t="shared" si="114"/>
        <v>2</v>
      </c>
      <c r="ER9" s="551">
        <f t="shared" si="114"/>
        <v>2</v>
      </c>
      <c r="ES9" s="551">
        <f t="shared" si="114"/>
        <v>2</v>
      </c>
      <c r="ET9" s="551">
        <f t="shared" si="114"/>
        <v>2</v>
      </c>
      <c r="EU9" s="551">
        <f t="shared" si="114"/>
        <v>2</v>
      </c>
      <c r="EV9" s="551">
        <f t="shared" si="114"/>
        <v>2</v>
      </c>
      <c r="EW9" s="551">
        <f t="shared" si="114"/>
        <v>2</v>
      </c>
      <c r="EX9" s="551">
        <f t="shared" si="114"/>
        <v>2</v>
      </c>
      <c r="EY9" s="551">
        <f t="shared" si="114"/>
        <v>2</v>
      </c>
      <c r="EZ9" s="551">
        <f t="shared" si="114"/>
        <v>2</v>
      </c>
      <c r="FA9" s="551">
        <f t="shared" si="114"/>
        <v>2</v>
      </c>
      <c r="FB9" s="551">
        <f t="shared" si="114"/>
        <v>2</v>
      </c>
      <c r="FC9" s="551">
        <f t="shared" si="114"/>
        <v>2</v>
      </c>
      <c r="FD9" s="551">
        <f t="shared" si="114"/>
        <v>2</v>
      </c>
      <c r="FE9" s="551">
        <f t="shared" si="114"/>
        <v>2</v>
      </c>
      <c r="FF9" s="551">
        <f t="shared" si="114"/>
        <v>2</v>
      </c>
      <c r="FG9" s="551">
        <f t="shared" si="114"/>
        <v>2</v>
      </c>
      <c r="FH9" s="551">
        <f t="shared" si="114"/>
        <v>2</v>
      </c>
      <c r="FI9" s="551">
        <f t="shared" si="114"/>
        <v>2</v>
      </c>
      <c r="FJ9" s="551">
        <f t="shared" si="114"/>
        <v>2</v>
      </c>
      <c r="FK9" s="551">
        <f t="shared" si="114"/>
        <v>2</v>
      </c>
      <c r="FL9" s="551">
        <f t="shared" si="114"/>
        <v>2</v>
      </c>
      <c r="FM9" s="551">
        <f t="shared" si="114"/>
        <v>2</v>
      </c>
      <c r="FN9" s="551">
        <f t="shared" si="114"/>
        <v>2</v>
      </c>
      <c r="FO9" s="551">
        <f t="shared" si="114"/>
        <v>2</v>
      </c>
      <c r="FP9" s="551">
        <f t="shared" si="114"/>
        <v>2</v>
      </c>
      <c r="FQ9" s="551">
        <f t="shared" si="114"/>
        <v>2</v>
      </c>
      <c r="FR9" s="551">
        <f t="shared" si="114"/>
        <v>2</v>
      </c>
      <c r="FS9" s="551">
        <f t="shared" si="114"/>
        <v>2</v>
      </c>
      <c r="FT9" s="551">
        <f t="shared" si="114"/>
        <v>2</v>
      </c>
      <c r="FU9" s="551">
        <f t="shared" si="114"/>
        <v>2</v>
      </c>
      <c r="FV9" s="551">
        <f t="shared" si="114"/>
        <v>2</v>
      </c>
      <c r="FW9" s="551">
        <f t="shared" si="114"/>
        <v>2</v>
      </c>
      <c r="FX9" s="551">
        <f t="shared" si="114"/>
        <v>2</v>
      </c>
      <c r="FY9" s="551">
        <f t="shared" si="114"/>
        <v>2</v>
      </c>
      <c r="FZ9" s="551">
        <f t="shared" si="114"/>
        <v>2</v>
      </c>
      <c r="GA9" s="551">
        <f t="shared" si="114"/>
        <v>2</v>
      </c>
      <c r="GB9" s="551">
        <f t="shared" si="114"/>
        <v>2</v>
      </c>
      <c r="GC9" s="551">
        <f t="shared" si="114"/>
        <v>2</v>
      </c>
      <c r="GD9" s="551">
        <f t="shared" si="114"/>
        <v>2</v>
      </c>
      <c r="GE9" s="551">
        <f t="shared" si="114"/>
        <v>2</v>
      </c>
      <c r="GF9" s="551">
        <f t="shared" si="114"/>
        <v>2</v>
      </c>
      <c r="GG9" s="551">
        <f t="shared" si="114"/>
        <v>2</v>
      </c>
      <c r="GH9" s="551">
        <f t="shared" ref="GH9:HV9" si="115">GG9</f>
        <v>2</v>
      </c>
      <c r="GI9" s="551">
        <f t="shared" si="115"/>
        <v>2</v>
      </c>
      <c r="GJ9" s="551">
        <f t="shared" si="115"/>
        <v>2</v>
      </c>
      <c r="GK9" s="551">
        <f t="shared" si="115"/>
        <v>2</v>
      </c>
      <c r="GL9" s="551">
        <f t="shared" si="115"/>
        <v>2</v>
      </c>
      <c r="GM9" s="551">
        <f t="shared" si="115"/>
        <v>2</v>
      </c>
      <c r="GN9" s="551">
        <f t="shared" si="115"/>
        <v>2</v>
      </c>
      <c r="GO9" s="551">
        <f t="shared" si="115"/>
        <v>2</v>
      </c>
      <c r="GP9" s="551">
        <f t="shared" si="115"/>
        <v>2</v>
      </c>
      <c r="GQ9" s="551">
        <f t="shared" si="115"/>
        <v>2</v>
      </c>
      <c r="GR9" s="551">
        <f t="shared" si="115"/>
        <v>2</v>
      </c>
      <c r="GS9" s="551">
        <f t="shared" si="115"/>
        <v>2</v>
      </c>
      <c r="GT9" s="551">
        <f t="shared" si="115"/>
        <v>2</v>
      </c>
      <c r="GU9" s="551">
        <f t="shared" si="115"/>
        <v>2</v>
      </c>
      <c r="GV9" s="551">
        <f t="shared" si="115"/>
        <v>2</v>
      </c>
      <c r="GW9" s="551">
        <f t="shared" si="115"/>
        <v>2</v>
      </c>
      <c r="GX9" s="551">
        <f t="shared" si="115"/>
        <v>2</v>
      </c>
      <c r="GY9" s="551">
        <f t="shared" si="115"/>
        <v>2</v>
      </c>
      <c r="GZ9" s="551">
        <f t="shared" si="115"/>
        <v>2</v>
      </c>
      <c r="HA9" s="551">
        <f t="shared" si="115"/>
        <v>2</v>
      </c>
      <c r="HB9" s="551">
        <f t="shared" si="115"/>
        <v>2</v>
      </c>
      <c r="HC9" s="551">
        <f t="shared" si="115"/>
        <v>2</v>
      </c>
      <c r="HD9" s="551">
        <f t="shared" si="115"/>
        <v>2</v>
      </c>
      <c r="HE9" s="551">
        <f t="shared" si="115"/>
        <v>2</v>
      </c>
      <c r="HF9" s="551">
        <f t="shared" si="115"/>
        <v>2</v>
      </c>
      <c r="HG9" s="551">
        <f t="shared" si="115"/>
        <v>2</v>
      </c>
      <c r="HH9" s="551">
        <f t="shared" si="115"/>
        <v>2</v>
      </c>
      <c r="HI9" s="551">
        <f t="shared" si="115"/>
        <v>2</v>
      </c>
      <c r="HJ9" s="551">
        <f t="shared" si="115"/>
        <v>2</v>
      </c>
      <c r="HK9" s="551">
        <f t="shared" si="115"/>
        <v>2</v>
      </c>
      <c r="HL9" s="551">
        <f t="shared" si="115"/>
        <v>2</v>
      </c>
      <c r="HM9" s="551">
        <f t="shared" si="115"/>
        <v>2</v>
      </c>
      <c r="HN9" s="551">
        <f t="shared" si="115"/>
        <v>2</v>
      </c>
      <c r="HO9" s="551">
        <f t="shared" si="115"/>
        <v>2</v>
      </c>
      <c r="HP9" s="551">
        <f t="shared" si="115"/>
        <v>2</v>
      </c>
      <c r="HQ9" s="551">
        <f t="shared" si="115"/>
        <v>2</v>
      </c>
      <c r="HR9" s="551">
        <f t="shared" si="115"/>
        <v>2</v>
      </c>
      <c r="HS9" s="551">
        <f t="shared" si="115"/>
        <v>2</v>
      </c>
      <c r="HT9" s="551">
        <f t="shared" si="115"/>
        <v>2</v>
      </c>
      <c r="HU9" s="551">
        <f t="shared" si="115"/>
        <v>2</v>
      </c>
      <c r="HV9" s="551">
        <f t="shared" si="115"/>
        <v>2</v>
      </c>
      <c r="HW9" s="14"/>
      <c r="HX9" s="9"/>
      <c r="HY9" s="14"/>
      <c r="HZ9" s="14"/>
      <c r="IA9" s="14"/>
      <c r="IB9" s="14"/>
      <c r="IC9" s="14"/>
      <c r="ID9" s="14"/>
      <c r="IE9" s="14"/>
      <c r="IF9" s="14"/>
      <c r="IG9" s="14"/>
      <c r="IH9" s="14"/>
      <c r="II9" s="14"/>
      <c r="IJ9" s="14"/>
      <c r="IK9" s="14"/>
      <c r="IL9" s="14"/>
      <c r="IM9" s="14"/>
      <c r="IN9" s="14"/>
      <c r="IO9" s="14"/>
      <c r="IP9" s="14"/>
      <c r="IQ9" s="14"/>
      <c r="IR9" s="14"/>
      <c r="IS9" s="14"/>
      <c r="IT9" s="14"/>
      <c r="IU9" s="14"/>
      <c r="IV9" s="14"/>
      <c r="IW9" s="14"/>
      <c r="IX9" s="14"/>
      <c r="IY9" s="14"/>
      <c r="IZ9" s="14"/>
      <c r="JA9" s="14"/>
      <c r="JB9" s="9"/>
      <c r="JC9" s="14"/>
      <c r="JD9" s="14"/>
      <c r="JE9" s="14"/>
      <c r="JF9" s="14"/>
      <c r="JG9" s="14"/>
      <c r="JH9" s="14"/>
      <c r="JI9" s="14"/>
      <c r="JJ9" s="14"/>
      <c r="JK9" s="14"/>
      <c r="JL9" s="14"/>
      <c r="JM9" s="14"/>
      <c r="JN9" s="14"/>
      <c r="JO9" s="14"/>
      <c r="JP9" s="14"/>
      <c r="JQ9" s="14"/>
      <c r="JR9" s="14"/>
      <c r="JS9" s="14"/>
      <c r="JT9" s="14"/>
      <c r="JU9" s="14"/>
      <c r="JV9" s="14"/>
      <c r="JW9" s="14"/>
      <c r="JX9" s="14"/>
      <c r="JY9" s="14"/>
      <c r="JZ9" s="14"/>
      <c r="KA9" s="14"/>
      <c r="KB9" s="14"/>
      <c r="KC9" s="14"/>
      <c r="KD9" s="14"/>
      <c r="KE9" s="14"/>
      <c r="KF9" s="14"/>
      <c r="KG9" s="14"/>
      <c r="KH9" s="14"/>
      <c r="KI9" s="14"/>
      <c r="KJ9" s="14"/>
      <c r="KK9" s="14"/>
      <c r="KL9" s="14"/>
      <c r="KM9" s="14"/>
      <c r="KN9" s="14"/>
      <c r="KO9" s="14"/>
      <c r="KP9" s="14"/>
      <c r="KQ9" s="14"/>
      <c r="KR9" s="14"/>
      <c r="KS9" s="14"/>
      <c r="KT9" s="14"/>
      <c r="KU9" s="14"/>
      <c r="KV9" s="14"/>
      <c r="KW9" s="14"/>
      <c r="KX9" s="14"/>
      <c r="KY9" s="14"/>
      <c r="KZ9" s="14"/>
      <c r="LA9" s="14"/>
      <c r="LB9" s="14"/>
      <c r="LC9" s="14"/>
      <c r="LD9" s="9"/>
      <c r="LE9" s="14"/>
      <c r="LF9" s="14"/>
      <c r="LG9" s="14"/>
      <c r="LH9" s="14"/>
      <c r="LI9" s="14"/>
      <c r="LJ9" s="14"/>
      <c r="LK9" s="14"/>
      <c r="LL9" s="14"/>
      <c r="LM9" s="14"/>
      <c r="LN9" s="14"/>
      <c r="LO9" s="14"/>
      <c r="LP9" s="14"/>
      <c r="LQ9" s="14"/>
      <c r="LR9" s="14"/>
      <c r="LS9" s="14"/>
      <c r="LT9" s="14"/>
      <c r="LU9" s="14"/>
      <c r="LV9" s="9"/>
      <c r="LW9" s="14"/>
      <c r="LX9" s="14"/>
      <c r="LY9" s="14"/>
      <c r="LZ9" s="14"/>
      <c r="MA9" s="14"/>
      <c r="MB9" s="14"/>
      <c r="MC9" s="14"/>
      <c r="MD9" s="14"/>
      <c r="ME9" s="14"/>
      <c r="MF9" s="14"/>
      <c r="MG9" s="14"/>
      <c r="MH9" s="14"/>
      <c r="MI9" s="14"/>
      <c r="MJ9" s="14"/>
      <c r="MK9" s="14"/>
      <c r="ML9" s="14"/>
      <c r="MM9" s="14"/>
      <c r="MN9" s="14"/>
      <c r="MO9" s="14"/>
      <c r="MP9" s="14"/>
      <c r="MQ9" s="14"/>
      <c r="MR9" s="14"/>
      <c r="MS9" s="14"/>
      <c r="MT9" s="14"/>
      <c r="MU9" s="14"/>
      <c r="MV9" s="14"/>
      <c r="MW9" s="14"/>
      <c r="MX9" s="14"/>
      <c r="MY9" s="14"/>
      <c r="MZ9" s="14"/>
      <c r="NA9" s="14"/>
      <c r="NB9" s="14"/>
      <c r="NC9" s="14"/>
      <c r="ND9" s="14"/>
      <c r="NE9" s="14"/>
      <c r="NF9" s="14"/>
      <c r="NG9" s="14"/>
      <c r="NH9" s="14"/>
      <c r="NI9" s="14"/>
      <c r="NJ9" s="14"/>
      <c r="NK9" s="14"/>
      <c r="NL9" s="14"/>
      <c r="NM9" s="14"/>
      <c r="NN9" s="14"/>
      <c r="NO9" s="14"/>
      <c r="NP9" s="14"/>
      <c r="NQ9" s="14"/>
      <c r="NR9" s="14"/>
      <c r="NS9" s="14"/>
      <c r="NT9" s="14"/>
      <c r="NU9" s="14"/>
      <c r="NV9" s="14"/>
      <c r="NW9" s="14"/>
      <c r="NX9" s="14"/>
      <c r="NY9" s="14"/>
      <c r="NZ9" s="14"/>
      <c r="OA9" s="14"/>
      <c r="OB9" s="14"/>
      <c r="OC9" s="24">
        <v>0</v>
      </c>
    </row>
    <row r="10" spans="1:393" hidden="1" outlineLevel="1">
      <c r="A10" s="21"/>
      <c r="B10" s="21"/>
      <c r="C10" s="14"/>
      <c r="D10" s="14"/>
      <c r="E10" t="b">
        <v>0</v>
      </c>
      <c r="G10" s="32" t="s">
        <v>1687</v>
      </c>
      <c r="AL10" s="233" t="s">
        <v>1687</v>
      </c>
      <c r="AM10" s="9" t="str">
        <f>IF(COUNTIF(AL$5:AL10,AL10)=1,"-","Dup")</f>
        <v>-</v>
      </c>
      <c r="AN10" s="9"/>
      <c r="AO10" s="14"/>
      <c r="AP10" s="14"/>
      <c r="AQ10" s="14"/>
      <c r="AR10" s="14"/>
      <c r="AS10" s="14"/>
      <c r="AT10" s="14"/>
      <c r="AU10" s="9"/>
      <c r="AV10" s="14"/>
      <c r="AW10" s="14"/>
      <c r="AX10" s="14"/>
      <c r="AY10" s="14"/>
      <c r="AZ10" s="14"/>
      <c r="BA10" s="14"/>
      <c r="BB10" s="14"/>
      <c r="BC10" s="9"/>
      <c r="BD10" s="14"/>
      <c r="BE10" s="14"/>
      <c r="BF10" s="14"/>
      <c r="BG10" s="14"/>
      <c r="BH10" s="14"/>
      <c r="BI10" s="14"/>
      <c r="BJ10" s="14"/>
      <c r="BK10" s="14"/>
      <c r="BL10" s="14"/>
      <c r="BM10" s="14"/>
      <c r="BN10" s="14"/>
      <c r="BO10" s="9"/>
      <c r="BP10" s="14"/>
      <c r="BQ10" s="14"/>
      <c r="BR10" s="14"/>
      <c r="BS10" s="14"/>
      <c r="BT10" s="14"/>
      <c r="BU10" s="14"/>
      <c r="BV10" s="14"/>
      <c r="BW10" s="14"/>
      <c r="BX10" s="14"/>
      <c r="BY10" s="14"/>
      <c r="BZ10" s="9"/>
      <c r="CA10" s="14"/>
      <c r="CB10" s="14"/>
      <c r="CC10" s="14"/>
      <c r="CD10" s="14"/>
      <c r="CE10" s="14"/>
      <c r="CF10" s="153"/>
      <c r="CG10" s="14"/>
      <c r="CH10" s="14"/>
      <c r="CI10" s="14"/>
      <c r="CJ10" s="14"/>
      <c r="CK10" s="14"/>
      <c r="CL10" s="9"/>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529"/>
      <c r="DX10" s="529"/>
      <c r="DY10" s="529"/>
      <c r="DZ10" s="529"/>
      <c r="EA10" s="529"/>
      <c r="EB10" s="529"/>
      <c r="EC10" s="529"/>
      <c r="ED10" s="529"/>
      <c r="EE10" s="529"/>
      <c r="EF10" s="529"/>
      <c r="EG10" s="529"/>
      <c r="EH10" s="529"/>
      <c r="EI10" s="529"/>
      <c r="EJ10" s="529"/>
      <c r="EK10" s="529"/>
      <c r="EL10" s="529"/>
      <c r="EM10" s="529"/>
      <c r="EN10" s="529"/>
      <c r="EO10" s="529"/>
      <c r="EP10" s="529"/>
      <c r="EQ10" s="529"/>
      <c r="ER10" s="529"/>
      <c r="ES10" s="529"/>
      <c r="ET10" s="529"/>
      <c r="EU10" s="529"/>
      <c r="EV10" s="529"/>
      <c r="EW10" s="529"/>
      <c r="EX10" s="529"/>
      <c r="EY10" s="529"/>
      <c r="EZ10" s="529"/>
      <c r="FA10" s="529"/>
      <c r="FB10" s="529"/>
      <c r="FC10" s="529"/>
      <c r="FD10" s="529"/>
      <c r="FE10" s="529"/>
      <c r="FF10" s="529"/>
      <c r="FG10" s="529"/>
      <c r="FH10" s="529"/>
      <c r="FI10" s="529"/>
      <c r="FJ10" s="529"/>
      <c r="FK10" s="529"/>
      <c r="FL10" s="529"/>
      <c r="FM10" s="529"/>
      <c r="FN10" s="529"/>
      <c r="FO10" s="529"/>
      <c r="FP10" s="529"/>
      <c r="FQ10" s="529"/>
      <c r="FR10" s="529"/>
      <c r="FS10" s="529"/>
      <c r="FT10" s="529"/>
      <c r="FU10" s="529"/>
      <c r="FV10" s="529"/>
      <c r="FW10" s="529"/>
      <c r="FX10" s="529"/>
      <c r="FY10" s="529"/>
      <c r="FZ10" s="529"/>
      <c r="GA10" s="529"/>
      <c r="GB10" s="529"/>
      <c r="GC10" s="529"/>
      <c r="GD10" s="529"/>
      <c r="GE10" s="529"/>
      <c r="GF10" s="529"/>
      <c r="GG10" s="529"/>
      <c r="GH10" s="529"/>
      <c r="GI10" s="529"/>
      <c r="GJ10" s="529"/>
      <c r="GK10" s="529"/>
      <c r="GL10" s="529"/>
      <c r="GM10" s="529"/>
      <c r="GN10" s="529"/>
      <c r="GO10" s="529"/>
      <c r="GP10" s="529"/>
      <c r="GQ10" s="529"/>
      <c r="GR10" s="529"/>
      <c r="GS10" s="529"/>
      <c r="GT10" s="529"/>
      <c r="GU10" s="529"/>
      <c r="GV10" s="529"/>
      <c r="GW10" s="529"/>
      <c r="GX10" s="529"/>
      <c r="GY10" s="529"/>
      <c r="GZ10" s="529"/>
      <c r="HA10" s="529"/>
      <c r="HB10" s="529"/>
      <c r="HC10" s="529"/>
      <c r="HD10" s="529"/>
      <c r="HE10" s="529"/>
      <c r="HF10" s="529"/>
      <c r="HG10" s="529"/>
      <c r="HH10" s="529"/>
      <c r="HI10" s="529"/>
      <c r="HJ10" s="529"/>
      <c r="HK10" s="529"/>
      <c r="HL10" s="529"/>
      <c r="HM10" s="529"/>
      <c r="HN10" s="529"/>
      <c r="HO10" s="529"/>
      <c r="HP10" s="529"/>
      <c r="HQ10" s="529"/>
      <c r="HR10" s="529"/>
      <c r="HS10" s="529"/>
      <c r="HT10" s="529"/>
      <c r="HU10" s="529"/>
      <c r="HV10" s="529"/>
      <c r="HW10" s="14"/>
      <c r="HX10" s="9"/>
      <c r="HY10" s="14"/>
      <c r="HZ10" s="14"/>
      <c r="IA10" s="14"/>
      <c r="IB10" s="14"/>
      <c r="IC10" s="14"/>
      <c r="ID10" s="14"/>
      <c r="IE10" s="14"/>
      <c r="IF10" s="14"/>
      <c r="IG10" s="14"/>
      <c r="IH10" s="14"/>
      <c r="II10" s="14"/>
      <c r="IJ10" s="14"/>
      <c r="IK10" s="14"/>
      <c r="IL10" s="14"/>
      <c r="IM10" s="14"/>
      <c r="IN10" s="14"/>
      <c r="IO10" s="14"/>
      <c r="IP10" s="14"/>
      <c r="IQ10" s="14"/>
      <c r="IR10" s="14"/>
      <c r="IS10" s="14"/>
      <c r="IT10" s="14"/>
      <c r="IU10" s="14"/>
      <c r="IV10" s="14"/>
      <c r="IW10" s="14"/>
      <c r="IX10" s="14"/>
      <c r="IY10" s="14"/>
      <c r="IZ10" s="14"/>
      <c r="JA10" s="14"/>
      <c r="JB10" s="9"/>
      <c r="JC10" s="14"/>
      <c r="JD10" s="14"/>
      <c r="JE10" s="14"/>
      <c r="JF10" s="14"/>
      <c r="JG10" s="14"/>
      <c r="JH10" s="14"/>
      <c r="JI10" s="14"/>
      <c r="JJ10" s="14"/>
      <c r="JK10" s="14"/>
      <c r="JL10" s="14"/>
      <c r="JM10" s="14"/>
      <c r="JN10" s="14"/>
      <c r="JO10" s="14"/>
      <c r="JP10" s="14"/>
      <c r="JQ10" s="14"/>
      <c r="JR10" s="14"/>
      <c r="JS10" s="14"/>
      <c r="JT10" s="14"/>
      <c r="JU10" s="14"/>
      <c r="JV10" s="14"/>
      <c r="JW10" s="14"/>
      <c r="JX10" s="14"/>
      <c r="JY10" s="14"/>
      <c r="JZ10" s="14"/>
      <c r="KA10" s="14"/>
      <c r="KB10" s="14"/>
      <c r="KC10" s="14"/>
      <c r="KD10" s="14"/>
      <c r="KE10" s="14"/>
      <c r="KF10" s="14"/>
      <c r="KG10" s="14"/>
      <c r="KH10" s="14"/>
      <c r="KI10" s="14"/>
      <c r="KJ10" s="14"/>
      <c r="KK10" s="14"/>
      <c r="KL10" s="14"/>
      <c r="KM10" s="14"/>
      <c r="KN10" s="14"/>
      <c r="KO10" s="14"/>
      <c r="KP10" s="14"/>
      <c r="KQ10" s="14"/>
      <c r="KR10" s="14"/>
      <c r="KS10" s="14"/>
      <c r="KT10" s="14"/>
      <c r="KU10" s="14"/>
      <c r="KV10" s="14"/>
      <c r="KW10" s="14"/>
      <c r="KX10" s="14"/>
      <c r="KY10" s="14"/>
      <c r="KZ10" s="14"/>
      <c r="LA10" s="14"/>
      <c r="LB10" s="14"/>
      <c r="LC10" s="14"/>
      <c r="LD10" s="9"/>
      <c r="LE10" s="14"/>
      <c r="LF10" s="14"/>
      <c r="LG10" s="14"/>
      <c r="LH10" s="14"/>
      <c r="LI10" s="14"/>
      <c r="LJ10" s="14"/>
      <c r="LK10" s="14"/>
      <c r="LL10" s="14"/>
      <c r="LM10" s="14"/>
      <c r="LN10" s="14"/>
      <c r="LO10" s="14"/>
      <c r="LP10" s="14"/>
      <c r="LQ10" s="14"/>
      <c r="LR10" s="14"/>
      <c r="LS10" s="14"/>
      <c r="LT10" s="14"/>
      <c r="LU10" s="14"/>
      <c r="LV10" s="9"/>
      <c r="LW10" s="14"/>
      <c r="LX10" s="14"/>
      <c r="LY10" s="14"/>
      <c r="LZ10" s="14"/>
      <c r="MA10" s="14"/>
      <c r="MB10" s="14"/>
      <c r="MC10" s="14"/>
      <c r="MD10" s="14"/>
      <c r="ME10" s="14"/>
      <c r="MF10" s="14"/>
      <c r="MG10" s="14"/>
      <c r="MH10" s="14"/>
      <c r="MI10" s="14"/>
      <c r="MJ10" s="14"/>
      <c r="MK10" s="14"/>
      <c r="ML10" s="14"/>
      <c r="MM10" s="14"/>
      <c r="MN10" s="14"/>
      <c r="MO10" s="14"/>
      <c r="MP10" s="14"/>
      <c r="MQ10" s="14"/>
      <c r="MR10" s="14"/>
      <c r="MS10" s="14"/>
      <c r="MT10" s="14"/>
      <c r="MU10" s="14"/>
      <c r="MV10" s="14"/>
      <c r="MW10" s="14"/>
      <c r="MX10" s="14"/>
      <c r="MY10" s="14"/>
      <c r="MZ10" s="14"/>
      <c r="NA10" s="14"/>
      <c r="NB10" s="14"/>
      <c r="NC10" s="14"/>
      <c r="ND10" s="14"/>
      <c r="NE10" s="14"/>
      <c r="NF10" s="14"/>
      <c r="NG10" s="14"/>
      <c r="NH10" s="14"/>
      <c r="NI10" s="14"/>
      <c r="NJ10" s="14"/>
      <c r="NK10" s="14"/>
      <c r="NL10" s="14"/>
      <c r="NM10" s="14"/>
      <c r="NN10" s="14"/>
      <c r="NO10" s="14"/>
      <c r="NP10" s="14"/>
      <c r="NQ10" s="14"/>
      <c r="NR10" s="14"/>
      <c r="NS10" s="14"/>
      <c r="NT10" s="14"/>
      <c r="NU10" s="14"/>
      <c r="NV10" s="14"/>
      <c r="NW10" s="14"/>
      <c r="NX10" s="14"/>
      <c r="NY10" s="14"/>
      <c r="NZ10" s="14"/>
      <c r="OA10" s="14"/>
      <c r="OB10" s="14"/>
      <c r="OC10" s="24">
        <v>0</v>
      </c>
    </row>
    <row r="11" spans="1:393" hidden="1" outlineLevel="1">
      <c r="A11" s="21"/>
      <c r="B11" s="21"/>
      <c r="C11" s="14"/>
      <c r="D11" s="14"/>
      <c r="E11" t="b">
        <v>0</v>
      </c>
      <c r="G11" s="32" t="s">
        <v>1693</v>
      </c>
      <c r="AL11" s="233" t="s">
        <v>1693</v>
      </c>
      <c r="AM11" s="9" t="str">
        <f>IF(COUNTIF(AL$5:AL11,AL11)=1,"-","Dup")</f>
        <v>-</v>
      </c>
      <c r="AN11" s="9"/>
      <c r="AO11" s="14"/>
      <c r="AP11" s="14"/>
      <c r="AQ11" s="14"/>
      <c r="AR11" s="14"/>
      <c r="AS11" s="14"/>
      <c r="AT11" s="14"/>
      <c r="AU11" s="9"/>
      <c r="AV11" s="14"/>
      <c r="AW11" s="14"/>
      <c r="AX11" s="14"/>
      <c r="AY11" s="14"/>
      <c r="AZ11" s="14"/>
      <c r="BA11" s="14"/>
      <c r="BB11" s="14"/>
      <c r="BC11" s="9"/>
      <c r="BD11" s="14"/>
      <c r="BE11" s="14"/>
      <c r="BF11" s="14"/>
      <c r="BG11" s="14"/>
      <c r="BH11" s="14"/>
      <c r="BI11" s="14"/>
      <c r="BJ11" s="14"/>
      <c r="BK11" s="14"/>
      <c r="BL11" s="14"/>
      <c r="BM11" s="14"/>
      <c r="BN11" s="14"/>
      <c r="BO11" s="9"/>
      <c r="BP11" s="14"/>
      <c r="BQ11" s="14"/>
      <c r="BR11" s="14"/>
      <c r="BS11" s="14"/>
      <c r="BT11" s="14"/>
      <c r="BU11" s="14"/>
      <c r="BV11" s="14"/>
      <c r="BW11" s="14"/>
      <c r="BX11" s="14"/>
      <c r="BY11" s="14"/>
      <c r="BZ11" s="9"/>
      <c r="CA11" s="14"/>
      <c r="CB11" s="14"/>
      <c r="CC11" s="14"/>
      <c r="CD11" s="14"/>
      <c r="CE11" s="14"/>
      <c r="CF11" s="153"/>
      <c r="CG11" s="14"/>
      <c r="CH11" s="14"/>
      <c r="CI11" s="14"/>
      <c r="CJ11" s="14"/>
      <c r="CK11" s="14"/>
      <c r="CL11" s="9"/>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2">
        <v>1</v>
      </c>
      <c r="DX11" s="12">
        <v>1</v>
      </c>
      <c r="DY11" s="12">
        <v>1</v>
      </c>
      <c r="DZ11" s="551">
        <f>DY11</f>
        <v>1</v>
      </c>
      <c r="EA11" s="551">
        <f t="shared" ref="EA11:GG11" si="116">DZ11</f>
        <v>1</v>
      </c>
      <c r="EB11" s="551">
        <f t="shared" si="116"/>
        <v>1</v>
      </c>
      <c r="EC11" s="551">
        <f t="shared" si="116"/>
        <v>1</v>
      </c>
      <c r="ED11" s="551">
        <f t="shared" si="116"/>
        <v>1</v>
      </c>
      <c r="EE11" s="551">
        <f t="shared" si="116"/>
        <v>1</v>
      </c>
      <c r="EF11" s="551">
        <f t="shared" si="116"/>
        <v>1</v>
      </c>
      <c r="EG11" s="551">
        <f t="shared" si="116"/>
        <v>1</v>
      </c>
      <c r="EH11" s="551">
        <f t="shared" si="116"/>
        <v>1</v>
      </c>
      <c r="EI11" s="551">
        <f t="shared" si="116"/>
        <v>1</v>
      </c>
      <c r="EJ11" s="551">
        <f t="shared" si="116"/>
        <v>1</v>
      </c>
      <c r="EK11" s="551">
        <f t="shared" si="116"/>
        <v>1</v>
      </c>
      <c r="EL11" s="551">
        <f t="shared" si="116"/>
        <v>1</v>
      </c>
      <c r="EM11" s="551">
        <f t="shared" si="116"/>
        <v>1</v>
      </c>
      <c r="EN11" s="551">
        <f t="shared" si="116"/>
        <v>1</v>
      </c>
      <c r="EO11" s="551">
        <f t="shared" si="116"/>
        <v>1</v>
      </c>
      <c r="EP11" s="551">
        <f t="shared" si="116"/>
        <v>1</v>
      </c>
      <c r="EQ11" s="551">
        <f t="shared" si="116"/>
        <v>1</v>
      </c>
      <c r="ER11" s="551">
        <f t="shared" si="116"/>
        <v>1</v>
      </c>
      <c r="ES11" s="551">
        <f t="shared" si="116"/>
        <v>1</v>
      </c>
      <c r="ET11" s="551">
        <f t="shared" si="116"/>
        <v>1</v>
      </c>
      <c r="EU11" s="551">
        <f t="shared" si="116"/>
        <v>1</v>
      </c>
      <c r="EV11" s="551">
        <f t="shared" si="116"/>
        <v>1</v>
      </c>
      <c r="EW11" s="551">
        <f t="shared" si="116"/>
        <v>1</v>
      </c>
      <c r="EX11" s="551">
        <f t="shared" si="116"/>
        <v>1</v>
      </c>
      <c r="EY11" s="551">
        <f t="shared" si="116"/>
        <v>1</v>
      </c>
      <c r="EZ11" s="551">
        <f t="shared" si="116"/>
        <v>1</v>
      </c>
      <c r="FA11" s="551">
        <f t="shared" si="116"/>
        <v>1</v>
      </c>
      <c r="FB11" s="551">
        <f t="shared" si="116"/>
        <v>1</v>
      </c>
      <c r="FC11" s="551">
        <f t="shared" si="116"/>
        <v>1</v>
      </c>
      <c r="FD11" s="551">
        <f t="shared" si="116"/>
        <v>1</v>
      </c>
      <c r="FE11" s="551">
        <f t="shared" si="116"/>
        <v>1</v>
      </c>
      <c r="FF11" s="551">
        <f t="shared" si="116"/>
        <v>1</v>
      </c>
      <c r="FG11" s="12">
        <v>2</v>
      </c>
      <c r="FH11" s="551">
        <f t="shared" si="116"/>
        <v>2</v>
      </c>
      <c r="FI11" s="551">
        <f t="shared" si="116"/>
        <v>2</v>
      </c>
      <c r="FJ11" s="551">
        <f t="shared" si="116"/>
        <v>2</v>
      </c>
      <c r="FK11" s="551">
        <f t="shared" si="116"/>
        <v>2</v>
      </c>
      <c r="FL11" s="551">
        <f t="shared" si="116"/>
        <v>2</v>
      </c>
      <c r="FM11" s="551">
        <f t="shared" si="116"/>
        <v>2</v>
      </c>
      <c r="FN11" s="551">
        <f t="shared" si="116"/>
        <v>2</v>
      </c>
      <c r="FO11" s="551">
        <f t="shared" si="116"/>
        <v>2</v>
      </c>
      <c r="FP11" s="551">
        <f t="shared" si="116"/>
        <v>2</v>
      </c>
      <c r="FQ11" s="551">
        <f t="shared" si="116"/>
        <v>2</v>
      </c>
      <c r="FR11" s="551">
        <f t="shared" si="116"/>
        <v>2</v>
      </c>
      <c r="FS11" s="551">
        <f t="shared" si="116"/>
        <v>2</v>
      </c>
      <c r="FT11" s="551">
        <f t="shared" si="116"/>
        <v>2</v>
      </c>
      <c r="FU11" s="551">
        <f t="shared" si="116"/>
        <v>2</v>
      </c>
      <c r="FV11" s="551">
        <f t="shared" si="116"/>
        <v>2</v>
      </c>
      <c r="FW11" s="551">
        <f t="shared" si="116"/>
        <v>2</v>
      </c>
      <c r="FX11" s="551">
        <f t="shared" si="116"/>
        <v>2</v>
      </c>
      <c r="FY11" s="551">
        <f t="shared" si="116"/>
        <v>2</v>
      </c>
      <c r="FZ11" s="551">
        <f t="shared" si="116"/>
        <v>2</v>
      </c>
      <c r="GA11" s="551">
        <f t="shared" si="116"/>
        <v>2</v>
      </c>
      <c r="GB11" s="551">
        <f t="shared" si="116"/>
        <v>2</v>
      </c>
      <c r="GC11" s="551">
        <f t="shared" si="116"/>
        <v>2</v>
      </c>
      <c r="GD11" s="551">
        <f t="shared" si="116"/>
        <v>2</v>
      </c>
      <c r="GE11" s="551">
        <f t="shared" si="116"/>
        <v>2</v>
      </c>
      <c r="GF11" s="551">
        <f t="shared" si="116"/>
        <v>2</v>
      </c>
      <c r="GG11" s="551">
        <f t="shared" si="116"/>
        <v>2</v>
      </c>
      <c r="GH11" s="551">
        <f t="shared" ref="GH11:HV11" si="117">GG11</f>
        <v>2</v>
      </c>
      <c r="GI11" s="551">
        <f t="shared" si="117"/>
        <v>2</v>
      </c>
      <c r="GJ11" s="551">
        <f t="shared" si="117"/>
        <v>2</v>
      </c>
      <c r="GK11" s="551">
        <f t="shared" si="117"/>
        <v>2</v>
      </c>
      <c r="GL11" s="551">
        <f t="shared" si="117"/>
        <v>2</v>
      </c>
      <c r="GM11" s="551">
        <f t="shared" si="117"/>
        <v>2</v>
      </c>
      <c r="GN11" s="551">
        <f t="shared" si="117"/>
        <v>2</v>
      </c>
      <c r="GO11" s="12">
        <v>3</v>
      </c>
      <c r="GP11" s="551">
        <f t="shared" si="117"/>
        <v>3</v>
      </c>
      <c r="GQ11" s="551">
        <f t="shared" si="117"/>
        <v>3</v>
      </c>
      <c r="GR11" s="551">
        <f t="shared" si="117"/>
        <v>3</v>
      </c>
      <c r="GS11" s="551">
        <f t="shared" si="117"/>
        <v>3</v>
      </c>
      <c r="GT11" s="551">
        <f t="shared" si="117"/>
        <v>3</v>
      </c>
      <c r="GU11" s="551">
        <f t="shared" si="117"/>
        <v>3</v>
      </c>
      <c r="GV11" s="551">
        <f t="shared" si="117"/>
        <v>3</v>
      </c>
      <c r="GW11" s="551">
        <f t="shared" si="117"/>
        <v>3</v>
      </c>
      <c r="GX11" s="551">
        <f t="shared" si="117"/>
        <v>3</v>
      </c>
      <c r="GY11" s="551">
        <f t="shared" si="117"/>
        <v>3</v>
      </c>
      <c r="GZ11" s="551">
        <f t="shared" si="117"/>
        <v>3</v>
      </c>
      <c r="HA11" s="551">
        <f t="shared" si="117"/>
        <v>3</v>
      </c>
      <c r="HB11" s="551">
        <f t="shared" si="117"/>
        <v>3</v>
      </c>
      <c r="HC11" s="551">
        <f t="shared" si="117"/>
        <v>3</v>
      </c>
      <c r="HD11" s="551">
        <f t="shared" si="117"/>
        <v>3</v>
      </c>
      <c r="HE11" s="551">
        <f t="shared" si="117"/>
        <v>3</v>
      </c>
      <c r="HF11" s="551">
        <f t="shared" si="117"/>
        <v>3</v>
      </c>
      <c r="HG11" s="551">
        <f t="shared" si="117"/>
        <v>3</v>
      </c>
      <c r="HH11" s="551">
        <f t="shared" si="117"/>
        <v>3</v>
      </c>
      <c r="HI11" s="551">
        <f t="shared" si="117"/>
        <v>3</v>
      </c>
      <c r="HJ11" s="551">
        <f t="shared" si="117"/>
        <v>3</v>
      </c>
      <c r="HK11" s="551">
        <f t="shared" si="117"/>
        <v>3</v>
      </c>
      <c r="HL11" s="551">
        <f t="shared" si="117"/>
        <v>3</v>
      </c>
      <c r="HM11" s="551">
        <f t="shared" si="117"/>
        <v>3</v>
      </c>
      <c r="HN11" s="551">
        <f t="shared" si="117"/>
        <v>3</v>
      </c>
      <c r="HO11" s="551">
        <f t="shared" si="117"/>
        <v>3</v>
      </c>
      <c r="HP11" s="551">
        <f t="shared" si="117"/>
        <v>3</v>
      </c>
      <c r="HQ11" s="551">
        <f t="shared" si="117"/>
        <v>3</v>
      </c>
      <c r="HR11" s="551">
        <f t="shared" si="117"/>
        <v>3</v>
      </c>
      <c r="HS11" s="551">
        <f t="shared" si="117"/>
        <v>3</v>
      </c>
      <c r="HT11" s="551">
        <f t="shared" si="117"/>
        <v>3</v>
      </c>
      <c r="HU11" s="551">
        <f t="shared" si="117"/>
        <v>3</v>
      </c>
      <c r="HV11" s="551">
        <f t="shared" si="117"/>
        <v>3</v>
      </c>
      <c r="HW11" s="14"/>
      <c r="HX11" s="9"/>
      <c r="HY11" s="14"/>
      <c r="HZ11" s="14"/>
      <c r="IA11" s="14"/>
      <c r="IB11" s="14"/>
      <c r="IC11" s="14"/>
      <c r="ID11" s="14"/>
      <c r="IE11" s="14"/>
      <c r="IF11" s="14"/>
      <c r="IG11" s="14"/>
      <c r="IH11" s="14"/>
      <c r="II11" s="14"/>
      <c r="IJ11" s="14"/>
      <c r="IK11" s="14"/>
      <c r="IL11" s="14"/>
      <c r="IM11" s="14"/>
      <c r="IN11" s="14"/>
      <c r="IO11" s="14"/>
      <c r="IP11" s="14"/>
      <c r="IQ11" s="14"/>
      <c r="IR11" s="14"/>
      <c r="IS11" s="14"/>
      <c r="IT11" s="14"/>
      <c r="IU11" s="14"/>
      <c r="IV11" s="14"/>
      <c r="IW11" s="14"/>
      <c r="IX11" s="14"/>
      <c r="IY11" s="14"/>
      <c r="IZ11" s="14"/>
      <c r="JA11" s="14"/>
      <c r="JB11" s="9"/>
      <c r="JC11" s="14"/>
      <c r="JD11" s="12">
        <v>1</v>
      </c>
      <c r="JE11" s="12">
        <v>2</v>
      </c>
      <c r="JF11" s="12">
        <v>3</v>
      </c>
      <c r="JG11" s="14"/>
      <c r="JH11" s="14"/>
      <c r="JI11" s="14"/>
      <c r="JJ11" s="14"/>
      <c r="JK11" s="14"/>
      <c r="JL11" s="14"/>
      <c r="JM11" s="14"/>
      <c r="JN11" s="14"/>
      <c r="JO11" s="14"/>
      <c r="JP11" s="14"/>
      <c r="JQ11" s="14"/>
      <c r="JR11" s="14"/>
      <c r="JS11" s="14"/>
      <c r="JT11" s="14"/>
      <c r="JU11" s="14"/>
      <c r="JV11" s="14"/>
      <c r="JW11" s="14"/>
      <c r="JX11" s="14"/>
      <c r="JY11" s="14"/>
      <c r="JZ11" s="14"/>
      <c r="KA11" s="14"/>
      <c r="KB11" s="14"/>
      <c r="KC11" s="14"/>
      <c r="KD11" s="14"/>
      <c r="KE11" s="14"/>
      <c r="KF11" s="14"/>
      <c r="KG11" s="14"/>
      <c r="KH11" s="14"/>
      <c r="KI11" s="14"/>
      <c r="KJ11" s="14"/>
      <c r="KK11" s="14"/>
      <c r="KL11" s="14"/>
      <c r="KM11" s="14"/>
      <c r="KN11" s="14"/>
      <c r="KO11" s="14"/>
      <c r="KP11" s="14"/>
      <c r="KQ11" s="14"/>
      <c r="KR11" s="14"/>
      <c r="KS11" s="14"/>
      <c r="KT11" s="14"/>
      <c r="KU11" s="14"/>
      <c r="KV11" s="14"/>
      <c r="KW11" s="14"/>
      <c r="KX11" s="14"/>
      <c r="KY11" s="14"/>
      <c r="KZ11" s="14"/>
      <c r="LA11" s="14"/>
      <c r="LB11" s="14"/>
      <c r="LC11" s="14"/>
      <c r="LD11" s="9"/>
      <c r="LE11" s="14"/>
      <c r="LF11" s="14"/>
      <c r="LG11" s="14"/>
      <c r="LH11" s="14"/>
      <c r="LI11" s="14"/>
      <c r="LJ11" s="14"/>
      <c r="LK11" s="14"/>
      <c r="LL11" s="14"/>
      <c r="LM11" s="14"/>
      <c r="LN11" s="14"/>
      <c r="LO11" s="14"/>
      <c r="LP11" s="14"/>
      <c r="LQ11" s="14"/>
      <c r="LR11" s="14"/>
      <c r="LS11" s="14"/>
      <c r="LT11" s="14"/>
      <c r="LU11" s="14"/>
      <c r="LV11" s="9"/>
      <c r="LW11" s="14"/>
      <c r="LX11" s="14"/>
      <c r="LY11" s="14"/>
      <c r="LZ11" s="14"/>
      <c r="MA11" s="14"/>
      <c r="MB11" s="14"/>
      <c r="MC11" s="14"/>
      <c r="MD11" s="14"/>
      <c r="ME11" s="14"/>
      <c r="MF11" s="14"/>
      <c r="MG11" s="14"/>
      <c r="MH11" s="14"/>
      <c r="MI11" s="14"/>
      <c r="MJ11" s="14"/>
      <c r="MK11" s="14"/>
      <c r="ML11" s="14"/>
      <c r="MM11" s="14"/>
      <c r="MN11" s="14"/>
      <c r="MO11" s="14"/>
      <c r="MP11" s="14"/>
      <c r="MQ11" s="14"/>
      <c r="MR11" s="14"/>
      <c r="MS11" s="14"/>
      <c r="MT11" s="14"/>
      <c r="MU11" s="14"/>
      <c r="MV11" s="14"/>
      <c r="MW11" s="14"/>
      <c r="MX11" s="14"/>
      <c r="MY11" s="14"/>
      <c r="MZ11" s="14"/>
      <c r="NA11" s="14"/>
      <c r="NB11" s="14"/>
      <c r="NC11" s="14"/>
      <c r="ND11" s="14"/>
      <c r="NE11" s="14"/>
      <c r="NF11" s="14"/>
      <c r="NG11" s="14"/>
      <c r="NH11" s="14"/>
      <c r="NI11" s="14"/>
      <c r="NJ11" s="14"/>
      <c r="NK11" s="14"/>
      <c r="NL11" s="14"/>
      <c r="NM11" s="14"/>
      <c r="NN11" s="14"/>
      <c r="NO11" s="14"/>
      <c r="NP11" s="14"/>
      <c r="NQ11" s="14"/>
      <c r="NR11" s="14"/>
      <c r="NS11" s="14"/>
      <c r="NT11" s="14"/>
      <c r="NU11" s="14"/>
      <c r="NV11" s="14"/>
      <c r="NW11" s="14"/>
      <c r="NX11" s="14"/>
      <c r="NY11" s="14"/>
      <c r="NZ11" s="14"/>
      <c r="OA11" s="14"/>
      <c r="OB11" s="14"/>
      <c r="OC11" s="24">
        <v>0</v>
      </c>
    </row>
    <row r="12" spans="1:393" hidden="1" outlineLevel="1">
      <c r="A12" s="522"/>
      <c r="B12" s="522"/>
      <c r="C12" s="523"/>
      <c r="D12" s="523"/>
      <c r="E12" s="112" t="b">
        <v>0</v>
      </c>
      <c r="F12" s="112"/>
      <c r="G12" s="524" t="s">
        <v>1695</v>
      </c>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525" t="s">
        <v>1695</v>
      </c>
      <c r="AM12" s="526" t="str">
        <f ca="1">IF(COUNTIF(AL$5:AL21,AL12)=1,"-","Dup")</f>
        <v>-</v>
      </c>
      <c r="AN12" s="526"/>
      <c r="AO12" s="523"/>
      <c r="AP12" s="523"/>
      <c r="AQ12" s="523"/>
      <c r="AR12" s="523"/>
      <c r="AS12" s="523"/>
      <c r="AT12" s="523"/>
      <c r="AU12" s="526"/>
      <c r="AV12" s="523"/>
      <c r="AW12" s="523"/>
      <c r="AX12" s="523"/>
      <c r="AY12" s="523"/>
      <c r="AZ12" s="523"/>
      <c r="BA12" s="523"/>
      <c r="BB12" s="523"/>
      <c r="BC12" s="526"/>
      <c r="BD12" s="523"/>
      <c r="BE12" s="523"/>
      <c r="BF12" s="523"/>
      <c r="BG12" s="523"/>
      <c r="BH12" s="523"/>
      <c r="BI12" s="523"/>
      <c r="BJ12" s="523"/>
      <c r="BK12" s="523"/>
      <c r="BL12" s="523"/>
      <c r="BM12" s="523"/>
      <c r="BN12" s="523"/>
      <c r="BO12" s="526"/>
      <c r="BP12" s="523"/>
      <c r="BQ12" s="523"/>
      <c r="BR12" s="523"/>
      <c r="BS12" s="523"/>
      <c r="BT12" s="523"/>
      <c r="BU12" s="523"/>
      <c r="BV12" s="523"/>
      <c r="BW12" s="523"/>
      <c r="BX12" s="523"/>
      <c r="BY12" s="523"/>
      <c r="BZ12" s="526"/>
      <c r="CA12" s="523"/>
      <c r="CB12" s="523"/>
      <c r="CC12" s="523"/>
      <c r="CD12" s="523"/>
      <c r="CE12" s="523"/>
      <c r="CF12" s="527"/>
      <c r="CG12" s="523"/>
      <c r="CH12" s="523"/>
      <c r="CI12" s="523"/>
      <c r="CJ12" s="523"/>
      <c r="CK12" s="523"/>
      <c r="CL12" s="526"/>
      <c r="CM12" s="523"/>
      <c r="CN12" s="523"/>
      <c r="CO12" s="523"/>
      <c r="CP12" s="523"/>
      <c r="CQ12" s="523"/>
      <c r="CR12" s="523"/>
      <c r="CS12" s="523"/>
      <c r="CT12" s="523"/>
      <c r="CU12" s="523"/>
      <c r="CV12" s="523"/>
      <c r="CW12" s="523"/>
      <c r="CX12" s="523"/>
      <c r="CY12" s="523"/>
      <c r="CZ12" s="523"/>
      <c r="DA12" s="523"/>
      <c r="DB12" s="523"/>
      <c r="DC12" s="523"/>
      <c r="DD12" s="523"/>
      <c r="DE12" s="523"/>
      <c r="DF12" s="523"/>
      <c r="DG12" s="523"/>
      <c r="DH12" s="523"/>
      <c r="DI12" s="523"/>
      <c r="DJ12" s="523"/>
      <c r="DK12" s="523"/>
      <c r="DL12" s="523"/>
      <c r="DM12" s="523"/>
      <c r="DN12" s="523"/>
      <c r="DO12" s="523"/>
      <c r="DP12" s="523"/>
      <c r="DQ12" s="523"/>
      <c r="DR12" s="523"/>
      <c r="DS12" s="523"/>
      <c r="DT12" s="523"/>
      <c r="DU12" s="523"/>
      <c r="DV12" s="523"/>
      <c r="DW12" s="215">
        <v>1</v>
      </c>
      <c r="DX12" s="215">
        <v>1</v>
      </c>
      <c r="DY12" s="215">
        <v>1</v>
      </c>
      <c r="DZ12" s="215">
        <v>1</v>
      </c>
      <c r="EA12" s="215">
        <v>1</v>
      </c>
      <c r="EB12" s="144">
        <f>DY12+1</f>
        <v>2</v>
      </c>
      <c r="EC12" s="144">
        <f t="shared" ref="EC12:EP12" si="118">DZ12+1</f>
        <v>2</v>
      </c>
      <c r="ED12" s="144">
        <f t="shared" si="118"/>
        <v>2</v>
      </c>
      <c r="EE12" s="144">
        <f t="shared" si="118"/>
        <v>3</v>
      </c>
      <c r="EF12" s="144">
        <f t="shared" si="118"/>
        <v>3</v>
      </c>
      <c r="EG12" s="144">
        <f t="shared" si="118"/>
        <v>3</v>
      </c>
      <c r="EH12" s="144">
        <f t="shared" si="118"/>
        <v>4</v>
      </c>
      <c r="EI12" s="144">
        <f t="shared" si="118"/>
        <v>4</v>
      </c>
      <c r="EJ12" s="144">
        <f t="shared" si="118"/>
        <v>4</v>
      </c>
      <c r="EK12" s="144">
        <f t="shared" si="118"/>
        <v>5</v>
      </c>
      <c r="EL12" s="144">
        <f t="shared" si="118"/>
        <v>5</v>
      </c>
      <c r="EM12" s="144">
        <f t="shared" si="118"/>
        <v>5</v>
      </c>
      <c r="EN12" s="144">
        <f t="shared" si="118"/>
        <v>6</v>
      </c>
      <c r="EO12" s="144">
        <f t="shared" si="118"/>
        <v>6</v>
      </c>
      <c r="EP12" s="144">
        <f t="shared" si="118"/>
        <v>6</v>
      </c>
      <c r="EQ12" s="215">
        <v>1</v>
      </c>
      <c r="ER12" s="215">
        <v>1</v>
      </c>
      <c r="ES12" s="215">
        <v>1</v>
      </c>
      <c r="ET12" s="215">
        <v>1</v>
      </c>
      <c r="EU12" s="215">
        <v>1</v>
      </c>
      <c r="EV12" s="215">
        <v>1</v>
      </c>
      <c r="EW12" s="215">
        <v>1</v>
      </c>
      <c r="EX12" s="215">
        <v>1</v>
      </c>
      <c r="EY12" s="215">
        <v>1</v>
      </c>
      <c r="EZ12" s="215">
        <v>1</v>
      </c>
      <c r="FA12" s="215">
        <v>1</v>
      </c>
      <c r="FB12" s="215">
        <v>1</v>
      </c>
      <c r="FC12" s="215">
        <v>1</v>
      </c>
      <c r="FD12" s="215">
        <v>1</v>
      </c>
      <c r="FE12" s="215">
        <v>1</v>
      </c>
      <c r="FF12" s="215">
        <v>1</v>
      </c>
      <c r="FG12" s="251">
        <f t="shared" ref="FG12:GL12" si="119">DY12</f>
        <v>1</v>
      </c>
      <c r="FH12" s="251">
        <f t="shared" si="119"/>
        <v>1</v>
      </c>
      <c r="FI12" s="251">
        <f t="shared" si="119"/>
        <v>1</v>
      </c>
      <c r="FJ12" s="251">
        <f t="shared" si="119"/>
        <v>2</v>
      </c>
      <c r="FK12" s="251">
        <f t="shared" si="119"/>
        <v>2</v>
      </c>
      <c r="FL12" s="251">
        <f t="shared" si="119"/>
        <v>2</v>
      </c>
      <c r="FM12" s="251">
        <f t="shared" si="119"/>
        <v>3</v>
      </c>
      <c r="FN12" s="251">
        <f t="shared" si="119"/>
        <v>3</v>
      </c>
      <c r="FO12" s="251">
        <f t="shared" si="119"/>
        <v>3</v>
      </c>
      <c r="FP12" s="251">
        <f t="shared" si="119"/>
        <v>4</v>
      </c>
      <c r="FQ12" s="251">
        <f t="shared" si="119"/>
        <v>4</v>
      </c>
      <c r="FR12" s="251">
        <f t="shared" si="119"/>
        <v>4</v>
      </c>
      <c r="FS12" s="251">
        <f t="shared" si="119"/>
        <v>5</v>
      </c>
      <c r="FT12" s="251">
        <f t="shared" si="119"/>
        <v>5</v>
      </c>
      <c r="FU12" s="251">
        <f t="shared" si="119"/>
        <v>5</v>
      </c>
      <c r="FV12" s="251">
        <f t="shared" si="119"/>
        <v>6</v>
      </c>
      <c r="FW12" s="251">
        <f t="shared" si="119"/>
        <v>6</v>
      </c>
      <c r="FX12" s="251">
        <f t="shared" si="119"/>
        <v>6</v>
      </c>
      <c r="FY12" s="251">
        <f t="shared" si="119"/>
        <v>1</v>
      </c>
      <c r="FZ12" s="251">
        <f t="shared" si="119"/>
        <v>1</v>
      </c>
      <c r="GA12" s="251">
        <f t="shared" si="119"/>
        <v>1</v>
      </c>
      <c r="GB12" s="251">
        <f t="shared" si="119"/>
        <v>1</v>
      </c>
      <c r="GC12" s="251">
        <f t="shared" si="119"/>
        <v>1</v>
      </c>
      <c r="GD12" s="251">
        <f t="shared" si="119"/>
        <v>1</v>
      </c>
      <c r="GE12" s="251">
        <f t="shared" si="119"/>
        <v>1</v>
      </c>
      <c r="GF12" s="251">
        <f t="shared" si="119"/>
        <v>1</v>
      </c>
      <c r="GG12" s="251">
        <f t="shared" si="119"/>
        <v>1</v>
      </c>
      <c r="GH12" s="251">
        <f t="shared" si="119"/>
        <v>1</v>
      </c>
      <c r="GI12" s="251">
        <f t="shared" si="119"/>
        <v>1</v>
      </c>
      <c r="GJ12" s="251">
        <f t="shared" si="119"/>
        <v>1</v>
      </c>
      <c r="GK12" s="251">
        <f t="shared" si="119"/>
        <v>1</v>
      </c>
      <c r="GL12" s="251">
        <f t="shared" si="119"/>
        <v>1</v>
      </c>
      <c r="GM12" s="251">
        <f t="shared" ref="GM12:HR12" si="120">FE12</f>
        <v>1</v>
      </c>
      <c r="GN12" s="251">
        <f t="shared" si="120"/>
        <v>1</v>
      </c>
      <c r="GO12" s="251">
        <f t="shared" si="120"/>
        <v>1</v>
      </c>
      <c r="GP12" s="251">
        <f t="shared" si="120"/>
        <v>1</v>
      </c>
      <c r="GQ12" s="251">
        <f t="shared" si="120"/>
        <v>1</v>
      </c>
      <c r="GR12" s="251">
        <f t="shared" si="120"/>
        <v>2</v>
      </c>
      <c r="GS12" s="251">
        <f t="shared" si="120"/>
        <v>2</v>
      </c>
      <c r="GT12" s="251">
        <f t="shared" si="120"/>
        <v>2</v>
      </c>
      <c r="GU12" s="251">
        <f t="shared" si="120"/>
        <v>3</v>
      </c>
      <c r="GV12" s="251">
        <f t="shared" si="120"/>
        <v>3</v>
      </c>
      <c r="GW12" s="251">
        <f t="shared" si="120"/>
        <v>3</v>
      </c>
      <c r="GX12" s="251">
        <f t="shared" si="120"/>
        <v>4</v>
      </c>
      <c r="GY12" s="251">
        <f t="shared" si="120"/>
        <v>4</v>
      </c>
      <c r="GZ12" s="251">
        <f t="shared" si="120"/>
        <v>4</v>
      </c>
      <c r="HA12" s="251">
        <f t="shared" si="120"/>
        <v>5</v>
      </c>
      <c r="HB12" s="251">
        <f t="shared" si="120"/>
        <v>5</v>
      </c>
      <c r="HC12" s="251">
        <f t="shared" si="120"/>
        <v>5</v>
      </c>
      <c r="HD12" s="251">
        <f t="shared" si="120"/>
        <v>6</v>
      </c>
      <c r="HE12" s="251">
        <f t="shared" si="120"/>
        <v>6</v>
      </c>
      <c r="HF12" s="251">
        <f t="shared" si="120"/>
        <v>6</v>
      </c>
      <c r="HG12" s="251">
        <f t="shared" si="120"/>
        <v>1</v>
      </c>
      <c r="HH12" s="251">
        <f t="shared" si="120"/>
        <v>1</v>
      </c>
      <c r="HI12" s="251">
        <f t="shared" si="120"/>
        <v>1</v>
      </c>
      <c r="HJ12" s="251">
        <f t="shared" si="120"/>
        <v>1</v>
      </c>
      <c r="HK12" s="251">
        <f t="shared" si="120"/>
        <v>1</v>
      </c>
      <c r="HL12" s="251">
        <f t="shared" si="120"/>
        <v>1</v>
      </c>
      <c r="HM12" s="251">
        <f t="shared" si="120"/>
        <v>1</v>
      </c>
      <c r="HN12" s="251">
        <f t="shared" si="120"/>
        <v>1</v>
      </c>
      <c r="HO12" s="251">
        <f t="shared" si="120"/>
        <v>1</v>
      </c>
      <c r="HP12" s="251">
        <f t="shared" si="120"/>
        <v>1</v>
      </c>
      <c r="HQ12" s="251">
        <f t="shared" si="120"/>
        <v>1</v>
      </c>
      <c r="HR12" s="251">
        <f t="shared" si="120"/>
        <v>1</v>
      </c>
      <c r="HS12" s="251">
        <f t="shared" ref="HS12:HV12" si="121">GK12</f>
        <v>1</v>
      </c>
      <c r="HT12" s="251">
        <f t="shared" si="121"/>
        <v>1</v>
      </c>
      <c r="HU12" s="251">
        <f t="shared" si="121"/>
        <v>1</v>
      </c>
      <c r="HV12" s="251">
        <f t="shared" si="121"/>
        <v>1</v>
      </c>
      <c r="HW12" s="523"/>
      <c r="HX12" s="526"/>
      <c r="HY12" s="523"/>
      <c r="HZ12" s="523"/>
      <c r="IA12" s="523"/>
      <c r="IB12" s="523"/>
      <c r="IC12" s="523"/>
      <c r="ID12" s="523"/>
      <c r="IE12" s="523"/>
      <c r="IF12" s="523"/>
      <c r="IG12" s="523"/>
      <c r="IH12" s="523"/>
      <c r="II12" s="523"/>
      <c r="IJ12" s="523"/>
      <c r="IK12" s="523"/>
      <c r="IL12" s="523"/>
      <c r="IM12" s="523"/>
      <c r="IN12" s="523"/>
      <c r="IO12" s="523"/>
      <c r="IP12" s="523"/>
      <c r="IQ12" s="523"/>
      <c r="IR12" s="523"/>
      <c r="IS12" s="523"/>
      <c r="IT12" s="523"/>
      <c r="IU12" s="523"/>
      <c r="IV12" s="523"/>
      <c r="IW12" s="523"/>
      <c r="IX12" s="523"/>
      <c r="IY12" s="523"/>
      <c r="IZ12" s="523"/>
      <c r="JA12" s="523"/>
      <c r="JB12" s="526"/>
      <c r="JC12" s="523"/>
      <c r="JD12" s="523"/>
      <c r="JE12" s="523"/>
      <c r="JF12" s="523"/>
      <c r="JG12" s="523"/>
      <c r="JH12" s="523"/>
      <c r="JI12" s="523"/>
      <c r="JJ12" s="523"/>
      <c r="JK12" s="523"/>
      <c r="JL12" s="523"/>
      <c r="JM12" s="523"/>
      <c r="JN12" s="523"/>
      <c r="JO12" s="523"/>
      <c r="JP12" s="523"/>
      <c r="JQ12" s="523"/>
      <c r="JR12" s="523"/>
      <c r="JS12" s="523"/>
      <c r="JT12" s="523"/>
      <c r="JU12" s="523"/>
      <c r="JV12" s="523"/>
      <c r="JW12" s="523"/>
      <c r="JX12" s="523"/>
      <c r="JY12" s="523"/>
      <c r="JZ12" s="523"/>
      <c r="KA12" s="523"/>
      <c r="KB12" s="523"/>
      <c r="KC12" s="523"/>
      <c r="KD12" s="523"/>
      <c r="KE12" s="523"/>
      <c r="KF12" s="523"/>
      <c r="KG12" s="523"/>
      <c r="KH12" s="523"/>
      <c r="KI12" s="523"/>
      <c r="KJ12" s="523"/>
      <c r="KK12" s="523"/>
      <c r="KL12" s="523"/>
      <c r="KM12" s="523"/>
      <c r="KN12" s="523"/>
      <c r="KO12" s="523"/>
      <c r="KP12" s="523"/>
      <c r="KQ12" s="523"/>
      <c r="KR12" s="523"/>
      <c r="KS12" s="523"/>
      <c r="KT12" s="523"/>
      <c r="KU12" s="523"/>
      <c r="KV12" s="523"/>
      <c r="KW12" s="523"/>
      <c r="KX12" s="523"/>
      <c r="KY12" s="523"/>
      <c r="KZ12" s="523"/>
      <c r="LA12" s="523"/>
      <c r="LB12" s="523"/>
      <c r="LC12" s="523"/>
      <c r="LD12" s="526"/>
      <c r="LE12" s="523"/>
      <c r="LF12" s="523"/>
      <c r="LG12" s="523"/>
      <c r="LH12" s="523"/>
      <c r="LI12" s="523"/>
      <c r="LJ12" s="523"/>
      <c r="LK12" s="523"/>
      <c r="LL12" s="523"/>
      <c r="LM12" s="523"/>
      <c r="LN12" s="523"/>
      <c r="LO12" s="523"/>
      <c r="LP12" s="523"/>
      <c r="LQ12" s="523"/>
      <c r="LR12" s="523"/>
      <c r="LS12" s="523"/>
      <c r="LT12" s="523"/>
      <c r="LU12" s="523"/>
      <c r="LV12" s="526"/>
      <c r="LW12" s="523"/>
      <c r="LX12" s="523"/>
      <c r="LY12" s="523"/>
      <c r="LZ12" s="523"/>
      <c r="MA12" s="523"/>
      <c r="MB12" s="523"/>
      <c r="MC12" s="523"/>
      <c r="MD12" s="523"/>
      <c r="ME12" s="523"/>
      <c r="MF12" s="523"/>
      <c r="MG12" s="523"/>
      <c r="MH12" s="523"/>
      <c r="MI12" s="523"/>
      <c r="MJ12" s="523"/>
      <c r="MK12" s="523"/>
      <c r="ML12" s="523"/>
      <c r="MM12" s="523"/>
      <c r="MN12" s="523"/>
      <c r="MO12" s="523"/>
      <c r="MP12" s="523"/>
      <c r="MQ12" s="523"/>
      <c r="MR12" s="523"/>
      <c r="MS12" s="523"/>
      <c r="MT12" s="523"/>
      <c r="MU12" s="523"/>
      <c r="MV12" s="523"/>
      <c r="MW12" s="523"/>
      <c r="MX12" s="523"/>
      <c r="MY12" s="523"/>
      <c r="MZ12" s="523"/>
      <c r="NA12" s="523"/>
      <c r="NB12" s="523"/>
      <c r="NC12" s="523"/>
      <c r="ND12" s="523"/>
      <c r="NE12" s="523"/>
      <c r="NF12" s="523"/>
      <c r="NG12" s="523"/>
      <c r="NH12" s="523"/>
      <c r="NI12" s="523"/>
      <c r="NJ12" s="523"/>
      <c r="NK12" s="523"/>
      <c r="NL12" s="523"/>
      <c r="NM12" s="523"/>
      <c r="NN12" s="523"/>
      <c r="NO12" s="523"/>
      <c r="NP12" s="523"/>
      <c r="NQ12" s="523"/>
      <c r="NR12" s="523"/>
      <c r="NS12" s="523"/>
      <c r="NT12" s="523"/>
      <c r="NU12" s="523"/>
      <c r="NV12" s="523"/>
      <c r="NW12" s="523"/>
      <c r="NX12" s="523"/>
      <c r="NY12" s="523"/>
      <c r="NZ12" s="523"/>
      <c r="OA12" s="523"/>
      <c r="OB12" s="523"/>
      <c r="OC12" s="528">
        <v>0</v>
      </c>
    </row>
    <row r="13" spans="1:393">
      <c r="A13" s="21">
        <f>ROW(A13)-5</f>
        <v>8</v>
      </c>
      <c r="B13" s="21">
        <v>0</v>
      </c>
      <c r="C13">
        <v>0</v>
      </c>
      <c r="D13" s="11" t="str">
        <f>D$5</f>
        <v>GSM</v>
      </c>
      <c r="E13" t="b">
        <v>1</v>
      </c>
      <c r="F13" t="b">
        <v>1</v>
      </c>
      <c r="G13" t="b">
        <v>1</v>
      </c>
      <c r="H13" s="11">
        <f t="shared" ref="H13:T13" si="122">H$5</f>
        <v>0</v>
      </c>
      <c r="I13" s="11">
        <f t="shared" si="122"/>
        <v>0</v>
      </c>
      <c r="J13" s="11">
        <f t="shared" si="122"/>
        <v>0</v>
      </c>
      <c r="K13" s="11">
        <f t="shared" si="122"/>
        <v>2</v>
      </c>
      <c r="L13" s="11">
        <f t="shared" si="122"/>
        <v>1</v>
      </c>
      <c r="M13" s="11">
        <f t="shared" si="122"/>
        <v>2</v>
      </c>
      <c r="N13" s="11">
        <f t="shared" si="122"/>
        <v>3</v>
      </c>
      <c r="O13" s="11">
        <f t="shared" si="122"/>
        <v>2</v>
      </c>
      <c r="P13" s="11">
        <f t="shared" si="122"/>
        <v>0</v>
      </c>
      <c r="Q13" s="11">
        <f t="shared" si="122"/>
        <v>0</v>
      </c>
      <c r="R13" s="11">
        <f t="shared" si="122"/>
        <v>0</v>
      </c>
      <c r="S13" s="11">
        <f t="shared" si="122"/>
        <v>0</v>
      </c>
      <c r="T13" s="11">
        <f t="shared" si="122"/>
        <v>0</v>
      </c>
      <c r="U13" s="218"/>
      <c r="V13" s="218"/>
      <c r="W13" s="11">
        <v>0</v>
      </c>
      <c r="X13" s="218"/>
      <c r="Y13" s="218"/>
      <c r="Z13" s="218"/>
      <c r="AA13" s="218"/>
      <c r="AB13" s="218"/>
      <c r="AC13" s="218"/>
      <c r="AD13" s="218"/>
      <c r="AE13" s="218"/>
      <c r="AL13" s="231" t="s">
        <v>381</v>
      </c>
      <c r="AM13" s="9" t="str">
        <f>IF(COUNTIF(AL$5:AL13,AL13)=1,"-","Dup")</f>
        <v>-</v>
      </c>
      <c r="AN13" s="9"/>
      <c r="AO13" s="11" t="str">
        <f t="shared" ref="AO13:AT13" si="123">AO$5</f>
        <v>-</v>
      </c>
      <c r="AP13" s="11" t="str">
        <f t="shared" si="123"/>
        <v>-</v>
      </c>
      <c r="AQ13" s="11" t="str">
        <f t="shared" si="123"/>
        <v>-</v>
      </c>
      <c r="AR13" s="11" t="str">
        <f t="shared" si="123"/>
        <v>-</v>
      </c>
      <c r="AS13" s="11" t="str">
        <f t="shared" si="123"/>
        <v>-</v>
      </c>
      <c r="AT13" s="11" t="str">
        <f t="shared" si="123"/>
        <v>-</v>
      </c>
      <c r="AU13" s="9"/>
      <c r="AV13" s="11" t="str">
        <f t="shared" ref="AV13:CK13" si="124">AV$5</f>
        <v>-</v>
      </c>
      <c r="AW13" s="11" t="str">
        <f t="shared" si="124"/>
        <v>-</v>
      </c>
      <c r="AX13" s="11" t="str">
        <f t="shared" si="124"/>
        <v>-</v>
      </c>
      <c r="AY13" s="11" t="str">
        <f t="shared" si="124"/>
        <v>-</v>
      </c>
      <c r="AZ13" s="11" t="str">
        <f t="shared" si="124"/>
        <v>-</v>
      </c>
      <c r="BA13" s="11" t="str">
        <f>BA$5</f>
        <v>-</v>
      </c>
      <c r="BB13" s="11" t="str">
        <f>BB$5</f>
        <v>-</v>
      </c>
      <c r="BC13" s="9"/>
      <c r="BD13" s="11" t="str">
        <f t="shared" ref="BD13:BY13" si="125">BD$5</f>
        <v>-</v>
      </c>
      <c r="BE13" s="11" t="str">
        <f t="shared" si="125"/>
        <v>-</v>
      </c>
      <c r="BF13" s="11" t="str">
        <f t="shared" si="125"/>
        <v>-</v>
      </c>
      <c r="BG13" s="11" t="str">
        <f t="shared" si="125"/>
        <v>-</v>
      </c>
      <c r="BH13" s="11" t="str">
        <f t="shared" si="125"/>
        <v>-</v>
      </c>
      <c r="BI13" s="11" t="str">
        <f t="shared" si="125"/>
        <v>-</v>
      </c>
      <c r="BJ13" s="11" t="str">
        <f t="shared" si="125"/>
        <v>-</v>
      </c>
      <c r="BK13" s="11" t="str">
        <f t="shared" si="125"/>
        <v>-</v>
      </c>
      <c r="BL13" s="11" t="str">
        <f t="shared" si="125"/>
        <v>-</v>
      </c>
      <c r="BM13" s="11" t="str">
        <f t="shared" si="125"/>
        <v>-</v>
      </c>
      <c r="BN13" s="11" t="str">
        <f t="shared" si="125"/>
        <v>-</v>
      </c>
      <c r="BO13" s="9"/>
      <c r="BP13" s="11" t="str">
        <f t="shared" si="125"/>
        <v>-</v>
      </c>
      <c r="BQ13" s="11" t="str">
        <f t="shared" si="125"/>
        <v>-</v>
      </c>
      <c r="BR13" s="11" t="str">
        <f t="shared" si="125"/>
        <v>-</v>
      </c>
      <c r="BS13" s="11" t="str">
        <f t="shared" si="125"/>
        <v>-</v>
      </c>
      <c r="BT13" s="11" t="str">
        <f t="shared" si="125"/>
        <v>-</v>
      </c>
      <c r="BU13" s="11" t="str">
        <f t="shared" si="125"/>
        <v>-</v>
      </c>
      <c r="BV13" s="11" t="str">
        <f t="shared" si="125"/>
        <v>-</v>
      </c>
      <c r="BW13" s="11" t="str">
        <f t="shared" si="125"/>
        <v>-</v>
      </c>
      <c r="BX13" s="11" t="str">
        <f t="shared" si="125"/>
        <v>-</v>
      </c>
      <c r="BY13" s="11" t="str">
        <f t="shared" si="125"/>
        <v>-</v>
      </c>
      <c r="BZ13" s="9"/>
      <c r="CA13" s="11" t="str">
        <f t="shared" si="124"/>
        <v>-</v>
      </c>
      <c r="CB13" s="11" t="str">
        <f>CB$5</f>
        <v>-</v>
      </c>
      <c r="CC13" s="11" t="str">
        <f>CC$5</f>
        <v>-</v>
      </c>
      <c r="CD13" s="11" t="str">
        <f>CD$5</f>
        <v>-</v>
      </c>
      <c r="CE13" s="11" t="str">
        <f t="shared" si="124"/>
        <v>-</v>
      </c>
      <c r="CF13" s="11" t="str">
        <f t="shared" si="124"/>
        <v>-</v>
      </c>
      <c r="CG13" s="11" t="str">
        <f t="shared" si="124"/>
        <v>-</v>
      </c>
      <c r="CH13" s="11" t="str">
        <f t="shared" si="124"/>
        <v>-</v>
      </c>
      <c r="CI13" s="11" t="str">
        <f t="shared" si="124"/>
        <v>-</v>
      </c>
      <c r="CJ13" s="11">
        <f t="shared" si="124"/>
        <v>1</v>
      </c>
      <c r="CK13" s="11">
        <f t="shared" si="124"/>
        <v>1</v>
      </c>
      <c r="CL13" s="9"/>
      <c r="CM13" s="11" t="str">
        <f t="shared" ref="CM13:CO13" si="126">CM$5</f>
        <v>-</v>
      </c>
      <c r="CN13" s="11" t="str">
        <f t="shared" si="126"/>
        <v>-</v>
      </c>
      <c r="CO13" s="11" t="str">
        <f t="shared" si="126"/>
        <v>-</v>
      </c>
      <c r="CP13" s="11" t="str">
        <f t="shared" ref="CP13:CU13" si="127">CP$5</f>
        <v>-</v>
      </c>
      <c r="CQ13" s="11" t="str">
        <f t="shared" si="127"/>
        <v>-</v>
      </c>
      <c r="CR13" s="11" t="str">
        <f t="shared" si="127"/>
        <v>-</v>
      </c>
      <c r="CS13" s="11" t="str">
        <f t="shared" si="127"/>
        <v>-</v>
      </c>
      <c r="CT13" s="11" t="str">
        <f t="shared" si="127"/>
        <v>-</v>
      </c>
      <c r="CU13" s="11" t="str">
        <f t="shared" si="127"/>
        <v>-</v>
      </c>
      <c r="CV13" s="11" t="str">
        <f t="shared" ref="CV13:DJ13" si="128">CV$5</f>
        <v>-</v>
      </c>
      <c r="CW13" s="11" t="str">
        <f t="shared" si="128"/>
        <v>-</v>
      </c>
      <c r="CX13" s="11" t="str">
        <f t="shared" si="128"/>
        <v>-</v>
      </c>
      <c r="CY13" s="11">
        <f t="shared" si="128"/>
        <v>0</v>
      </c>
      <c r="CZ13" s="11">
        <f t="shared" si="128"/>
        <v>0</v>
      </c>
      <c r="DA13" s="11">
        <f t="shared" si="128"/>
        <v>0</v>
      </c>
      <c r="DB13" s="11">
        <f t="shared" si="128"/>
        <v>0</v>
      </c>
      <c r="DC13" s="11">
        <f t="shared" si="128"/>
        <v>0</v>
      </c>
      <c r="DD13" s="11">
        <f t="shared" si="128"/>
        <v>0</v>
      </c>
      <c r="DE13" s="11">
        <f t="shared" si="128"/>
        <v>0</v>
      </c>
      <c r="DF13" s="11">
        <f t="shared" si="128"/>
        <v>0</v>
      </c>
      <c r="DG13" s="11">
        <f t="shared" si="128"/>
        <v>0</v>
      </c>
      <c r="DH13" s="11">
        <f t="shared" si="128"/>
        <v>0</v>
      </c>
      <c r="DI13" s="11">
        <f t="shared" si="128"/>
        <v>0</v>
      </c>
      <c r="DJ13" s="11">
        <f t="shared" si="128"/>
        <v>0</v>
      </c>
      <c r="DK13" s="11" t="str">
        <f t="shared" ref="DK13:DL13" si="129">DK$5</f>
        <v>-</v>
      </c>
      <c r="DL13" s="11" t="str">
        <f t="shared" si="129"/>
        <v>-</v>
      </c>
      <c r="DM13" s="11" t="str">
        <f t="shared" ref="DM13:HW13" si="130">DM$5</f>
        <v>-</v>
      </c>
      <c r="DN13" s="11" t="str">
        <f t="shared" si="130"/>
        <v>-</v>
      </c>
      <c r="DO13" s="11" t="str">
        <f t="shared" si="130"/>
        <v>-</v>
      </c>
      <c r="DP13" s="11" t="str">
        <f t="shared" si="130"/>
        <v>-</v>
      </c>
      <c r="DQ13" s="11" t="str">
        <f t="shared" si="130"/>
        <v>-</v>
      </c>
      <c r="DR13" s="11" t="str">
        <f t="shared" si="130"/>
        <v>-</v>
      </c>
      <c r="DS13" s="11" t="str">
        <f t="shared" si="130"/>
        <v>-</v>
      </c>
      <c r="DT13" s="11" t="str">
        <f t="shared" si="130"/>
        <v>-</v>
      </c>
      <c r="DU13" s="11" t="str">
        <f t="shared" si="130"/>
        <v>-</v>
      </c>
      <c r="DV13" s="11">
        <f t="shared" si="130"/>
        <v>0</v>
      </c>
      <c r="DW13" s="530">
        <f t="shared" si="130"/>
        <v>0</v>
      </c>
      <c r="DX13" s="530">
        <f t="shared" si="130"/>
        <v>0</v>
      </c>
      <c r="DY13" s="530">
        <f t="shared" si="130"/>
        <v>0</v>
      </c>
      <c r="DZ13" s="530">
        <f t="shared" si="130"/>
        <v>0</v>
      </c>
      <c r="EA13" s="530">
        <f t="shared" si="130"/>
        <v>0</v>
      </c>
      <c r="EB13" s="530">
        <f t="shared" si="130"/>
        <v>0</v>
      </c>
      <c r="EC13" s="530">
        <f t="shared" si="130"/>
        <v>0</v>
      </c>
      <c r="ED13" s="530">
        <f t="shared" si="130"/>
        <v>0</v>
      </c>
      <c r="EE13" s="530">
        <f t="shared" si="130"/>
        <v>0</v>
      </c>
      <c r="EF13" s="530">
        <f t="shared" si="130"/>
        <v>0</v>
      </c>
      <c r="EG13" s="530">
        <f t="shared" si="130"/>
        <v>0</v>
      </c>
      <c r="EH13" s="530">
        <f t="shared" si="130"/>
        <v>0</v>
      </c>
      <c r="EI13" s="530">
        <f t="shared" si="130"/>
        <v>0</v>
      </c>
      <c r="EJ13" s="530">
        <f t="shared" si="130"/>
        <v>0</v>
      </c>
      <c r="EK13" s="530">
        <f t="shared" si="130"/>
        <v>0</v>
      </c>
      <c r="EL13" s="530">
        <f t="shared" si="130"/>
        <v>0</v>
      </c>
      <c r="EM13" s="530">
        <f t="shared" si="130"/>
        <v>0</v>
      </c>
      <c r="EN13" s="530">
        <f t="shared" si="130"/>
        <v>0</v>
      </c>
      <c r="EO13" s="530">
        <f t="shared" si="130"/>
        <v>0</v>
      </c>
      <c r="EP13" s="530">
        <f t="shared" si="130"/>
        <v>0</v>
      </c>
      <c r="EQ13" s="530">
        <f t="shared" si="130"/>
        <v>0</v>
      </c>
      <c r="ER13" s="530">
        <f t="shared" si="130"/>
        <v>0</v>
      </c>
      <c r="ES13" s="530">
        <f t="shared" si="130"/>
        <v>0</v>
      </c>
      <c r="ET13" s="530">
        <f t="shared" si="130"/>
        <v>0</v>
      </c>
      <c r="EU13" s="530">
        <f t="shared" si="130"/>
        <v>0</v>
      </c>
      <c r="EV13" s="530">
        <f t="shared" si="130"/>
        <v>0</v>
      </c>
      <c r="EW13" s="530">
        <f t="shared" si="130"/>
        <v>0</v>
      </c>
      <c r="EX13" s="530">
        <f t="shared" si="130"/>
        <v>0</v>
      </c>
      <c r="EY13" s="530">
        <f t="shared" si="130"/>
        <v>0</v>
      </c>
      <c r="EZ13" s="530">
        <f t="shared" si="130"/>
        <v>0</v>
      </c>
      <c r="FA13" s="530">
        <f t="shared" si="130"/>
        <v>0</v>
      </c>
      <c r="FB13" s="530">
        <f t="shared" si="130"/>
        <v>0</v>
      </c>
      <c r="FC13" s="530">
        <f t="shared" si="130"/>
        <v>0</v>
      </c>
      <c r="FD13" s="530">
        <f t="shared" si="130"/>
        <v>0</v>
      </c>
      <c r="FE13" s="530">
        <f t="shared" si="130"/>
        <v>0</v>
      </c>
      <c r="FF13" s="530">
        <f t="shared" si="130"/>
        <v>0</v>
      </c>
      <c r="FG13" s="530">
        <f t="shared" si="130"/>
        <v>0</v>
      </c>
      <c r="FH13" s="530">
        <f t="shared" si="130"/>
        <v>0</v>
      </c>
      <c r="FI13" s="530">
        <f t="shared" si="130"/>
        <v>0</v>
      </c>
      <c r="FJ13" s="530">
        <f t="shared" si="130"/>
        <v>0</v>
      </c>
      <c r="FK13" s="530">
        <f t="shared" si="130"/>
        <v>0</v>
      </c>
      <c r="FL13" s="530">
        <f t="shared" si="130"/>
        <v>0</v>
      </c>
      <c r="FM13" s="530">
        <f t="shared" si="130"/>
        <v>0</v>
      </c>
      <c r="FN13" s="530">
        <f t="shared" si="130"/>
        <v>0</v>
      </c>
      <c r="FO13" s="530">
        <f t="shared" si="130"/>
        <v>0</v>
      </c>
      <c r="FP13" s="530">
        <f t="shared" si="130"/>
        <v>0</v>
      </c>
      <c r="FQ13" s="530">
        <f t="shared" si="130"/>
        <v>0</v>
      </c>
      <c r="FR13" s="530">
        <f t="shared" si="130"/>
        <v>0</v>
      </c>
      <c r="FS13" s="530">
        <f t="shared" si="130"/>
        <v>0</v>
      </c>
      <c r="FT13" s="530">
        <f t="shared" si="130"/>
        <v>0</v>
      </c>
      <c r="FU13" s="530">
        <f t="shared" si="130"/>
        <v>0</v>
      </c>
      <c r="FV13" s="530">
        <f t="shared" si="130"/>
        <v>0</v>
      </c>
      <c r="FW13" s="530">
        <f t="shared" si="130"/>
        <v>0</v>
      </c>
      <c r="FX13" s="530">
        <f t="shared" si="130"/>
        <v>0</v>
      </c>
      <c r="FY13" s="530">
        <f t="shared" si="130"/>
        <v>0</v>
      </c>
      <c r="FZ13" s="530">
        <f t="shared" si="130"/>
        <v>0</v>
      </c>
      <c r="GA13" s="530">
        <f t="shared" si="130"/>
        <v>0</v>
      </c>
      <c r="GB13" s="530">
        <f t="shared" si="130"/>
        <v>0</v>
      </c>
      <c r="GC13" s="530">
        <f t="shared" si="130"/>
        <v>0</v>
      </c>
      <c r="GD13" s="530">
        <f t="shared" si="130"/>
        <v>0</v>
      </c>
      <c r="GE13" s="530">
        <f t="shared" si="130"/>
        <v>0</v>
      </c>
      <c r="GF13" s="530">
        <f t="shared" si="130"/>
        <v>0</v>
      </c>
      <c r="GG13" s="530">
        <f t="shared" si="130"/>
        <v>0</v>
      </c>
      <c r="GH13" s="530">
        <f t="shared" si="130"/>
        <v>0</v>
      </c>
      <c r="GI13" s="530">
        <f t="shared" si="130"/>
        <v>0</v>
      </c>
      <c r="GJ13" s="530">
        <f t="shared" si="130"/>
        <v>0</v>
      </c>
      <c r="GK13" s="530">
        <f t="shared" si="130"/>
        <v>0</v>
      </c>
      <c r="GL13" s="530">
        <f t="shared" si="130"/>
        <v>0</v>
      </c>
      <c r="GM13" s="530">
        <f t="shared" si="130"/>
        <v>0</v>
      </c>
      <c r="GN13" s="530">
        <f t="shared" si="130"/>
        <v>0</v>
      </c>
      <c r="GO13" s="530">
        <f t="shared" si="130"/>
        <v>0</v>
      </c>
      <c r="GP13" s="530">
        <f t="shared" si="130"/>
        <v>0</v>
      </c>
      <c r="GQ13" s="530">
        <f t="shared" si="130"/>
        <v>0</v>
      </c>
      <c r="GR13" s="530">
        <f t="shared" si="130"/>
        <v>0</v>
      </c>
      <c r="GS13" s="530">
        <f t="shared" si="130"/>
        <v>0</v>
      </c>
      <c r="GT13" s="530">
        <f t="shared" si="130"/>
        <v>0</v>
      </c>
      <c r="GU13" s="530">
        <f t="shared" si="130"/>
        <v>0</v>
      </c>
      <c r="GV13" s="530">
        <f t="shared" si="130"/>
        <v>0</v>
      </c>
      <c r="GW13" s="530">
        <f t="shared" si="130"/>
        <v>0</v>
      </c>
      <c r="GX13" s="530">
        <f t="shared" si="130"/>
        <v>0</v>
      </c>
      <c r="GY13" s="530">
        <f t="shared" si="130"/>
        <v>0</v>
      </c>
      <c r="GZ13" s="530">
        <f t="shared" si="130"/>
        <v>0</v>
      </c>
      <c r="HA13" s="530">
        <f t="shared" si="130"/>
        <v>0</v>
      </c>
      <c r="HB13" s="530">
        <f t="shared" si="130"/>
        <v>0</v>
      </c>
      <c r="HC13" s="530">
        <f t="shared" si="130"/>
        <v>0</v>
      </c>
      <c r="HD13" s="530">
        <f t="shared" si="130"/>
        <v>0</v>
      </c>
      <c r="HE13" s="530">
        <f t="shared" si="130"/>
        <v>0</v>
      </c>
      <c r="HF13" s="530">
        <f t="shared" si="130"/>
        <v>0</v>
      </c>
      <c r="HG13" s="530">
        <f t="shared" si="130"/>
        <v>0</v>
      </c>
      <c r="HH13" s="530">
        <f t="shared" si="130"/>
        <v>0</v>
      </c>
      <c r="HI13" s="530">
        <f t="shared" si="130"/>
        <v>0</v>
      </c>
      <c r="HJ13" s="530">
        <f t="shared" si="130"/>
        <v>0</v>
      </c>
      <c r="HK13" s="530">
        <f t="shared" si="130"/>
        <v>0</v>
      </c>
      <c r="HL13" s="530">
        <f t="shared" si="130"/>
        <v>0</v>
      </c>
      <c r="HM13" s="530">
        <f t="shared" si="130"/>
        <v>0</v>
      </c>
      <c r="HN13" s="530">
        <f t="shared" si="130"/>
        <v>0</v>
      </c>
      <c r="HO13" s="530">
        <f t="shared" si="130"/>
        <v>0</v>
      </c>
      <c r="HP13" s="530">
        <f t="shared" si="130"/>
        <v>0</v>
      </c>
      <c r="HQ13" s="530">
        <f t="shared" si="130"/>
        <v>0</v>
      </c>
      <c r="HR13" s="530">
        <f t="shared" si="130"/>
        <v>0</v>
      </c>
      <c r="HS13" s="530">
        <f t="shared" si="130"/>
        <v>0</v>
      </c>
      <c r="HT13" s="530">
        <f t="shared" si="130"/>
        <v>0</v>
      </c>
      <c r="HU13" s="530">
        <f t="shared" si="130"/>
        <v>0</v>
      </c>
      <c r="HV13" s="530">
        <f t="shared" si="130"/>
        <v>0</v>
      </c>
      <c r="HW13" s="11" t="str">
        <f t="shared" si="130"/>
        <v>-</v>
      </c>
      <c r="HX13" s="9"/>
      <c r="HY13" s="12">
        <v>1</v>
      </c>
      <c r="HZ13" s="12" t="b">
        <v>1</v>
      </c>
      <c r="IA13" s="11">
        <f t="shared" ref="IA13" si="131">IA$5</f>
        <v>0</v>
      </c>
      <c r="IB13" s="11" t="str">
        <f t="shared" ref="IB13:IJ13" si="132">IB$5</f>
        <v>-</v>
      </c>
      <c r="IC13" s="11">
        <f t="shared" si="132"/>
        <v>1</v>
      </c>
      <c r="ID13" s="11">
        <f t="shared" si="132"/>
        <v>0</v>
      </c>
      <c r="IE13" s="11">
        <f t="shared" si="132"/>
        <v>0</v>
      </c>
      <c r="IF13" s="11">
        <f t="shared" si="132"/>
        <v>0</v>
      </c>
      <c r="IG13" s="11">
        <f>IG$5</f>
        <v>0</v>
      </c>
      <c r="IH13" s="11">
        <f>IH$5</f>
        <v>0</v>
      </c>
      <c r="II13" s="11">
        <f t="shared" si="132"/>
        <v>0</v>
      </c>
      <c r="IJ13" s="11">
        <f t="shared" si="132"/>
        <v>0</v>
      </c>
      <c r="IK13" s="11">
        <f t="shared" ref="IK13:JA13" si="133">IK$5</f>
        <v>0</v>
      </c>
      <c r="IL13" s="11">
        <f t="shared" si="133"/>
        <v>0</v>
      </c>
      <c r="IM13" s="11">
        <f t="shared" si="133"/>
        <v>0</v>
      </c>
      <c r="IN13" s="11">
        <f t="shared" si="133"/>
        <v>0</v>
      </c>
      <c r="IO13" s="11">
        <f t="shared" si="133"/>
        <v>0</v>
      </c>
      <c r="IP13" s="11">
        <f t="shared" si="133"/>
        <v>0</v>
      </c>
      <c r="IQ13" s="11">
        <f t="shared" si="133"/>
        <v>0</v>
      </c>
      <c r="IR13" s="11">
        <f t="shared" si="133"/>
        <v>0</v>
      </c>
      <c r="IS13" s="11">
        <f t="shared" si="133"/>
        <v>0</v>
      </c>
      <c r="IT13" s="11">
        <f t="shared" si="133"/>
        <v>0</v>
      </c>
      <c r="IU13" s="11">
        <f t="shared" si="133"/>
        <v>0</v>
      </c>
      <c r="IV13" s="11">
        <f t="shared" si="133"/>
        <v>0</v>
      </c>
      <c r="IW13" s="11">
        <f t="shared" si="133"/>
        <v>0</v>
      </c>
      <c r="IX13" s="11">
        <f t="shared" si="133"/>
        <v>0</v>
      </c>
      <c r="IY13" s="11">
        <f t="shared" si="133"/>
        <v>1</v>
      </c>
      <c r="IZ13" s="11">
        <f t="shared" si="133"/>
        <v>0</v>
      </c>
      <c r="JA13" s="11">
        <f t="shared" si="133"/>
        <v>1</v>
      </c>
      <c r="JB13" s="9"/>
      <c r="JC13" s="11" t="str">
        <f>JC$5</f>
        <v>-</v>
      </c>
      <c r="JD13" s="12" t="b">
        <v>0</v>
      </c>
      <c r="JE13" s="12" t="b">
        <v>0</v>
      </c>
      <c r="JF13" s="12" t="b">
        <v>1</v>
      </c>
      <c r="JG13" s="12">
        <v>1</v>
      </c>
      <c r="JH13" s="12">
        <v>1</v>
      </c>
      <c r="JI13" s="11" t="str">
        <f t="shared" ref="JI13:KF13" si="134">JI$5</f>
        <v>-</v>
      </c>
      <c r="JJ13" s="11" t="str">
        <f>JJ$5</f>
        <v>-</v>
      </c>
      <c r="JK13" s="11" t="str">
        <f t="shared" si="134"/>
        <v>-</v>
      </c>
      <c r="JL13" s="11" t="str">
        <f t="shared" si="134"/>
        <v>-</v>
      </c>
      <c r="JM13" s="11" t="str">
        <f t="shared" si="134"/>
        <v>-</v>
      </c>
      <c r="JN13" s="11" t="str">
        <f t="shared" si="134"/>
        <v>-</v>
      </c>
      <c r="JO13" s="11" t="str">
        <f t="shared" si="134"/>
        <v>-</v>
      </c>
      <c r="JP13" s="11" t="str">
        <f t="shared" si="134"/>
        <v>-</v>
      </c>
      <c r="JQ13" s="11" t="str">
        <f t="shared" si="134"/>
        <v>-</v>
      </c>
      <c r="JR13" s="11" t="str">
        <f t="shared" si="134"/>
        <v>-</v>
      </c>
      <c r="JS13" s="11" t="str">
        <f t="shared" si="134"/>
        <v>-</v>
      </c>
      <c r="JT13" s="11" t="str">
        <f t="shared" si="134"/>
        <v>-</v>
      </c>
      <c r="JU13" s="11" t="str">
        <f t="shared" si="134"/>
        <v>-</v>
      </c>
      <c r="JV13" s="11" t="str">
        <f t="shared" si="134"/>
        <v>-</v>
      </c>
      <c r="JW13" s="11" t="str">
        <f t="shared" si="134"/>
        <v>-</v>
      </c>
      <c r="JX13" s="11" t="str">
        <f t="shared" si="134"/>
        <v>-</v>
      </c>
      <c r="JY13" s="12" t="b">
        <v>1</v>
      </c>
      <c r="JZ13" s="12" t="str">
        <f t="shared" si="134"/>
        <v>-</v>
      </c>
      <c r="KA13" s="12" t="str">
        <f t="shared" si="134"/>
        <v>-</v>
      </c>
      <c r="KB13" s="12" t="str">
        <f t="shared" si="134"/>
        <v>-</v>
      </c>
      <c r="KC13" s="12" t="str">
        <f t="shared" si="134"/>
        <v>-</v>
      </c>
      <c r="KD13" s="12" t="str">
        <f t="shared" si="134"/>
        <v>-</v>
      </c>
      <c r="KE13" s="12" t="str">
        <f t="shared" si="134"/>
        <v>-</v>
      </c>
      <c r="KF13" s="12" t="str">
        <f t="shared" si="134"/>
        <v>-</v>
      </c>
      <c r="KG13" s="11" t="str">
        <f>KG$5</f>
        <v>-</v>
      </c>
      <c r="KH13" s="11" t="str">
        <f>KH$5</f>
        <v>-</v>
      </c>
      <c r="KI13" s="11" t="str">
        <f>KI$5</f>
        <v>-</v>
      </c>
      <c r="KJ13" s="12" t="b">
        <v>1</v>
      </c>
      <c r="KK13" s="12">
        <v>0</v>
      </c>
      <c r="KL13" s="11" t="str">
        <f t="shared" ref="KL13:KO13" si="135">KL$5</f>
        <v>-</v>
      </c>
      <c r="KM13" s="11" t="str">
        <f t="shared" si="135"/>
        <v>-</v>
      </c>
      <c r="KN13" s="11" t="str">
        <f t="shared" si="135"/>
        <v>-</v>
      </c>
      <c r="KO13" s="11" t="str">
        <f t="shared" si="135"/>
        <v>-</v>
      </c>
      <c r="KP13" s="11" t="str">
        <f t="shared" ref="KP13:KW13" si="136">KP$5</f>
        <v>-</v>
      </c>
      <c r="KQ13" s="11" t="str">
        <f t="shared" si="136"/>
        <v>-</v>
      </c>
      <c r="KR13" s="11" t="str">
        <f t="shared" si="136"/>
        <v>-</v>
      </c>
      <c r="KS13" s="11" t="str">
        <f t="shared" si="136"/>
        <v>-</v>
      </c>
      <c r="KT13" s="11" t="str">
        <f t="shared" si="136"/>
        <v>-</v>
      </c>
      <c r="KU13" s="11" t="str">
        <f t="shared" si="136"/>
        <v>-</v>
      </c>
      <c r="KV13" s="11" t="str">
        <f t="shared" si="136"/>
        <v>-</v>
      </c>
      <c r="KW13" s="11" t="str">
        <f t="shared" si="136"/>
        <v>-</v>
      </c>
      <c r="KX13" s="12">
        <v>500</v>
      </c>
      <c r="KY13" s="12">
        <v>500</v>
      </c>
      <c r="KZ13" s="11" t="str">
        <f t="shared" ref="KZ13:LB13" si="137">KZ$5</f>
        <v>-</v>
      </c>
      <c r="LA13" s="11" t="str">
        <f t="shared" si="137"/>
        <v>-</v>
      </c>
      <c r="LB13" s="11" t="str">
        <f t="shared" si="137"/>
        <v>-</v>
      </c>
      <c r="LC13" s="11">
        <f t="shared" ref="LC13" si="138">LC$5</f>
        <v>1</v>
      </c>
      <c r="LD13" s="9"/>
      <c r="LE13" s="11" t="str">
        <f t="shared" ref="LE13:LY13" si="139">LE$5</f>
        <v>-</v>
      </c>
      <c r="LF13" s="11" t="str">
        <f t="shared" si="139"/>
        <v>-</v>
      </c>
      <c r="LG13" s="11" t="str">
        <f t="shared" si="139"/>
        <v>-</v>
      </c>
      <c r="LH13" s="11" t="str">
        <f t="shared" si="139"/>
        <v>-</v>
      </c>
      <c r="LI13" s="11" t="str">
        <f t="shared" si="139"/>
        <v>-</v>
      </c>
      <c r="LJ13" s="11" t="str">
        <f t="shared" si="139"/>
        <v>-</v>
      </c>
      <c r="LK13" s="11">
        <f t="shared" si="139"/>
        <v>1</v>
      </c>
      <c r="LL13" s="11">
        <f t="shared" si="139"/>
        <v>1</v>
      </c>
      <c r="LM13" s="11">
        <f t="shared" si="139"/>
        <v>1</v>
      </c>
      <c r="LN13" s="11">
        <f t="shared" si="139"/>
        <v>1</v>
      </c>
      <c r="LO13" s="11">
        <f t="shared" si="139"/>
        <v>1</v>
      </c>
      <c r="LP13" s="11">
        <f t="shared" si="139"/>
        <v>1</v>
      </c>
      <c r="LQ13" s="11">
        <f t="shared" si="139"/>
        <v>1</v>
      </c>
      <c r="LR13" s="11">
        <f t="shared" si="139"/>
        <v>1</v>
      </c>
      <c r="LS13" s="11">
        <f t="shared" si="139"/>
        <v>1</v>
      </c>
      <c r="LT13" s="11">
        <f t="shared" si="139"/>
        <v>1</v>
      </c>
      <c r="LU13" s="11">
        <f t="shared" si="139"/>
        <v>1</v>
      </c>
      <c r="LV13" s="9"/>
      <c r="LW13" s="11" t="str">
        <f t="shared" si="139"/>
        <v>-</v>
      </c>
      <c r="LX13" s="11" t="str">
        <f t="shared" si="139"/>
        <v>-</v>
      </c>
      <c r="LY13" s="11">
        <f t="shared" si="139"/>
        <v>1</v>
      </c>
      <c r="LZ13" s="144">
        <f t="shared" ref="LZ13:MG13" si="140">INDEX(i.PGRscalar,1,($K13-1)*10+LZ$7)</f>
        <v>0.75</v>
      </c>
      <c r="MA13" s="144">
        <f t="shared" si="140"/>
        <v>0.75</v>
      </c>
      <c r="MB13" s="144">
        <f t="shared" si="140"/>
        <v>0.8</v>
      </c>
      <c r="MC13" s="144">
        <f t="shared" si="140"/>
        <v>0.82499999999999996</v>
      </c>
      <c r="MD13" s="144">
        <f t="shared" si="140"/>
        <v>0.875</v>
      </c>
      <c r="ME13" s="144">
        <f t="shared" si="140"/>
        <v>0.9</v>
      </c>
      <c r="MF13" s="144">
        <f t="shared" si="140"/>
        <v>1</v>
      </c>
      <c r="MG13" s="144">
        <f t="shared" si="140"/>
        <v>0.875</v>
      </c>
      <c r="MH13" s="477" t="b">
        <v>1</v>
      </c>
      <c r="MI13" s="144">
        <f t="shared" ref="MI13:OA13" si="141">INDEX(i.LMU_Area,1,MI$7)</f>
        <v>74.989999999999995</v>
      </c>
      <c r="MJ13" s="144" t="str">
        <f t="shared" si="141"/>
        <v>-</v>
      </c>
      <c r="MK13" s="144" t="str">
        <f t="shared" si="141"/>
        <v>-</v>
      </c>
      <c r="ML13" s="144" t="str">
        <f t="shared" si="141"/>
        <v>-</v>
      </c>
      <c r="MM13" s="144" t="str">
        <f t="shared" si="141"/>
        <v>-</v>
      </c>
      <c r="MN13" s="144" t="str">
        <f t="shared" si="141"/>
        <v>-</v>
      </c>
      <c r="MO13" s="144" t="str">
        <f t="shared" si="141"/>
        <v>-</v>
      </c>
      <c r="MP13" s="144" t="str">
        <f t="shared" si="141"/>
        <v>-</v>
      </c>
      <c r="MQ13" s="144">
        <f t="shared" si="141"/>
        <v>36.99</v>
      </c>
      <c r="MR13" s="144">
        <f t="shared" si="141"/>
        <v>36.99</v>
      </c>
      <c r="MS13" s="144" t="str">
        <f t="shared" si="141"/>
        <v>-</v>
      </c>
      <c r="MT13" s="144" t="str">
        <f t="shared" si="141"/>
        <v>-</v>
      </c>
      <c r="MU13" s="144" t="str">
        <f t="shared" si="141"/>
        <v>-</v>
      </c>
      <c r="MV13" s="144" t="str">
        <f t="shared" si="141"/>
        <v>-</v>
      </c>
      <c r="MW13" s="144" t="str">
        <f t="shared" si="141"/>
        <v>-</v>
      </c>
      <c r="MX13" s="144">
        <f t="shared" si="141"/>
        <v>49.99</v>
      </c>
      <c r="MY13" s="144">
        <f t="shared" si="141"/>
        <v>49.99</v>
      </c>
      <c r="MZ13" s="144">
        <f t="shared" si="141"/>
        <v>49.99</v>
      </c>
      <c r="NA13" s="144">
        <f t="shared" si="141"/>
        <v>49.99</v>
      </c>
      <c r="NB13" s="144">
        <f t="shared" si="141"/>
        <v>49.99</v>
      </c>
      <c r="NC13" s="144">
        <f t="shared" si="141"/>
        <v>49.99</v>
      </c>
      <c r="ND13" s="144">
        <f t="shared" si="141"/>
        <v>49.99</v>
      </c>
      <c r="NE13" s="144">
        <f t="shared" si="141"/>
        <v>49.99</v>
      </c>
      <c r="NF13" s="144">
        <f t="shared" si="141"/>
        <v>412.99</v>
      </c>
      <c r="NG13" s="144">
        <f t="shared" si="141"/>
        <v>412.99</v>
      </c>
      <c r="NH13" s="144" t="str">
        <f t="shared" si="141"/>
        <v>-</v>
      </c>
      <c r="NI13" s="144" t="str">
        <f t="shared" si="141"/>
        <v>-</v>
      </c>
      <c r="NJ13" s="144" t="str">
        <f t="shared" si="141"/>
        <v>-</v>
      </c>
      <c r="NK13" s="144" t="str">
        <f t="shared" si="141"/>
        <v>-</v>
      </c>
      <c r="NL13" s="144" t="str">
        <f t="shared" si="141"/>
        <v>-</v>
      </c>
      <c r="NM13" s="144">
        <f t="shared" si="141"/>
        <v>6.8900000000000006</v>
      </c>
      <c r="NN13" s="144">
        <f t="shared" si="141"/>
        <v>6.8900000000000006</v>
      </c>
      <c r="NO13" s="144">
        <f t="shared" si="141"/>
        <v>6.8900000000000006</v>
      </c>
      <c r="NP13" s="144">
        <f t="shared" si="141"/>
        <v>6.8900000000000006</v>
      </c>
      <c r="NQ13" s="144">
        <f t="shared" si="141"/>
        <v>6.8900000000000006</v>
      </c>
      <c r="NR13" s="144">
        <f t="shared" si="141"/>
        <v>6.8900000000000006</v>
      </c>
      <c r="NS13" s="144">
        <f t="shared" si="141"/>
        <v>6.8900000000000006</v>
      </c>
      <c r="NT13" s="144">
        <f t="shared" si="141"/>
        <v>6.8900000000000006</v>
      </c>
      <c r="NU13" s="144">
        <f t="shared" si="141"/>
        <v>346.99</v>
      </c>
      <c r="NV13" s="144">
        <f t="shared" si="141"/>
        <v>346.99</v>
      </c>
      <c r="NW13" s="144" t="str">
        <f t="shared" si="141"/>
        <v>-</v>
      </c>
      <c r="NX13" s="144" t="str">
        <f t="shared" si="141"/>
        <v>-</v>
      </c>
      <c r="NY13" s="144" t="str">
        <f t="shared" si="141"/>
        <v>-</v>
      </c>
      <c r="NZ13" s="144" t="str">
        <f t="shared" si="141"/>
        <v>-</v>
      </c>
      <c r="OA13" s="144" t="str">
        <f t="shared" si="141"/>
        <v>-</v>
      </c>
      <c r="OB13" s="12">
        <v>0</v>
      </c>
      <c r="OC13" s="24">
        <v>0</v>
      </c>
    </row>
    <row r="14" spans="1:393">
      <c r="A14" s="21">
        <f>ROW(A14)-5</f>
        <v>9</v>
      </c>
      <c r="B14" s="21">
        <f>$A$13</f>
        <v>8</v>
      </c>
      <c r="C14">
        <v>0</v>
      </c>
      <c r="D14" s="144" t="str">
        <f ca="1">INDEX(i.Region_Desc,$K14,1)</f>
        <v>GSM</v>
      </c>
      <c r="E14" t="b">
        <v>1</v>
      </c>
      <c r="F14" t="b">
        <v>1</v>
      </c>
      <c r="G14" t="b">
        <v>1</v>
      </c>
      <c r="H14" s="29">
        <v>1</v>
      </c>
      <c r="I14" s="29">
        <v>1</v>
      </c>
      <c r="J14" s="29">
        <v>1</v>
      </c>
      <c r="K14" s="19">
        <f ca="1">OFFSET(K$5,$B14,0)</f>
        <v>2</v>
      </c>
      <c r="L14" s="29">
        <v>1</v>
      </c>
      <c r="M14" s="29">
        <v>2</v>
      </c>
      <c r="N14" s="29">
        <v>3</v>
      </c>
      <c r="O14" s="29">
        <v>2</v>
      </c>
      <c r="P14" s="12"/>
      <c r="Q14" s="12"/>
      <c r="R14" s="12"/>
      <c r="S14" s="12"/>
      <c r="T14" s="12"/>
      <c r="U14" s="218"/>
      <c r="V14" s="218"/>
      <c r="W14" s="12">
        <v>0</v>
      </c>
      <c r="X14" s="218"/>
      <c r="Y14" s="218"/>
      <c r="Z14" s="218"/>
      <c r="AA14" s="218"/>
      <c r="AB14" s="218"/>
      <c r="AC14" s="218"/>
      <c r="AD14" s="218"/>
      <c r="AE14" s="218"/>
      <c r="AL14" s="232" t="s">
        <v>1324</v>
      </c>
      <c r="AM14" s="9" t="str">
        <f>IF(COUNTIF(AL$5:AL14,AL14)=1,"-","Dup")</f>
        <v>-</v>
      </c>
      <c r="AN14" s="9"/>
      <c r="AO14" s="19" t="str">
        <f t="shared" ref="AO14:AS14" ca="1" si="142">OFFSET(AO$5,$B14,0)</f>
        <v>-</v>
      </c>
      <c r="AP14" s="19" t="str">
        <f t="shared" ca="1" si="142"/>
        <v>-</v>
      </c>
      <c r="AQ14" s="19" t="str">
        <f t="shared" ca="1" si="142"/>
        <v>-</v>
      </c>
      <c r="AR14" s="19" t="str">
        <f t="shared" ca="1" si="142"/>
        <v>-</v>
      </c>
      <c r="AS14" s="19" t="str">
        <f t="shared" ca="1" si="142"/>
        <v>-</v>
      </c>
      <c r="AT14" s="19" t="b">
        <v>1</v>
      </c>
      <c r="AU14" s="9"/>
      <c r="AV14" s="5" t="b">
        <f t="shared" ref="AV14:BA14" si="143">INDEX(i.model_structure,$H14,AV$7)</f>
        <v>1</v>
      </c>
      <c r="AW14" s="5" t="str">
        <f t="shared" si="143"/>
        <v>-</v>
      </c>
      <c r="AX14" s="5" t="str">
        <f t="shared" si="143"/>
        <v>-</v>
      </c>
      <c r="AY14" s="5" t="str">
        <f t="shared" si="143"/>
        <v>-</v>
      </c>
      <c r="AZ14" s="5" t="b">
        <f t="shared" si="143"/>
        <v>0</v>
      </c>
      <c r="BA14" s="144">
        <f t="shared" si="143"/>
        <v>0.25</v>
      </c>
      <c r="BB14" s="12" t="b">
        <v>1</v>
      </c>
      <c r="BC14" s="9"/>
      <c r="BD14" s="19" t="str">
        <f ca="1">OFFSET(BD$5,$B14,0)</f>
        <v>-</v>
      </c>
      <c r="BE14" s="19" t="str">
        <f ca="1">OFFSET(BE$5,$B14,0)</f>
        <v>-</v>
      </c>
      <c r="BF14" s="19" t="str">
        <f t="shared" ref="BF14:BY14" ca="1" si="144">OFFSET(BF$5,$B14,0)</f>
        <v>-</v>
      </c>
      <c r="BG14" s="19" t="str">
        <f t="shared" ca="1" si="144"/>
        <v>-</v>
      </c>
      <c r="BH14" s="19" t="str">
        <f t="shared" ca="1" si="144"/>
        <v>-</v>
      </c>
      <c r="BI14" s="19" t="str">
        <f t="shared" ca="1" si="144"/>
        <v>-</v>
      </c>
      <c r="BJ14" s="19" t="str">
        <f t="shared" ca="1" si="144"/>
        <v>-</v>
      </c>
      <c r="BK14" s="19" t="str">
        <f t="shared" ca="1" si="144"/>
        <v>-</v>
      </c>
      <c r="BL14" s="19" t="str">
        <f t="shared" ca="1" si="144"/>
        <v>-</v>
      </c>
      <c r="BM14" s="19" t="str">
        <f t="shared" ca="1" si="144"/>
        <v>-</v>
      </c>
      <c r="BN14" s="19" t="str">
        <f t="shared" ca="1" si="144"/>
        <v>-</v>
      </c>
      <c r="BO14" s="9"/>
      <c r="BP14" s="19" t="str">
        <f t="shared" ca="1" si="144"/>
        <v>-</v>
      </c>
      <c r="BQ14" s="19" t="str">
        <f t="shared" ca="1" si="144"/>
        <v>-</v>
      </c>
      <c r="BR14" s="19" t="str">
        <f t="shared" ca="1" si="144"/>
        <v>-</v>
      </c>
      <c r="BS14" s="19" t="str">
        <f t="shared" ca="1" si="144"/>
        <v>-</v>
      </c>
      <c r="BT14" s="19" t="str">
        <f t="shared" ca="1" si="144"/>
        <v>-</v>
      </c>
      <c r="BU14" s="19" t="str">
        <f t="shared" ca="1" si="144"/>
        <v>-</v>
      </c>
      <c r="BV14" s="19" t="str">
        <f t="shared" ca="1" si="144"/>
        <v>-</v>
      </c>
      <c r="BW14" s="19" t="str">
        <f t="shared" ca="1" si="144"/>
        <v>-</v>
      </c>
      <c r="BX14" s="19" t="str">
        <f t="shared" ca="1" si="144"/>
        <v>-</v>
      </c>
      <c r="BY14" s="19" t="str">
        <f t="shared" ca="1" si="144"/>
        <v>-</v>
      </c>
      <c r="BZ14" s="9"/>
      <c r="CA14" s="12" t="b">
        <v>1</v>
      </c>
      <c r="CB14" s="12" t="b">
        <v>1</v>
      </c>
      <c r="CC14" s="12" t="b">
        <v>1</v>
      </c>
      <c r="CD14" s="19" t="str">
        <f ca="1">OFFSET(CD$5,$B14,0)</f>
        <v>-</v>
      </c>
      <c r="CE14" s="12" t="b">
        <v>1</v>
      </c>
      <c r="CF14" s="12">
        <v>0</v>
      </c>
      <c r="CG14" s="19" t="str">
        <f t="shared" ref="CG14:CI14" ca="1" si="145">OFFSET(CG$5,$B14,0)</f>
        <v>-</v>
      </c>
      <c r="CH14" s="19" t="str">
        <f t="shared" ca="1" si="145"/>
        <v>-</v>
      </c>
      <c r="CI14" s="19" t="str">
        <f t="shared" ca="1" si="145"/>
        <v>-</v>
      </c>
      <c r="CJ14" s="12">
        <v>1</v>
      </c>
      <c r="CK14" s="12">
        <v>1</v>
      </c>
      <c r="CL14" s="9"/>
      <c r="CM14" s="19" t="str">
        <f t="shared" ref="CM14:CS14" ca="1" si="146">OFFSET(CM$5,$B14,0)</f>
        <v>-</v>
      </c>
      <c r="CN14" s="19" t="str">
        <f t="shared" ca="1" si="146"/>
        <v>-</v>
      </c>
      <c r="CO14" s="19" t="str">
        <f t="shared" ca="1" si="146"/>
        <v>-</v>
      </c>
      <c r="CP14" s="19" t="str">
        <f t="shared" ca="1" si="146"/>
        <v>-</v>
      </c>
      <c r="CQ14" s="19" t="str">
        <f t="shared" ca="1" si="146"/>
        <v>-</v>
      </c>
      <c r="CR14" s="19" t="str">
        <f t="shared" ca="1" si="146"/>
        <v>-</v>
      </c>
      <c r="CS14" s="19" t="str">
        <f t="shared" ca="1" si="146"/>
        <v>-</v>
      </c>
      <c r="CT14" s="19" t="str">
        <f t="shared" ref="CT14:IC14" ca="1" si="147">OFFSET(CT$5,$B14,0)</f>
        <v>-</v>
      </c>
      <c r="CU14" s="19" t="str">
        <f t="shared" ca="1" si="147"/>
        <v>-</v>
      </c>
      <c r="CV14" s="19" t="str">
        <f t="shared" ref="CV14:DJ14" ca="1" si="148">OFFSET(CV$5,$B14,0)</f>
        <v>-</v>
      </c>
      <c r="CW14" s="19" t="str">
        <f t="shared" ca="1" si="148"/>
        <v>-</v>
      </c>
      <c r="CX14" s="477" t="b">
        <v>1</v>
      </c>
      <c r="CY14" s="19">
        <f t="shared" ca="1" si="148"/>
        <v>0</v>
      </c>
      <c r="CZ14" s="19">
        <f t="shared" ca="1" si="148"/>
        <v>0</v>
      </c>
      <c r="DA14" s="19">
        <f t="shared" ca="1" si="148"/>
        <v>0</v>
      </c>
      <c r="DB14" s="19">
        <f t="shared" ca="1" si="148"/>
        <v>0</v>
      </c>
      <c r="DC14" s="19">
        <f t="shared" ca="1" si="148"/>
        <v>0</v>
      </c>
      <c r="DD14" s="19">
        <f t="shared" ca="1" si="148"/>
        <v>0</v>
      </c>
      <c r="DE14" s="19">
        <f t="shared" ca="1" si="148"/>
        <v>0</v>
      </c>
      <c r="DF14" s="19">
        <f t="shared" ca="1" si="148"/>
        <v>0</v>
      </c>
      <c r="DG14" s="19">
        <f t="shared" ca="1" si="148"/>
        <v>0</v>
      </c>
      <c r="DH14" s="19">
        <f t="shared" ca="1" si="148"/>
        <v>0</v>
      </c>
      <c r="DI14" s="19">
        <f t="shared" ca="1" si="148"/>
        <v>0</v>
      </c>
      <c r="DJ14" s="19">
        <f t="shared" ca="1" si="148"/>
        <v>0</v>
      </c>
      <c r="DK14" s="12">
        <v>1</v>
      </c>
      <c r="DL14" s="12">
        <v>1</v>
      </c>
      <c r="DM14" s="12">
        <v>0</v>
      </c>
      <c r="DN14" s="19" t="str">
        <f t="shared" ca="1" si="147"/>
        <v>-</v>
      </c>
      <c r="DO14" s="19" t="str">
        <f t="shared" ca="1" si="147"/>
        <v>-</v>
      </c>
      <c r="DP14" s="19" t="str">
        <f t="shared" ca="1" si="147"/>
        <v>-</v>
      </c>
      <c r="DQ14" s="19" t="str">
        <f t="shared" ca="1" si="147"/>
        <v>-</v>
      </c>
      <c r="DR14" s="19" t="str">
        <f t="shared" ca="1" si="147"/>
        <v>-</v>
      </c>
      <c r="DS14" s="12">
        <v>0</v>
      </c>
      <c r="DT14" s="19" t="str">
        <f t="shared" ca="1" si="147"/>
        <v>-</v>
      </c>
      <c r="DU14" s="19" t="str">
        <f t="shared" ca="1" si="147"/>
        <v>-</v>
      </c>
      <c r="DV14" s="19">
        <f t="shared" ca="1" si="147"/>
        <v>0</v>
      </c>
      <c r="DW14" s="19">
        <f t="shared" ca="1" si="147"/>
        <v>0</v>
      </c>
      <c r="DX14" s="19">
        <f t="shared" ca="1" si="147"/>
        <v>0</v>
      </c>
      <c r="DY14" s="19">
        <f t="shared" ca="1" si="147"/>
        <v>0</v>
      </c>
      <c r="DZ14" s="19">
        <f t="shared" ca="1" si="147"/>
        <v>0</v>
      </c>
      <c r="EA14" s="19">
        <f t="shared" ca="1" si="147"/>
        <v>0</v>
      </c>
      <c r="EB14" s="19">
        <f t="shared" ca="1" si="147"/>
        <v>0</v>
      </c>
      <c r="EC14" s="19">
        <f t="shared" ca="1" si="147"/>
        <v>0</v>
      </c>
      <c r="ED14" s="19">
        <f t="shared" ca="1" si="147"/>
        <v>0</v>
      </c>
      <c r="EE14" s="19">
        <f t="shared" ca="1" si="147"/>
        <v>0</v>
      </c>
      <c r="EF14" s="19">
        <f t="shared" ca="1" si="147"/>
        <v>0</v>
      </c>
      <c r="EG14" s="19">
        <f t="shared" ca="1" si="147"/>
        <v>0</v>
      </c>
      <c r="EH14" s="19">
        <f t="shared" ca="1" si="147"/>
        <v>0</v>
      </c>
      <c r="EI14" s="19">
        <f t="shared" ca="1" si="147"/>
        <v>0</v>
      </c>
      <c r="EJ14" s="19">
        <f t="shared" ca="1" si="147"/>
        <v>0</v>
      </c>
      <c r="EK14" s="19">
        <f t="shared" ca="1" si="147"/>
        <v>0</v>
      </c>
      <c r="EL14" s="19">
        <f t="shared" ca="1" si="147"/>
        <v>0</v>
      </c>
      <c r="EM14" s="19">
        <f t="shared" ca="1" si="147"/>
        <v>0</v>
      </c>
      <c r="EN14" s="19">
        <f t="shared" ca="1" si="147"/>
        <v>0</v>
      </c>
      <c r="EO14" s="19">
        <f t="shared" ca="1" si="147"/>
        <v>0</v>
      </c>
      <c r="EP14" s="19">
        <f t="shared" ca="1" si="147"/>
        <v>0</v>
      </c>
      <c r="EQ14" s="19">
        <f t="shared" ca="1" si="147"/>
        <v>0</v>
      </c>
      <c r="ER14" s="19">
        <f t="shared" ca="1" si="147"/>
        <v>0</v>
      </c>
      <c r="ES14" s="19">
        <f t="shared" ca="1" si="147"/>
        <v>0</v>
      </c>
      <c r="ET14" s="19">
        <f t="shared" ca="1" si="147"/>
        <v>0</v>
      </c>
      <c r="EU14" s="19">
        <f t="shared" ca="1" si="147"/>
        <v>0</v>
      </c>
      <c r="EV14" s="19">
        <f t="shared" ca="1" si="147"/>
        <v>0</v>
      </c>
      <c r="EW14" s="19">
        <f t="shared" ca="1" si="147"/>
        <v>0</v>
      </c>
      <c r="EX14" s="19">
        <f t="shared" ca="1" si="147"/>
        <v>0</v>
      </c>
      <c r="EY14" s="19">
        <f t="shared" ca="1" si="147"/>
        <v>0</v>
      </c>
      <c r="EZ14" s="19">
        <f t="shared" ca="1" si="147"/>
        <v>0</v>
      </c>
      <c r="FA14" s="19">
        <f t="shared" ca="1" si="147"/>
        <v>0</v>
      </c>
      <c r="FB14" s="19">
        <f t="shared" ca="1" si="147"/>
        <v>0</v>
      </c>
      <c r="FC14" s="19">
        <f t="shared" ca="1" si="147"/>
        <v>0</v>
      </c>
      <c r="FD14" s="19">
        <f t="shared" ca="1" si="147"/>
        <v>0</v>
      </c>
      <c r="FE14" s="19">
        <f t="shared" ca="1" si="147"/>
        <v>0</v>
      </c>
      <c r="FF14" s="19">
        <f t="shared" ca="1" si="147"/>
        <v>0</v>
      </c>
      <c r="FG14" s="19">
        <f t="shared" ca="1" si="147"/>
        <v>0</v>
      </c>
      <c r="FH14" s="19">
        <f t="shared" ca="1" si="147"/>
        <v>0</v>
      </c>
      <c r="FI14" s="19">
        <f t="shared" ca="1" si="147"/>
        <v>0</v>
      </c>
      <c r="FJ14" s="19">
        <f t="shared" ca="1" si="147"/>
        <v>0</v>
      </c>
      <c r="FK14" s="19">
        <f t="shared" ca="1" si="147"/>
        <v>0</v>
      </c>
      <c r="FL14" s="19">
        <f t="shared" ca="1" si="147"/>
        <v>0</v>
      </c>
      <c r="FM14" s="19">
        <f t="shared" ca="1" si="147"/>
        <v>0</v>
      </c>
      <c r="FN14" s="19">
        <f t="shared" ca="1" si="147"/>
        <v>0</v>
      </c>
      <c r="FO14" s="19">
        <f t="shared" ca="1" si="147"/>
        <v>0</v>
      </c>
      <c r="FP14" s="19">
        <f t="shared" ca="1" si="147"/>
        <v>0</v>
      </c>
      <c r="FQ14" s="19">
        <f t="shared" ca="1" si="147"/>
        <v>0</v>
      </c>
      <c r="FR14" s="19">
        <f t="shared" ca="1" si="147"/>
        <v>0</v>
      </c>
      <c r="FS14" s="19">
        <f t="shared" ca="1" si="147"/>
        <v>0</v>
      </c>
      <c r="FT14" s="19">
        <f t="shared" ca="1" si="147"/>
        <v>0</v>
      </c>
      <c r="FU14" s="19">
        <f t="shared" ca="1" si="147"/>
        <v>0</v>
      </c>
      <c r="FV14" s="19">
        <f t="shared" ca="1" si="147"/>
        <v>0</v>
      </c>
      <c r="FW14" s="19">
        <f t="shared" ca="1" si="147"/>
        <v>0</v>
      </c>
      <c r="FX14" s="19">
        <f t="shared" ca="1" si="147"/>
        <v>0</v>
      </c>
      <c r="FY14" s="19">
        <f t="shared" ca="1" si="147"/>
        <v>0</v>
      </c>
      <c r="FZ14" s="19">
        <f t="shared" ca="1" si="147"/>
        <v>0</v>
      </c>
      <c r="GA14" s="19">
        <f t="shared" ca="1" si="147"/>
        <v>0</v>
      </c>
      <c r="GB14" s="19">
        <f t="shared" ca="1" si="147"/>
        <v>0</v>
      </c>
      <c r="GC14" s="19">
        <f t="shared" ca="1" si="147"/>
        <v>0</v>
      </c>
      <c r="GD14" s="19">
        <f t="shared" ca="1" si="147"/>
        <v>0</v>
      </c>
      <c r="GE14" s="19">
        <f t="shared" ca="1" si="147"/>
        <v>0</v>
      </c>
      <c r="GF14" s="19">
        <f t="shared" ca="1" si="147"/>
        <v>0</v>
      </c>
      <c r="GG14" s="19">
        <f t="shared" ca="1" si="147"/>
        <v>0</v>
      </c>
      <c r="GH14" s="19">
        <f t="shared" ca="1" si="147"/>
        <v>0</v>
      </c>
      <c r="GI14" s="19">
        <f t="shared" ca="1" si="147"/>
        <v>0</v>
      </c>
      <c r="GJ14" s="19">
        <f t="shared" ca="1" si="147"/>
        <v>0</v>
      </c>
      <c r="GK14" s="19">
        <f t="shared" ca="1" si="147"/>
        <v>0</v>
      </c>
      <c r="GL14" s="19">
        <f t="shared" ca="1" si="147"/>
        <v>0</v>
      </c>
      <c r="GM14" s="19">
        <f t="shared" ca="1" si="147"/>
        <v>0</v>
      </c>
      <c r="GN14" s="19">
        <f t="shared" ca="1" si="147"/>
        <v>0</v>
      </c>
      <c r="GO14" s="19">
        <f t="shared" ca="1" si="147"/>
        <v>0</v>
      </c>
      <c r="GP14" s="19">
        <f t="shared" ca="1" si="147"/>
        <v>0</v>
      </c>
      <c r="GQ14" s="19">
        <f t="shared" ca="1" si="147"/>
        <v>0</v>
      </c>
      <c r="GR14" s="19">
        <f t="shared" ca="1" si="147"/>
        <v>0</v>
      </c>
      <c r="GS14" s="19">
        <f t="shared" ca="1" si="147"/>
        <v>0</v>
      </c>
      <c r="GT14" s="19">
        <f t="shared" ca="1" si="147"/>
        <v>0</v>
      </c>
      <c r="GU14" s="19">
        <f t="shared" ca="1" si="147"/>
        <v>0</v>
      </c>
      <c r="GV14" s="19">
        <f t="shared" ca="1" si="147"/>
        <v>0</v>
      </c>
      <c r="GW14" s="19">
        <f t="shared" ca="1" si="147"/>
        <v>0</v>
      </c>
      <c r="GX14" s="19">
        <f t="shared" ca="1" si="147"/>
        <v>0</v>
      </c>
      <c r="GY14" s="19">
        <f t="shared" ca="1" si="147"/>
        <v>0</v>
      </c>
      <c r="GZ14" s="19">
        <f t="shared" ca="1" si="147"/>
        <v>0</v>
      </c>
      <c r="HA14" s="19">
        <f t="shared" ca="1" si="147"/>
        <v>0</v>
      </c>
      <c r="HB14" s="19">
        <f t="shared" ca="1" si="147"/>
        <v>0</v>
      </c>
      <c r="HC14" s="19">
        <f t="shared" ca="1" si="147"/>
        <v>0</v>
      </c>
      <c r="HD14" s="19">
        <f t="shared" ca="1" si="147"/>
        <v>0</v>
      </c>
      <c r="HE14" s="19">
        <f t="shared" ca="1" si="147"/>
        <v>0</v>
      </c>
      <c r="HF14" s="19">
        <f t="shared" ca="1" si="147"/>
        <v>0</v>
      </c>
      <c r="HG14" s="19">
        <f t="shared" ca="1" si="147"/>
        <v>0</v>
      </c>
      <c r="HH14" s="19">
        <f t="shared" ca="1" si="147"/>
        <v>0</v>
      </c>
      <c r="HI14" s="19">
        <f t="shared" ca="1" si="147"/>
        <v>0</v>
      </c>
      <c r="HJ14" s="19">
        <f t="shared" ca="1" si="147"/>
        <v>0</v>
      </c>
      <c r="HK14" s="19">
        <f t="shared" ca="1" si="147"/>
        <v>0</v>
      </c>
      <c r="HL14" s="19">
        <f t="shared" ca="1" si="147"/>
        <v>0</v>
      </c>
      <c r="HM14" s="19">
        <f t="shared" ca="1" si="147"/>
        <v>0</v>
      </c>
      <c r="HN14" s="19">
        <f t="shared" ca="1" si="147"/>
        <v>0</v>
      </c>
      <c r="HO14" s="19">
        <f t="shared" ca="1" si="147"/>
        <v>0</v>
      </c>
      <c r="HP14" s="19">
        <f t="shared" ca="1" si="147"/>
        <v>0</v>
      </c>
      <c r="HQ14" s="19">
        <f t="shared" ca="1" si="147"/>
        <v>0</v>
      </c>
      <c r="HR14" s="19">
        <f t="shared" ca="1" si="147"/>
        <v>0</v>
      </c>
      <c r="HS14" s="19">
        <f t="shared" ca="1" si="147"/>
        <v>0</v>
      </c>
      <c r="HT14" s="19">
        <f t="shared" ca="1" si="147"/>
        <v>0</v>
      </c>
      <c r="HU14" s="19">
        <f t="shared" ca="1" si="147"/>
        <v>0</v>
      </c>
      <c r="HV14" s="19">
        <f t="shared" ca="1" si="147"/>
        <v>0</v>
      </c>
      <c r="HW14" s="19" t="str">
        <f t="shared" ref="HW14" ca="1" si="149">OFFSET(HW$5,$B14,0)</f>
        <v>-</v>
      </c>
      <c r="HX14" s="9"/>
      <c r="HY14" s="19">
        <f t="shared" ca="1" si="147"/>
        <v>1</v>
      </c>
      <c r="HZ14" s="12" t="b">
        <v>0</v>
      </c>
      <c r="IA14" s="19">
        <f t="shared" ref="IA14:LC14" ca="1" si="150">OFFSET(IA$5,$B14,0)</f>
        <v>0</v>
      </c>
      <c r="IB14" s="19" t="str">
        <f t="shared" ca="1" si="147"/>
        <v>-</v>
      </c>
      <c r="IC14" s="19">
        <f t="shared" ca="1" si="147"/>
        <v>1</v>
      </c>
      <c r="ID14" s="19">
        <f t="shared" ca="1" si="150"/>
        <v>0</v>
      </c>
      <c r="IE14" s="19">
        <f t="shared" ca="1" si="150"/>
        <v>0</v>
      </c>
      <c r="IF14" s="19">
        <f t="shared" ca="1" si="150"/>
        <v>0</v>
      </c>
      <c r="IG14" s="19">
        <f ca="1">OFFSET(IG$5,$B14,0)</f>
        <v>0</v>
      </c>
      <c r="IH14" s="19">
        <f ca="1">OFFSET(IH$5,$B14,0)</f>
        <v>0</v>
      </c>
      <c r="II14" s="19">
        <f t="shared" ca="1" si="150"/>
        <v>0</v>
      </c>
      <c r="IJ14" s="19">
        <f t="shared" ca="1" si="150"/>
        <v>0</v>
      </c>
      <c r="IK14" s="19">
        <f t="shared" ca="1" si="150"/>
        <v>0</v>
      </c>
      <c r="IL14" s="19">
        <f t="shared" ca="1" si="150"/>
        <v>0</v>
      </c>
      <c r="IM14" s="19">
        <f t="shared" ca="1" si="150"/>
        <v>0</v>
      </c>
      <c r="IN14" s="19">
        <f t="shared" ca="1" si="150"/>
        <v>0</v>
      </c>
      <c r="IO14" s="19">
        <f t="shared" ca="1" si="150"/>
        <v>0</v>
      </c>
      <c r="IP14" s="19">
        <f t="shared" ca="1" si="150"/>
        <v>0</v>
      </c>
      <c r="IQ14" s="19">
        <f t="shared" ca="1" si="150"/>
        <v>0</v>
      </c>
      <c r="IR14" s="19">
        <f t="shared" ca="1" si="150"/>
        <v>0</v>
      </c>
      <c r="IS14" s="19">
        <f t="shared" ca="1" si="150"/>
        <v>0</v>
      </c>
      <c r="IT14" s="19">
        <f t="shared" ca="1" si="150"/>
        <v>0</v>
      </c>
      <c r="IU14" s="19">
        <f t="shared" ca="1" si="150"/>
        <v>0</v>
      </c>
      <c r="IV14" s="19">
        <f t="shared" ca="1" si="150"/>
        <v>0</v>
      </c>
      <c r="IW14" s="19">
        <f t="shared" ca="1" si="150"/>
        <v>0</v>
      </c>
      <c r="IX14" s="19">
        <f t="shared" ca="1" si="150"/>
        <v>0</v>
      </c>
      <c r="IY14" s="19">
        <f t="shared" ca="1" si="150"/>
        <v>1</v>
      </c>
      <c r="IZ14" s="19">
        <f t="shared" ca="1" si="150"/>
        <v>0</v>
      </c>
      <c r="JA14" s="19">
        <f t="shared" ca="1" si="150"/>
        <v>1</v>
      </c>
      <c r="JB14" s="9"/>
      <c r="JC14" s="5" t="str">
        <f>INDEX(i.cropgraze_inc,$L14,JC$7)</f>
        <v>-</v>
      </c>
      <c r="JD14" s="19" t="b">
        <f t="shared" ca="1" si="150"/>
        <v>0</v>
      </c>
      <c r="JE14" s="19" t="b">
        <f t="shared" ca="1" si="150"/>
        <v>0</v>
      </c>
      <c r="JF14" s="19" t="b">
        <f t="shared" ca="1" si="150"/>
        <v>1</v>
      </c>
      <c r="JG14" s="12">
        <v>1</v>
      </c>
      <c r="JH14" s="12">
        <v>1</v>
      </c>
      <c r="JI14" s="19" t="str">
        <f t="shared" ca="1" si="150"/>
        <v>-</v>
      </c>
      <c r="JJ14" s="19" t="str">
        <f ca="1">OFFSET(JJ$5,$B14,0)</f>
        <v>-</v>
      </c>
      <c r="JK14" s="19" t="str">
        <f t="shared" ca="1" si="150"/>
        <v>-</v>
      </c>
      <c r="JL14" s="19" t="str">
        <f t="shared" ca="1" si="150"/>
        <v>-</v>
      </c>
      <c r="JM14" s="19" t="str">
        <f t="shared" ca="1" si="150"/>
        <v>-</v>
      </c>
      <c r="JN14" s="19" t="str">
        <f t="shared" ca="1" si="150"/>
        <v>-</v>
      </c>
      <c r="JO14" s="19" t="str">
        <f t="shared" ca="1" si="150"/>
        <v>-</v>
      </c>
      <c r="JP14" s="19" t="str">
        <f t="shared" ca="1" si="150"/>
        <v>-</v>
      </c>
      <c r="JQ14" s="19" t="str">
        <f t="shared" ca="1" si="150"/>
        <v>-</v>
      </c>
      <c r="JR14" s="19" t="str">
        <f t="shared" ca="1" si="150"/>
        <v>-</v>
      </c>
      <c r="JS14" s="19" t="str">
        <f t="shared" ca="1" si="150"/>
        <v>-</v>
      </c>
      <c r="JT14" s="19" t="str">
        <f t="shared" ca="1" si="150"/>
        <v>-</v>
      </c>
      <c r="JU14" s="19" t="str">
        <f t="shared" ca="1" si="150"/>
        <v>-</v>
      </c>
      <c r="JV14" s="19" t="str">
        <f t="shared" ca="1" si="150"/>
        <v>-</v>
      </c>
      <c r="JW14" s="19" t="str">
        <f t="shared" ca="1" si="150"/>
        <v>-</v>
      </c>
      <c r="JX14" s="19" t="str">
        <f t="shared" ca="1" si="150"/>
        <v>-</v>
      </c>
      <c r="JY14" s="19" t="b">
        <f t="shared" ca="1" si="150"/>
        <v>1</v>
      </c>
      <c r="JZ14" s="276">
        <v>0</v>
      </c>
      <c r="KA14" s="276" t="s">
        <v>34</v>
      </c>
      <c r="KB14" s="276">
        <v>999999</v>
      </c>
      <c r="KC14" s="276">
        <v>999999</v>
      </c>
      <c r="KD14" s="276">
        <v>999999</v>
      </c>
      <c r="KE14" s="276">
        <v>999999</v>
      </c>
      <c r="KF14" s="276">
        <v>999999</v>
      </c>
      <c r="KG14" s="19" t="str">
        <f t="shared" ref="KG14:KL14" ca="1" si="151">OFFSET(KG$5,$B14,0)</f>
        <v>-</v>
      </c>
      <c r="KH14" s="19" t="str">
        <f t="shared" ca="1" si="151"/>
        <v>-</v>
      </c>
      <c r="KI14" s="19" t="str">
        <f t="shared" ca="1" si="151"/>
        <v>-</v>
      </c>
      <c r="KJ14" s="19" t="b">
        <f t="shared" ca="1" si="151"/>
        <v>1</v>
      </c>
      <c r="KK14" s="19">
        <f t="shared" ca="1" si="151"/>
        <v>0</v>
      </c>
      <c r="KL14" s="19" t="str">
        <f t="shared" ca="1" si="151"/>
        <v>-</v>
      </c>
      <c r="KM14" s="19" t="str">
        <f t="shared" ref="KM14:KP14" ca="1" si="152">OFFSET(KM$5,$B14,0)</f>
        <v>-</v>
      </c>
      <c r="KN14" s="19" t="str">
        <f t="shared" ca="1" si="152"/>
        <v>-</v>
      </c>
      <c r="KO14" s="19" t="str">
        <f t="shared" ca="1" si="152"/>
        <v>-</v>
      </c>
      <c r="KP14" s="19" t="str">
        <f t="shared" ca="1" si="152"/>
        <v>-</v>
      </c>
      <c r="KQ14" s="19" t="str">
        <f t="shared" ca="1" si="150"/>
        <v>-</v>
      </c>
      <c r="KR14" s="19" t="str">
        <f t="shared" ca="1" si="150"/>
        <v>-</v>
      </c>
      <c r="KS14" s="19" t="str">
        <f t="shared" ca="1" si="150"/>
        <v>-</v>
      </c>
      <c r="KT14" s="19" t="str">
        <f t="shared" ca="1" si="150"/>
        <v>-</v>
      </c>
      <c r="KU14" s="19" t="str">
        <f t="shared" ca="1" si="150"/>
        <v>-</v>
      </c>
      <c r="KV14" s="19" t="str">
        <f t="shared" ca="1" si="150"/>
        <v>-</v>
      </c>
      <c r="KW14" s="19" t="str">
        <f t="shared" ca="1" si="150"/>
        <v>-</v>
      </c>
      <c r="KX14" s="19">
        <f t="shared" ca="1" si="150"/>
        <v>500</v>
      </c>
      <c r="KY14" s="19">
        <f t="shared" ca="1" si="150"/>
        <v>500</v>
      </c>
      <c r="KZ14" s="19" t="str">
        <f t="shared" ref="KZ14:LB14" ca="1" si="153">OFFSET(KZ$5,$B14,0)</f>
        <v>-</v>
      </c>
      <c r="LA14" s="19" t="str">
        <f t="shared" ca="1" si="153"/>
        <v>-</v>
      </c>
      <c r="LB14" s="19" t="str">
        <f t="shared" ca="1" si="153"/>
        <v>-</v>
      </c>
      <c r="LC14" s="19">
        <f t="shared" ca="1" si="150"/>
        <v>1</v>
      </c>
      <c r="LD14" s="9"/>
      <c r="LE14" s="5">
        <f>INDEX(i.std_prices,1,LE$7)</f>
        <v>70</v>
      </c>
      <c r="LF14" s="5">
        <f>INDEX(i.std_prices,1,LF$7)</f>
        <v>50</v>
      </c>
      <c r="LG14" s="5">
        <v>74</v>
      </c>
      <c r="LH14" s="5">
        <f>INDEX(i.std_prices,1,LH$7)</f>
        <v>50</v>
      </c>
      <c r="LI14" s="19" t="str">
        <f t="shared" ref="LI14:LU14" ca="1" si="154">OFFSET(LI$5,$B14,0)</f>
        <v>-</v>
      </c>
      <c r="LJ14" s="19" t="str">
        <f t="shared" ca="1" si="154"/>
        <v>-</v>
      </c>
      <c r="LK14" s="19">
        <f t="shared" ca="1" si="154"/>
        <v>1</v>
      </c>
      <c r="LL14" s="19">
        <f t="shared" ca="1" si="154"/>
        <v>1</v>
      </c>
      <c r="LM14" s="19">
        <f t="shared" ca="1" si="154"/>
        <v>1</v>
      </c>
      <c r="LN14" s="19">
        <f t="shared" ca="1" si="154"/>
        <v>1</v>
      </c>
      <c r="LO14" s="19">
        <f t="shared" ca="1" si="154"/>
        <v>1</v>
      </c>
      <c r="LP14" s="19">
        <f t="shared" ca="1" si="154"/>
        <v>1</v>
      </c>
      <c r="LQ14" s="19">
        <f t="shared" ca="1" si="154"/>
        <v>1</v>
      </c>
      <c r="LR14" s="19">
        <f t="shared" ca="1" si="154"/>
        <v>1</v>
      </c>
      <c r="LS14" s="19">
        <f t="shared" ca="1" si="154"/>
        <v>1</v>
      </c>
      <c r="LT14" s="19">
        <f t="shared" ca="1" si="154"/>
        <v>1</v>
      </c>
      <c r="LU14" s="19">
        <f t="shared" ca="1" si="154"/>
        <v>1</v>
      </c>
      <c r="LV14" s="9"/>
      <c r="LW14" s="12" t="b">
        <v>0</v>
      </c>
      <c r="LX14" s="12" t="b">
        <v>0</v>
      </c>
      <c r="LY14" s="19">
        <f t="shared" ref="LY14:OA14" ca="1" si="155">OFFSET(LY$5,$B14,0)</f>
        <v>1</v>
      </c>
      <c r="LZ14" s="19">
        <f t="shared" ca="1" si="155"/>
        <v>0.75</v>
      </c>
      <c r="MA14" s="19">
        <f t="shared" ca="1" si="155"/>
        <v>0.75</v>
      </c>
      <c r="MB14" s="19">
        <f t="shared" ca="1" si="155"/>
        <v>0.8</v>
      </c>
      <c r="MC14" s="19">
        <f t="shared" ca="1" si="155"/>
        <v>0.82499999999999996</v>
      </c>
      <c r="MD14" s="19">
        <f t="shared" ca="1" si="155"/>
        <v>0.875</v>
      </c>
      <c r="ME14" s="19">
        <f t="shared" ca="1" si="155"/>
        <v>0.9</v>
      </c>
      <c r="MF14" s="19">
        <f t="shared" ca="1" si="155"/>
        <v>1</v>
      </c>
      <c r="MG14" s="19">
        <f t="shared" ca="1" si="155"/>
        <v>0.875</v>
      </c>
      <c r="MH14" s="19" t="b">
        <f t="shared" ca="1" si="155"/>
        <v>1</v>
      </c>
      <c r="MI14" s="19">
        <f t="shared" ca="1" si="155"/>
        <v>74.989999999999995</v>
      </c>
      <c r="MJ14" s="19" t="str">
        <f t="shared" ca="1" si="155"/>
        <v>-</v>
      </c>
      <c r="MK14" s="19" t="str">
        <f t="shared" ca="1" si="155"/>
        <v>-</v>
      </c>
      <c r="ML14" s="19" t="str">
        <f t="shared" ca="1" si="155"/>
        <v>-</v>
      </c>
      <c r="MM14" s="19" t="str">
        <f t="shared" ca="1" si="155"/>
        <v>-</v>
      </c>
      <c r="MN14" s="19" t="str">
        <f t="shared" ca="1" si="155"/>
        <v>-</v>
      </c>
      <c r="MO14" s="19" t="str">
        <f t="shared" ca="1" si="155"/>
        <v>-</v>
      </c>
      <c r="MP14" s="19" t="str">
        <f t="shared" ca="1" si="155"/>
        <v>-</v>
      </c>
      <c r="MQ14" s="19">
        <f t="shared" ca="1" si="155"/>
        <v>36.99</v>
      </c>
      <c r="MR14" s="19">
        <f t="shared" ca="1" si="155"/>
        <v>36.99</v>
      </c>
      <c r="MS14" s="19" t="str">
        <f t="shared" ca="1" si="155"/>
        <v>-</v>
      </c>
      <c r="MT14" s="19" t="str">
        <f t="shared" ca="1" si="155"/>
        <v>-</v>
      </c>
      <c r="MU14" s="19" t="str">
        <f t="shared" ca="1" si="155"/>
        <v>-</v>
      </c>
      <c r="MV14" s="19" t="str">
        <f t="shared" ca="1" si="155"/>
        <v>-</v>
      </c>
      <c r="MW14" s="19" t="str">
        <f t="shared" ca="1" si="155"/>
        <v>-</v>
      </c>
      <c r="MX14" s="19">
        <f t="shared" ca="1" si="155"/>
        <v>49.99</v>
      </c>
      <c r="MY14" s="19">
        <f t="shared" ca="1" si="155"/>
        <v>49.99</v>
      </c>
      <c r="MZ14" s="19">
        <f t="shared" ca="1" si="155"/>
        <v>49.99</v>
      </c>
      <c r="NA14" s="19">
        <f t="shared" ca="1" si="155"/>
        <v>49.99</v>
      </c>
      <c r="NB14" s="19">
        <f t="shared" ca="1" si="155"/>
        <v>49.99</v>
      </c>
      <c r="NC14" s="19">
        <f t="shared" ca="1" si="155"/>
        <v>49.99</v>
      </c>
      <c r="ND14" s="19">
        <f t="shared" ca="1" si="155"/>
        <v>49.99</v>
      </c>
      <c r="NE14" s="19">
        <f t="shared" ca="1" si="155"/>
        <v>49.99</v>
      </c>
      <c r="NF14" s="19">
        <f t="shared" ca="1" si="155"/>
        <v>412.99</v>
      </c>
      <c r="NG14" s="19">
        <f t="shared" ca="1" si="155"/>
        <v>412.99</v>
      </c>
      <c r="NH14" s="19" t="str">
        <f t="shared" ca="1" si="155"/>
        <v>-</v>
      </c>
      <c r="NI14" s="19" t="str">
        <f t="shared" ca="1" si="155"/>
        <v>-</v>
      </c>
      <c r="NJ14" s="19" t="str">
        <f t="shared" ca="1" si="155"/>
        <v>-</v>
      </c>
      <c r="NK14" s="19" t="str">
        <f t="shared" ca="1" si="155"/>
        <v>-</v>
      </c>
      <c r="NL14" s="19" t="str">
        <f t="shared" ca="1" si="155"/>
        <v>-</v>
      </c>
      <c r="NM14" s="19">
        <f t="shared" ca="1" si="155"/>
        <v>6.8900000000000006</v>
      </c>
      <c r="NN14" s="19">
        <f t="shared" ca="1" si="155"/>
        <v>6.8900000000000006</v>
      </c>
      <c r="NO14" s="19">
        <f t="shared" ca="1" si="155"/>
        <v>6.8900000000000006</v>
      </c>
      <c r="NP14" s="19">
        <f t="shared" ca="1" si="155"/>
        <v>6.8900000000000006</v>
      </c>
      <c r="NQ14" s="19">
        <f t="shared" ca="1" si="155"/>
        <v>6.8900000000000006</v>
      </c>
      <c r="NR14" s="19">
        <f t="shared" ca="1" si="155"/>
        <v>6.8900000000000006</v>
      </c>
      <c r="NS14" s="19">
        <f t="shared" ca="1" si="155"/>
        <v>6.8900000000000006</v>
      </c>
      <c r="NT14" s="19">
        <f t="shared" ca="1" si="155"/>
        <v>6.8900000000000006</v>
      </c>
      <c r="NU14" s="19">
        <f t="shared" ca="1" si="155"/>
        <v>346.99</v>
      </c>
      <c r="NV14" s="19">
        <f t="shared" ca="1" si="155"/>
        <v>346.99</v>
      </c>
      <c r="NW14" s="19" t="str">
        <f t="shared" ca="1" si="155"/>
        <v>-</v>
      </c>
      <c r="NX14" s="19" t="str">
        <f t="shared" ca="1" si="155"/>
        <v>-</v>
      </c>
      <c r="NY14" s="19" t="str">
        <f t="shared" ca="1" si="155"/>
        <v>-</v>
      </c>
      <c r="NZ14" s="19" t="str">
        <f t="shared" ca="1" si="155"/>
        <v>-</v>
      </c>
      <c r="OA14" s="19" t="str">
        <f t="shared" ca="1" si="155"/>
        <v>-</v>
      </c>
      <c r="OB14" s="19">
        <f ca="1">OFFSET(OB$5,$B14,0)</f>
        <v>0</v>
      </c>
      <c r="OC14" s="24">
        <v>0</v>
      </c>
    </row>
    <row r="15" spans="1:393" collapsed="1">
      <c r="A15" s="21"/>
      <c r="B15" s="21"/>
      <c r="D15" s="14"/>
      <c r="E15" t="b">
        <v>0</v>
      </c>
      <c r="U15" s="218"/>
      <c r="V15" s="218"/>
      <c r="X15" s="218"/>
      <c r="Y15" s="218"/>
      <c r="Z15" s="218"/>
      <c r="AA15" s="218"/>
      <c r="AB15" s="218"/>
      <c r="AC15" s="218"/>
      <c r="AD15" s="218"/>
      <c r="AE15" s="218"/>
      <c r="AL15" s="233" t="s">
        <v>380</v>
      </c>
      <c r="AM15" s="9" t="str">
        <f>IF(COUNTIF(AL$5:AL15,AL15)=1,"-","Dup")</f>
        <v>-</v>
      </c>
      <c r="AN15" s="9"/>
      <c r="AO15" s="14"/>
      <c r="AP15" s="14"/>
      <c r="AQ15" s="14"/>
      <c r="AR15" s="14"/>
      <c r="AS15" s="14"/>
      <c r="AT15" s="14"/>
      <c r="AU15" s="9"/>
      <c r="AV15" s="14"/>
      <c r="AW15" s="14"/>
      <c r="AX15" s="14"/>
      <c r="AY15" s="14"/>
      <c r="AZ15" s="14"/>
      <c r="BA15" s="14"/>
      <c r="BB15" s="14"/>
      <c r="BC15" s="9"/>
      <c r="BD15" s="14"/>
      <c r="BE15" s="14"/>
      <c r="BF15" s="14"/>
      <c r="BG15" s="14"/>
      <c r="BH15" s="14"/>
      <c r="BI15" s="14"/>
      <c r="BJ15" s="14"/>
      <c r="BK15" s="14"/>
      <c r="BL15" s="14"/>
      <c r="BM15" s="14"/>
      <c r="BN15" s="14"/>
      <c r="BO15" s="9"/>
      <c r="BP15" s="14"/>
      <c r="BQ15" s="14"/>
      <c r="BR15" s="14"/>
      <c r="BS15" s="14"/>
      <c r="BT15" s="14"/>
      <c r="BU15" s="14"/>
      <c r="BV15" s="14"/>
      <c r="BW15" s="14"/>
      <c r="BX15" s="14"/>
      <c r="BY15" s="14"/>
      <c r="BZ15" s="9"/>
      <c r="CA15" s="14"/>
      <c r="CB15" s="14"/>
      <c r="CC15" s="14"/>
      <c r="CD15" s="14"/>
      <c r="CE15" s="14"/>
      <c r="CF15" s="14"/>
      <c r="CG15" s="14"/>
      <c r="CH15" s="14"/>
      <c r="CI15" s="14"/>
      <c r="CJ15" s="14"/>
      <c r="CK15" s="14"/>
      <c r="CL15" s="9"/>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c r="EJ15" s="14"/>
      <c r="EK15" s="14"/>
      <c r="EL15" s="14"/>
      <c r="EM15" s="14"/>
      <c r="EN15" s="14"/>
      <c r="EO15" s="14"/>
      <c r="EP15" s="14"/>
      <c r="EQ15" s="14"/>
      <c r="ER15" s="14"/>
      <c r="ES15" s="14"/>
      <c r="ET15" s="14"/>
      <c r="EU15" s="14"/>
      <c r="EV15" s="14"/>
      <c r="EW15" s="14"/>
      <c r="EX15" s="14"/>
      <c r="EY15" s="14"/>
      <c r="EZ15" s="14"/>
      <c r="FA15" s="14"/>
      <c r="FB15" s="14"/>
      <c r="FC15" s="14"/>
      <c r="FD15" s="14"/>
      <c r="FE15" s="14"/>
      <c r="FF15" s="14"/>
      <c r="FG15" s="14"/>
      <c r="FH15" s="14"/>
      <c r="FI15" s="14"/>
      <c r="FJ15" s="14"/>
      <c r="FK15" s="14"/>
      <c r="FL15" s="14"/>
      <c r="FM15" s="14"/>
      <c r="FN15" s="14"/>
      <c r="FO15" s="14"/>
      <c r="FP15" s="14"/>
      <c r="FQ15" s="14"/>
      <c r="FR15" s="14"/>
      <c r="FS15" s="14"/>
      <c r="FT15" s="14"/>
      <c r="FU15" s="14"/>
      <c r="FV15" s="14"/>
      <c r="FW15" s="14"/>
      <c r="FX15" s="14"/>
      <c r="FY15" s="14"/>
      <c r="FZ15" s="14"/>
      <c r="GA15" s="14"/>
      <c r="GB15" s="14"/>
      <c r="GC15" s="14"/>
      <c r="GD15" s="14"/>
      <c r="GE15" s="14"/>
      <c r="GF15" s="14"/>
      <c r="GG15" s="14"/>
      <c r="GH15" s="14"/>
      <c r="GI15" s="14"/>
      <c r="GJ15" s="14"/>
      <c r="GK15" s="14"/>
      <c r="GL15" s="14"/>
      <c r="GM15" s="14"/>
      <c r="GN15" s="14"/>
      <c r="GO15" s="14"/>
      <c r="GP15" s="14"/>
      <c r="GQ15" s="14"/>
      <c r="GR15" s="14"/>
      <c r="GS15" s="14"/>
      <c r="GT15" s="14"/>
      <c r="GU15" s="14"/>
      <c r="GV15" s="14"/>
      <c r="GW15" s="14"/>
      <c r="GX15" s="14"/>
      <c r="GY15" s="14"/>
      <c r="GZ15" s="14"/>
      <c r="HA15" s="14"/>
      <c r="HB15" s="14"/>
      <c r="HC15" s="14"/>
      <c r="HD15" s="14"/>
      <c r="HE15" s="14"/>
      <c r="HF15" s="14"/>
      <c r="HG15" s="14"/>
      <c r="HH15" s="14"/>
      <c r="HI15" s="14"/>
      <c r="HJ15" s="14"/>
      <c r="HK15" s="14"/>
      <c r="HL15" s="14"/>
      <c r="HM15" s="14"/>
      <c r="HN15" s="14"/>
      <c r="HO15" s="14"/>
      <c r="HP15" s="14"/>
      <c r="HQ15" s="14"/>
      <c r="HR15" s="14"/>
      <c r="HS15" s="14"/>
      <c r="HT15" s="14"/>
      <c r="HU15" s="14"/>
      <c r="HV15" s="14"/>
      <c r="HW15" s="14"/>
      <c r="HX15" s="9"/>
      <c r="HY15" s="14"/>
      <c r="HZ15" s="14"/>
      <c r="IA15" s="14"/>
      <c r="IB15" s="14"/>
      <c r="IC15" s="14"/>
      <c r="ID15" s="14"/>
      <c r="IE15" s="14"/>
      <c r="IF15" s="14"/>
      <c r="IG15" s="14"/>
      <c r="IH15" s="14"/>
      <c r="II15" s="14"/>
      <c r="IJ15" s="14"/>
      <c r="IK15" s="14"/>
      <c r="IL15" s="14"/>
      <c r="IM15" s="14"/>
      <c r="IN15" s="14"/>
      <c r="IO15" s="14"/>
      <c r="IP15" s="14"/>
      <c r="IQ15" s="14"/>
      <c r="IR15" s="14"/>
      <c r="IS15" s="14"/>
      <c r="IT15" s="14"/>
      <c r="IU15" s="14"/>
      <c r="IV15" s="14"/>
      <c r="IW15" s="14"/>
      <c r="IX15" s="14"/>
      <c r="IY15" s="14"/>
      <c r="IZ15" s="14"/>
      <c r="JA15" s="14"/>
      <c r="JB15" s="9"/>
      <c r="JC15" s="14"/>
      <c r="JD15" s="14"/>
      <c r="JE15" s="14"/>
      <c r="JF15" s="14"/>
      <c r="JG15" s="14"/>
      <c r="JH15" s="14"/>
      <c r="JI15" s="14"/>
      <c r="JJ15" s="14"/>
      <c r="JK15" s="14"/>
      <c r="JL15" s="14"/>
      <c r="JM15" s="14"/>
      <c r="JN15" s="14"/>
      <c r="JO15" s="14"/>
      <c r="JP15" s="14"/>
      <c r="JQ15" s="14"/>
      <c r="JR15" s="14"/>
      <c r="JS15" s="14"/>
      <c r="JT15" s="14"/>
      <c r="JU15" s="14"/>
      <c r="JV15" s="14"/>
      <c r="JW15" s="14"/>
      <c r="JX15" s="14"/>
      <c r="JY15" s="14"/>
      <c r="JZ15" s="14"/>
      <c r="KA15" s="14"/>
      <c r="KB15" s="14"/>
      <c r="KC15" s="14"/>
      <c r="KD15" s="14"/>
      <c r="KE15" s="14"/>
      <c r="KF15" s="14"/>
      <c r="KG15" s="14"/>
      <c r="KH15" s="14"/>
      <c r="KI15" s="14"/>
      <c r="KJ15" s="14"/>
      <c r="KK15" s="14"/>
      <c r="KL15" s="14"/>
      <c r="KM15" s="14"/>
      <c r="KN15" s="14"/>
      <c r="KO15" s="14"/>
      <c r="KP15" s="14"/>
      <c r="KQ15" s="14"/>
      <c r="KR15" s="14"/>
      <c r="KS15" s="14"/>
      <c r="KT15" s="14"/>
      <c r="KU15" s="14"/>
      <c r="KV15" s="14"/>
      <c r="KW15" s="14"/>
      <c r="KX15" s="14"/>
      <c r="KY15" s="14"/>
      <c r="KZ15" s="14"/>
      <c r="LA15" s="14"/>
      <c r="LB15" s="14"/>
      <c r="LC15" s="14"/>
      <c r="LD15" s="9"/>
      <c r="LE15" s="14"/>
      <c r="LF15" s="14"/>
      <c r="LG15" s="14"/>
      <c r="LH15" s="14"/>
      <c r="LI15" s="14"/>
      <c r="LJ15" s="14"/>
      <c r="LK15" s="14"/>
      <c r="LL15" s="14"/>
      <c r="LM15" s="14"/>
      <c r="LN15" s="14"/>
      <c r="LO15" s="14"/>
      <c r="LP15" s="14"/>
      <c r="LQ15" s="14"/>
      <c r="LR15" s="14"/>
      <c r="LS15" s="14"/>
      <c r="LT15" s="14"/>
      <c r="LU15" s="14"/>
      <c r="LV15" s="9"/>
      <c r="LW15" s="14"/>
      <c r="LX15" s="14"/>
      <c r="LY15" s="14"/>
      <c r="LZ15" s="14"/>
      <c r="MA15" s="14"/>
      <c r="MB15" s="14"/>
      <c r="MC15" s="14"/>
      <c r="MD15" s="14"/>
      <c r="ME15" s="14"/>
      <c r="MF15" s="14"/>
      <c r="MG15" s="14"/>
      <c r="MH15" s="14"/>
      <c r="MI15" s="14"/>
      <c r="MJ15" s="14"/>
      <c r="MK15" s="14"/>
      <c r="ML15" s="14"/>
      <c r="MM15" s="14"/>
      <c r="MN15" s="14"/>
      <c r="MO15" s="14"/>
      <c r="MP15" s="14"/>
      <c r="MQ15" s="14"/>
      <c r="MR15" s="14"/>
      <c r="MS15" s="14"/>
      <c r="MT15" s="14"/>
      <c r="MU15" s="14"/>
      <c r="MV15" s="14"/>
      <c r="MW15" s="14"/>
      <c r="MX15" s="14"/>
      <c r="MY15" s="14"/>
      <c r="MZ15" s="14"/>
      <c r="NA15" s="14"/>
      <c r="NB15" s="14"/>
      <c r="NC15" s="14"/>
      <c r="ND15" s="14"/>
      <c r="NE15" s="14"/>
      <c r="NF15" s="14"/>
      <c r="NG15" s="14"/>
      <c r="NH15" s="14"/>
      <c r="NI15" s="14"/>
      <c r="NJ15" s="14"/>
      <c r="NK15" s="14"/>
      <c r="NL15" s="14"/>
      <c r="NM15" s="14"/>
      <c r="NN15" s="14"/>
      <c r="NO15" s="14"/>
      <c r="NP15" s="14"/>
      <c r="NQ15" s="14"/>
      <c r="NR15" s="14"/>
      <c r="NS15" s="14"/>
      <c r="NT15" s="14"/>
      <c r="NU15" s="14"/>
      <c r="NV15" s="14"/>
      <c r="NW15" s="14"/>
      <c r="NX15" s="14"/>
      <c r="NY15" s="14"/>
      <c r="NZ15" s="14"/>
      <c r="OA15" s="14"/>
      <c r="OB15" s="14"/>
      <c r="OC15" s="24">
        <v>0</v>
      </c>
    </row>
    <row r="16" spans="1:393">
      <c r="A16" s="21">
        <f t="shared" ref="A16:A61" si="156">ROW(A16)-5</f>
        <v>11</v>
      </c>
      <c r="B16" s="21">
        <f>$A$5</f>
        <v>0</v>
      </c>
      <c r="C16">
        <v>1</v>
      </c>
      <c r="D16" s="144" t="str">
        <f>INDEX(i.Region_Desc,$K16,1)</f>
        <v>GSM</v>
      </c>
      <c r="E16" t="b">
        <v>1</v>
      </c>
      <c r="F16" s="326" t="b">
        <v>1</v>
      </c>
      <c r="G16" t="b">
        <v>1</v>
      </c>
      <c r="H16" s="12"/>
      <c r="I16" s="12"/>
      <c r="J16" s="12"/>
      <c r="K16" s="12">
        <v>2</v>
      </c>
      <c r="L16" s="12">
        <v>1</v>
      </c>
      <c r="M16" s="12">
        <v>2</v>
      </c>
      <c r="N16" s="12">
        <f>MATCH(TRUE,$JD16:$JF16,0)</f>
        <v>3</v>
      </c>
      <c r="O16" s="12">
        <v>1</v>
      </c>
      <c r="P16" s="12"/>
      <c r="Q16" s="12"/>
      <c r="R16" s="12"/>
      <c r="S16" s="12"/>
      <c r="T16" s="12"/>
      <c r="U16" s="218"/>
      <c r="V16" s="218"/>
      <c r="W16" s="12">
        <v>0</v>
      </c>
      <c r="X16" s="218"/>
      <c r="Y16" s="218"/>
      <c r="Z16" s="218"/>
      <c r="AA16" s="218"/>
      <c r="AB16" s="218"/>
      <c r="AC16" s="218"/>
      <c r="AD16" s="218"/>
      <c r="AE16" s="218"/>
      <c r="AL16" s="231" t="str">
        <f>"Quick test"</f>
        <v>Quick test</v>
      </c>
      <c r="AM16" s="9" t="str">
        <f>IF(COUNTIF(AL$5:AL16,AL16)=1,"-","Dup")</f>
        <v>-</v>
      </c>
      <c r="AN16" s="9"/>
      <c r="AO16" s="12" t="b">
        <v>1</v>
      </c>
      <c r="AP16" s="12" t="b">
        <v>1</v>
      </c>
      <c r="AQ16" s="12" t="b">
        <v>1</v>
      </c>
      <c r="AR16" s="12" t="b">
        <v>1</v>
      </c>
      <c r="AS16" s="12" t="b">
        <v>1</v>
      </c>
      <c r="AT16" s="12" t="b">
        <v>1</v>
      </c>
      <c r="AU16" s="9"/>
      <c r="AV16" s="12" t="b">
        <v>0</v>
      </c>
      <c r="AW16" s="13" t="str">
        <f t="shared" ref="AW16:AY17" si="157">AW$13</f>
        <v>-</v>
      </c>
      <c r="AX16" s="13" t="str">
        <f t="shared" si="157"/>
        <v>-</v>
      </c>
      <c r="AY16" s="13" t="str">
        <f t="shared" si="157"/>
        <v>-</v>
      </c>
      <c r="AZ16" s="12" t="b">
        <v>0</v>
      </c>
      <c r="BA16" s="13" t="str">
        <f>BA$13</f>
        <v>-</v>
      </c>
      <c r="BB16" s="19" t="str">
        <f t="shared" ref="BB16:BB21" ca="1" si="158">OFFSET(BB$5,$B16,0)</f>
        <v>-</v>
      </c>
      <c r="BC16" s="9"/>
      <c r="BD16" s="13" t="str">
        <f t="shared" ref="BD16:BY17" si="159">BD$13</f>
        <v>-</v>
      </c>
      <c r="BE16" s="13" t="str">
        <f t="shared" si="159"/>
        <v>-</v>
      </c>
      <c r="BF16" s="13" t="str">
        <f t="shared" si="159"/>
        <v>-</v>
      </c>
      <c r="BG16" s="13" t="str">
        <f t="shared" si="159"/>
        <v>-</v>
      </c>
      <c r="BH16" s="13" t="str">
        <f t="shared" si="159"/>
        <v>-</v>
      </c>
      <c r="BI16" s="13" t="str">
        <f t="shared" si="159"/>
        <v>-</v>
      </c>
      <c r="BJ16" s="13" t="str">
        <f t="shared" si="159"/>
        <v>-</v>
      </c>
      <c r="BK16" s="13" t="str">
        <f t="shared" si="159"/>
        <v>-</v>
      </c>
      <c r="BL16" s="13" t="str">
        <f t="shared" si="159"/>
        <v>-</v>
      </c>
      <c r="BM16" s="13" t="str">
        <f t="shared" si="159"/>
        <v>-</v>
      </c>
      <c r="BN16" s="13" t="str">
        <f t="shared" si="159"/>
        <v>-</v>
      </c>
      <c r="BO16" s="9"/>
      <c r="BP16" s="13" t="str">
        <f t="shared" si="159"/>
        <v>-</v>
      </c>
      <c r="BQ16" s="13" t="str">
        <f t="shared" si="159"/>
        <v>-</v>
      </c>
      <c r="BR16" s="13" t="str">
        <f t="shared" si="159"/>
        <v>-</v>
      </c>
      <c r="BS16" s="13" t="str">
        <f t="shared" si="159"/>
        <v>-</v>
      </c>
      <c r="BT16" s="13" t="str">
        <f t="shared" si="159"/>
        <v>-</v>
      </c>
      <c r="BU16" s="13" t="str">
        <f t="shared" si="159"/>
        <v>-</v>
      </c>
      <c r="BV16" s="13" t="str">
        <f t="shared" si="159"/>
        <v>-</v>
      </c>
      <c r="BW16" s="13" t="str">
        <f t="shared" si="159"/>
        <v>-</v>
      </c>
      <c r="BX16" s="13" t="str">
        <f t="shared" si="159"/>
        <v>-</v>
      </c>
      <c r="BY16" s="13" t="str">
        <f t="shared" si="159"/>
        <v>-</v>
      </c>
      <c r="BZ16" s="9"/>
      <c r="CA16" s="12" t="b">
        <v>0</v>
      </c>
      <c r="CB16" s="12" t="b">
        <v>0</v>
      </c>
      <c r="CC16" s="12" t="b">
        <v>0</v>
      </c>
      <c r="CD16" s="12">
        <v>0</v>
      </c>
      <c r="CE16" s="12" t="b">
        <v>1</v>
      </c>
      <c r="CF16" s="13" t="str">
        <f t="shared" ref="CF16:CF17" si="160">CF$13</f>
        <v>-</v>
      </c>
      <c r="CG16" s="12" t="b">
        <v>1</v>
      </c>
      <c r="CH16" s="12">
        <v>0</v>
      </c>
      <c r="CI16" s="13" t="str">
        <f t="shared" ref="CI16:CW17" si="161">CI$13</f>
        <v>-</v>
      </c>
      <c r="CJ16" s="13">
        <f t="shared" si="161"/>
        <v>1</v>
      </c>
      <c r="CK16" s="13">
        <f t="shared" si="161"/>
        <v>1</v>
      </c>
      <c r="CL16" s="9"/>
      <c r="CM16" s="19" t="str">
        <f t="shared" ref="CM16:CO21" ca="1" si="162">OFFSET(CM$5,$B16,0)</f>
        <v>-</v>
      </c>
      <c r="CN16" s="19" t="str">
        <f t="shared" ca="1" si="162"/>
        <v>-</v>
      </c>
      <c r="CO16" s="19" t="str">
        <f t="shared" ca="1" si="162"/>
        <v>-</v>
      </c>
      <c r="CP16" s="19" t="str">
        <f t="shared" ref="CP16:CS21" ca="1" si="163">OFFSET(CP$5,$B16,0)</f>
        <v>-</v>
      </c>
      <c r="CQ16" s="19" t="str">
        <f t="shared" ca="1" si="163"/>
        <v>-</v>
      </c>
      <c r="CR16" s="19" t="str">
        <f t="shared" ca="1" si="163"/>
        <v>-</v>
      </c>
      <c r="CS16" s="19" t="str">
        <f t="shared" ca="1" si="163"/>
        <v>-</v>
      </c>
      <c r="CT16" s="13" t="str">
        <f t="shared" si="161"/>
        <v>-</v>
      </c>
      <c r="CU16" s="13" t="str">
        <f t="shared" si="161"/>
        <v>-</v>
      </c>
      <c r="CV16" s="13" t="str">
        <f t="shared" si="161"/>
        <v>-</v>
      </c>
      <c r="CW16" s="13" t="str">
        <f t="shared" si="161"/>
        <v>-</v>
      </c>
      <c r="CX16" s="13" t="str">
        <f t="shared" ref="CX16:CX21" ca="1" si="164">OFFSET(CX$5,$B16,0)</f>
        <v>-</v>
      </c>
      <c r="CY16" s="123">
        <v>0.125</v>
      </c>
      <c r="CZ16" s="123">
        <v>0.3</v>
      </c>
      <c r="DA16" s="123">
        <v>-0.05</v>
      </c>
      <c r="DB16" s="123">
        <v>0.1</v>
      </c>
      <c r="DC16" s="123">
        <v>0.25</v>
      </c>
      <c r="DD16" s="123">
        <v>-0.05</v>
      </c>
      <c r="DE16" s="123">
        <v>0.05</v>
      </c>
      <c r="DF16" s="123">
        <v>0.1</v>
      </c>
      <c r="DG16" s="123">
        <v>-0.02</v>
      </c>
      <c r="DH16" s="123">
        <v>0.1</v>
      </c>
      <c r="DI16" s="123">
        <v>0.25</v>
      </c>
      <c r="DJ16" s="123">
        <v>-0.05</v>
      </c>
      <c r="DK16" s="12">
        <v>1</v>
      </c>
      <c r="DL16" s="12">
        <v>1</v>
      </c>
      <c r="DM16" s="13" t="str">
        <f t="shared" ref="DM16:DS17" si="165">DM$13</f>
        <v>-</v>
      </c>
      <c r="DN16" s="13" t="str">
        <f t="shared" ref="DN16:FT17" si="166">DN$13</f>
        <v>-</v>
      </c>
      <c r="DO16" s="13" t="str">
        <f t="shared" si="165"/>
        <v>-</v>
      </c>
      <c r="DP16" s="13" t="str">
        <f t="shared" si="165"/>
        <v>-</v>
      </c>
      <c r="DQ16" s="13" t="str">
        <f t="shared" si="165"/>
        <v>-</v>
      </c>
      <c r="DR16" s="13" t="str">
        <f t="shared" si="165"/>
        <v>-</v>
      </c>
      <c r="DS16" s="13" t="str">
        <f t="shared" si="165"/>
        <v>-</v>
      </c>
      <c r="DT16" s="13" t="str">
        <f t="shared" si="166"/>
        <v>-</v>
      </c>
      <c r="DU16" s="13" t="str">
        <f t="shared" si="166"/>
        <v>-</v>
      </c>
      <c r="DV16" s="13">
        <f t="shared" si="166"/>
        <v>0</v>
      </c>
      <c r="DW16" s="13">
        <f t="shared" si="166"/>
        <v>0</v>
      </c>
      <c r="DX16" s="13">
        <f t="shared" si="166"/>
        <v>0</v>
      </c>
      <c r="DY16" s="13">
        <f t="shared" si="166"/>
        <v>0</v>
      </c>
      <c r="DZ16" s="13">
        <f t="shared" si="166"/>
        <v>0</v>
      </c>
      <c r="EA16" s="13">
        <f t="shared" si="166"/>
        <v>0</v>
      </c>
      <c r="EB16" s="13">
        <f t="shared" si="166"/>
        <v>0</v>
      </c>
      <c r="EC16" s="13">
        <f t="shared" si="166"/>
        <v>0</v>
      </c>
      <c r="ED16" s="13">
        <f t="shared" si="166"/>
        <v>0</v>
      </c>
      <c r="EE16" s="13">
        <f t="shared" si="166"/>
        <v>0</v>
      </c>
      <c r="EF16" s="13">
        <f t="shared" si="166"/>
        <v>0</v>
      </c>
      <c r="EG16" s="13">
        <f t="shared" si="166"/>
        <v>0</v>
      </c>
      <c r="EH16" s="13">
        <f t="shared" si="166"/>
        <v>0</v>
      </c>
      <c r="EI16" s="13">
        <f t="shared" si="166"/>
        <v>0</v>
      </c>
      <c r="EJ16" s="13">
        <f t="shared" si="166"/>
        <v>0</v>
      </c>
      <c r="EK16" s="13">
        <f t="shared" si="166"/>
        <v>0</v>
      </c>
      <c r="EL16" s="13">
        <f t="shared" si="166"/>
        <v>0</v>
      </c>
      <c r="EM16" s="13">
        <f t="shared" si="166"/>
        <v>0</v>
      </c>
      <c r="EN16" s="13">
        <f t="shared" si="166"/>
        <v>0</v>
      </c>
      <c r="EO16" s="13">
        <f t="shared" si="166"/>
        <v>0</v>
      </c>
      <c r="EP16" s="13">
        <f t="shared" si="166"/>
        <v>0</v>
      </c>
      <c r="EQ16" s="13">
        <f t="shared" si="166"/>
        <v>0</v>
      </c>
      <c r="ER16" s="13">
        <f t="shared" si="166"/>
        <v>0</v>
      </c>
      <c r="ES16" s="13">
        <f t="shared" si="166"/>
        <v>0</v>
      </c>
      <c r="ET16" s="13">
        <f t="shared" si="166"/>
        <v>0</v>
      </c>
      <c r="EU16" s="13">
        <f t="shared" si="166"/>
        <v>0</v>
      </c>
      <c r="EV16" s="13">
        <f t="shared" si="166"/>
        <v>0</v>
      </c>
      <c r="EW16" s="13">
        <f t="shared" si="166"/>
        <v>0</v>
      </c>
      <c r="EX16" s="13">
        <f t="shared" si="166"/>
        <v>0</v>
      </c>
      <c r="EY16" s="13">
        <f t="shared" si="166"/>
        <v>0</v>
      </c>
      <c r="EZ16" s="13">
        <f t="shared" si="166"/>
        <v>0</v>
      </c>
      <c r="FA16" s="13">
        <f t="shared" si="166"/>
        <v>0</v>
      </c>
      <c r="FB16" s="13">
        <f t="shared" si="166"/>
        <v>0</v>
      </c>
      <c r="FC16" s="13">
        <f t="shared" si="166"/>
        <v>0</v>
      </c>
      <c r="FD16" s="13">
        <f t="shared" si="166"/>
        <v>0</v>
      </c>
      <c r="FE16" s="13">
        <f t="shared" si="166"/>
        <v>0</v>
      </c>
      <c r="FF16" s="13">
        <f t="shared" si="166"/>
        <v>0</v>
      </c>
      <c r="FG16" s="13">
        <f t="shared" si="166"/>
        <v>0</v>
      </c>
      <c r="FH16" s="13">
        <f t="shared" si="166"/>
        <v>0</v>
      </c>
      <c r="FI16" s="13">
        <f t="shared" si="166"/>
        <v>0</v>
      </c>
      <c r="FJ16" s="13">
        <f t="shared" si="166"/>
        <v>0</v>
      </c>
      <c r="FK16" s="13">
        <f t="shared" si="166"/>
        <v>0</v>
      </c>
      <c r="FL16" s="13">
        <f t="shared" si="166"/>
        <v>0</v>
      </c>
      <c r="FM16" s="13">
        <f t="shared" si="166"/>
        <v>0</v>
      </c>
      <c r="FN16" s="13">
        <f t="shared" si="166"/>
        <v>0</v>
      </c>
      <c r="FO16" s="13">
        <f t="shared" si="166"/>
        <v>0</v>
      </c>
      <c r="FP16" s="13">
        <f t="shared" si="166"/>
        <v>0</v>
      </c>
      <c r="FQ16" s="13">
        <f t="shared" si="166"/>
        <v>0</v>
      </c>
      <c r="FR16" s="13">
        <f t="shared" si="166"/>
        <v>0</v>
      </c>
      <c r="FS16" s="13">
        <f t="shared" si="166"/>
        <v>0</v>
      </c>
      <c r="FT16" s="13">
        <f t="shared" si="166"/>
        <v>0</v>
      </c>
      <c r="FU16" s="13">
        <f t="shared" ref="FU16:HV17" si="167">FU$13</f>
        <v>0</v>
      </c>
      <c r="FV16" s="13">
        <f t="shared" si="167"/>
        <v>0</v>
      </c>
      <c r="FW16" s="13">
        <f t="shared" si="167"/>
        <v>0</v>
      </c>
      <c r="FX16" s="13">
        <f t="shared" si="167"/>
        <v>0</v>
      </c>
      <c r="FY16" s="13">
        <f t="shared" si="167"/>
        <v>0</v>
      </c>
      <c r="FZ16" s="13">
        <f t="shared" si="167"/>
        <v>0</v>
      </c>
      <c r="GA16" s="13">
        <f t="shared" si="167"/>
        <v>0</v>
      </c>
      <c r="GB16" s="13">
        <f t="shared" si="167"/>
        <v>0</v>
      </c>
      <c r="GC16" s="13">
        <f t="shared" si="167"/>
        <v>0</v>
      </c>
      <c r="GD16" s="13">
        <f t="shared" si="167"/>
        <v>0</v>
      </c>
      <c r="GE16" s="13">
        <f t="shared" si="167"/>
        <v>0</v>
      </c>
      <c r="GF16" s="13">
        <f t="shared" si="167"/>
        <v>0</v>
      </c>
      <c r="GG16" s="13">
        <f t="shared" si="167"/>
        <v>0</v>
      </c>
      <c r="GH16" s="13">
        <f t="shared" si="167"/>
        <v>0</v>
      </c>
      <c r="GI16" s="13">
        <f t="shared" si="167"/>
        <v>0</v>
      </c>
      <c r="GJ16" s="13">
        <f t="shared" si="167"/>
        <v>0</v>
      </c>
      <c r="GK16" s="13">
        <f t="shared" si="167"/>
        <v>0</v>
      </c>
      <c r="GL16" s="13">
        <f t="shared" si="167"/>
        <v>0</v>
      </c>
      <c r="GM16" s="13">
        <f t="shared" si="167"/>
        <v>0</v>
      </c>
      <c r="GN16" s="13">
        <f t="shared" si="167"/>
        <v>0</v>
      </c>
      <c r="GO16" s="13">
        <f t="shared" si="167"/>
        <v>0</v>
      </c>
      <c r="GP16" s="13">
        <f t="shared" si="167"/>
        <v>0</v>
      </c>
      <c r="GQ16" s="13">
        <f t="shared" si="167"/>
        <v>0</v>
      </c>
      <c r="GR16" s="13">
        <f t="shared" si="167"/>
        <v>0</v>
      </c>
      <c r="GS16" s="13">
        <f t="shared" si="167"/>
        <v>0</v>
      </c>
      <c r="GT16" s="13">
        <f t="shared" si="167"/>
        <v>0</v>
      </c>
      <c r="GU16" s="13">
        <f t="shared" si="167"/>
        <v>0</v>
      </c>
      <c r="GV16" s="13">
        <f t="shared" si="167"/>
        <v>0</v>
      </c>
      <c r="GW16" s="13">
        <f t="shared" si="167"/>
        <v>0</v>
      </c>
      <c r="GX16" s="13">
        <f t="shared" si="167"/>
        <v>0</v>
      </c>
      <c r="GY16" s="13">
        <f t="shared" si="167"/>
        <v>0</v>
      </c>
      <c r="GZ16" s="13">
        <f t="shared" si="167"/>
        <v>0</v>
      </c>
      <c r="HA16" s="13">
        <f t="shared" si="167"/>
        <v>0</v>
      </c>
      <c r="HB16" s="13">
        <f t="shared" si="167"/>
        <v>0</v>
      </c>
      <c r="HC16" s="13">
        <f t="shared" si="167"/>
        <v>0</v>
      </c>
      <c r="HD16" s="13">
        <f t="shared" si="167"/>
        <v>0</v>
      </c>
      <c r="HE16" s="13">
        <f t="shared" si="167"/>
        <v>0</v>
      </c>
      <c r="HF16" s="13">
        <f t="shared" si="167"/>
        <v>0</v>
      </c>
      <c r="HG16" s="13">
        <f t="shared" si="167"/>
        <v>0</v>
      </c>
      <c r="HH16" s="13">
        <f t="shared" si="167"/>
        <v>0</v>
      </c>
      <c r="HI16" s="13">
        <f t="shared" si="167"/>
        <v>0</v>
      </c>
      <c r="HJ16" s="13">
        <f t="shared" si="167"/>
        <v>0</v>
      </c>
      <c r="HK16" s="13">
        <f t="shared" si="167"/>
        <v>0</v>
      </c>
      <c r="HL16" s="13">
        <f t="shared" si="167"/>
        <v>0</v>
      </c>
      <c r="HM16" s="13">
        <f t="shared" si="167"/>
        <v>0</v>
      </c>
      <c r="HN16" s="13">
        <f t="shared" si="167"/>
        <v>0</v>
      </c>
      <c r="HO16" s="13">
        <f t="shared" si="167"/>
        <v>0</v>
      </c>
      <c r="HP16" s="13">
        <f t="shared" si="167"/>
        <v>0</v>
      </c>
      <c r="HQ16" s="13">
        <f t="shared" si="167"/>
        <v>0</v>
      </c>
      <c r="HR16" s="13">
        <f t="shared" si="167"/>
        <v>0</v>
      </c>
      <c r="HS16" s="13">
        <f t="shared" si="167"/>
        <v>0</v>
      </c>
      <c r="HT16" s="13">
        <f t="shared" si="167"/>
        <v>0</v>
      </c>
      <c r="HU16" s="13">
        <f t="shared" si="167"/>
        <v>0</v>
      </c>
      <c r="HV16" s="13">
        <f t="shared" si="167"/>
        <v>0</v>
      </c>
      <c r="HW16" s="13" t="str">
        <f t="shared" ref="HW16:HY17" si="168">HW$13</f>
        <v>-</v>
      </c>
      <c r="HX16" s="9"/>
      <c r="HY16" s="13">
        <f t="shared" si="168"/>
        <v>1</v>
      </c>
      <c r="HZ16" s="12" t="s">
        <v>34</v>
      </c>
      <c r="IA16" s="13">
        <f t="shared" ref="IA16:JA17" si="169">IA$13</f>
        <v>0</v>
      </c>
      <c r="IB16" s="13" t="str">
        <f t="shared" si="169"/>
        <v>-</v>
      </c>
      <c r="IC16" s="13">
        <f t="shared" si="169"/>
        <v>1</v>
      </c>
      <c r="ID16" s="13">
        <f t="shared" si="169"/>
        <v>0</v>
      </c>
      <c r="IE16" s="13">
        <f t="shared" si="169"/>
        <v>0</v>
      </c>
      <c r="IF16" s="13">
        <f t="shared" si="169"/>
        <v>0</v>
      </c>
      <c r="IG16" s="13">
        <f>IG$13</f>
        <v>0</v>
      </c>
      <c r="IH16" s="13">
        <f>IH$13</f>
        <v>0</v>
      </c>
      <c r="II16" s="13">
        <f t="shared" si="169"/>
        <v>0</v>
      </c>
      <c r="IJ16" s="13">
        <f t="shared" si="169"/>
        <v>0</v>
      </c>
      <c r="IK16" s="13">
        <f t="shared" si="169"/>
        <v>0</v>
      </c>
      <c r="IL16" s="13">
        <f t="shared" si="169"/>
        <v>0</v>
      </c>
      <c r="IM16" s="13">
        <f t="shared" si="169"/>
        <v>0</v>
      </c>
      <c r="IN16" s="13">
        <f t="shared" si="169"/>
        <v>0</v>
      </c>
      <c r="IO16" s="13">
        <f t="shared" si="169"/>
        <v>0</v>
      </c>
      <c r="IP16" s="13">
        <f t="shared" si="169"/>
        <v>0</v>
      </c>
      <c r="IQ16" s="13">
        <f t="shared" si="169"/>
        <v>0</v>
      </c>
      <c r="IR16" s="13">
        <f t="shared" si="169"/>
        <v>0</v>
      </c>
      <c r="IS16" s="13">
        <f t="shared" si="169"/>
        <v>0</v>
      </c>
      <c r="IT16" s="13">
        <f t="shared" si="169"/>
        <v>0</v>
      </c>
      <c r="IU16" s="13">
        <f t="shared" si="169"/>
        <v>0</v>
      </c>
      <c r="IV16" s="13">
        <f t="shared" si="169"/>
        <v>0</v>
      </c>
      <c r="IW16" s="13">
        <f t="shared" si="169"/>
        <v>0</v>
      </c>
      <c r="IX16" s="13">
        <f t="shared" si="169"/>
        <v>0</v>
      </c>
      <c r="IY16" s="13">
        <f t="shared" si="169"/>
        <v>1</v>
      </c>
      <c r="IZ16" s="13">
        <f t="shared" si="169"/>
        <v>0</v>
      </c>
      <c r="JA16" s="13">
        <f t="shared" si="169"/>
        <v>1</v>
      </c>
      <c r="JB16" s="9"/>
      <c r="JC16" s="13" t="str">
        <f>JC$13</f>
        <v>-</v>
      </c>
      <c r="JD16" s="13" t="b">
        <f t="shared" ref="JD16:OB17" si="170">JD$13</f>
        <v>0</v>
      </c>
      <c r="JE16" s="13" t="b">
        <f t="shared" si="170"/>
        <v>0</v>
      </c>
      <c r="JF16" s="13" t="b">
        <f t="shared" si="170"/>
        <v>1</v>
      </c>
      <c r="JG16" s="13">
        <f t="shared" si="170"/>
        <v>1</v>
      </c>
      <c r="JH16" s="13">
        <f t="shared" si="170"/>
        <v>1</v>
      </c>
      <c r="JI16" s="13" t="str">
        <f t="shared" si="170"/>
        <v>-</v>
      </c>
      <c r="JJ16" s="13" t="str">
        <f>JJ$13</f>
        <v>-</v>
      </c>
      <c r="JK16" s="13" t="str">
        <f t="shared" si="170"/>
        <v>-</v>
      </c>
      <c r="JL16" s="13" t="str">
        <f t="shared" si="170"/>
        <v>-</v>
      </c>
      <c r="JM16" s="12">
        <v>1</v>
      </c>
      <c r="JN16" s="13" t="str">
        <f>JN$13</f>
        <v>-</v>
      </c>
      <c r="JO16" s="13" t="str">
        <f t="shared" si="170"/>
        <v>-</v>
      </c>
      <c r="JP16" s="13" t="str">
        <f t="shared" si="170"/>
        <v>-</v>
      </c>
      <c r="JQ16" s="13" t="str">
        <f t="shared" si="170"/>
        <v>-</v>
      </c>
      <c r="JR16" s="13" t="str">
        <f t="shared" si="170"/>
        <v>-</v>
      </c>
      <c r="JS16" s="13" t="str">
        <f t="shared" si="170"/>
        <v>-</v>
      </c>
      <c r="JT16" s="13" t="str">
        <f t="shared" si="170"/>
        <v>-</v>
      </c>
      <c r="JU16" s="13" t="str">
        <f t="shared" si="170"/>
        <v>-</v>
      </c>
      <c r="JV16" s="13" t="str">
        <f t="shared" si="170"/>
        <v>-</v>
      </c>
      <c r="JW16" s="13" t="str">
        <f t="shared" si="170"/>
        <v>-</v>
      </c>
      <c r="JX16" s="13" t="str">
        <f t="shared" si="170"/>
        <v>-</v>
      </c>
      <c r="JY16" s="13" t="b">
        <f t="shared" si="170"/>
        <v>1</v>
      </c>
      <c r="JZ16" s="12">
        <v>0</v>
      </c>
      <c r="KA16" s="13" t="str">
        <f t="shared" si="170"/>
        <v>-</v>
      </c>
      <c r="KB16" s="276">
        <v>999999</v>
      </c>
      <c r="KC16" s="276">
        <v>999999</v>
      </c>
      <c r="KD16" s="276">
        <v>999999</v>
      </c>
      <c r="KE16" s="276">
        <v>999999</v>
      </c>
      <c r="KF16" s="276">
        <v>999999</v>
      </c>
      <c r="KG16" s="13" t="str">
        <f t="shared" ref="KG16:KL17" si="171">KG$13</f>
        <v>-</v>
      </c>
      <c r="KH16" s="13" t="str">
        <f t="shared" si="171"/>
        <v>-</v>
      </c>
      <c r="KI16" s="13" t="str">
        <f t="shared" si="171"/>
        <v>-</v>
      </c>
      <c r="KJ16" s="13" t="b">
        <f t="shared" si="171"/>
        <v>1</v>
      </c>
      <c r="KK16" s="13">
        <f t="shared" si="171"/>
        <v>0</v>
      </c>
      <c r="KL16" s="13" t="str">
        <f t="shared" si="171"/>
        <v>-</v>
      </c>
      <c r="KM16" s="13" t="str">
        <f t="shared" ref="KM16:KO17" si="172">KM$13</f>
        <v>-</v>
      </c>
      <c r="KN16" s="13" t="str">
        <f t="shared" si="172"/>
        <v>-</v>
      </c>
      <c r="KO16" s="13" t="str">
        <f t="shared" si="172"/>
        <v>-</v>
      </c>
      <c r="KP16" s="13" t="str">
        <f t="shared" ref="KP16:KR17" si="173">KP$13</f>
        <v>-</v>
      </c>
      <c r="KQ16" s="13" t="str">
        <f t="shared" si="173"/>
        <v>-</v>
      </c>
      <c r="KR16" s="13" t="str">
        <f t="shared" si="173"/>
        <v>-</v>
      </c>
      <c r="KS16" s="13" t="str">
        <f t="shared" si="170"/>
        <v>-</v>
      </c>
      <c r="KT16" s="13" t="str">
        <f t="shared" si="170"/>
        <v>-</v>
      </c>
      <c r="KU16" s="13" t="str">
        <f t="shared" si="170"/>
        <v>-</v>
      </c>
      <c r="KV16" s="13" t="str">
        <f t="shared" si="170"/>
        <v>-</v>
      </c>
      <c r="KW16" s="13" t="str">
        <f t="shared" si="170"/>
        <v>-</v>
      </c>
      <c r="KX16" s="13">
        <f t="shared" si="170"/>
        <v>500</v>
      </c>
      <c r="KY16" s="13">
        <f t="shared" si="170"/>
        <v>500</v>
      </c>
      <c r="KZ16" s="13" t="str">
        <f t="shared" ref="KZ16:LB17" si="174">KZ$13</f>
        <v>-</v>
      </c>
      <c r="LA16" s="13" t="str">
        <f t="shared" si="174"/>
        <v>-</v>
      </c>
      <c r="LB16" s="13" t="str">
        <f t="shared" si="174"/>
        <v>-</v>
      </c>
      <c r="LC16" s="13">
        <f t="shared" si="170"/>
        <v>1</v>
      </c>
      <c r="LD16" s="9"/>
      <c r="LE16" s="13" t="str">
        <f t="shared" si="170"/>
        <v>-</v>
      </c>
      <c r="LF16" s="13" t="str">
        <f t="shared" si="170"/>
        <v>-</v>
      </c>
      <c r="LG16" s="13" t="str">
        <f t="shared" si="170"/>
        <v>-</v>
      </c>
      <c r="LH16" s="13" t="str">
        <f t="shared" si="170"/>
        <v>-</v>
      </c>
      <c r="LI16" s="13" t="str">
        <f t="shared" si="170"/>
        <v>-</v>
      </c>
      <c r="LJ16" s="13" t="str">
        <f t="shared" si="170"/>
        <v>-</v>
      </c>
      <c r="LK16" s="13">
        <f t="shared" si="170"/>
        <v>1</v>
      </c>
      <c r="LL16" s="13">
        <f t="shared" si="170"/>
        <v>1</v>
      </c>
      <c r="LM16" s="13">
        <f t="shared" si="170"/>
        <v>1</v>
      </c>
      <c r="LN16" s="13">
        <f t="shared" si="170"/>
        <v>1</v>
      </c>
      <c r="LO16" s="13">
        <f t="shared" si="170"/>
        <v>1</v>
      </c>
      <c r="LP16" s="13">
        <f t="shared" si="170"/>
        <v>1</v>
      </c>
      <c r="LQ16" s="13">
        <f t="shared" si="170"/>
        <v>1</v>
      </c>
      <c r="LR16" s="13">
        <f t="shared" si="170"/>
        <v>1</v>
      </c>
      <c r="LS16" s="13">
        <f t="shared" si="170"/>
        <v>1</v>
      </c>
      <c r="LT16" s="13">
        <f t="shared" si="170"/>
        <v>1</v>
      </c>
      <c r="LU16" s="13">
        <f t="shared" si="170"/>
        <v>1</v>
      </c>
      <c r="LV16" s="9"/>
      <c r="LW16" s="13" t="str">
        <f t="shared" si="170"/>
        <v>-</v>
      </c>
      <c r="LX16" s="13" t="str">
        <f t="shared" si="170"/>
        <v>-</v>
      </c>
      <c r="LY16" s="13">
        <f t="shared" si="170"/>
        <v>1</v>
      </c>
      <c r="LZ16" s="13">
        <f t="shared" si="170"/>
        <v>0.75</v>
      </c>
      <c r="MA16" s="13">
        <f t="shared" si="170"/>
        <v>0.75</v>
      </c>
      <c r="MB16" s="13">
        <f t="shared" si="170"/>
        <v>0.8</v>
      </c>
      <c r="MC16" s="13">
        <f t="shared" si="170"/>
        <v>0.82499999999999996</v>
      </c>
      <c r="MD16" s="13">
        <f t="shared" si="170"/>
        <v>0.875</v>
      </c>
      <c r="ME16" s="13">
        <f t="shared" si="170"/>
        <v>0.9</v>
      </c>
      <c r="MF16" s="13">
        <f t="shared" si="170"/>
        <v>1</v>
      </c>
      <c r="MG16" s="13">
        <f t="shared" si="170"/>
        <v>0.875</v>
      </c>
      <c r="MH16" s="477" t="b">
        <v>0</v>
      </c>
      <c r="MI16" s="13">
        <f t="shared" si="170"/>
        <v>74.989999999999995</v>
      </c>
      <c r="MJ16" s="13" t="str">
        <f t="shared" si="170"/>
        <v>-</v>
      </c>
      <c r="MK16" s="13" t="str">
        <f t="shared" si="170"/>
        <v>-</v>
      </c>
      <c r="ML16" s="13" t="str">
        <f t="shared" si="170"/>
        <v>-</v>
      </c>
      <c r="MM16" s="13" t="str">
        <f t="shared" si="170"/>
        <v>-</v>
      </c>
      <c r="MN16" s="13" t="str">
        <f t="shared" si="170"/>
        <v>-</v>
      </c>
      <c r="MO16" s="13" t="str">
        <f t="shared" si="170"/>
        <v>-</v>
      </c>
      <c r="MP16" s="13" t="str">
        <f t="shared" si="170"/>
        <v>-</v>
      </c>
      <c r="MQ16" s="13">
        <f t="shared" si="170"/>
        <v>36.99</v>
      </c>
      <c r="MR16" s="13">
        <f t="shared" si="170"/>
        <v>36.99</v>
      </c>
      <c r="MS16" s="13" t="str">
        <f t="shared" si="170"/>
        <v>-</v>
      </c>
      <c r="MT16" s="13" t="str">
        <f t="shared" si="170"/>
        <v>-</v>
      </c>
      <c r="MU16" s="13" t="str">
        <f t="shared" si="170"/>
        <v>-</v>
      </c>
      <c r="MV16" s="13" t="str">
        <f t="shared" si="170"/>
        <v>-</v>
      </c>
      <c r="MW16" s="13" t="str">
        <f t="shared" si="170"/>
        <v>-</v>
      </c>
      <c r="MX16" s="13">
        <f t="shared" si="170"/>
        <v>49.99</v>
      </c>
      <c r="MY16" s="13">
        <f t="shared" si="170"/>
        <v>49.99</v>
      </c>
      <c r="MZ16" s="13">
        <f t="shared" si="170"/>
        <v>49.99</v>
      </c>
      <c r="NA16" s="13">
        <f t="shared" si="170"/>
        <v>49.99</v>
      </c>
      <c r="NB16" s="13">
        <f t="shared" si="170"/>
        <v>49.99</v>
      </c>
      <c r="NC16" s="13">
        <f t="shared" si="170"/>
        <v>49.99</v>
      </c>
      <c r="ND16" s="13">
        <f t="shared" si="170"/>
        <v>49.99</v>
      </c>
      <c r="NE16" s="13">
        <f t="shared" si="170"/>
        <v>49.99</v>
      </c>
      <c r="NF16" s="13">
        <f t="shared" si="170"/>
        <v>412.99</v>
      </c>
      <c r="NG16" s="13">
        <f t="shared" si="170"/>
        <v>412.99</v>
      </c>
      <c r="NH16" s="13" t="str">
        <f t="shared" si="170"/>
        <v>-</v>
      </c>
      <c r="NI16" s="13" t="str">
        <f t="shared" si="170"/>
        <v>-</v>
      </c>
      <c r="NJ16" s="13" t="str">
        <f t="shared" si="170"/>
        <v>-</v>
      </c>
      <c r="NK16" s="13" t="str">
        <f t="shared" si="170"/>
        <v>-</v>
      </c>
      <c r="NL16" s="13" t="str">
        <f t="shared" si="170"/>
        <v>-</v>
      </c>
      <c r="NM16" s="13">
        <f t="shared" si="170"/>
        <v>6.8900000000000006</v>
      </c>
      <c r="NN16" s="13">
        <f t="shared" si="170"/>
        <v>6.8900000000000006</v>
      </c>
      <c r="NO16" s="13">
        <f t="shared" si="170"/>
        <v>6.8900000000000006</v>
      </c>
      <c r="NP16" s="13">
        <f t="shared" si="170"/>
        <v>6.8900000000000006</v>
      </c>
      <c r="NQ16" s="13">
        <f t="shared" si="170"/>
        <v>6.8900000000000006</v>
      </c>
      <c r="NR16" s="13">
        <f t="shared" si="170"/>
        <v>6.8900000000000006</v>
      </c>
      <c r="NS16" s="13">
        <f t="shared" si="170"/>
        <v>6.8900000000000006</v>
      </c>
      <c r="NT16" s="13">
        <f t="shared" si="170"/>
        <v>6.8900000000000006</v>
      </c>
      <c r="NU16" s="13">
        <f t="shared" si="170"/>
        <v>346.99</v>
      </c>
      <c r="NV16" s="13">
        <f t="shared" si="170"/>
        <v>346.99</v>
      </c>
      <c r="NW16" s="13" t="str">
        <f t="shared" si="170"/>
        <v>-</v>
      </c>
      <c r="NX16" s="13" t="str">
        <f t="shared" si="170"/>
        <v>-</v>
      </c>
      <c r="NY16" s="13" t="str">
        <f t="shared" si="170"/>
        <v>-</v>
      </c>
      <c r="NZ16" s="13" t="str">
        <f t="shared" si="170"/>
        <v>-</v>
      </c>
      <c r="OA16" s="13" t="str">
        <f t="shared" si="170"/>
        <v>-</v>
      </c>
      <c r="OB16" s="13">
        <f t="shared" si="170"/>
        <v>0</v>
      </c>
      <c r="OC16" s="24">
        <v>0</v>
      </c>
    </row>
    <row r="17" spans="1:393">
      <c r="A17" s="21">
        <f t="shared" ref="A17" si="175">ROW(A17)-5</f>
        <v>12</v>
      </c>
      <c r="B17" s="21">
        <f>$A$5</f>
        <v>0</v>
      </c>
      <c r="C17">
        <v>1</v>
      </c>
      <c r="D17" s="144" t="str">
        <f>INDEX(i.Region_Desc,$K17,1)</f>
        <v>GSM</v>
      </c>
      <c r="E17" t="b">
        <v>1</v>
      </c>
      <c r="F17" s="326" t="b">
        <v>1</v>
      </c>
      <c r="G17" t="b">
        <v>1</v>
      </c>
      <c r="H17" s="12"/>
      <c r="I17" s="12"/>
      <c r="J17" s="12"/>
      <c r="K17" s="12">
        <v>2</v>
      </c>
      <c r="L17" s="12">
        <v>1</v>
      </c>
      <c r="M17" s="12">
        <v>2</v>
      </c>
      <c r="N17" s="12">
        <f>MATCH(TRUE,$JD17:$JF17,0)</f>
        <v>3</v>
      </c>
      <c r="O17" s="12">
        <v>1</v>
      </c>
      <c r="P17" s="12"/>
      <c r="Q17" s="12"/>
      <c r="R17" s="12"/>
      <c r="S17" s="12"/>
      <c r="T17" s="12"/>
      <c r="U17" s="218"/>
      <c r="V17" s="218"/>
      <c r="W17" s="12">
        <v>0</v>
      </c>
      <c r="X17" s="218"/>
      <c r="Y17" s="218"/>
      <c r="Z17" s="218"/>
      <c r="AA17" s="218"/>
      <c r="AB17" s="218"/>
      <c r="AC17" s="218"/>
      <c r="AD17" s="218"/>
      <c r="AE17" s="218"/>
      <c r="AL17" s="231" t="str">
        <f>"Quick test rot bnd"</f>
        <v>Quick test rot bnd</v>
      </c>
      <c r="AM17" s="9" t="str">
        <f>IF(COUNTIF(AL$5:AL17,AL17)=1,"-","Dup")</f>
        <v>-</v>
      </c>
      <c r="AN17" s="9"/>
      <c r="AO17" s="12" t="b">
        <v>1</v>
      </c>
      <c r="AP17" s="12" t="b">
        <v>1</v>
      </c>
      <c r="AQ17" s="12" t="b">
        <v>1</v>
      </c>
      <c r="AR17" s="12" t="b">
        <v>1</v>
      </c>
      <c r="AS17" s="12" t="b">
        <v>1</v>
      </c>
      <c r="AT17" s="12" t="b">
        <v>1</v>
      </c>
      <c r="AU17" s="9"/>
      <c r="AV17" s="12" t="b">
        <v>0</v>
      </c>
      <c r="AW17" s="13" t="str">
        <f t="shared" si="157"/>
        <v>-</v>
      </c>
      <c r="AX17" s="13" t="str">
        <f t="shared" si="157"/>
        <v>-</v>
      </c>
      <c r="AY17" s="13" t="str">
        <f t="shared" si="157"/>
        <v>-</v>
      </c>
      <c r="AZ17" s="12" t="b">
        <v>0</v>
      </c>
      <c r="BA17" s="13" t="str">
        <f>BA$13</f>
        <v>-</v>
      </c>
      <c r="BB17" s="19" t="str">
        <f t="shared" ca="1" si="158"/>
        <v>-</v>
      </c>
      <c r="BC17" s="9"/>
      <c r="BD17" s="13" t="str">
        <f t="shared" si="159"/>
        <v>-</v>
      </c>
      <c r="BE17" s="13" t="str">
        <f t="shared" si="159"/>
        <v>-</v>
      </c>
      <c r="BF17" s="13" t="str">
        <f t="shared" si="159"/>
        <v>-</v>
      </c>
      <c r="BG17" s="13" t="str">
        <f t="shared" si="159"/>
        <v>-</v>
      </c>
      <c r="BH17" s="13" t="str">
        <f t="shared" si="159"/>
        <v>-</v>
      </c>
      <c r="BI17" s="13" t="str">
        <f t="shared" si="159"/>
        <v>-</v>
      </c>
      <c r="BJ17" s="13" t="str">
        <f t="shared" si="159"/>
        <v>-</v>
      </c>
      <c r="BK17" s="13" t="str">
        <f t="shared" si="159"/>
        <v>-</v>
      </c>
      <c r="BL17" s="13" t="str">
        <f t="shared" si="159"/>
        <v>-</v>
      </c>
      <c r="BM17" s="13" t="str">
        <f t="shared" si="159"/>
        <v>-</v>
      </c>
      <c r="BN17" s="13" t="str">
        <f t="shared" si="159"/>
        <v>-</v>
      </c>
      <c r="BO17" s="9"/>
      <c r="BP17" s="13" t="str">
        <f t="shared" si="159"/>
        <v>-</v>
      </c>
      <c r="BQ17" s="13" t="str">
        <f t="shared" si="159"/>
        <v>-</v>
      </c>
      <c r="BR17" s="13" t="str">
        <f t="shared" si="159"/>
        <v>-</v>
      </c>
      <c r="BS17" s="13" t="str">
        <f t="shared" si="159"/>
        <v>-</v>
      </c>
      <c r="BT17" s="13" t="str">
        <f t="shared" si="159"/>
        <v>-</v>
      </c>
      <c r="BU17" s="13" t="str">
        <f t="shared" si="159"/>
        <v>-</v>
      </c>
      <c r="BV17" s="13" t="str">
        <f t="shared" si="159"/>
        <v>-</v>
      </c>
      <c r="BW17" s="13" t="str">
        <f t="shared" si="159"/>
        <v>-</v>
      </c>
      <c r="BX17" s="13" t="str">
        <f t="shared" si="159"/>
        <v>-</v>
      </c>
      <c r="BY17" s="13" t="str">
        <f t="shared" si="159"/>
        <v>-</v>
      </c>
      <c r="BZ17" s="9"/>
      <c r="CA17" s="12" t="b">
        <v>0</v>
      </c>
      <c r="CB17" s="12" t="b">
        <v>0</v>
      </c>
      <c r="CC17" s="12" t="b">
        <v>0</v>
      </c>
      <c r="CD17" s="12">
        <v>0</v>
      </c>
      <c r="CE17" s="12" t="b">
        <v>1</v>
      </c>
      <c r="CF17" s="13" t="str">
        <f t="shared" si="160"/>
        <v>-</v>
      </c>
      <c r="CG17" s="12" t="b">
        <v>1</v>
      </c>
      <c r="CH17" s="12">
        <v>0</v>
      </c>
      <c r="CI17" s="13" t="str">
        <f t="shared" si="161"/>
        <v>-</v>
      </c>
      <c r="CJ17" s="13">
        <f t="shared" si="161"/>
        <v>1</v>
      </c>
      <c r="CK17" s="13">
        <f t="shared" si="161"/>
        <v>1</v>
      </c>
      <c r="CL17" s="9"/>
      <c r="CM17" s="19" t="str">
        <f t="shared" ca="1" si="162"/>
        <v>-</v>
      </c>
      <c r="CN17" s="19" t="str">
        <f t="shared" ca="1" si="162"/>
        <v>-</v>
      </c>
      <c r="CO17" s="19" t="str">
        <f t="shared" ca="1" si="162"/>
        <v>-</v>
      </c>
      <c r="CP17" s="19" t="str">
        <f t="shared" ca="1" si="163"/>
        <v>-</v>
      </c>
      <c r="CQ17" s="19" t="str">
        <f t="shared" ca="1" si="163"/>
        <v>-</v>
      </c>
      <c r="CR17" s="19" t="str">
        <f t="shared" ca="1" si="163"/>
        <v>-</v>
      </c>
      <c r="CS17" s="19" t="str">
        <f t="shared" ca="1" si="163"/>
        <v>-</v>
      </c>
      <c r="CT17" s="13" t="str">
        <f t="shared" si="161"/>
        <v>-</v>
      </c>
      <c r="CU17" s="13" t="str">
        <f t="shared" si="161"/>
        <v>-</v>
      </c>
      <c r="CV17" s="13" t="str">
        <f t="shared" si="161"/>
        <v>-</v>
      </c>
      <c r="CW17" s="13" t="str">
        <f t="shared" si="161"/>
        <v>-</v>
      </c>
      <c r="CX17" s="13" t="str">
        <f t="shared" ca="1" si="164"/>
        <v>-</v>
      </c>
      <c r="CY17" s="123">
        <v>0.125</v>
      </c>
      <c r="CZ17" s="123">
        <v>0.3</v>
      </c>
      <c r="DA17" s="123">
        <v>-0.05</v>
      </c>
      <c r="DB17" s="123">
        <v>0.1</v>
      </c>
      <c r="DC17" s="123">
        <v>0.25</v>
      </c>
      <c r="DD17" s="123">
        <v>-0.05</v>
      </c>
      <c r="DE17" s="123">
        <v>0.05</v>
      </c>
      <c r="DF17" s="123">
        <v>0.1</v>
      </c>
      <c r="DG17" s="123">
        <v>-0.02</v>
      </c>
      <c r="DH17" s="123">
        <v>0.1</v>
      </c>
      <c r="DI17" s="123">
        <v>0.25</v>
      </c>
      <c r="DJ17" s="123">
        <v>-0.05</v>
      </c>
      <c r="DK17" s="12">
        <v>1</v>
      </c>
      <c r="DL17" s="12">
        <v>1</v>
      </c>
      <c r="DM17" s="13" t="str">
        <f t="shared" si="165"/>
        <v>-</v>
      </c>
      <c r="DN17" s="13" t="str">
        <f t="shared" si="166"/>
        <v>-</v>
      </c>
      <c r="DO17" s="13" t="str">
        <f t="shared" si="165"/>
        <v>-</v>
      </c>
      <c r="DP17" s="13" t="str">
        <f t="shared" si="165"/>
        <v>-</v>
      </c>
      <c r="DQ17" s="13" t="str">
        <f t="shared" si="165"/>
        <v>-</v>
      </c>
      <c r="DR17" s="13" t="str">
        <f t="shared" si="165"/>
        <v>-</v>
      </c>
      <c r="DS17" s="13" t="str">
        <f t="shared" si="165"/>
        <v>-</v>
      </c>
      <c r="DT17" s="13" t="str">
        <f t="shared" si="166"/>
        <v>-</v>
      </c>
      <c r="DU17" s="13" t="str">
        <f t="shared" si="166"/>
        <v>-</v>
      </c>
      <c r="DV17" s="13">
        <f t="shared" si="166"/>
        <v>0</v>
      </c>
      <c r="DW17" s="13">
        <f t="shared" si="166"/>
        <v>0</v>
      </c>
      <c r="DX17" s="13">
        <f t="shared" si="166"/>
        <v>0</v>
      </c>
      <c r="DY17" s="13">
        <f t="shared" si="166"/>
        <v>0</v>
      </c>
      <c r="DZ17" s="13">
        <f t="shared" si="166"/>
        <v>0</v>
      </c>
      <c r="EA17" s="13">
        <f t="shared" si="166"/>
        <v>0</v>
      </c>
      <c r="EB17" s="13">
        <f t="shared" si="166"/>
        <v>0</v>
      </c>
      <c r="EC17" s="13">
        <f t="shared" si="166"/>
        <v>0</v>
      </c>
      <c r="ED17" s="13">
        <f t="shared" si="166"/>
        <v>0</v>
      </c>
      <c r="EE17" s="13">
        <f t="shared" si="166"/>
        <v>0</v>
      </c>
      <c r="EF17" s="13">
        <f t="shared" si="166"/>
        <v>0</v>
      </c>
      <c r="EG17" s="13">
        <f t="shared" si="166"/>
        <v>0</v>
      </c>
      <c r="EH17" s="13">
        <f t="shared" si="166"/>
        <v>0</v>
      </c>
      <c r="EI17" s="13">
        <f t="shared" si="166"/>
        <v>0</v>
      </c>
      <c r="EJ17" s="13">
        <f t="shared" si="166"/>
        <v>0</v>
      </c>
      <c r="EK17" s="13">
        <f t="shared" si="166"/>
        <v>0</v>
      </c>
      <c r="EL17" s="13">
        <f t="shared" si="166"/>
        <v>0</v>
      </c>
      <c r="EM17" s="13">
        <f t="shared" si="166"/>
        <v>0</v>
      </c>
      <c r="EN17" s="13">
        <f t="shared" si="166"/>
        <v>0</v>
      </c>
      <c r="EO17" s="13">
        <f t="shared" si="166"/>
        <v>0</v>
      </c>
      <c r="EP17" s="13">
        <f t="shared" si="166"/>
        <v>0</v>
      </c>
      <c r="EQ17" s="13">
        <f t="shared" si="166"/>
        <v>0</v>
      </c>
      <c r="ER17" s="13">
        <f t="shared" si="166"/>
        <v>0</v>
      </c>
      <c r="ES17" s="13">
        <f t="shared" si="166"/>
        <v>0</v>
      </c>
      <c r="ET17" s="13">
        <f t="shared" si="166"/>
        <v>0</v>
      </c>
      <c r="EU17" s="13">
        <f t="shared" si="166"/>
        <v>0</v>
      </c>
      <c r="EV17" s="13">
        <f t="shared" si="166"/>
        <v>0</v>
      </c>
      <c r="EW17" s="13">
        <f t="shared" si="166"/>
        <v>0</v>
      </c>
      <c r="EX17" s="13">
        <f t="shared" si="166"/>
        <v>0</v>
      </c>
      <c r="EY17" s="13">
        <f t="shared" si="166"/>
        <v>0</v>
      </c>
      <c r="EZ17" s="13">
        <f t="shared" si="166"/>
        <v>0</v>
      </c>
      <c r="FA17" s="13">
        <f t="shared" si="166"/>
        <v>0</v>
      </c>
      <c r="FB17" s="13">
        <f t="shared" si="166"/>
        <v>0</v>
      </c>
      <c r="FC17" s="13">
        <f t="shared" si="166"/>
        <v>0</v>
      </c>
      <c r="FD17" s="13">
        <f t="shared" si="166"/>
        <v>0</v>
      </c>
      <c r="FE17" s="13">
        <f t="shared" si="166"/>
        <v>0</v>
      </c>
      <c r="FF17" s="13">
        <f t="shared" si="166"/>
        <v>0</v>
      </c>
      <c r="FG17" s="13">
        <f t="shared" si="166"/>
        <v>0</v>
      </c>
      <c r="FH17" s="13">
        <f t="shared" si="166"/>
        <v>0</v>
      </c>
      <c r="FI17" s="13">
        <f t="shared" si="166"/>
        <v>0</v>
      </c>
      <c r="FJ17" s="13">
        <f t="shared" si="166"/>
        <v>0</v>
      </c>
      <c r="FK17" s="13">
        <f t="shared" si="166"/>
        <v>0</v>
      </c>
      <c r="FL17" s="13">
        <f t="shared" si="166"/>
        <v>0</v>
      </c>
      <c r="FM17" s="13">
        <f t="shared" si="166"/>
        <v>0</v>
      </c>
      <c r="FN17" s="13">
        <f t="shared" si="166"/>
        <v>0</v>
      </c>
      <c r="FO17" s="13">
        <f t="shared" si="166"/>
        <v>0</v>
      </c>
      <c r="FP17" s="13">
        <f t="shared" si="166"/>
        <v>0</v>
      </c>
      <c r="FQ17" s="13">
        <f t="shared" si="166"/>
        <v>0</v>
      </c>
      <c r="FR17" s="13">
        <f t="shared" si="166"/>
        <v>0</v>
      </c>
      <c r="FS17" s="13">
        <f t="shared" si="166"/>
        <v>0</v>
      </c>
      <c r="FT17" s="13">
        <f t="shared" si="166"/>
        <v>0</v>
      </c>
      <c r="FU17" s="13">
        <f t="shared" si="167"/>
        <v>0</v>
      </c>
      <c r="FV17" s="13">
        <f t="shared" si="167"/>
        <v>0</v>
      </c>
      <c r="FW17" s="13">
        <f t="shared" si="167"/>
        <v>0</v>
      </c>
      <c r="FX17" s="13">
        <f t="shared" si="167"/>
        <v>0</v>
      </c>
      <c r="FY17" s="13">
        <f t="shared" si="167"/>
        <v>0</v>
      </c>
      <c r="FZ17" s="13">
        <f t="shared" si="167"/>
        <v>0</v>
      </c>
      <c r="GA17" s="13">
        <f t="shared" si="167"/>
        <v>0</v>
      </c>
      <c r="GB17" s="13">
        <f t="shared" si="167"/>
        <v>0</v>
      </c>
      <c r="GC17" s="13">
        <f t="shared" si="167"/>
        <v>0</v>
      </c>
      <c r="GD17" s="13">
        <f t="shared" si="167"/>
        <v>0</v>
      </c>
      <c r="GE17" s="13">
        <f t="shared" si="167"/>
        <v>0</v>
      </c>
      <c r="GF17" s="13">
        <f t="shared" si="167"/>
        <v>0</v>
      </c>
      <c r="GG17" s="13">
        <f t="shared" si="167"/>
        <v>0</v>
      </c>
      <c r="GH17" s="13">
        <f t="shared" si="167"/>
        <v>0</v>
      </c>
      <c r="GI17" s="13">
        <f t="shared" si="167"/>
        <v>0</v>
      </c>
      <c r="GJ17" s="13">
        <f t="shared" si="167"/>
        <v>0</v>
      </c>
      <c r="GK17" s="13">
        <f t="shared" si="167"/>
        <v>0</v>
      </c>
      <c r="GL17" s="13">
        <f t="shared" si="167"/>
        <v>0</v>
      </c>
      <c r="GM17" s="13">
        <f t="shared" si="167"/>
        <v>0</v>
      </c>
      <c r="GN17" s="13">
        <f t="shared" si="167"/>
        <v>0</v>
      </c>
      <c r="GO17" s="13">
        <f t="shared" si="167"/>
        <v>0</v>
      </c>
      <c r="GP17" s="13">
        <f t="shared" si="167"/>
        <v>0</v>
      </c>
      <c r="GQ17" s="13">
        <f t="shared" si="167"/>
        <v>0</v>
      </c>
      <c r="GR17" s="13">
        <f t="shared" si="167"/>
        <v>0</v>
      </c>
      <c r="GS17" s="13">
        <f t="shared" si="167"/>
        <v>0</v>
      </c>
      <c r="GT17" s="13">
        <f t="shared" si="167"/>
        <v>0</v>
      </c>
      <c r="GU17" s="13">
        <f t="shared" si="167"/>
        <v>0</v>
      </c>
      <c r="GV17" s="13">
        <f t="shared" si="167"/>
        <v>0</v>
      </c>
      <c r="GW17" s="13">
        <f t="shared" si="167"/>
        <v>0</v>
      </c>
      <c r="GX17" s="13">
        <f t="shared" si="167"/>
        <v>0</v>
      </c>
      <c r="GY17" s="13">
        <f t="shared" si="167"/>
        <v>0</v>
      </c>
      <c r="GZ17" s="13">
        <f t="shared" si="167"/>
        <v>0</v>
      </c>
      <c r="HA17" s="13">
        <f t="shared" si="167"/>
        <v>0</v>
      </c>
      <c r="HB17" s="13">
        <f t="shared" si="167"/>
        <v>0</v>
      </c>
      <c r="HC17" s="13">
        <f t="shared" si="167"/>
        <v>0</v>
      </c>
      <c r="HD17" s="13">
        <f t="shared" si="167"/>
        <v>0</v>
      </c>
      <c r="HE17" s="13">
        <f t="shared" si="167"/>
        <v>0</v>
      </c>
      <c r="HF17" s="13">
        <f t="shared" si="167"/>
        <v>0</v>
      </c>
      <c r="HG17" s="13">
        <f t="shared" si="167"/>
        <v>0</v>
      </c>
      <c r="HH17" s="13">
        <f t="shared" si="167"/>
        <v>0</v>
      </c>
      <c r="HI17" s="13">
        <f t="shared" si="167"/>
        <v>0</v>
      </c>
      <c r="HJ17" s="13">
        <f t="shared" si="167"/>
        <v>0</v>
      </c>
      <c r="HK17" s="13">
        <f t="shared" si="167"/>
        <v>0</v>
      </c>
      <c r="HL17" s="13">
        <f t="shared" si="167"/>
        <v>0</v>
      </c>
      <c r="HM17" s="13">
        <f t="shared" si="167"/>
        <v>0</v>
      </c>
      <c r="HN17" s="13">
        <f t="shared" si="167"/>
        <v>0</v>
      </c>
      <c r="HO17" s="13">
        <f t="shared" si="167"/>
        <v>0</v>
      </c>
      <c r="HP17" s="13">
        <f t="shared" si="167"/>
        <v>0</v>
      </c>
      <c r="HQ17" s="13">
        <f t="shared" si="167"/>
        <v>0</v>
      </c>
      <c r="HR17" s="13">
        <f t="shared" si="167"/>
        <v>0</v>
      </c>
      <c r="HS17" s="13">
        <f t="shared" si="167"/>
        <v>0</v>
      </c>
      <c r="HT17" s="13">
        <f t="shared" si="167"/>
        <v>0</v>
      </c>
      <c r="HU17" s="13">
        <f t="shared" si="167"/>
        <v>0</v>
      </c>
      <c r="HV17" s="13">
        <f t="shared" si="167"/>
        <v>0</v>
      </c>
      <c r="HW17" s="13" t="str">
        <f t="shared" si="168"/>
        <v>-</v>
      </c>
      <c r="HX17" s="9"/>
      <c r="HY17" s="13">
        <f t="shared" si="168"/>
        <v>1</v>
      </c>
      <c r="HZ17" s="12" t="s">
        <v>34</v>
      </c>
      <c r="IA17" s="13">
        <f t="shared" si="169"/>
        <v>0</v>
      </c>
      <c r="IB17" s="13" t="str">
        <f t="shared" si="169"/>
        <v>-</v>
      </c>
      <c r="IC17" s="13">
        <f t="shared" si="169"/>
        <v>1</v>
      </c>
      <c r="ID17" s="13">
        <f t="shared" si="169"/>
        <v>0</v>
      </c>
      <c r="IE17" s="13">
        <f t="shared" si="169"/>
        <v>0</v>
      </c>
      <c r="IF17" s="13">
        <f t="shared" si="169"/>
        <v>0</v>
      </c>
      <c r="IG17" s="13">
        <f>IG$13</f>
        <v>0</v>
      </c>
      <c r="IH17" s="13">
        <f>IH$13</f>
        <v>0</v>
      </c>
      <c r="II17" s="13">
        <f t="shared" si="169"/>
        <v>0</v>
      </c>
      <c r="IJ17" s="13">
        <f t="shared" si="169"/>
        <v>0</v>
      </c>
      <c r="IK17" s="13">
        <f t="shared" si="169"/>
        <v>0</v>
      </c>
      <c r="IL17" s="13">
        <f t="shared" si="169"/>
        <v>0</v>
      </c>
      <c r="IM17" s="13">
        <f t="shared" si="169"/>
        <v>0</v>
      </c>
      <c r="IN17" s="13">
        <f t="shared" si="169"/>
        <v>0</v>
      </c>
      <c r="IO17" s="13">
        <f t="shared" si="169"/>
        <v>0</v>
      </c>
      <c r="IP17" s="13">
        <f t="shared" si="169"/>
        <v>0</v>
      </c>
      <c r="IQ17" s="13">
        <f t="shared" si="169"/>
        <v>0</v>
      </c>
      <c r="IR17" s="13">
        <f t="shared" si="169"/>
        <v>0</v>
      </c>
      <c r="IS17" s="13">
        <f t="shared" si="169"/>
        <v>0</v>
      </c>
      <c r="IT17" s="13">
        <f t="shared" si="169"/>
        <v>0</v>
      </c>
      <c r="IU17" s="13">
        <f t="shared" si="169"/>
        <v>0</v>
      </c>
      <c r="IV17" s="13">
        <f t="shared" si="169"/>
        <v>0</v>
      </c>
      <c r="IW17" s="13">
        <f t="shared" si="169"/>
        <v>0</v>
      </c>
      <c r="IX17" s="13">
        <f t="shared" si="169"/>
        <v>0</v>
      </c>
      <c r="IY17" s="13">
        <f t="shared" si="169"/>
        <v>1</v>
      </c>
      <c r="IZ17" s="13">
        <f t="shared" si="169"/>
        <v>0</v>
      </c>
      <c r="JA17" s="13">
        <f t="shared" si="169"/>
        <v>1</v>
      </c>
      <c r="JB17" s="9"/>
      <c r="JC17" s="13" t="str">
        <f>JC$13</f>
        <v>-</v>
      </c>
      <c r="JD17" s="13" t="b">
        <f t="shared" si="170"/>
        <v>0</v>
      </c>
      <c r="JE17" s="13" t="b">
        <f t="shared" si="170"/>
        <v>0</v>
      </c>
      <c r="JF17" s="13" t="b">
        <f t="shared" si="170"/>
        <v>1</v>
      </c>
      <c r="JG17" s="13">
        <f t="shared" si="170"/>
        <v>1</v>
      </c>
      <c r="JH17" s="13">
        <f t="shared" si="170"/>
        <v>1</v>
      </c>
      <c r="JI17" s="13" t="str">
        <f t="shared" si="170"/>
        <v>-</v>
      </c>
      <c r="JJ17" s="13" t="str">
        <f>JJ$13</f>
        <v>-</v>
      </c>
      <c r="JK17" s="13" t="str">
        <f t="shared" si="170"/>
        <v>-</v>
      </c>
      <c r="JL17" s="13" t="str">
        <f t="shared" si="170"/>
        <v>-</v>
      </c>
      <c r="JM17" s="12">
        <v>1</v>
      </c>
      <c r="JN17" s="13" t="str">
        <f>JN$13</f>
        <v>-</v>
      </c>
      <c r="JO17" s="13" t="str">
        <f t="shared" si="170"/>
        <v>-</v>
      </c>
      <c r="JP17" s="13" t="str">
        <f t="shared" si="170"/>
        <v>-</v>
      </c>
      <c r="JQ17" s="13" t="str">
        <f t="shared" si="170"/>
        <v>-</v>
      </c>
      <c r="JR17" s="13" t="str">
        <f t="shared" si="170"/>
        <v>-</v>
      </c>
      <c r="JS17" s="13" t="str">
        <f t="shared" si="170"/>
        <v>-</v>
      </c>
      <c r="JT17" s="13" t="str">
        <f t="shared" si="170"/>
        <v>-</v>
      </c>
      <c r="JU17" s="13" t="str">
        <f t="shared" si="170"/>
        <v>-</v>
      </c>
      <c r="JV17" s="13" t="str">
        <f t="shared" si="170"/>
        <v>-</v>
      </c>
      <c r="JW17" s="13" t="str">
        <f t="shared" si="170"/>
        <v>-</v>
      </c>
      <c r="JX17" s="13" t="str">
        <f t="shared" si="170"/>
        <v>-</v>
      </c>
      <c r="JY17" s="13" t="b">
        <f t="shared" si="170"/>
        <v>1</v>
      </c>
      <c r="JZ17" s="12">
        <v>0</v>
      </c>
      <c r="KA17" s="13" t="str">
        <f t="shared" si="170"/>
        <v>-</v>
      </c>
      <c r="KB17" s="276">
        <v>999999</v>
      </c>
      <c r="KC17" s="276">
        <v>999999</v>
      </c>
      <c r="KD17" s="276">
        <v>999999</v>
      </c>
      <c r="KE17" s="276">
        <v>999999</v>
      </c>
      <c r="KF17" s="276">
        <v>999999</v>
      </c>
      <c r="KG17" s="13" t="str">
        <f t="shared" si="171"/>
        <v>-</v>
      </c>
      <c r="KH17" s="13" t="str">
        <f t="shared" si="171"/>
        <v>-</v>
      </c>
      <c r="KI17" s="13" t="str">
        <f t="shared" si="171"/>
        <v>-</v>
      </c>
      <c r="KJ17" s="13" t="b">
        <f t="shared" si="171"/>
        <v>1</v>
      </c>
      <c r="KK17" s="13">
        <f t="shared" si="171"/>
        <v>0</v>
      </c>
      <c r="KL17" s="13" t="str">
        <f t="shared" si="171"/>
        <v>-</v>
      </c>
      <c r="KM17" s="13" t="str">
        <f t="shared" si="172"/>
        <v>-</v>
      </c>
      <c r="KN17" s="13" t="str">
        <f t="shared" si="172"/>
        <v>-</v>
      </c>
      <c r="KO17" s="13" t="str">
        <f t="shared" si="172"/>
        <v>-</v>
      </c>
      <c r="KP17" s="13" t="str">
        <f t="shared" si="173"/>
        <v>-</v>
      </c>
      <c r="KQ17" s="13" t="str">
        <f t="shared" si="173"/>
        <v>-</v>
      </c>
      <c r="KR17" s="13" t="str">
        <f t="shared" si="173"/>
        <v>-</v>
      </c>
      <c r="KS17" s="13" t="str">
        <f t="shared" si="170"/>
        <v>-</v>
      </c>
      <c r="KT17" s="13" t="str">
        <f t="shared" si="170"/>
        <v>-</v>
      </c>
      <c r="KU17" s="13" t="str">
        <f t="shared" si="170"/>
        <v>-</v>
      </c>
      <c r="KV17" s="13" t="str">
        <f t="shared" si="170"/>
        <v>-</v>
      </c>
      <c r="KW17" s="13" t="str">
        <f t="shared" si="170"/>
        <v>-</v>
      </c>
      <c r="KX17" s="13">
        <f t="shared" si="170"/>
        <v>500</v>
      </c>
      <c r="KY17" s="13">
        <f t="shared" si="170"/>
        <v>500</v>
      </c>
      <c r="KZ17" s="13" t="str">
        <f t="shared" si="174"/>
        <v>-</v>
      </c>
      <c r="LA17" s="13" t="str">
        <f t="shared" si="174"/>
        <v>-</v>
      </c>
      <c r="LB17" s="13" t="str">
        <f t="shared" si="174"/>
        <v>-</v>
      </c>
      <c r="LC17" s="13">
        <f t="shared" si="170"/>
        <v>1</v>
      </c>
      <c r="LD17" s="9"/>
      <c r="LE17" s="13" t="str">
        <f t="shared" si="170"/>
        <v>-</v>
      </c>
      <c r="LF17" s="13" t="str">
        <f t="shared" si="170"/>
        <v>-</v>
      </c>
      <c r="LG17" s="13" t="str">
        <f t="shared" si="170"/>
        <v>-</v>
      </c>
      <c r="LH17" s="13" t="str">
        <f t="shared" si="170"/>
        <v>-</v>
      </c>
      <c r="LI17" s="13" t="str">
        <f t="shared" si="170"/>
        <v>-</v>
      </c>
      <c r="LJ17" s="13" t="str">
        <f t="shared" si="170"/>
        <v>-</v>
      </c>
      <c r="LK17" s="13">
        <f t="shared" si="170"/>
        <v>1</v>
      </c>
      <c r="LL17" s="13">
        <f t="shared" si="170"/>
        <v>1</v>
      </c>
      <c r="LM17" s="13">
        <f t="shared" si="170"/>
        <v>1</v>
      </c>
      <c r="LN17" s="13">
        <f t="shared" si="170"/>
        <v>1</v>
      </c>
      <c r="LO17" s="13">
        <f t="shared" si="170"/>
        <v>1</v>
      </c>
      <c r="LP17" s="13">
        <f t="shared" si="170"/>
        <v>1</v>
      </c>
      <c r="LQ17" s="13">
        <f t="shared" si="170"/>
        <v>1</v>
      </c>
      <c r="LR17" s="13">
        <f t="shared" si="170"/>
        <v>1</v>
      </c>
      <c r="LS17" s="13">
        <f t="shared" si="170"/>
        <v>1</v>
      </c>
      <c r="LT17" s="13">
        <f t="shared" si="170"/>
        <v>1</v>
      </c>
      <c r="LU17" s="13">
        <f t="shared" si="170"/>
        <v>1</v>
      </c>
      <c r="LV17" s="9"/>
      <c r="LW17" s="13" t="str">
        <f t="shared" si="170"/>
        <v>-</v>
      </c>
      <c r="LX17" s="13" t="str">
        <f t="shared" si="170"/>
        <v>-</v>
      </c>
      <c r="LY17" s="13">
        <f t="shared" si="170"/>
        <v>1</v>
      </c>
      <c r="LZ17" s="13">
        <f t="shared" si="170"/>
        <v>0.75</v>
      </c>
      <c r="MA17" s="13">
        <f t="shared" si="170"/>
        <v>0.75</v>
      </c>
      <c r="MB17" s="13">
        <f t="shared" si="170"/>
        <v>0.8</v>
      </c>
      <c r="MC17" s="13">
        <f t="shared" si="170"/>
        <v>0.82499999999999996</v>
      </c>
      <c r="MD17" s="13">
        <f t="shared" si="170"/>
        <v>0.875</v>
      </c>
      <c r="ME17" s="13">
        <f t="shared" si="170"/>
        <v>0.9</v>
      </c>
      <c r="MF17" s="13">
        <f t="shared" si="170"/>
        <v>1</v>
      </c>
      <c r="MG17" s="13">
        <f t="shared" si="170"/>
        <v>0.875</v>
      </c>
      <c r="MH17" s="13" t="b">
        <f t="shared" si="170"/>
        <v>1</v>
      </c>
      <c r="MI17" s="13">
        <f t="shared" si="170"/>
        <v>74.989999999999995</v>
      </c>
      <c r="MJ17" s="13" t="str">
        <f t="shared" si="170"/>
        <v>-</v>
      </c>
      <c r="MK17" s="13" t="str">
        <f t="shared" si="170"/>
        <v>-</v>
      </c>
      <c r="ML17" s="13" t="str">
        <f t="shared" si="170"/>
        <v>-</v>
      </c>
      <c r="MM17" s="13" t="str">
        <f t="shared" si="170"/>
        <v>-</v>
      </c>
      <c r="MN17" s="13" t="str">
        <f t="shared" si="170"/>
        <v>-</v>
      </c>
      <c r="MO17" s="13" t="str">
        <f t="shared" si="170"/>
        <v>-</v>
      </c>
      <c r="MP17" s="13" t="str">
        <f t="shared" si="170"/>
        <v>-</v>
      </c>
      <c r="MQ17" s="13">
        <f t="shared" si="170"/>
        <v>36.99</v>
      </c>
      <c r="MR17" s="13">
        <f t="shared" si="170"/>
        <v>36.99</v>
      </c>
      <c r="MS17" s="13" t="str">
        <f t="shared" si="170"/>
        <v>-</v>
      </c>
      <c r="MT17" s="13" t="str">
        <f t="shared" si="170"/>
        <v>-</v>
      </c>
      <c r="MU17" s="13" t="str">
        <f t="shared" si="170"/>
        <v>-</v>
      </c>
      <c r="MV17" s="13" t="str">
        <f t="shared" si="170"/>
        <v>-</v>
      </c>
      <c r="MW17" s="13" t="str">
        <f t="shared" si="170"/>
        <v>-</v>
      </c>
      <c r="MX17" s="13">
        <f t="shared" si="170"/>
        <v>49.99</v>
      </c>
      <c r="MY17" s="13">
        <f t="shared" si="170"/>
        <v>49.99</v>
      </c>
      <c r="MZ17" s="13">
        <f t="shared" si="170"/>
        <v>49.99</v>
      </c>
      <c r="NA17" s="13">
        <f t="shared" si="170"/>
        <v>49.99</v>
      </c>
      <c r="NB17" s="13">
        <f t="shared" si="170"/>
        <v>49.99</v>
      </c>
      <c r="NC17" s="13">
        <f t="shared" si="170"/>
        <v>49.99</v>
      </c>
      <c r="ND17" s="13">
        <f t="shared" si="170"/>
        <v>49.99</v>
      </c>
      <c r="NE17" s="13">
        <f t="shared" si="170"/>
        <v>49.99</v>
      </c>
      <c r="NF17" s="13">
        <f t="shared" si="170"/>
        <v>412.99</v>
      </c>
      <c r="NG17" s="13">
        <f t="shared" si="170"/>
        <v>412.99</v>
      </c>
      <c r="NH17" s="13" t="str">
        <f t="shared" si="170"/>
        <v>-</v>
      </c>
      <c r="NI17" s="13" t="str">
        <f t="shared" si="170"/>
        <v>-</v>
      </c>
      <c r="NJ17" s="13" t="str">
        <f t="shared" si="170"/>
        <v>-</v>
      </c>
      <c r="NK17" s="13" t="str">
        <f t="shared" si="170"/>
        <v>-</v>
      </c>
      <c r="NL17" s="13" t="str">
        <f t="shared" si="170"/>
        <v>-</v>
      </c>
      <c r="NM17" s="13">
        <f t="shared" si="170"/>
        <v>6.8900000000000006</v>
      </c>
      <c r="NN17" s="13">
        <f t="shared" si="170"/>
        <v>6.8900000000000006</v>
      </c>
      <c r="NO17" s="13">
        <f t="shared" si="170"/>
        <v>6.8900000000000006</v>
      </c>
      <c r="NP17" s="13">
        <f t="shared" si="170"/>
        <v>6.8900000000000006</v>
      </c>
      <c r="NQ17" s="13">
        <f t="shared" si="170"/>
        <v>6.8900000000000006</v>
      </c>
      <c r="NR17" s="13">
        <f t="shared" si="170"/>
        <v>6.8900000000000006</v>
      </c>
      <c r="NS17" s="13">
        <f t="shared" si="170"/>
        <v>6.8900000000000006</v>
      </c>
      <c r="NT17" s="13">
        <f t="shared" si="170"/>
        <v>6.8900000000000006</v>
      </c>
      <c r="NU17" s="13">
        <f t="shared" si="170"/>
        <v>346.99</v>
      </c>
      <c r="NV17" s="13">
        <f t="shared" si="170"/>
        <v>346.99</v>
      </c>
      <c r="NW17" s="13" t="s">
        <v>34</v>
      </c>
      <c r="NX17" s="13" t="str">
        <f t="shared" si="170"/>
        <v>-</v>
      </c>
      <c r="NY17" s="13" t="str">
        <f t="shared" si="170"/>
        <v>-</v>
      </c>
      <c r="NZ17" s="13" t="str">
        <f t="shared" si="170"/>
        <v>-</v>
      </c>
      <c r="OA17" s="13" t="str">
        <f t="shared" si="170"/>
        <v>-</v>
      </c>
      <c r="OB17" s="13">
        <f t="shared" si="170"/>
        <v>0</v>
      </c>
      <c r="OC17" s="24">
        <v>0</v>
      </c>
    </row>
    <row r="18" spans="1:393" outlineLevel="1">
      <c r="A18" s="21">
        <f t="shared" si="156"/>
        <v>13</v>
      </c>
      <c r="B18" s="21">
        <f>$A$16</f>
        <v>11</v>
      </c>
      <c r="C18">
        <v>1</v>
      </c>
      <c r="D18" s="19" t="str">
        <f t="shared" ref="D18:D19" ca="1" si="176">OFFSET(D$5,$B18,0)</f>
        <v>GSM</v>
      </c>
      <c r="E18" t="b">
        <v>0</v>
      </c>
      <c r="F18" t="b">
        <v>0</v>
      </c>
      <c r="G18" t="b">
        <v>0</v>
      </c>
      <c r="N18">
        <f t="shared" ref="N18:N19" si="177">MATCH(TRUE,$JD18:$JF18,0)</f>
        <v>2</v>
      </c>
      <c r="U18" s="218"/>
      <c r="V18" s="218"/>
      <c r="X18" s="218"/>
      <c r="Y18" s="218"/>
      <c r="Z18" s="218"/>
      <c r="AA18" s="218"/>
      <c r="AB18" s="218"/>
      <c r="AC18" s="218"/>
      <c r="AD18" s="218"/>
      <c r="AE18" s="218"/>
      <c r="AL18" s="231" t="s">
        <v>1284</v>
      </c>
      <c r="AM18" s="9" t="str">
        <f>IF(COUNTIF(AL$5:AL18,AL18)=1,"-","Dup")</f>
        <v>-</v>
      </c>
      <c r="AN18" s="9"/>
      <c r="AO18" s="12" t="b">
        <v>1</v>
      </c>
      <c r="AP18" s="12" t="b">
        <v>1</v>
      </c>
      <c r="AQ18" s="12" t="b">
        <v>1</v>
      </c>
      <c r="AR18" s="12" t="b">
        <v>1</v>
      </c>
      <c r="AS18" s="12" t="b">
        <v>1</v>
      </c>
      <c r="AT18" s="12" t="b">
        <v>1</v>
      </c>
      <c r="AU18" s="9"/>
      <c r="AV18" s="19" t="b">
        <f t="shared" ref="AV18:CK25" ca="1" si="178">OFFSET(AV$5,$B18,0)</f>
        <v>0</v>
      </c>
      <c r="AW18" s="19" t="str">
        <f t="shared" ca="1" si="178"/>
        <v>-</v>
      </c>
      <c r="AX18" s="19" t="str">
        <f t="shared" ca="1" si="178"/>
        <v>-</v>
      </c>
      <c r="AY18" s="19" t="str">
        <f t="shared" ca="1" si="178"/>
        <v>-</v>
      </c>
      <c r="AZ18" s="19" t="b">
        <f t="shared" ca="1" si="178"/>
        <v>0</v>
      </c>
      <c r="BA18" s="19" t="str">
        <f ca="1">OFFSET(BA$5,$B18,0)</f>
        <v>-</v>
      </c>
      <c r="BB18" s="19" t="str">
        <f t="shared" ca="1" si="158"/>
        <v>-</v>
      </c>
      <c r="BC18" s="9"/>
      <c r="BD18" s="19" t="str">
        <f t="shared" ref="BD18:BS21" ca="1" si="179">OFFSET(BD$5,$B18,0)</f>
        <v>-</v>
      </c>
      <c r="BE18" s="19" t="str">
        <f t="shared" ca="1" si="179"/>
        <v>-</v>
      </c>
      <c r="BF18" s="19" t="str">
        <f t="shared" ca="1" si="179"/>
        <v>-</v>
      </c>
      <c r="BG18" s="19" t="str">
        <f t="shared" ca="1" si="179"/>
        <v>-</v>
      </c>
      <c r="BH18" s="19" t="str">
        <f t="shared" ca="1" si="179"/>
        <v>-</v>
      </c>
      <c r="BI18" s="19" t="str">
        <f t="shared" ca="1" si="179"/>
        <v>-</v>
      </c>
      <c r="BJ18" s="19" t="str">
        <f t="shared" ca="1" si="179"/>
        <v>-</v>
      </c>
      <c r="BK18" s="19" t="str">
        <f t="shared" ca="1" si="179"/>
        <v>-</v>
      </c>
      <c r="BL18" s="19" t="str">
        <f t="shared" ca="1" si="179"/>
        <v>-</v>
      </c>
      <c r="BM18" s="19" t="str">
        <f t="shared" ca="1" si="179"/>
        <v>-</v>
      </c>
      <c r="BN18" s="19" t="str">
        <f t="shared" ca="1" si="179"/>
        <v>-</v>
      </c>
      <c r="BO18" s="9"/>
      <c r="BP18" s="19" t="str">
        <f t="shared" ca="1" si="179"/>
        <v>-</v>
      </c>
      <c r="BQ18" s="19" t="str">
        <f t="shared" ca="1" si="179"/>
        <v>-</v>
      </c>
      <c r="BR18" s="19" t="str">
        <f t="shared" ca="1" si="179"/>
        <v>-</v>
      </c>
      <c r="BS18" s="19" t="str">
        <f t="shared" ca="1" si="179"/>
        <v>-</v>
      </c>
      <c r="BT18" s="19" t="str">
        <f t="shared" ref="BP18:BY21" ca="1" si="180">OFFSET(BT$5,$B18,0)</f>
        <v>-</v>
      </c>
      <c r="BU18" s="19" t="str">
        <f t="shared" ca="1" si="180"/>
        <v>-</v>
      </c>
      <c r="BV18" s="19" t="str">
        <f t="shared" ca="1" si="180"/>
        <v>-</v>
      </c>
      <c r="BW18" s="19" t="str">
        <f t="shared" ca="1" si="180"/>
        <v>-</v>
      </c>
      <c r="BX18" s="19" t="str">
        <f t="shared" ca="1" si="180"/>
        <v>-</v>
      </c>
      <c r="BY18" s="19" t="str">
        <f t="shared" ca="1" si="180"/>
        <v>-</v>
      </c>
      <c r="BZ18" s="9"/>
      <c r="CA18" s="19" t="b">
        <f t="shared" ref="CA18:CK21" ca="1" si="181">OFFSET(CA$5,$B18,0)</f>
        <v>0</v>
      </c>
      <c r="CB18" s="19" t="b">
        <f t="shared" ca="1" si="181"/>
        <v>0</v>
      </c>
      <c r="CC18" s="19" t="b">
        <f t="shared" ca="1" si="181"/>
        <v>0</v>
      </c>
      <c r="CD18" s="19">
        <f t="shared" ca="1" si="181"/>
        <v>0</v>
      </c>
      <c r="CE18" s="19" t="b">
        <f t="shared" ca="1" si="181"/>
        <v>1</v>
      </c>
      <c r="CF18" s="19" t="str">
        <f t="shared" ca="1" si="181"/>
        <v>-</v>
      </c>
      <c r="CG18" s="19" t="b">
        <f t="shared" ca="1" si="181"/>
        <v>1</v>
      </c>
      <c r="CH18" s="19">
        <f t="shared" ca="1" si="181"/>
        <v>0</v>
      </c>
      <c r="CI18" s="19" t="str">
        <f t="shared" ca="1" si="181"/>
        <v>-</v>
      </c>
      <c r="CJ18" s="19">
        <f t="shared" ca="1" si="181"/>
        <v>1</v>
      </c>
      <c r="CK18" s="19">
        <f t="shared" ca="1" si="181"/>
        <v>1</v>
      </c>
      <c r="CL18" s="9"/>
      <c r="CM18" s="19" t="str">
        <f t="shared" ca="1" si="162"/>
        <v>-</v>
      </c>
      <c r="CN18" s="19" t="str">
        <f t="shared" ca="1" si="162"/>
        <v>-</v>
      </c>
      <c r="CO18" s="19" t="str">
        <f t="shared" ca="1" si="162"/>
        <v>-</v>
      </c>
      <c r="CP18" s="19" t="str">
        <f t="shared" ca="1" si="163"/>
        <v>-</v>
      </c>
      <c r="CQ18" s="19" t="str">
        <f t="shared" ca="1" si="163"/>
        <v>-</v>
      </c>
      <c r="CR18" s="19" t="str">
        <f t="shared" ca="1" si="163"/>
        <v>-</v>
      </c>
      <c r="CS18" s="19" t="str">
        <f t="shared" ca="1" si="163"/>
        <v>-</v>
      </c>
      <c r="CT18" s="19" t="str">
        <f t="shared" ref="CT18:DZ19" ca="1" si="182">OFFSET(CT$5,$B18,0)</f>
        <v>-</v>
      </c>
      <c r="CU18" s="19" t="str">
        <f t="shared" ca="1" si="182"/>
        <v>-</v>
      </c>
      <c r="CV18" s="19" t="str">
        <f t="shared" ca="1" si="182"/>
        <v>-</v>
      </c>
      <c r="CW18" s="19" t="str">
        <f t="shared" ca="1" si="182"/>
        <v>-</v>
      </c>
      <c r="CX18" s="19" t="str">
        <f t="shared" ca="1" si="164"/>
        <v>-</v>
      </c>
      <c r="CY18" s="19">
        <f t="shared" ca="1" si="182"/>
        <v>0.125</v>
      </c>
      <c r="CZ18" s="19">
        <f t="shared" ca="1" si="182"/>
        <v>0.3</v>
      </c>
      <c r="DA18" s="19">
        <f t="shared" ca="1" si="182"/>
        <v>-0.05</v>
      </c>
      <c r="DB18" s="19">
        <f t="shared" ca="1" si="182"/>
        <v>0.1</v>
      </c>
      <c r="DC18" s="19">
        <f t="shared" ca="1" si="182"/>
        <v>0.25</v>
      </c>
      <c r="DD18" s="19">
        <f t="shared" ca="1" si="182"/>
        <v>-0.05</v>
      </c>
      <c r="DE18" s="19">
        <f t="shared" ca="1" si="182"/>
        <v>0.05</v>
      </c>
      <c r="DF18" s="19">
        <f t="shared" ca="1" si="182"/>
        <v>0.1</v>
      </c>
      <c r="DG18" s="19">
        <f t="shared" ca="1" si="182"/>
        <v>-0.02</v>
      </c>
      <c r="DH18" s="19">
        <f t="shared" ca="1" si="182"/>
        <v>0.1</v>
      </c>
      <c r="DI18" s="19">
        <f t="shared" ca="1" si="182"/>
        <v>0.25</v>
      </c>
      <c r="DJ18" s="19">
        <f t="shared" ca="1" si="182"/>
        <v>-0.05</v>
      </c>
      <c r="DK18" s="19">
        <f t="shared" ca="1" si="182"/>
        <v>1</v>
      </c>
      <c r="DL18" s="19">
        <f t="shared" ca="1" si="182"/>
        <v>1</v>
      </c>
      <c r="DM18" s="19" t="str">
        <f t="shared" ca="1" si="182"/>
        <v>-</v>
      </c>
      <c r="DN18" s="19" t="str">
        <f t="shared" ca="1" si="182"/>
        <v>-</v>
      </c>
      <c r="DO18" s="19" t="str">
        <f t="shared" ca="1" si="182"/>
        <v>-</v>
      </c>
      <c r="DP18" s="19" t="str">
        <f t="shared" ca="1" si="182"/>
        <v>-</v>
      </c>
      <c r="DQ18" s="19" t="str">
        <f t="shared" ca="1" si="182"/>
        <v>-</v>
      </c>
      <c r="DR18" s="19" t="str">
        <f t="shared" ca="1" si="182"/>
        <v>-</v>
      </c>
      <c r="DS18" s="19" t="str">
        <f t="shared" ca="1" si="182"/>
        <v>-</v>
      </c>
      <c r="DT18" s="19" t="str">
        <f t="shared" ca="1" si="182"/>
        <v>-</v>
      </c>
      <c r="DU18" s="19" t="str">
        <f t="shared" ca="1" si="182"/>
        <v>-</v>
      </c>
      <c r="DV18" s="19">
        <f t="shared" ca="1" si="182"/>
        <v>0</v>
      </c>
      <c r="DW18" s="19">
        <f t="shared" ca="1" si="182"/>
        <v>0</v>
      </c>
      <c r="DX18" s="19">
        <f t="shared" ca="1" si="182"/>
        <v>0</v>
      </c>
      <c r="DY18" s="19">
        <f t="shared" ca="1" si="182"/>
        <v>0</v>
      </c>
      <c r="DZ18" s="19">
        <f t="shared" ca="1" si="182"/>
        <v>0</v>
      </c>
      <c r="EA18" s="19">
        <f t="shared" ref="EA18:GG21" ca="1" si="183">OFFSET(EA$5,$B18,0)</f>
        <v>0</v>
      </c>
      <c r="EB18" s="19">
        <f t="shared" ca="1" si="183"/>
        <v>0</v>
      </c>
      <c r="EC18" s="19">
        <f t="shared" ca="1" si="183"/>
        <v>0</v>
      </c>
      <c r="ED18" s="19">
        <f t="shared" ca="1" si="183"/>
        <v>0</v>
      </c>
      <c r="EE18" s="19">
        <f t="shared" ca="1" si="183"/>
        <v>0</v>
      </c>
      <c r="EF18" s="19">
        <f t="shared" ca="1" si="183"/>
        <v>0</v>
      </c>
      <c r="EG18" s="19">
        <f t="shared" ca="1" si="183"/>
        <v>0</v>
      </c>
      <c r="EH18" s="19">
        <f t="shared" ca="1" si="183"/>
        <v>0</v>
      </c>
      <c r="EI18" s="19">
        <f t="shared" ca="1" si="183"/>
        <v>0</v>
      </c>
      <c r="EJ18" s="19">
        <f t="shared" ca="1" si="183"/>
        <v>0</v>
      </c>
      <c r="EK18" s="19">
        <f t="shared" ca="1" si="183"/>
        <v>0</v>
      </c>
      <c r="EL18" s="19">
        <f t="shared" ca="1" si="183"/>
        <v>0</v>
      </c>
      <c r="EM18" s="19">
        <f t="shared" ca="1" si="183"/>
        <v>0</v>
      </c>
      <c r="EN18" s="19">
        <f t="shared" ca="1" si="183"/>
        <v>0</v>
      </c>
      <c r="EO18" s="19">
        <f t="shared" ca="1" si="183"/>
        <v>0</v>
      </c>
      <c r="EP18" s="19">
        <f t="shared" ca="1" si="183"/>
        <v>0</v>
      </c>
      <c r="EQ18" s="19">
        <f t="shared" ca="1" si="183"/>
        <v>0</v>
      </c>
      <c r="ER18" s="19">
        <f t="shared" ca="1" si="183"/>
        <v>0</v>
      </c>
      <c r="ES18" s="19">
        <f t="shared" ca="1" si="183"/>
        <v>0</v>
      </c>
      <c r="ET18" s="19">
        <f t="shared" ca="1" si="183"/>
        <v>0</v>
      </c>
      <c r="EU18" s="19">
        <f t="shared" ca="1" si="183"/>
        <v>0</v>
      </c>
      <c r="EV18" s="19">
        <f t="shared" ca="1" si="183"/>
        <v>0</v>
      </c>
      <c r="EW18" s="19">
        <f t="shared" ca="1" si="183"/>
        <v>0</v>
      </c>
      <c r="EX18" s="19">
        <f t="shared" ca="1" si="183"/>
        <v>0</v>
      </c>
      <c r="EY18" s="19">
        <f t="shared" ca="1" si="183"/>
        <v>0</v>
      </c>
      <c r="EZ18" s="19">
        <f t="shared" ca="1" si="183"/>
        <v>0</v>
      </c>
      <c r="FA18" s="19">
        <f t="shared" ca="1" si="183"/>
        <v>0</v>
      </c>
      <c r="FB18" s="19">
        <f t="shared" ca="1" si="183"/>
        <v>0</v>
      </c>
      <c r="FC18" s="19">
        <f t="shared" ca="1" si="183"/>
        <v>0</v>
      </c>
      <c r="FD18" s="19">
        <f t="shared" ca="1" si="183"/>
        <v>0</v>
      </c>
      <c r="FE18" s="19">
        <f t="shared" ca="1" si="183"/>
        <v>0</v>
      </c>
      <c r="FF18" s="19">
        <f t="shared" ca="1" si="183"/>
        <v>0</v>
      </c>
      <c r="FG18" s="19">
        <f t="shared" ca="1" si="183"/>
        <v>0</v>
      </c>
      <c r="FH18" s="19">
        <f t="shared" ca="1" si="183"/>
        <v>0</v>
      </c>
      <c r="FI18" s="19">
        <f t="shared" ca="1" si="183"/>
        <v>0</v>
      </c>
      <c r="FJ18" s="19">
        <f t="shared" ca="1" si="183"/>
        <v>0</v>
      </c>
      <c r="FK18" s="19">
        <f t="shared" ca="1" si="183"/>
        <v>0</v>
      </c>
      <c r="FL18" s="19">
        <f t="shared" ca="1" si="183"/>
        <v>0</v>
      </c>
      <c r="FM18" s="19">
        <f t="shared" ca="1" si="183"/>
        <v>0</v>
      </c>
      <c r="FN18" s="19">
        <f t="shared" ca="1" si="183"/>
        <v>0</v>
      </c>
      <c r="FO18" s="19">
        <f t="shared" ca="1" si="183"/>
        <v>0</v>
      </c>
      <c r="FP18" s="19">
        <f t="shared" ca="1" si="183"/>
        <v>0</v>
      </c>
      <c r="FQ18" s="19">
        <f t="shared" ca="1" si="183"/>
        <v>0</v>
      </c>
      <c r="FR18" s="19">
        <f t="shared" ca="1" si="183"/>
        <v>0</v>
      </c>
      <c r="FS18" s="19">
        <f t="shared" ca="1" si="183"/>
        <v>0</v>
      </c>
      <c r="FT18" s="19">
        <f t="shared" ca="1" si="183"/>
        <v>0</v>
      </c>
      <c r="FU18" s="19">
        <f t="shared" ca="1" si="183"/>
        <v>0</v>
      </c>
      <c r="FV18" s="19">
        <f t="shared" ca="1" si="183"/>
        <v>0</v>
      </c>
      <c r="FW18" s="19">
        <f t="shared" ca="1" si="183"/>
        <v>0</v>
      </c>
      <c r="FX18" s="19">
        <f t="shared" ca="1" si="183"/>
        <v>0</v>
      </c>
      <c r="FY18" s="19">
        <f t="shared" ca="1" si="183"/>
        <v>0</v>
      </c>
      <c r="FZ18" s="19">
        <f t="shared" ca="1" si="183"/>
        <v>0</v>
      </c>
      <c r="GA18" s="19">
        <f t="shared" ca="1" si="183"/>
        <v>0</v>
      </c>
      <c r="GB18" s="19">
        <f t="shared" ca="1" si="183"/>
        <v>0</v>
      </c>
      <c r="GC18" s="19">
        <f t="shared" ca="1" si="183"/>
        <v>0</v>
      </c>
      <c r="GD18" s="19">
        <f t="shared" ca="1" si="183"/>
        <v>0</v>
      </c>
      <c r="GE18" s="19">
        <f t="shared" ca="1" si="183"/>
        <v>0</v>
      </c>
      <c r="GF18" s="19">
        <f t="shared" ca="1" si="183"/>
        <v>0</v>
      </c>
      <c r="GG18" s="19">
        <f t="shared" ca="1" si="183"/>
        <v>0</v>
      </c>
      <c r="GH18" s="19">
        <f t="shared" ref="GH18:HV21" ca="1" si="184">OFFSET(GH$5,$B18,0)</f>
        <v>0</v>
      </c>
      <c r="GI18" s="19">
        <f t="shared" ca="1" si="184"/>
        <v>0</v>
      </c>
      <c r="GJ18" s="19">
        <f t="shared" ca="1" si="184"/>
        <v>0</v>
      </c>
      <c r="GK18" s="19">
        <f t="shared" ca="1" si="184"/>
        <v>0</v>
      </c>
      <c r="GL18" s="19">
        <f t="shared" ca="1" si="184"/>
        <v>0</v>
      </c>
      <c r="GM18" s="19">
        <f t="shared" ca="1" si="184"/>
        <v>0</v>
      </c>
      <c r="GN18" s="19">
        <f t="shared" ca="1" si="184"/>
        <v>0</v>
      </c>
      <c r="GO18" s="19">
        <f t="shared" ca="1" si="184"/>
        <v>0</v>
      </c>
      <c r="GP18" s="19">
        <f t="shared" ca="1" si="184"/>
        <v>0</v>
      </c>
      <c r="GQ18" s="19">
        <f t="shared" ca="1" si="184"/>
        <v>0</v>
      </c>
      <c r="GR18" s="19">
        <f t="shared" ca="1" si="184"/>
        <v>0</v>
      </c>
      <c r="GS18" s="19">
        <f t="shared" ca="1" si="184"/>
        <v>0</v>
      </c>
      <c r="GT18" s="19">
        <f t="shared" ca="1" si="184"/>
        <v>0</v>
      </c>
      <c r="GU18" s="19">
        <f t="shared" ca="1" si="184"/>
        <v>0</v>
      </c>
      <c r="GV18" s="19">
        <f t="shared" ca="1" si="184"/>
        <v>0</v>
      </c>
      <c r="GW18" s="19">
        <f t="shared" ca="1" si="184"/>
        <v>0</v>
      </c>
      <c r="GX18" s="19">
        <f t="shared" ca="1" si="184"/>
        <v>0</v>
      </c>
      <c r="GY18" s="19">
        <f t="shared" ca="1" si="184"/>
        <v>0</v>
      </c>
      <c r="GZ18" s="19">
        <f t="shared" ca="1" si="184"/>
        <v>0</v>
      </c>
      <c r="HA18" s="19">
        <f t="shared" ca="1" si="184"/>
        <v>0</v>
      </c>
      <c r="HB18" s="19">
        <f t="shared" ca="1" si="184"/>
        <v>0</v>
      </c>
      <c r="HC18" s="19">
        <f t="shared" ca="1" si="184"/>
        <v>0</v>
      </c>
      <c r="HD18" s="19">
        <f t="shared" ca="1" si="184"/>
        <v>0</v>
      </c>
      <c r="HE18" s="19">
        <f t="shared" ca="1" si="184"/>
        <v>0</v>
      </c>
      <c r="HF18" s="19">
        <f t="shared" ca="1" si="184"/>
        <v>0</v>
      </c>
      <c r="HG18" s="19">
        <f t="shared" ca="1" si="184"/>
        <v>0</v>
      </c>
      <c r="HH18" s="19">
        <f t="shared" ca="1" si="184"/>
        <v>0</v>
      </c>
      <c r="HI18" s="19">
        <f t="shared" ca="1" si="184"/>
        <v>0</v>
      </c>
      <c r="HJ18" s="19">
        <f t="shared" ca="1" si="184"/>
        <v>0</v>
      </c>
      <c r="HK18" s="19">
        <f t="shared" ca="1" si="184"/>
        <v>0</v>
      </c>
      <c r="HL18" s="19">
        <f t="shared" ca="1" si="184"/>
        <v>0</v>
      </c>
      <c r="HM18" s="19">
        <f t="shared" ca="1" si="184"/>
        <v>0</v>
      </c>
      <c r="HN18" s="19">
        <f t="shared" ca="1" si="184"/>
        <v>0</v>
      </c>
      <c r="HO18" s="19">
        <f t="shared" ca="1" si="184"/>
        <v>0</v>
      </c>
      <c r="HP18" s="19">
        <f t="shared" ca="1" si="184"/>
        <v>0</v>
      </c>
      <c r="HQ18" s="19">
        <f t="shared" ca="1" si="184"/>
        <v>0</v>
      </c>
      <c r="HR18" s="19">
        <f t="shared" ca="1" si="184"/>
        <v>0</v>
      </c>
      <c r="HS18" s="19">
        <f t="shared" ca="1" si="184"/>
        <v>0</v>
      </c>
      <c r="HT18" s="19">
        <f t="shared" ca="1" si="184"/>
        <v>0</v>
      </c>
      <c r="HU18" s="19">
        <f t="shared" ca="1" si="184"/>
        <v>0</v>
      </c>
      <c r="HV18" s="19">
        <f t="shared" ca="1" si="184"/>
        <v>0</v>
      </c>
      <c r="HW18" s="19" t="str">
        <f t="shared" ref="HW18:HW19" ca="1" si="185">OFFSET(HW$5,$B18,0)</f>
        <v>-</v>
      </c>
      <c r="HX18" s="9"/>
      <c r="HY18" s="19">
        <f t="shared" ref="HY18:IU21" ca="1" si="186">OFFSET(HY$5,$B18,0)</f>
        <v>1</v>
      </c>
      <c r="HZ18" s="19" t="str">
        <f t="shared" ca="1" si="186"/>
        <v>-</v>
      </c>
      <c r="IA18" s="19">
        <f t="shared" ca="1" si="186"/>
        <v>0</v>
      </c>
      <c r="IB18" s="19" t="str">
        <f t="shared" ca="1" si="186"/>
        <v>-</v>
      </c>
      <c r="IC18" s="19">
        <f t="shared" ca="1" si="186"/>
        <v>1</v>
      </c>
      <c r="ID18" s="19">
        <f t="shared" ca="1" si="186"/>
        <v>0</v>
      </c>
      <c r="IE18" s="19">
        <f t="shared" ca="1" si="186"/>
        <v>0</v>
      </c>
      <c r="IF18" s="19">
        <f t="shared" ca="1" si="186"/>
        <v>0</v>
      </c>
      <c r="IG18" s="19">
        <f t="shared" ca="1" si="186"/>
        <v>0</v>
      </c>
      <c r="IH18" s="19">
        <f t="shared" ca="1" si="186"/>
        <v>0</v>
      </c>
      <c r="II18" s="19">
        <f t="shared" ca="1" si="186"/>
        <v>0</v>
      </c>
      <c r="IJ18" s="19">
        <f t="shared" ca="1" si="186"/>
        <v>0</v>
      </c>
      <c r="IK18" s="19">
        <f t="shared" ca="1" si="186"/>
        <v>0</v>
      </c>
      <c r="IL18" s="19">
        <f t="shared" ca="1" si="186"/>
        <v>0</v>
      </c>
      <c r="IM18" s="19">
        <f t="shared" ca="1" si="186"/>
        <v>0</v>
      </c>
      <c r="IN18" s="19">
        <f t="shared" ca="1" si="186"/>
        <v>0</v>
      </c>
      <c r="IO18" s="19">
        <f t="shared" ca="1" si="186"/>
        <v>0</v>
      </c>
      <c r="IP18" s="19">
        <f t="shared" ca="1" si="186"/>
        <v>0</v>
      </c>
      <c r="IQ18" s="19">
        <f t="shared" ca="1" si="186"/>
        <v>0</v>
      </c>
      <c r="IR18" s="19">
        <f t="shared" ca="1" si="186"/>
        <v>0</v>
      </c>
      <c r="IS18" s="19">
        <f t="shared" ca="1" si="186"/>
        <v>0</v>
      </c>
      <c r="IT18" s="19">
        <f t="shared" ca="1" si="186"/>
        <v>0</v>
      </c>
      <c r="IU18" s="19">
        <f t="shared" ca="1" si="186"/>
        <v>0</v>
      </c>
      <c r="IV18" s="19">
        <f t="shared" ref="IV18:JA19" ca="1" si="187">OFFSET(IV$5,$B18,0)</f>
        <v>0</v>
      </c>
      <c r="IW18" s="19">
        <f t="shared" ca="1" si="187"/>
        <v>0</v>
      </c>
      <c r="IX18" s="19">
        <f t="shared" ca="1" si="187"/>
        <v>0</v>
      </c>
      <c r="IY18" s="19">
        <f t="shared" ca="1" si="187"/>
        <v>1</v>
      </c>
      <c r="IZ18" s="19">
        <f t="shared" ca="1" si="187"/>
        <v>0</v>
      </c>
      <c r="JA18" s="19">
        <f t="shared" ca="1" si="187"/>
        <v>1</v>
      </c>
      <c r="JB18" s="9"/>
      <c r="JC18" s="19" t="str">
        <f ca="1">OFFSET(JC$5,$B18,0)</f>
        <v>-</v>
      </c>
      <c r="JD18" s="12" t="b">
        <v>0</v>
      </c>
      <c r="JE18" s="12" t="b">
        <v>1</v>
      </c>
      <c r="JF18" s="12" t="b">
        <v>0</v>
      </c>
      <c r="JG18" s="19">
        <f t="shared" ref="JG18:KI19" ca="1" si="188">OFFSET(JG$5,$B18,0)</f>
        <v>1</v>
      </c>
      <c r="JH18" s="19">
        <f t="shared" ca="1" si="188"/>
        <v>1</v>
      </c>
      <c r="JI18" s="19" t="str">
        <f t="shared" ca="1" si="188"/>
        <v>-</v>
      </c>
      <c r="JJ18" s="19" t="str">
        <f t="shared" ca="1" si="188"/>
        <v>-</v>
      </c>
      <c r="JK18" s="19" t="str">
        <f t="shared" ca="1" si="188"/>
        <v>-</v>
      </c>
      <c r="JL18" s="19" t="str">
        <f t="shared" ca="1" si="188"/>
        <v>-</v>
      </c>
      <c r="JM18" s="19">
        <f t="shared" ca="1" si="188"/>
        <v>1</v>
      </c>
      <c r="JN18" s="19" t="str">
        <f t="shared" ca="1" si="188"/>
        <v>-</v>
      </c>
      <c r="JO18" s="19" t="str">
        <f t="shared" ca="1" si="188"/>
        <v>-</v>
      </c>
      <c r="JP18" s="19" t="str">
        <f t="shared" ca="1" si="188"/>
        <v>-</v>
      </c>
      <c r="JQ18" s="19" t="str">
        <f t="shared" ca="1" si="188"/>
        <v>-</v>
      </c>
      <c r="JR18" s="19" t="str">
        <f t="shared" ca="1" si="188"/>
        <v>-</v>
      </c>
      <c r="JS18" s="19" t="str">
        <f t="shared" ca="1" si="188"/>
        <v>-</v>
      </c>
      <c r="JT18" s="19" t="str">
        <f t="shared" ca="1" si="188"/>
        <v>-</v>
      </c>
      <c r="JU18" s="19" t="str">
        <f t="shared" ca="1" si="188"/>
        <v>-</v>
      </c>
      <c r="JV18" s="19" t="str">
        <f t="shared" ca="1" si="188"/>
        <v>-</v>
      </c>
      <c r="JW18" s="19" t="str">
        <f t="shared" ca="1" si="188"/>
        <v>-</v>
      </c>
      <c r="JX18" s="19" t="str">
        <f t="shared" ca="1" si="188"/>
        <v>-</v>
      </c>
      <c r="JY18" s="19" t="b">
        <f t="shared" ca="1" si="188"/>
        <v>1</v>
      </c>
      <c r="JZ18" s="19">
        <f t="shared" ca="1" si="188"/>
        <v>0</v>
      </c>
      <c r="KA18" s="19" t="str">
        <f t="shared" ca="1" si="188"/>
        <v>-</v>
      </c>
      <c r="KB18" s="19">
        <f t="shared" ca="1" si="188"/>
        <v>999999</v>
      </c>
      <c r="KC18" s="19">
        <f t="shared" ca="1" si="188"/>
        <v>999999</v>
      </c>
      <c r="KD18" s="19">
        <f t="shared" ca="1" si="188"/>
        <v>999999</v>
      </c>
      <c r="KE18" s="19">
        <f t="shared" ca="1" si="188"/>
        <v>999999</v>
      </c>
      <c r="KF18" s="19">
        <f t="shared" ca="1" si="188"/>
        <v>999999</v>
      </c>
      <c r="KG18" s="19" t="str">
        <f t="shared" ca="1" si="188"/>
        <v>-</v>
      </c>
      <c r="KH18" s="19" t="str">
        <f t="shared" ca="1" si="188"/>
        <v>-</v>
      </c>
      <c r="KI18" s="19" t="str">
        <f t="shared" ca="1" si="188"/>
        <v>-</v>
      </c>
      <c r="KJ18" s="19" t="b">
        <f t="shared" ref="KJ18:LB19" ca="1" si="189">OFFSET(KJ$5,$B18,0)</f>
        <v>1</v>
      </c>
      <c r="KK18" s="19">
        <f t="shared" ca="1" si="189"/>
        <v>0</v>
      </c>
      <c r="KL18" s="19" t="str">
        <f t="shared" ca="1" si="189"/>
        <v>-</v>
      </c>
      <c r="KM18" s="19" t="str">
        <f t="shared" ca="1" si="189"/>
        <v>-</v>
      </c>
      <c r="KN18" s="19" t="str">
        <f t="shared" ca="1" si="189"/>
        <v>-</v>
      </c>
      <c r="KO18" s="19" t="str">
        <f t="shared" ca="1" si="189"/>
        <v>-</v>
      </c>
      <c r="KP18" s="19" t="str">
        <f t="shared" ca="1" si="189"/>
        <v>-</v>
      </c>
      <c r="KQ18" s="19" t="str">
        <f t="shared" ref="KQ18:KR21" ca="1" si="190">OFFSET(KQ$5,$B18,0)</f>
        <v>-</v>
      </c>
      <c r="KR18" s="19" t="str">
        <f t="shared" ca="1" si="190"/>
        <v>-</v>
      </c>
      <c r="KS18" s="19" t="str">
        <f t="shared" ca="1" si="189"/>
        <v>-</v>
      </c>
      <c r="KT18" s="19" t="str">
        <f t="shared" ca="1" si="189"/>
        <v>-</v>
      </c>
      <c r="KU18" s="19" t="str">
        <f t="shared" ca="1" si="189"/>
        <v>-</v>
      </c>
      <c r="KV18" s="19" t="str">
        <f t="shared" ca="1" si="189"/>
        <v>-</v>
      </c>
      <c r="KW18" s="19" t="str">
        <f t="shared" ca="1" si="189"/>
        <v>-</v>
      </c>
      <c r="KX18" s="19">
        <f t="shared" ca="1" si="189"/>
        <v>500</v>
      </c>
      <c r="KY18" s="19">
        <f t="shared" ca="1" si="189"/>
        <v>500</v>
      </c>
      <c r="KZ18" s="19" t="str">
        <f t="shared" ca="1" si="189"/>
        <v>-</v>
      </c>
      <c r="LA18" s="19" t="str">
        <f t="shared" ca="1" si="189"/>
        <v>-</v>
      </c>
      <c r="LB18" s="19" t="str">
        <f t="shared" ca="1" si="189"/>
        <v>-</v>
      </c>
      <c r="LC18" s="19">
        <f t="shared" ref="LC18:LC19" ca="1" si="191">OFFSET(LC$5,$B18,0)</f>
        <v>1</v>
      </c>
      <c r="LD18" s="9"/>
      <c r="LE18" s="19" t="str">
        <f t="shared" ref="LE18:LU19" ca="1" si="192">OFFSET(LE$5,$B18,0)</f>
        <v>-</v>
      </c>
      <c r="LF18" s="19" t="str">
        <f t="shared" ca="1" si="192"/>
        <v>-</v>
      </c>
      <c r="LG18" s="19" t="str">
        <f t="shared" ca="1" si="192"/>
        <v>-</v>
      </c>
      <c r="LH18" s="19" t="str">
        <f t="shared" ca="1" si="192"/>
        <v>-</v>
      </c>
      <c r="LI18" s="19" t="str">
        <f t="shared" ca="1" si="192"/>
        <v>-</v>
      </c>
      <c r="LJ18" s="19" t="str">
        <f t="shared" ca="1" si="192"/>
        <v>-</v>
      </c>
      <c r="LK18" s="19">
        <f t="shared" ca="1" si="192"/>
        <v>1</v>
      </c>
      <c r="LL18" s="19">
        <f t="shared" ca="1" si="192"/>
        <v>1</v>
      </c>
      <c r="LM18" s="19">
        <f t="shared" ca="1" si="192"/>
        <v>1</v>
      </c>
      <c r="LN18" s="19">
        <f t="shared" ca="1" si="192"/>
        <v>1</v>
      </c>
      <c r="LO18" s="19">
        <f t="shared" ca="1" si="192"/>
        <v>1</v>
      </c>
      <c r="LP18" s="19">
        <f t="shared" ca="1" si="192"/>
        <v>1</v>
      </c>
      <c r="LQ18" s="19">
        <f t="shared" ca="1" si="192"/>
        <v>1</v>
      </c>
      <c r="LR18" s="19">
        <f t="shared" ca="1" si="192"/>
        <v>1</v>
      </c>
      <c r="LS18" s="19">
        <f t="shared" ca="1" si="192"/>
        <v>1</v>
      </c>
      <c r="LT18" s="19">
        <f t="shared" ca="1" si="192"/>
        <v>1</v>
      </c>
      <c r="LU18" s="19">
        <f t="shared" ca="1" si="192"/>
        <v>1</v>
      </c>
      <c r="LV18" s="9"/>
      <c r="LW18" s="19" t="str">
        <f t="shared" ref="LW18:ML19" ca="1" si="193">OFFSET(LW$5,$B18,0)</f>
        <v>-</v>
      </c>
      <c r="LX18" s="19" t="str">
        <f t="shared" ca="1" si="193"/>
        <v>-</v>
      </c>
      <c r="LY18" s="19">
        <f t="shared" ca="1" si="193"/>
        <v>1</v>
      </c>
      <c r="LZ18" s="19">
        <f t="shared" ca="1" si="193"/>
        <v>0.75</v>
      </c>
      <c r="MA18" s="19">
        <f t="shared" ca="1" si="193"/>
        <v>0.75</v>
      </c>
      <c r="MB18" s="19">
        <f t="shared" ca="1" si="193"/>
        <v>0.8</v>
      </c>
      <c r="MC18" s="19">
        <f t="shared" ca="1" si="193"/>
        <v>0.82499999999999996</v>
      </c>
      <c r="MD18" s="19">
        <f t="shared" ca="1" si="193"/>
        <v>0.875</v>
      </c>
      <c r="ME18" s="19">
        <f t="shared" ca="1" si="193"/>
        <v>0.9</v>
      </c>
      <c r="MF18" s="19">
        <f t="shared" ca="1" si="193"/>
        <v>1</v>
      </c>
      <c r="MG18" s="19">
        <f t="shared" ca="1" si="193"/>
        <v>0.875</v>
      </c>
      <c r="MH18" s="19" t="b">
        <f ca="1">OFFSET(MH$5,$B18,0)</f>
        <v>0</v>
      </c>
      <c r="MI18" s="19">
        <f t="shared" ca="1" si="193"/>
        <v>74.989999999999995</v>
      </c>
      <c r="MJ18" s="19" t="str">
        <f t="shared" ca="1" si="193"/>
        <v>-</v>
      </c>
      <c r="MK18" s="19" t="str">
        <f t="shared" ca="1" si="193"/>
        <v>-</v>
      </c>
      <c r="ML18" s="19" t="str">
        <f t="shared" ca="1" si="193"/>
        <v>-</v>
      </c>
      <c r="MM18" s="19" t="str">
        <f t="shared" ref="MH18:OA19" ca="1" si="194">OFFSET(MM$5,$B18,0)</f>
        <v>-</v>
      </c>
      <c r="MN18" s="19" t="str">
        <f t="shared" ca="1" si="194"/>
        <v>-</v>
      </c>
      <c r="MO18" s="19" t="str">
        <f t="shared" ca="1" si="194"/>
        <v>-</v>
      </c>
      <c r="MP18" s="19" t="str">
        <f t="shared" ca="1" si="194"/>
        <v>-</v>
      </c>
      <c r="MQ18" s="19">
        <f t="shared" ca="1" si="194"/>
        <v>36.99</v>
      </c>
      <c r="MR18" s="19">
        <f t="shared" ca="1" si="194"/>
        <v>36.99</v>
      </c>
      <c r="MS18" s="19" t="str">
        <f t="shared" ca="1" si="194"/>
        <v>-</v>
      </c>
      <c r="MT18" s="19" t="str">
        <f t="shared" ca="1" si="194"/>
        <v>-</v>
      </c>
      <c r="MU18" s="19" t="str">
        <f t="shared" ca="1" si="194"/>
        <v>-</v>
      </c>
      <c r="MV18" s="19" t="str">
        <f t="shared" ca="1" si="194"/>
        <v>-</v>
      </c>
      <c r="MW18" s="19" t="str">
        <f t="shared" ca="1" si="194"/>
        <v>-</v>
      </c>
      <c r="MX18" s="19">
        <f t="shared" ca="1" si="194"/>
        <v>49.99</v>
      </c>
      <c r="MY18" s="19">
        <f t="shared" ca="1" si="194"/>
        <v>49.99</v>
      </c>
      <c r="MZ18" s="19">
        <f t="shared" ca="1" si="194"/>
        <v>49.99</v>
      </c>
      <c r="NA18" s="19">
        <f t="shared" ca="1" si="194"/>
        <v>49.99</v>
      </c>
      <c r="NB18" s="19">
        <f t="shared" ca="1" si="194"/>
        <v>49.99</v>
      </c>
      <c r="NC18" s="19">
        <f t="shared" ca="1" si="194"/>
        <v>49.99</v>
      </c>
      <c r="ND18" s="19">
        <f t="shared" ca="1" si="194"/>
        <v>49.99</v>
      </c>
      <c r="NE18" s="19">
        <f t="shared" ca="1" si="194"/>
        <v>49.99</v>
      </c>
      <c r="NF18" s="19">
        <f t="shared" ca="1" si="194"/>
        <v>412.99</v>
      </c>
      <c r="NG18" s="19">
        <f t="shared" ca="1" si="194"/>
        <v>412.99</v>
      </c>
      <c r="NH18" s="19" t="str">
        <f t="shared" ca="1" si="194"/>
        <v>-</v>
      </c>
      <c r="NI18" s="19" t="str">
        <f t="shared" ca="1" si="194"/>
        <v>-</v>
      </c>
      <c r="NJ18" s="19" t="str">
        <f t="shared" ca="1" si="194"/>
        <v>-</v>
      </c>
      <c r="NK18" s="19" t="str">
        <f t="shared" ca="1" si="194"/>
        <v>-</v>
      </c>
      <c r="NL18" s="19" t="str">
        <f t="shared" ca="1" si="194"/>
        <v>-</v>
      </c>
      <c r="NM18" s="19">
        <f t="shared" ca="1" si="194"/>
        <v>6.8900000000000006</v>
      </c>
      <c r="NN18" s="19">
        <f t="shared" ca="1" si="194"/>
        <v>6.8900000000000006</v>
      </c>
      <c r="NO18" s="19">
        <f t="shared" ca="1" si="194"/>
        <v>6.8900000000000006</v>
      </c>
      <c r="NP18" s="19">
        <f t="shared" ca="1" si="194"/>
        <v>6.8900000000000006</v>
      </c>
      <c r="NQ18" s="19">
        <f t="shared" ca="1" si="194"/>
        <v>6.8900000000000006</v>
      </c>
      <c r="NR18" s="19">
        <f t="shared" ca="1" si="194"/>
        <v>6.8900000000000006</v>
      </c>
      <c r="NS18" s="19">
        <f t="shared" ca="1" si="194"/>
        <v>6.8900000000000006</v>
      </c>
      <c r="NT18" s="19">
        <f t="shared" ca="1" si="194"/>
        <v>6.8900000000000006</v>
      </c>
      <c r="NU18" s="19">
        <f t="shared" ca="1" si="194"/>
        <v>346.99</v>
      </c>
      <c r="NV18" s="19">
        <f t="shared" ca="1" si="194"/>
        <v>346.99</v>
      </c>
      <c r="NW18" s="19" t="str">
        <f t="shared" ca="1" si="194"/>
        <v>-</v>
      </c>
      <c r="NX18" s="19" t="str">
        <f t="shared" ca="1" si="194"/>
        <v>-</v>
      </c>
      <c r="NY18" s="19" t="str">
        <f t="shared" ca="1" si="194"/>
        <v>-</v>
      </c>
      <c r="NZ18" s="19" t="str">
        <f t="shared" ca="1" si="194"/>
        <v>-</v>
      </c>
      <c r="OA18" s="19" t="str">
        <f t="shared" ca="1" si="194"/>
        <v>-</v>
      </c>
      <c r="OB18" s="19">
        <f t="shared" ref="OB18:OB19" ca="1" si="195">OFFSET(OB$5,$B18,0)</f>
        <v>0</v>
      </c>
      <c r="OC18" s="24">
        <v>0</v>
      </c>
    </row>
    <row r="19" spans="1:393" outlineLevel="1">
      <c r="A19" s="21">
        <f t="shared" si="156"/>
        <v>14</v>
      </c>
      <c r="B19" s="21">
        <f t="shared" ref="B19:B21" si="196">$A$16</f>
        <v>11</v>
      </c>
      <c r="C19">
        <v>1</v>
      </c>
      <c r="D19" s="19" t="str">
        <f t="shared" ca="1" si="176"/>
        <v>GSM</v>
      </c>
      <c r="E19" t="b">
        <v>0</v>
      </c>
      <c r="F19" t="b">
        <v>0</v>
      </c>
      <c r="G19" t="b">
        <v>0</v>
      </c>
      <c r="N19">
        <f t="shared" si="177"/>
        <v>1</v>
      </c>
      <c r="U19" s="218"/>
      <c r="V19" s="218"/>
      <c r="X19" s="218"/>
      <c r="Y19" s="218"/>
      <c r="Z19" s="218"/>
      <c r="AA19" s="218"/>
      <c r="AB19" s="218"/>
      <c r="AC19" s="218"/>
      <c r="AD19" s="218"/>
      <c r="AE19" s="218"/>
      <c r="AL19" s="231" t="s">
        <v>1285</v>
      </c>
      <c r="AM19" s="9" t="str">
        <f>IF(COUNTIF(AL$5:AL19,AL19)=1,"-","Dup")</f>
        <v>-</v>
      </c>
      <c r="AN19" s="9"/>
      <c r="AO19" s="12" t="b">
        <v>1</v>
      </c>
      <c r="AP19" s="12" t="b">
        <v>1</v>
      </c>
      <c r="AQ19" s="12" t="b">
        <v>1</v>
      </c>
      <c r="AR19" s="12" t="b">
        <v>1</v>
      </c>
      <c r="AS19" s="12" t="b">
        <v>1</v>
      </c>
      <c r="AT19" s="12" t="b">
        <v>1</v>
      </c>
      <c r="AU19" s="9"/>
      <c r="AV19" s="19" t="b">
        <f t="shared" ca="1" si="178"/>
        <v>0</v>
      </c>
      <c r="AW19" s="19" t="str">
        <f t="shared" ca="1" si="178"/>
        <v>-</v>
      </c>
      <c r="AX19" s="19" t="str">
        <f t="shared" ca="1" si="178"/>
        <v>-</v>
      </c>
      <c r="AY19" s="19" t="str">
        <f t="shared" ca="1" si="178"/>
        <v>-</v>
      </c>
      <c r="AZ19" s="19" t="b">
        <f t="shared" ca="1" si="178"/>
        <v>0</v>
      </c>
      <c r="BA19" s="19" t="str">
        <f ca="1">OFFSET(BA$5,$B19,0)</f>
        <v>-</v>
      </c>
      <c r="BB19" s="19" t="str">
        <f t="shared" ca="1" si="158"/>
        <v>-</v>
      </c>
      <c r="BC19" s="9"/>
      <c r="BD19" s="19" t="str">
        <f t="shared" ca="1" si="179"/>
        <v>-</v>
      </c>
      <c r="BE19" s="19" t="str">
        <f t="shared" ca="1" si="179"/>
        <v>-</v>
      </c>
      <c r="BF19" s="19" t="str">
        <f t="shared" ca="1" si="179"/>
        <v>-</v>
      </c>
      <c r="BG19" s="19" t="str">
        <f t="shared" ca="1" si="179"/>
        <v>-</v>
      </c>
      <c r="BH19" s="19" t="str">
        <f t="shared" ca="1" si="179"/>
        <v>-</v>
      </c>
      <c r="BI19" s="19" t="str">
        <f t="shared" ca="1" si="179"/>
        <v>-</v>
      </c>
      <c r="BJ19" s="19" t="str">
        <f t="shared" ca="1" si="179"/>
        <v>-</v>
      </c>
      <c r="BK19" s="19" t="str">
        <f t="shared" ca="1" si="179"/>
        <v>-</v>
      </c>
      <c r="BL19" s="19" t="str">
        <f t="shared" ca="1" si="179"/>
        <v>-</v>
      </c>
      <c r="BM19" s="19" t="str">
        <f t="shared" ca="1" si="179"/>
        <v>-</v>
      </c>
      <c r="BN19" s="19" t="str">
        <f t="shared" ca="1" si="179"/>
        <v>-</v>
      </c>
      <c r="BO19" s="9"/>
      <c r="BP19" s="19" t="str">
        <f t="shared" ca="1" si="180"/>
        <v>-</v>
      </c>
      <c r="BQ19" s="19" t="str">
        <f t="shared" ca="1" si="180"/>
        <v>-</v>
      </c>
      <c r="BR19" s="19" t="str">
        <f t="shared" ca="1" si="180"/>
        <v>-</v>
      </c>
      <c r="BS19" s="19" t="str">
        <f t="shared" ca="1" si="180"/>
        <v>-</v>
      </c>
      <c r="BT19" s="19" t="str">
        <f t="shared" ca="1" si="180"/>
        <v>-</v>
      </c>
      <c r="BU19" s="19" t="str">
        <f t="shared" ca="1" si="180"/>
        <v>-</v>
      </c>
      <c r="BV19" s="19" t="str">
        <f t="shared" ca="1" si="180"/>
        <v>-</v>
      </c>
      <c r="BW19" s="19" t="str">
        <f t="shared" ca="1" si="180"/>
        <v>-</v>
      </c>
      <c r="BX19" s="19" t="str">
        <f t="shared" ca="1" si="180"/>
        <v>-</v>
      </c>
      <c r="BY19" s="19" t="str">
        <f t="shared" ca="1" si="180"/>
        <v>-</v>
      </c>
      <c r="BZ19" s="9"/>
      <c r="CA19" s="19" t="b">
        <f t="shared" ca="1" si="181"/>
        <v>0</v>
      </c>
      <c r="CB19" s="19" t="b">
        <v>1</v>
      </c>
      <c r="CC19" s="19" t="b">
        <f t="shared" ca="1" si="181"/>
        <v>0</v>
      </c>
      <c r="CD19" s="19">
        <f t="shared" ca="1" si="181"/>
        <v>0</v>
      </c>
      <c r="CE19" s="19" t="b">
        <f t="shared" ca="1" si="181"/>
        <v>1</v>
      </c>
      <c r="CF19" s="19" t="str">
        <f t="shared" ca="1" si="181"/>
        <v>-</v>
      </c>
      <c r="CG19" s="19" t="b">
        <f t="shared" ca="1" si="181"/>
        <v>1</v>
      </c>
      <c r="CH19" s="19">
        <f t="shared" ca="1" si="181"/>
        <v>0</v>
      </c>
      <c r="CI19" s="19" t="str">
        <f t="shared" ca="1" si="181"/>
        <v>-</v>
      </c>
      <c r="CJ19" s="19">
        <f t="shared" ca="1" si="181"/>
        <v>1</v>
      </c>
      <c r="CK19" s="19">
        <f t="shared" ca="1" si="181"/>
        <v>1</v>
      </c>
      <c r="CL19" s="9"/>
      <c r="CM19" s="19" t="str">
        <f t="shared" ca="1" si="162"/>
        <v>-</v>
      </c>
      <c r="CN19" s="19" t="str">
        <f t="shared" ca="1" si="162"/>
        <v>-</v>
      </c>
      <c r="CO19" s="19" t="str">
        <f t="shared" ca="1" si="162"/>
        <v>-</v>
      </c>
      <c r="CP19" s="19" t="str">
        <f t="shared" ca="1" si="163"/>
        <v>-</v>
      </c>
      <c r="CQ19" s="19" t="str">
        <f t="shared" ca="1" si="163"/>
        <v>-</v>
      </c>
      <c r="CR19" s="19" t="str">
        <f t="shared" ca="1" si="163"/>
        <v>-</v>
      </c>
      <c r="CS19" s="19" t="str">
        <f t="shared" ca="1" si="163"/>
        <v>-</v>
      </c>
      <c r="CT19" s="19" t="str">
        <f t="shared" ca="1" si="182"/>
        <v>-</v>
      </c>
      <c r="CU19" s="19" t="str">
        <f t="shared" ca="1" si="182"/>
        <v>-</v>
      </c>
      <c r="CV19" s="19" t="str">
        <f t="shared" ca="1" si="182"/>
        <v>-</v>
      </c>
      <c r="CW19" s="19" t="str">
        <f t="shared" ca="1" si="182"/>
        <v>-</v>
      </c>
      <c r="CX19" s="19" t="str">
        <f t="shared" ca="1" si="164"/>
        <v>-</v>
      </c>
      <c r="CY19" s="19">
        <f t="shared" ca="1" si="182"/>
        <v>0.125</v>
      </c>
      <c r="CZ19" s="19">
        <f t="shared" ca="1" si="182"/>
        <v>0.3</v>
      </c>
      <c r="DA19" s="19">
        <f t="shared" ca="1" si="182"/>
        <v>-0.05</v>
      </c>
      <c r="DB19" s="19">
        <f t="shared" ca="1" si="182"/>
        <v>0.1</v>
      </c>
      <c r="DC19" s="19">
        <f t="shared" ca="1" si="182"/>
        <v>0.25</v>
      </c>
      <c r="DD19" s="19">
        <f t="shared" ca="1" si="182"/>
        <v>-0.05</v>
      </c>
      <c r="DE19" s="19">
        <f t="shared" ca="1" si="182"/>
        <v>0.05</v>
      </c>
      <c r="DF19" s="19">
        <f t="shared" ca="1" si="182"/>
        <v>0.1</v>
      </c>
      <c r="DG19" s="19">
        <f t="shared" ca="1" si="182"/>
        <v>-0.02</v>
      </c>
      <c r="DH19" s="19">
        <f t="shared" ca="1" si="182"/>
        <v>0.1</v>
      </c>
      <c r="DI19" s="19">
        <f t="shared" ca="1" si="182"/>
        <v>0.25</v>
      </c>
      <c r="DJ19" s="19">
        <f t="shared" ca="1" si="182"/>
        <v>-0.05</v>
      </c>
      <c r="DK19" s="19">
        <f t="shared" ca="1" si="182"/>
        <v>1</v>
      </c>
      <c r="DL19" s="19">
        <f t="shared" ca="1" si="182"/>
        <v>1</v>
      </c>
      <c r="DM19" s="19" t="str">
        <f t="shared" ca="1" si="182"/>
        <v>-</v>
      </c>
      <c r="DN19" s="19" t="str">
        <f t="shared" ca="1" si="182"/>
        <v>-</v>
      </c>
      <c r="DO19" s="19" t="str">
        <f t="shared" ca="1" si="182"/>
        <v>-</v>
      </c>
      <c r="DP19" s="19" t="str">
        <f t="shared" ca="1" si="182"/>
        <v>-</v>
      </c>
      <c r="DQ19" s="19" t="str">
        <f t="shared" ca="1" si="182"/>
        <v>-</v>
      </c>
      <c r="DR19" s="19" t="str">
        <f t="shared" ca="1" si="182"/>
        <v>-</v>
      </c>
      <c r="DS19" s="19" t="str">
        <f t="shared" ca="1" si="182"/>
        <v>-</v>
      </c>
      <c r="DT19" s="19" t="str">
        <f t="shared" ca="1" si="182"/>
        <v>-</v>
      </c>
      <c r="DU19" s="19" t="str">
        <f t="shared" ca="1" si="182"/>
        <v>-</v>
      </c>
      <c r="DV19" s="19">
        <f t="shared" ca="1" si="182"/>
        <v>0</v>
      </c>
      <c r="DW19" s="19">
        <f t="shared" ca="1" si="182"/>
        <v>0</v>
      </c>
      <c r="DX19" s="19">
        <f t="shared" ca="1" si="182"/>
        <v>0</v>
      </c>
      <c r="DY19" s="19">
        <f t="shared" ca="1" si="182"/>
        <v>0</v>
      </c>
      <c r="DZ19" s="19">
        <f t="shared" ref="DZ19:GF20" ca="1" si="197">OFFSET(DZ$5,$B19,0)</f>
        <v>0</v>
      </c>
      <c r="EA19" s="19">
        <f t="shared" ca="1" si="197"/>
        <v>0</v>
      </c>
      <c r="EB19" s="19">
        <f t="shared" ca="1" si="197"/>
        <v>0</v>
      </c>
      <c r="EC19" s="19">
        <f t="shared" ca="1" si="197"/>
        <v>0</v>
      </c>
      <c r="ED19" s="19">
        <f t="shared" ca="1" si="197"/>
        <v>0</v>
      </c>
      <c r="EE19" s="19">
        <f t="shared" ca="1" si="197"/>
        <v>0</v>
      </c>
      <c r="EF19" s="19">
        <f t="shared" ca="1" si="197"/>
        <v>0</v>
      </c>
      <c r="EG19" s="19">
        <f t="shared" ca="1" si="197"/>
        <v>0</v>
      </c>
      <c r="EH19" s="19">
        <f t="shared" ca="1" si="197"/>
        <v>0</v>
      </c>
      <c r="EI19" s="19">
        <f t="shared" ca="1" si="197"/>
        <v>0</v>
      </c>
      <c r="EJ19" s="19">
        <f t="shared" ca="1" si="197"/>
        <v>0</v>
      </c>
      <c r="EK19" s="19">
        <f t="shared" ca="1" si="197"/>
        <v>0</v>
      </c>
      <c r="EL19" s="19">
        <f t="shared" ca="1" si="197"/>
        <v>0</v>
      </c>
      <c r="EM19" s="19">
        <f t="shared" ca="1" si="197"/>
        <v>0</v>
      </c>
      <c r="EN19" s="19">
        <f t="shared" ca="1" si="197"/>
        <v>0</v>
      </c>
      <c r="EO19" s="19">
        <f t="shared" ca="1" si="197"/>
        <v>0</v>
      </c>
      <c r="EP19" s="19">
        <f t="shared" ca="1" si="197"/>
        <v>0</v>
      </c>
      <c r="EQ19" s="19">
        <f t="shared" ca="1" si="197"/>
        <v>0</v>
      </c>
      <c r="ER19" s="19">
        <f t="shared" ca="1" si="197"/>
        <v>0</v>
      </c>
      <c r="ES19" s="19">
        <f t="shared" ca="1" si="197"/>
        <v>0</v>
      </c>
      <c r="ET19" s="19">
        <f t="shared" ca="1" si="197"/>
        <v>0</v>
      </c>
      <c r="EU19" s="19">
        <f t="shared" ca="1" si="197"/>
        <v>0</v>
      </c>
      <c r="EV19" s="19">
        <f t="shared" ca="1" si="197"/>
        <v>0</v>
      </c>
      <c r="EW19" s="19">
        <f t="shared" ca="1" si="197"/>
        <v>0</v>
      </c>
      <c r="EX19" s="19">
        <f t="shared" ca="1" si="197"/>
        <v>0</v>
      </c>
      <c r="EY19" s="19">
        <f t="shared" ca="1" si="197"/>
        <v>0</v>
      </c>
      <c r="EZ19" s="19">
        <f t="shared" ca="1" si="197"/>
        <v>0</v>
      </c>
      <c r="FA19" s="19">
        <f t="shared" ca="1" si="197"/>
        <v>0</v>
      </c>
      <c r="FB19" s="19">
        <f t="shared" ca="1" si="197"/>
        <v>0</v>
      </c>
      <c r="FC19" s="19">
        <f t="shared" ca="1" si="197"/>
        <v>0</v>
      </c>
      <c r="FD19" s="19">
        <f t="shared" ca="1" si="197"/>
        <v>0</v>
      </c>
      <c r="FE19" s="19">
        <f t="shared" ca="1" si="197"/>
        <v>0</v>
      </c>
      <c r="FF19" s="19">
        <f t="shared" ca="1" si="197"/>
        <v>0</v>
      </c>
      <c r="FG19" s="19">
        <f t="shared" ca="1" si="197"/>
        <v>0</v>
      </c>
      <c r="FH19" s="19">
        <f t="shared" ca="1" si="197"/>
        <v>0</v>
      </c>
      <c r="FI19" s="19">
        <f t="shared" ca="1" si="197"/>
        <v>0</v>
      </c>
      <c r="FJ19" s="19">
        <f t="shared" ca="1" si="197"/>
        <v>0</v>
      </c>
      <c r="FK19" s="19">
        <f t="shared" ca="1" si="197"/>
        <v>0</v>
      </c>
      <c r="FL19" s="19">
        <f t="shared" ca="1" si="197"/>
        <v>0</v>
      </c>
      <c r="FM19" s="19">
        <f t="shared" ca="1" si="197"/>
        <v>0</v>
      </c>
      <c r="FN19" s="19">
        <f t="shared" ca="1" si="197"/>
        <v>0</v>
      </c>
      <c r="FO19" s="19">
        <f t="shared" ca="1" si="197"/>
        <v>0</v>
      </c>
      <c r="FP19" s="19">
        <f t="shared" ca="1" si="197"/>
        <v>0</v>
      </c>
      <c r="FQ19" s="19">
        <f t="shared" ca="1" si="197"/>
        <v>0</v>
      </c>
      <c r="FR19" s="19">
        <f t="shared" ca="1" si="197"/>
        <v>0</v>
      </c>
      <c r="FS19" s="19">
        <f t="shared" ca="1" si="197"/>
        <v>0</v>
      </c>
      <c r="FT19" s="19">
        <f t="shared" ca="1" si="197"/>
        <v>0</v>
      </c>
      <c r="FU19" s="19">
        <f t="shared" ca="1" si="197"/>
        <v>0</v>
      </c>
      <c r="FV19" s="19">
        <f t="shared" ca="1" si="197"/>
        <v>0</v>
      </c>
      <c r="FW19" s="19">
        <f t="shared" ca="1" si="197"/>
        <v>0</v>
      </c>
      <c r="FX19" s="19">
        <f t="shared" ca="1" si="197"/>
        <v>0</v>
      </c>
      <c r="FY19" s="19">
        <f t="shared" ca="1" si="197"/>
        <v>0</v>
      </c>
      <c r="FZ19" s="19">
        <f t="shared" ca="1" si="197"/>
        <v>0</v>
      </c>
      <c r="GA19" s="19">
        <f t="shared" ca="1" si="197"/>
        <v>0</v>
      </c>
      <c r="GB19" s="19">
        <f t="shared" ca="1" si="197"/>
        <v>0</v>
      </c>
      <c r="GC19" s="19">
        <f t="shared" ca="1" si="197"/>
        <v>0</v>
      </c>
      <c r="GD19" s="19">
        <f t="shared" ca="1" si="197"/>
        <v>0</v>
      </c>
      <c r="GE19" s="19">
        <f t="shared" ca="1" si="197"/>
        <v>0</v>
      </c>
      <c r="GF19" s="19">
        <f t="shared" ca="1" si="197"/>
        <v>0</v>
      </c>
      <c r="GG19" s="19">
        <f t="shared" ca="1" si="183"/>
        <v>0</v>
      </c>
      <c r="GH19" s="19">
        <f t="shared" ca="1" si="184"/>
        <v>0</v>
      </c>
      <c r="GI19" s="19">
        <f t="shared" ca="1" si="184"/>
        <v>0</v>
      </c>
      <c r="GJ19" s="19">
        <f t="shared" ca="1" si="184"/>
        <v>0</v>
      </c>
      <c r="GK19" s="19">
        <f t="shared" ca="1" si="184"/>
        <v>0</v>
      </c>
      <c r="GL19" s="19">
        <f t="shared" ca="1" si="184"/>
        <v>0</v>
      </c>
      <c r="GM19" s="19">
        <f t="shared" ca="1" si="184"/>
        <v>0</v>
      </c>
      <c r="GN19" s="19">
        <f t="shared" ca="1" si="184"/>
        <v>0</v>
      </c>
      <c r="GO19" s="19">
        <f t="shared" ca="1" si="184"/>
        <v>0</v>
      </c>
      <c r="GP19" s="19">
        <f t="shared" ca="1" si="184"/>
        <v>0</v>
      </c>
      <c r="GQ19" s="19">
        <f t="shared" ca="1" si="184"/>
        <v>0</v>
      </c>
      <c r="GR19" s="19">
        <f t="shared" ca="1" si="184"/>
        <v>0</v>
      </c>
      <c r="GS19" s="19">
        <f t="shared" ca="1" si="184"/>
        <v>0</v>
      </c>
      <c r="GT19" s="19">
        <f t="shared" ca="1" si="184"/>
        <v>0</v>
      </c>
      <c r="GU19" s="19">
        <f t="shared" ca="1" si="184"/>
        <v>0</v>
      </c>
      <c r="GV19" s="19">
        <f t="shared" ca="1" si="184"/>
        <v>0</v>
      </c>
      <c r="GW19" s="19">
        <f t="shared" ca="1" si="184"/>
        <v>0</v>
      </c>
      <c r="GX19" s="19">
        <f t="shared" ca="1" si="184"/>
        <v>0</v>
      </c>
      <c r="GY19" s="19">
        <f t="shared" ca="1" si="184"/>
        <v>0</v>
      </c>
      <c r="GZ19" s="19">
        <f t="shared" ca="1" si="184"/>
        <v>0</v>
      </c>
      <c r="HA19" s="19">
        <f t="shared" ca="1" si="184"/>
        <v>0</v>
      </c>
      <c r="HB19" s="19">
        <f t="shared" ca="1" si="184"/>
        <v>0</v>
      </c>
      <c r="HC19" s="19">
        <f t="shared" ca="1" si="184"/>
        <v>0</v>
      </c>
      <c r="HD19" s="19">
        <f t="shared" ca="1" si="184"/>
        <v>0</v>
      </c>
      <c r="HE19" s="19">
        <f t="shared" ca="1" si="184"/>
        <v>0</v>
      </c>
      <c r="HF19" s="19">
        <f t="shared" ca="1" si="184"/>
        <v>0</v>
      </c>
      <c r="HG19" s="19">
        <f t="shared" ca="1" si="184"/>
        <v>0</v>
      </c>
      <c r="HH19" s="19">
        <f t="shared" ca="1" si="184"/>
        <v>0</v>
      </c>
      <c r="HI19" s="19">
        <f t="shared" ca="1" si="184"/>
        <v>0</v>
      </c>
      <c r="HJ19" s="19">
        <f t="shared" ca="1" si="184"/>
        <v>0</v>
      </c>
      <c r="HK19" s="19">
        <f t="shared" ca="1" si="184"/>
        <v>0</v>
      </c>
      <c r="HL19" s="19">
        <f t="shared" ca="1" si="184"/>
        <v>0</v>
      </c>
      <c r="HM19" s="19">
        <f t="shared" ca="1" si="184"/>
        <v>0</v>
      </c>
      <c r="HN19" s="19">
        <f t="shared" ca="1" si="184"/>
        <v>0</v>
      </c>
      <c r="HO19" s="19">
        <f t="shared" ca="1" si="184"/>
        <v>0</v>
      </c>
      <c r="HP19" s="19">
        <f t="shared" ca="1" si="184"/>
        <v>0</v>
      </c>
      <c r="HQ19" s="19">
        <f t="shared" ca="1" si="184"/>
        <v>0</v>
      </c>
      <c r="HR19" s="19">
        <f t="shared" ca="1" si="184"/>
        <v>0</v>
      </c>
      <c r="HS19" s="19">
        <f t="shared" ca="1" si="184"/>
        <v>0</v>
      </c>
      <c r="HT19" s="19">
        <f t="shared" ca="1" si="184"/>
        <v>0</v>
      </c>
      <c r="HU19" s="19">
        <f t="shared" ca="1" si="184"/>
        <v>0</v>
      </c>
      <c r="HV19" s="19">
        <f t="shared" ca="1" si="184"/>
        <v>0</v>
      </c>
      <c r="HW19" s="19" t="str">
        <f t="shared" ca="1" si="185"/>
        <v>-</v>
      </c>
      <c r="HX19" s="9"/>
      <c r="HY19" s="19">
        <f t="shared" ca="1" si="186"/>
        <v>1</v>
      </c>
      <c r="HZ19" s="19" t="str">
        <f t="shared" ca="1" si="186"/>
        <v>-</v>
      </c>
      <c r="IA19" s="19">
        <f t="shared" ca="1" si="186"/>
        <v>0</v>
      </c>
      <c r="IB19" s="19" t="str">
        <f t="shared" ca="1" si="186"/>
        <v>-</v>
      </c>
      <c r="IC19" s="19">
        <f t="shared" ca="1" si="186"/>
        <v>1</v>
      </c>
      <c r="ID19" s="19">
        <f t="shared" ca="1" si="186"/>
        <v>0</v>
      </c>
      <c r="IE19" s="19">
        <f t="shared" ca="1" si="186"/>
        <v>0</v>
      </c>
      <c r="IF19" s="19">
        <f t="shared" ca="1" si="186"/>
        <v>0</v>
      </c>
      <c r="IG19" s="19">
        <f t="shared" ca="1" si="186"/>
        <v>0</v>
      </c>
      <c r="IH19" s="19">
        <f t="shared" ca="1" si="186"/>
        <v>0</v>
      </c>
      <c r="II19" s="19">
        <f t="shared" ca="1" si="186"/>
        <v>0</v>
      </c>
      <c r="IJ19" s="19">
        <f t="shared" ca="1" si="186"/>
        <v>0</v>
      </c>
      <c r="IK19" s="19">
        <f t="shared" ca="1" si="186"/>
        <v>0</v>
      </c>
      <c r="IL19" s="19">
        <f t="shared" ca="1" si="186"/>
        <v>0</v>
      </c>
      <c r="IM19" s="19">
        <f t="shared" ca="1" si="186"/>
        <v>0</v>
      </c>
      <c r="IN19" s="19">
        <f t="shared" ca="1" si="186"/>
        <v>0</v>
      </c>
      <c r="IO19" s="19">
        <f t="shared" ca="1" si="186"/>
        <v>0</v>
      </c>
      <c r="IP19" s="19">
        <f t="shared" ca="1" si="186"/>
        <v>0</v>
      </c>
      <c r="IQ19" s="19">
        <f t="shared" ca="1" si="186"/>
        <v>0</v>
      </c>
      <c r="IR19" s="19">
        <f t="shared" ca="1" si="186"/>
        <v>0</v>
      </c>
      <c r="IS19" s="19">
        <f t="shared" ca="1" si="186"/>
        <v>0</v>
      </c>
      <c r="IT19" s="19">
        <f t="shared" ca="1" si="186"/>
        <v>0</v>
      </c>
      <c r="IU19" s="19">
        <f t="shared" ca="1" si="186"/>
        <v>0</v>
      </c>
      <c r="IV19" s="19">
        <f t="shared" ca="1" si="187"/>
        <v>0</v>
      </c>
      <c r="IW19" s="19">
        <f t="shared" ca="1" si="187"/>
        <v>0</v>
      </c>
      <c r="IX19" s="19">
        <f t="shared" ca="1" si="187"/>
        <v>0</v>
      </c>
      <c r="IY19" s="19">
        <f t="shared" ca="1" si="187"/>
        <v>1</v>
      </c>
      <c r="IZ19" s="19">
        <f t="shared" ca="1" si="187"/>
        <v>0</v>
      </c>
      <c r="JA19" s="19">
        <f t="shared" ca="1" si="187"/>
        <v>1</v>
      </c>
      <c r="JB19" s="9"/>
      <c r="JC19" s="19" t="str">
        <f ca="1">OFFSET(JC$5,$B19,0)</f>
        <v>-</v>
      </c>
      <c r="JD19" s="12" t="b">
        <v>1</v>
      </c>
      <c r="JE19" s="12" t="b">
        <v>0</v>
      </c>
      <c r="JF19" s="12" t="b">
        <v>0</v>
      </c>
      <c r="JG19" s="19">
        <f t="shared" ca="1" si="188"/>
        <v>1</v>
      </c>
      <c r="JH19" s="19">
        <f t="shared" ca="1" si="188"/>
        <v>1</v>
      </c>
      <c r="JI19" s="19" t="str">
        <f t="shared" ca="1" si="188"/>
        <v>-</v>
      </c>
      <c r="JJ19" s="19" t="str">
        <f t="shared" ca="1" si="188"/>
        <v>-</v>
      </c>
      <c r="JK19" s="19" t="str">
        <f t="shared" ca="1" si="188"/>
        <v>-</v>
      </c>
      <c r="JL19" s="19" t="str">
        <f t="shared" ca="1" si="188"/>
        <v>-</v>
      </c>
      <c r="JM19" s="19">
        <f t="shared" ca="1" si="188"/>
        <v>1</v>
      </c>
      <c r="JN19" s="19" t="str">
        <f t="shared" ca="1" si="188"/>
        <v>-</v>
      </c>
      <c r="JO19" s="19" t="str">
        <f t="shared" ca="1" si="188"/>
        <v>-</v>
      </c>
      <c r="JP19" s="19" t="str">
        <f t="shared" ca="1" si="188"/>
        <v>-</v>
      </c>
      <c r="JQ19" s="19" t="str">
        <f t="shared" ca="1" si="188"/>
        <v>-</v>
      </c>
      <c r="JR19" s="19" t="str">
        <f t="shared" ca="1" si="188"/>
        <v>-</v>
      </c>
      <c r="JS19" s="19" t="str">
        <f t="shared" ca="1" si="188"/>
        <v>-</v>
      </c>
      <c r="JT19" s="19" t="str">
        <f t="shared" ca="1" si="188"/>
        <v>-</v>
      </c>
      <c r="JU19" s="19" t="str">
        <f t="shared" ca="1" si="188"/>
        <v>-</v>
      </c>
      <c r="JV19" s="19" t="str">
        <f t="shared" ca="1" si="188"/>
        <v>-</v>
      </c>
      <c r="JW19" s="19" t="str">
        <f t="shared" ca="1" si="188"/>
        <v>-</v>
      </c>
      <c r="JX19" s="19" t="str">
        <f t="shared" ca="1" si="188"/>
        <v>-</v>
      </c>
      <c r="JY19" s="19" t="b">
        <f t="shared" ca="1" si="188"/>
        <v>1</v>
      </c>
      <c r="JZ19" s="19">
        <f t="shared" ca="1" si="188"/>
        <v>0</v>
      </c>
      <c r="KA19" s="19" t="str">
        <f t="shared" ca="1" si="188"/>
        <v>-</v>
      </c>
      <c r="KB19" s="19">
        <f t="shared" ca="1" si="188"/>
        <v>999999</v>
      </c>
      <c r="KC19" s="19">
        <f t="shared" ca="1" si="188"/>
        <v>999999</v>
      </c>
      <c r="KD19" s="19">
        <f t="shared" ca="1" si="188"/>
        <v>999999</v>
      </c>
      <c r="KE19" s="19">
        <f t="shared" ca="1" si="188"/>
        <v>999999</v>
      </c>
      <c r="KF19" s="19">
        <f t="shared" ca="1" si="188"/>
        <v>999999</v>
      </c>
      <c r="KG19" s="19" t="str">
        <f t="shared" ca="1" si="188"/>
        <v>-</v>
      </c>
      <c r="KH19" s="19" t="str">
        <f t="shared" ca="1" si="188"/>
        <v>-</v>
      </c>
      <c r="KI19" s="19" t="str">
        <f t="shared" ca="1" si="188"/>
        <v>-</v>
      </c>
      <c r="KJ19" s="19" t="b">
        <f t="shared" ca="1" si="189"/>
        <v>1</v>
      </c>
      <c r="KK19" s="19">
        <f t="shared" ca="1" si="189"/>
        <v>0</v>
      </c>
      <c r="KL19" s="19" t="str">
        <f t="shared" ca="1" si="189"/>
        <v>-</v>
      </c>
      <c r="KM19" s="19" t="str">
        <f t="shared" ca="1" si="189"/>
        <v>-</v>
      </c>
      <c r="KN19" s="19" t="str">
        <f t="shared" ca="1" si="189"/>
        <v>-</v>
      </c>
      <c r="KO19" s="19" t="str">
        <f t="shared" ca="1" si="189"/>
        <v>-</v>
      </c>
      <c r="KP19" s="19" t="str">
        <f t="shared" ca="1" si="189"/>
        <v>-</v>
      </c>
      <c r="KQ19" s="19" t="str">
        <f t="shared" ca="1" si="190"/>
        <v>-</v>
      </c>
      <c r="KR19" s="19" t="str">
        <f t="shared" ca="1" si="190"/>
        <v>-</v>
      </c>
      <c r="KS19" s="19" t="str">
        <f t="shared" ca="1" si="189"/>
        <v>-</v>
      </c>
      <c r="KT19" s="19" t="str">
        <f t="shared" ca="1" si="189"/>
        <v>-</v>
      </c>
      <c r="KU19" s="19" t="str">
        <f t="shared" ca="1" si="189"/>
        <v>-</v>
      </c>
      <c r="KV19" s="19" t="str">
        <f t="shared" ca="1" si="189"/>
        <v>-</v>
      </c>
      <c r="KW19" s="19" t="str">
        <f t="shared" ca="1" si="189"/>
        <v>-</v>
      </c>
      <c r="KX19" s="19">
        <f t="shared" ca="1" si="189"/>
        <v>500</v>
      </c>
      <c r="KY19" s="19">
        <f t="shared" ca="1" si="189"/>
        <v>500</v>
      </c>
      <c r="KZ19" s="19" t="str">
        <f t="shared" ca="1" si="189"/>
        <v>-</v>
      </c>
      <c r="LA19" s="19" t="str">
        <f t="shared" ca="1" si="189"/>
        <v>-</v>
      </c>
      <c r="LB19" s="19" t="str">
        <f t="shared" ca="1" si="189"/>
        <v>-</v>
      </c>
      <c r="LC19" s="19">
        <f t="shared" ca="1" si="191"/>
        <v>1</v>
      </c>
      <c r="LD19" s="9"/>
      <c r="LE19" s="19" t="str">
        <f t="shared" ca="1" si="192"/>
        <v>-</v>
      </c>
      <c r="LF19" s="19" t="str">
        <f t="shared" ca="1" si="192"/>
        <v>-</v>
      </c>
      <c r="LG19" s="19" t="str">
        <f t="shared" ca="1" si="192"/>
        <v>-</v>
      </c>
      <c r="LH19" s="19" t="str">
        <f t="shared" ca="1" si="192"/>
        <v>-</v>
      </c>
      <c r="LI19" s="19" t="str">
        <f t="shared" ca="1" si="192"/>
        <v>-</v>
      </c>
      <c r="LJ19" s="19" t="str">
        <f t="shared" ca="1" si="192"/>
        <v>-</v>
      </c>
      <c r="LK19" s="19">
        <f t="shared" ca="1" si="192"/>
        <v>1</v>
      </c>
      <c r="LL19" s="19">
        <f t="shared" ca="1" si="192"/>
        <v>1</v>
      </c>
      <c r="LM19" s="19">
        <f t="shared" ca="1" si="192"/>
        <v>1</v>
      </c>
      <c r="LN19" s="19">
        <f t="shared" ca="1" si="192"/>
        <v>1</v>
      </c>
      <c r="LO19" s="19">
        <f t="shared" ca="1" si="192"/>
        <v>1</v>
      </c>
      <c r="LP19" s="19">
        <f t="shared" ca="1" si="192"/>
        <v>1</v>
      </c>
      <c r="LQ19" s="19">
        <f t="shared" ca="1" si="192"/>
        <v>1</v>
      </c>
      <c r="LR19" s="19">
        <f t="shared" ca="1" si="192"/>
        <v>1</v>
      </c>
      <c r="LS19" s="19">
        <f t="shared" ca="1" si="192"/>
        <v>1</v>
      </c>
      <c r="LT19" s="19">
        <f t="shared" ca="1" si="192"/>
        <v>1</v>
      </c>
      <c r="LU19" s="19">
        <f t="shared" ca="1" si="192"/>
        <v>1</v>
      </c>
      <c r="LV19" s="9"/>
      <c r="LW19" s="19" t="str">
        <f t="shared" ca="1" si="193"/>
        <v>-</v>
      </c>
      <c r="LX19" s="19" t="str">
        <f t="shared" ca="1" si="193"/>
        <v>-</v>
      </c>
      <c r="LY19" s="19">
        <f t="shared" ca="1" si="193"/>
        <v>1</v>
      </c>
      <c r="LZ19" s="19">
        <f t="shared" ca="1" si="193"/>
        <v>0.75</v>
      </c>
      <c r="MA19" s="19">
        <f t="shared" ca="1" si="193"/>
        <v>0.75</v>
      </c>
      <c r="MB19" s="19">
        <f t="shared" ca="1" si="193"/>
        <v>0.8</v>
      </c>
      <c r="MC19" s="19">
        <f t="shared" ca="1" si="193"/>
        <v>0.82499999999999996</v>
      </c>
      <c r="MD19" s="19">
        <f t="shared" ca="1" si="193"/>
        <v>0.875</v>
      </c>
      <c r="ME19" s="19">
        <f t="shared" ca="1" si="193"/>
        <v>0.9</v>
      </c>
      <c r="MF19" s="19">
        <f t="shared" ca="1" si="193"/>
        <v>1</v>
      </c>
      <c r="MG19" s="19">
        <f t="shared" ca="1" si="193"/>
        <v>0.875</v>
      </c>
      <c r="MH19" s="19" t="b">
        <f t="shared" ca="1" si="194"/>
        <v>0</v>
      </c>
      <c r="MI19" s="19">
        <f t="shared" ca="1" si="194"/>
        <v>74.989999999999995</v>
      </c>
      <c r="MJ19" s="19" t="str">
        <f t="shared" ca="1" si="194"/>
        <v>-</v>
      </c>
      <c r="MK19" s="19" t="str">
        <f t="shared" ca="1" si="194"/>
        <v>-</v>
      </c>
      <c r="ML19" s="19" t="str">
        <f t="shared" ca="1" si="194"/>
        <v>-</v>
      </c>
      <c r="MM19" s="19" t="str">
        <f t="shared" ca="1" si="194"/>
        <v>-</v>
      </c>
      <c r="MN19" s="19" t="str">
        <f t="shared" ca="1" si="194"/>
        <v>-</v>
      </c>
      <c r="MO19" s="19" t="str">
        <f t="shared" ca="1" si="194"/>
        <v>-</v>
      </c>
      <c r="MP19" s="19" t="str">
        <f t="shared" ca="1" si="194"/>
        <v>-</v>
      </c>
      <c r="MQ19" s="19">
        <f t="shared" ca="1" si="194"/>
        <v>36.99</v>
      </c>
      <c r="MR19" s="19">
        <f t="shared" ca="1" si="194"/>
        <v>36.99</v>
      </c>
      <c r="MS19" s="19" t="str">
        <f t="shared" ca="1" si="194"/>
        <v>-</v>
      </c>
      <c r="MT19" s="19" t="str">
        <f t="shared" ca="1" si="194"/>
        <v>-</v>
      </c>
      <c r="MU19" s="19" t="str">
        <f t="shared" ca="1" si="194"/>
        <v>-</v>
      </c>
      <c r="MV19" s="19" t="str">
        <f t="shared" ca="1" si="194"/>
        <v>-</v>
      </c>
      <c r="MW19" s="19" t="str">
        <f t="shared" ca="1" si="194"/>
        <v>-</v>
      </c>
      <c r="MX19" s="19">
        <f t="shared" ca="1" si="194"/>
        <v>49.99</v>
      </c>
      <c r="MY19" s="19">
        <f t="shared" ca="1" si="194"/>
        <v>49.99</v>
      </c>
      <c r="MZ19" s="19">
        <f t="shared" ca="1" si="194"/>
        <v>49.99</v>
      </c>
      <c r="NA19" s="19">
        <f t="shared" ca="1" si="194"/>
        <v>49.99</v>
      </c>
      <c r="NB19" s="19">
        <f t="shared" ca="1" si="194"/>
        <v>49.99</v>
      </c>
      <c r="NC19" s="19">
        <f t="shared" ca="1" si="194"/>
        <v>49.99</v>
      </c>
      <c r="ND19" s="19">
        <f t="shared" ca="1" si="194"/>
        <v>49.99</v>
      </c>
      <c r="NE19" s="19">
        <f t="shared" ca="1" si="194"/>
        <v>49.99</v>
      </c>
      <c r="NF19" s="19">
        <f t="shared" ca="1" si="194"/>
        <v>412.99</v>
      </c>
      <c r="NG19" s="19">
        <f t="shared" ca="1" si="194"/>
        <v>412.99</v>
      </c>
      <c r="NH19" s="19" t="str">
        <f t="shared" ca="1" si="194"/>
        <v>-</v>
      </c>
      <c r="NI19" s="19" t="str">
        <f t="shared" ca="1" si="194"/>
        <v>-</v>
      </c>
      <c r="NJ19" s="19" t="str">
        <f t="shared" ca="1" si="194"/>
        <v>-</v>
      </c>
      <c r="NK19" s="19" t="str">
        <f t="shared" ca="1" si="194"/>
        <v>-</v>
      </c>
      <c r="NL19" s="19" t="str">
        <f t="shared" ca="1" si="194"/>
        <v>-</v>
      </c>
      <c r="NM19" s="19">
        <f t="shared" ca="1" si="194"/>
        <v>6.8900000000000006</v>
      </c>
      <c r="NN19" s="19">
        <f t="shared" ca="1" si="194"/>
        <v>6.8900000000000006</v>
      </c>
      <c r="NO19" s="19">
        <f t="shared" ca="1" si="194"/>
        <v>6.8900000000000006</v>
      </c>
      <c r="NP19" s="19">
        <f t="shared" ca="1" si="194"/>
        <v>6.8900000000000006</v>
      </c>
      <c r="NQ19" s="19">
        <f t="shared" ca="1" si="194"/>
        <v>6.8900000000000006</v>
      </c>
      <c r="NR19" s="19">
        <f t="shared" ca="1" si="194"/>
        <v>6.8900000000000006</v>
      </c>
      <c r="NS19" s="19">
        <f t="shared" ca="1" si="194"/>
        <v>6.8900000000000006</v>
      </c>
      <c r="NT19" s="19">
        <f t="shared" ca="1" si="194"/>
        <v>6.8900000000000006</v>
      </c>
      <c r="NU19" s="19">
        <f t="shared" ca="1" si="194"/>
        <v>346.99</v>
      </c>
      <c r="NV19" s="19">
        <f t="shared" ca="1" si="194"/>
        <v>346.99</v>
      </c>
      <c r="NW19" s="19" t="str">
        <f t="shared" ca="1" si="194"/>
        <v>-</v>
      </c>
      <c r="NX19" s="19" t="str">
        <f t="shared" ca="1" si="194"/>
        <v>-</v>
      </c>
      <c r="NY19" s="19" t="str">
        <f t="shared" ca="1" si="194"/>
        <v>-</v>
      </c>
      <c r="NZ19" s="19" t="str">
        <f t="shared" ca="1" si="194"/>
        <v>-</v>
      </c>
      <c r="OA19" s="19" t="str">
        <f t="shared" ca="1" si="194"/>
        <v>-</v>
      </c>
      <c r="OB19" s="19">
        <f t="shared" ca="1" si="195"/>
        <v>0</v>
      </c>
      <c r="OC19" s="24">
        <v>0</v>
      </c>
    </row>
    <row r="20" spans="1:393" outlineLevel="1">
      <c r="A20" s="21">
        <f t="shared" ref="A20:A21" si="198">ROW(A20)-5</f>
        <v>15</v>
      </c>
      <c r="B20" s="21">
        <f t="shared" si="196"/>
        <v>11</v>
      </c>
      <c r="C20">
        <v>2</v>
      </c>
      <c r="D20" s="19" t="str">
        <f ca="1">OFFSET(D$5,$B20,0)</f>
        <v>GSM</v>
      </c>
      <c r="E20" t="b">
        <v>0</v>
      </c>
      <c r="F20" t="b">
        <v>1</v>
      </c>
      <c r="G20" t="b">
        <v>0</v>
      </c>
      <c r="N20">
        <f ca="1">MATCH(TRUE,$JD20:$JF20,0)</f>
        <v>3</v>
      </c>
      <c r="U20" s="218"/>
      <c r="V20" s="218"/>
      <c r="X20" s="218"/>
      <c r="Y20" s="218"/>
      <c r="Z20" s="218"/>
      <c r="AA20" s="218"/>
      <c r="AB20" s="218"/>
      <c r="AC20" s="218"/>
      <c r="AD20" s="218"/>
      <c r="AE20" s="218"/>
      <c r="AL20" s="231" t="str">
        <f ca="1">"Nutrition test with LTW"&amp;" (F"&amp;3+COUNTIF($CT20:$CW20,TRUE)&amp;3&amp;"N"&amp;$DK20&amp;$DL20&amp;")"</f>
        <v>Nutrition test with LTW (F33N11)</v>
      </c>
      <c r="AM20" s="9" t="str">
        <f ca="1">IF(COUNTIF(AL$5:AL20,AL20)=1,"-","Dup")</f>
        <v>-</v>
      </c>
      <c r="AN20" s="9"/>
      <c r="AO20" s="19" t="b">
        <f ca="1">OFFSET(AO$5,$B20,0)</f>
        <v>1</v>
      </c>
      <c r="AP20" s="19" t="b">
        <f ca="1">OFFSET(AP$5,$B20,0)</f>
        <v>1</v>
      </c>
      <c r="AQ20" s="19" t="b">
        <f t="shared" ref="AO20:AT21" ca="1" si="199">OFFSET(AQ$5,$B20,0)</f>
        <v>1</v>
      </c>
      <c r="AR20" s="19" t="b">
        <f t="shared" ca="1" si="199"/>
        <v>1</v>
      </c>
      <c r="AS20" s="19" t="b">
        <f t="shared" ca="1" si="199"/>
        <v>1</v>
      </c>
      <c r="AT20" s="19" t="b">
        <f t="shared" ca="1" si="199"/>
        <v>1</v>
      </c>
      <c r="AU20" s="9"/>
      <c r="AV20" s="19" t="b">
        <f t="shared" ref="AV20:CJ21" ca="1" si="200">OFFSET(AV$5,$B20,0)</f>
        <v>0</v>
      </c>
      <c r="AW20" s="19" t="str">
        <f t="shared" ca="1" si="200"/>
        <v>-</v>
      </c>
      <c r="AX20" s="19" t="str">
        <f t="shared" ca="1" si="200"/>
        <v>-</v>
      </c>
      <c r="AY20" s="19" t="str">
        <f t="shared" ca="1" si="200"/>
        <v>-</v>
      </c>
      <c r="AZ20" s="19" t="b">
        <f t="shared" ca="1" si="200"/>
        <v>0</v>
      </c>
      <c r="BA20" s="19" t="str">
        <f ca="1">OFFSET(BA$5,$B20,0)</f>
        <v>-</v>
      </c>
      <c r="BB20" s="19" t="str">
        <f t="shared" ca="1" si="158"/>
        <v>-</v>
      </c>
      <c r="BC20" s="9"/>
      <c r="BD20" s="19" t="str">
        <f t="shared" ca="1" si="179"/>
        <v>-</v>
      </c>
      <c r="BE20" s="19" t="str">
        <f t="shared" ca="1" si="179"/>
        <v>-</v>
      </c>
      <c r="BF20" s="19" t="str">
        <f t="shared" ca="1" si="179"/>
        <v>-</v>
      </c>
      <c r="BG20" s="19" t="str">
        <f t="shared" ca="1" si="179"/>
        <v>-</v>
      </c>
      <c r="BH20" s="19" t="str">
        <f t="shared" ca="1" si="179"/>
        <v>-</v>
      </c>
      <c r="BI20" s="19" t="str">
        <f t="shared" ca="1" si="179"/>
        <v>-</v>
      </c>
      <c r="BJ20" s="19" t="str">
        <f t="shared" ca="1" si="179"/>
        <v>-</v>
      </c>
      <c r="BK20" s="19" t="str">
        <f t="shared" ca="1" si="179"/>
        <v>-</v>
      </c>
      <c r="BL20" s="19" t="str">
        <f t="shared" ca="1" si="179"/>
        <v>-</v>
      </c>
      <c r="BM20" s="19" t="str">
        <f t="shared" ca="1" si="179"/>
        <v>-</v>
      </c>
      <c r="BN20" s="19" t="str">
        <f t="shared" ca="1" si="179"/>
        <v>-</v>
      </c>
      <c r="BO20" s="9"/>
      <c r="BP20" s="19" t="str">
        <f t="shared" ca="1" si="180"/>
        <v>-</v>
      </c>
      <c r="BQ20" s="19" t="str">
        <f t="shared" ca="1" si="180"/>
        <v>-</v>
      </c>
      <c r="BR20" s="19" t="str">
        <f t="shared" ca="1" si="180"/>
        <v>-</v>
      </c>
      <c r="BS20" s="19" t="str">
        <f t="shared" ca="1" si="180"/>
        <v>-</v>
      </c>
      <c r="BT20" s="19" t="str">
        <f t="shared" ca="1" si="180"/>
        <v>-</v>
      </c>
      <c r="BU20" s="19" t="str">
        <f t="shared" ca="1" si="180"/>
        <v>-</v>
      </c>
      <c r="BV20" s="19" t="str">
        <f t="shared" ca="1" si="180"/>
        <v>-</v>
      </c>
      <c r="BW20" s="19" t="str">
        <f t="shared" ca="1" si="180"/>
        <v>-</v>
      </c>
      <c r="BX20" s="19" t="str">
        <f t="shared" ca="1" si="180"/>
        <v>-</v>
      </c>
      <c r="BY20" s="19" t="str">
        <f t="shared" ca="1" si="180"/>
        <v>-</v>
      </c>
      <c r="BZ20" s="9"/>
      <c r="CA20" s="19" t="b">
        <f t="shared" ca="1" si="200"/>
        <v>0</v>
      </c>
      <c r="CB20" s="19" t="b">
        <f t="shared" ca="1" si="181"/>
        <v>0</v>
      </c>
      <c r="CC20" s="19" t="b">
        <f t="shared" ref="CC20:CD21" ca="1" si="201">OFFSET(CC$5,$B20,0)</f>
        <v>0</v>
      </c>
      <c r="CD20" s="19">
        <f t="shared" ca="1" si="201"/>
        <v>0</v>
      </c>
      <c r="CE20" s="19" t="b">
        <f t="shared" ca="1" si="200"/>
        <v>1</v>
      </c>
      <c r="CF20" s="19" t="str">
        <f t="shared" ca="1" si="200"/>
        <v>-</v>
      </c>
      <c r="CG20" s="19" t="b">
        <f t="shared" ca="1" si="200"/>
        <v>1</v>
      </c>
      <c r="CH20" s="19">
        <f t="shared" ref="CH20:CI25" ca="1" si="202">OFFSET(CH$5,$B20,0)</f>
        <v>0</v>
      </c>
      <c r="CI20" s="19" t="str">
        <f t="shared" ca="1" si="202"/>
        <v>-</v>
      </c>
      <c r="CJ20" s="19">
        <f t="shared" ca="1" si="200"/>
        <v>1</v>
      </c>
      <c r="CK20" s="19">
        <f t="shared" ref="CK20:CK21" ca="1" si="203">OFFSET(CK$5,$B20,0)</f>
        <v>1</v>
      </c>
      <c r="CL20" s="9"/>
      <c r="CM20" s="19" t="str">
        <f t="shared" ca="1" si="162"/>
        <v>-</v>
      </c>
      <c r="CN20" s="19" t="str">
        <f t="shared" ca="1" si="162"/>
        <v>-</v>
      </c>
      <c r="CO20" s="19" t="str">
        <f t="shared" ca="1" si="162"/>
        <v>-</v>
      </c>
      <c r="CP20" s="19" t="str">
        <f t="shared" ca="1" si="163"/>
        <v>-</v>
      </c>
      <c r="CQ20" s="19" t="str">
        <f t="shared" ca="1" si="163"/>
        <v>-</v>
      </c>
      <c r="CR20" s="19" t="str">
        <f t="shared" ca="1" si="163"/>
        <v>-</v>
      </c>
      <c r="CS20" s="19" t="str">
        <f t="shared" ca="1" si="163"/>
        <v>-</v>
      </c>
      <c r="CT20" s="19" t="str">
        <f t="shared" ref="CT20:DJ21" ca="1" si="204">OFFSET(CT$5,$B20,0)</f>
        <v>-</v>
      </c>
      <c r="CU20" s="19" t="str">
        <f t="shared" ca="1" si="204"/>
        <v>-</v>
      </c>
      <c r="CV20" s="19" t="str">
        <f t="shared" ca="1" si="204"/>
        <v>-</v>
      </c>
      <c r="CW20" s="19" t="str">
        <f t="shared" ca="1" si="204"/>
        <v>-</v>
      </c>
      <c r="CX20" s="19" t="str">
        <f t="shared" ca="1" si="164"/>
        <v>-</v>
      </c>
      <c r="CY20" s="19">
        <f t="shared" ca="1" si="204"/>
        <v>0.125</v>
      </c>
      <c r="CZ20" s="19">
        <f t="shared" ca="1" si="204"/>
        <v>0.3</v>
      </c>
      <c r="DA20" s="19">
        <f t="shared" ca="1" si="204"/>
        <v>-0.05</v>
      </c>
      <c r="DB20" s="19">
        <f t="shared" ca="1" si="204"/>
        <v>0.1</v>
      </c>
      <c r="DC20" s="19">
        <f t="shared" ca="1" si="204"/>
        <v>0.25</v>
      </c>
      <c r="DD20" s="19">
        <f t="shared" ca="1" si="204"/>
        <v>-0.05</v>
      </c>
      <c r="DE20" s="19">
        <f t="shared" ca="1" si="204"/>
        <v>0.05</v>
      </c>
      <c r="DF20" s="19">
        <f t="shared" ca="1" si="204"/>
        <v>0.1</v>
      </c>
      <c r="DG20" s="19">
        <f t="shared" ca="1" si="204"/>
        <v>-0.02</v>
      </c>
      <c r="DH20" s="19">
        <f t="shared" ca="1" si="204"/>
        <v>0.1</v>
      </c>
      <c r="DI20" s="19">
        <f t="shared" ca="1" si="204"/>
        <v>0.25</v>
      </c>
      <c r="DJ20" s="19">
        <f t="shared" ca="1" si="204"/>
        <v>-0.05</v>
      </c>
      <c r="DK20" s="19">
        <f t="shared" ref="DK20:DK21" ca="1" si="205">OFFSET(DK$5,$B20,0)</f>
        <v>1</v>
      </c>
      <c r="DL20" s="19">
        <f t="shared" ref="DL20:DO21" ca="1" si="206">OFFSET(DL$5,$B20,0)</f>
        <v>1</v>
      </c>
      <c r="DM20" s="19" t="str">
        <f t="shared" ca="1" si="206"/>
        <v>-</v>
      </c>
      <c r="DN20" s="19" t="str">
        <f t="shared" ca="1" si="206"/>
        <v>-</v>
      </c>
      <c r="DO20" s="19" t="str">
        <f t="shared" ca="1" si="206"/>
        <v>-</v>
      </c>
      <c r="DP20" s="19" t="str">
        <f t="shared" ref="DP20:DU21" ca="1" si="207">OFFSET(DP$5,$B20,0)</f>
        <v>-</v>
      </c>
      <c r="DQ20" s="19" t="str">
        <f t="shared" ca="1" si="207"/>
        <v>-</v>
      </c>
      <c r="DR20" s="19" t="str">
        <f t="shared" ca="1" si="207"/>
        <v>-</v>
      </c>
      <c r="DS20" s="19" t="str">
        <f t="shared" ca="1" si="207"/>
        <v>-</v>
      </c>
      <c r="DT20" s="19" t="str">
        <f t="shared" ca="1" si="207"/>
        <v>-</v>
      </c>
      <c r="DU20" s="19" t="str">
        <f t="shared" ca="1" si="207"/>
        <v>-</v>
      </c>
      <c r="DV20" s="19">
        <f t="shared" ref="DV20:EK21" ca="1" si="208">OFFSET(DV$5,$B20,0)</f>
        <v>0</v>
      </c>
      <c r="DW20" s="19">
        <f t="shared" ca="1" si="208"/>
        <v>0</v>
      </c>
      <c r="DX20" s="19">
        <f t="shared" ca="1" si="208"/>
        <v>0</v>
      </c>
      <c r="DY20" s="19">
        <f t="shared" ca="1" si="208"/>
        <v>0</v>
      </c>
      <c r="DZ20" s="19">
        <f t="shared" ca="1" si="208"/>
        <v>0</v>
      </c>
      <c r="EA20" s="19">
        <f t="shared" ca="1" si="208"/>
        <v>0</v>
      </c>
      <c r="EB20" s="19">
        <f t="shared" ca="1" si="208"/>
        <v>0</v>
      </c>
      <c r="EC20" s="19">
        <f t="shared" ca="1" si="208"/>
        <v>0</v>
      </c>
      <c r="ED20" s="19">
        <f t="shared" ca="1" si="208"/>
        <v>0</v>
      </c>
      <c r="EE20" s="19">
        <f t="shared" ca="1" si="208"/>
        <v>0</v>
      </c>
      <c r="EF20" s="19">
        <f t="shared" ca="1" si="208"/>
        <v>0</v>
      </c>
      <c r="EG20" s="19">
        <f t="shared" ca="1" si="208"/>
        <v>0</v>
      </c>
      <c r="EH20" s="19">
        <f t="shared" ca="1" si="208"/>
        <v>0</v>
      </c>
      <c r="EI20" s="19">
        <f t="shared" ca="1" si="208"/>
        <v>0</v>
      </c>
      <c r="EJ20" s="19">
        <f t="shared" ca="1" si="208"/>
        <v>0</v>
      </c>
      <c r="EK20" s="19">
        <f t="shared" ca="1" si="208"/>
        <v>0</v>
      </c>
      <c r="EL20" s="19">
        <f t="shared" ca="1" si="197"/>
        <v>0</v>
      </c>
      <c r="EM20" s="19">
        <f t="shared" ca="1" si="197"/>
        <v>0</v>
      </c>
      <c r="EN20" s="19">
        <f t="shared" ca="1" si="197"/>
        <v>0</v>
      </c>
      <c r="EO20" s="19">
        <f t="shared" ca="1" si="197"/>
        <v>0</v>
      </c>
      <c r="EP20" s="19">
        <f t="shared" ca="1" si="197"/>
        <v>0</v>
      </c>
      <c r="EQ20" s="19">
        <f t="shared" ca="1" si="197"/>
        <v>0</v>
      </c>
      <c r="ER20" s="19">
        <f t="shared" ca="1" si="197"/>
        <v>0</v>
      </c>
      <c r="ES20" s="19">
        <f t="shared" ca="1" si="197"/>
        <v>0</v>
      </c>
      <c r="ET20" s="19">
        <f t="shared" ca="1" si="197"/>
        <v>0</v>
      </c>
      <c r="EU20" s="19">
        <f t="shared" ca="1" si="197"/>
        <v>0</v>
      </c>
      <c r="EV20" s="19">
        <f t="shared" ca="1" si="197"/>
        <v>0</v>
      </c>
      <c r="EW20" s="19">
        <f t="shared" ca="1" si="197"/>
        <v>0</v>
      </c>
      <c r="EX20" s="19">
        <f t="shared" ca="1" si="197"/>
        <v>0</v>
      </c>
      <c r="EY20" s="19">
        <f t="shared" ca="1" si="197"/>
        <v>0</v>
      </c>
      <c r="EZ20" s="19">
        <f t="shared" ca="1" si="197"/>
        <v>0</v>
      </c>
      <c r="FA20" s="19">
        <f t="shared" ca="1" si="197"/>
        <v>0</v>
      </c>
      <c r="FB20" s="19">
        <f t="shared" ca="1" si="197"/>
        <v>0</v>
      </c>
      <c r="FC20" s="19">
        <f t="shared" ca="1" si="197"/>
        <v>0</v>
      </c>
      <c r="FD20" s="19">
        <f t="shared" ca="1" si="197"/>
        <v>0</v>
      </c>
      <c r="FE20" s="19">
        <f t="shared" ca="1" si="197"/>
        <v>0</v>
      </c>
      <c r="FF20" s="19">
        <f t="shared" ca="1" si="197"/>
        <v>0</v>
      </c>
      <c r="FG20" s="19">
        <f t="shared" ca="1" si="197"/>
        <v>0</v>
      </c>
      <c r="FH20" s="19">
        <f t="shared" ca="1" si="197"/>
        <v>0</v>
      </c>
      <c r="FI20" s="19">
        <f t="shared" ca="1" si="197"/>
        <v>0</v>
      </c>
      <c r="FJ20" s="19">
        <f t="shared" ca="1" si="197"/>
        <v>0</v>
      </c>
      <c r="FK20" s="19">
        <f t="shared" ca="1" si="197"/>
        <v>0</v>
      </c>
      <c r="FL20" s="19">
        <f t="shared" ca="1" si="197"/>
        <v>0</v>
      </c>
      <c r="FM20" s="19">
        <f t="shared" ca="1" si="197"/>
        <v>0</v>
      </c>
      <c r="FN20" s="19">
        <f t="shared" ca="1" si="197"/>
        <v>0</v>
      </c>
      <c r="FO20" s="19">
        <f t="shared" ca="1" si="197"/>
        <v>0</v>
      </c>
      <c r="FP20" s="19">
        <f t="shared" ca="1" si="197"/>
        <v>0</v>
      </c>
      <c r="FQ20" s="19">
        <f t="shared" ca="1" si="197"/>
        <v>0</v>
      </c>
      <c r="FR20" s="19">
        <f t="shared" ca="1" si="197"/>
        <v>0</v>
      </c>
      <c r="FS20" s="19">
        <f t="shared" ca="1" si="197"/>
        <v>0</v>
      </c>
      <c r="FT20" s="19">
        <f t="shared" ca="1" si="197"/>
        <v>0</v>
      </c>
      <c r="FU20" s="19">
        <f t="shared" ca="1" si="197"/>
        <v>0</v>
      </c>
      <c r="FV20" s="19">
        <f t="shared" ca="1" si="197"/>
        <v>0</v>
      </c>
      <c r="FW20" s="19">
        <f t="shared" ca="1" si="197"/>
        <v>0</v>
      </c>
      <c r="FX20" s="19">
        <f t="shared" ca="1" si="197"/>
        <v>0</v>
      </c>
      <c r="FY20" s="19">
        <f t="shared" ca="1" si="197"/>
        <v>0</v>
      </c>
      <c r="FZ20" s="19">
        <f t="shared" ca="1" si="197"/>
        <v>0</v>
      </c>
      <c r="GA20" s="19">
        <f t="shared" ca="1" si="197"/>
        <v>0</v>
      </c>
      <c r="GB20" s="19">
        <f t="shared" ca="1" si="197"/>
        <v>0</v>
      </c>
      <c r="GC20" s="19">
        <f t="shared" ca="1" si="197"/>
        <v>0</v>
      </c>
      <c r="GD20" s="19">
        <f t="shared" ca="1" si="197"/>
        <v>0</v>
      </c>
      <c r="GE20" s="19">
        <f t="shared" ca="1" si="197"/>
        <v>0</v>
      </c>
      <c r="GF20" s="19">
        <f t="shared" ca="1" si="197"/>
        <v>0</v>
      </c>
      <c r="GG20" s="19">
        <f t="shared" ca="1" si="183"/>
        <v>0</v>
      </c>
      <c r="GH20" s="19">
        <f t="shared" ca="1" si="184"/>
        <v>0</v>
      </c>
      <c r="GI20" s="19">
        <f t="shared" ca="1" si="184"/>
        <v>0</v>
      </c>
      <c r="GJ20" s="19">
        <f t="shared" ca="1" si="184"/>
        <v>0</v>
      </c>
      <c r="GK20" s="19">
        <f t="shared" ca="1" si="184"/>
        <v>0</v>
      </c>
      <c r="GL20" s="19">
        <f t="shared" ca="1" si="184"/>
        <v>0</v>
      </c>
      <c r="GM20" s="19">
        <f t="shared" ca="1" si="184"/>
        <v>0</v>
      </c>
      <c r="GN20" s="19">
        <f t="shared" ca="1" si="184"/>
        <v>0</v>
      </c>
      <c r="GO20" s="19">
        <f t="shared" ca="1" si="184"/>
        <v>0</v>
      </c>
      <c r="GP20" s="19">
        <f t="shared" ca="1" si="184"/>
        <v>0</v>
      </c>
      <c r="GQ20" s="19">
        <f t="shared" ca="1" si="184"/>
        <v>0</v>
      </c>
      <c r="GR20" s="19">
        <f t="shared" ca="1" si="184"/>
        <v>0</v>
      </c>
      <c r="GS20" s="19">
        <f t="shared" ca="1" si="184"/>
        <v>0</v>
      </c>
      <c r="GT20" s="19">
        <f t="shared" ca="1" si="184"/>
        <v>0</v>
      </c>
      <c r="GU20" s="19">
        <f t="shared" ca="1" si="184"/>
        <v>0</v>
      </c>
      <c r="GV20" s="19">
        <f t="shared" ca="1" si="184"/>
        <v>0</v>
      </c>
      <c r="GW20" s="19">
        <f t="shared" ca="1" si="184"/>
        <v>0</v>
      </c>
      <c r="GX20" s="19">
        <f t="shared" ca="1" si="184"/>
        <v>0</v>
      </c>
      <c r="GY20" s="19">
        <f t="shared" ca="1" si="184"/>
        <v>0</v>
      </c>
      <c r="GZ20" s="19">
        <f t="shared" ca="1" si="184"/>
        <v>0</v>
      </c>
      <c r="HA20" s="19">
        <f t="shared" ca="1" si="184"/>
        <v>0</v>
      </c>
      <c r="HB20" s="19">
        <f t="shared" ca="1" si="184"/>
        <v>0</v>
      </c>
      <c r="HC20" s="19">
        <f t="shared" ca="1" si="184"/>
        <v>0</v>
      </c>
      <c r="HD20" s="19">
        <f t="shared" ca="1" si="184"/>
        <v>0</v>
      </c>
      <c r="HE20" s="19">
        <f t="shared" ca="1" si="184"/>
        <v>0</v>
      </c>
      <c r="HF20" s="19">
        <f t="shared" ca="1" si="184"/>
        <v>0</v>
      </c>
      <c r="HG20" s="19">
        <f t="shared" ca="1" si="184"/>
        <v>0</v>
      </c>
      <c r="HH20" s="19">
        <f t="shared" ca="1" si="184"/>
        <v>0</v>
      </c>
      <c r="HI20" s="19">
        <f t="shared" ca="1" si="184"/>
        <v>0</v>
      </c>
      <c r="HJ20" s="19">
        <f t="shared" ca="1" si="184"/>
        <v>0</v>
      </c>
      <c r="HK20" s="19">
        <f t="shared" ca="1" si="184"/>
        <v>0</v>
      </c>
      <c r="HL20" s="19">
        <f t="shared" ca="1" si="184"/>
        <v>0</v>
      </c>
      <c r="HM20" s="19">
        <f t="shared" ca="1" si="184"/>
        <v>0</v>
      </c>
      <c r="HN20" s="19">
        <f t="shared" ca="1" si="184"/>
        <v>0</v>
      </c>
      <c r="HO20" s="19">
        <f t="shared" ca="1" si="184"/>
        <v>0</v>
      </c>
      <c r="HP20" s="19">
        <f t="shared" ca="1" si="184"/>
        <v>0</v>
      </c>
      <c r="HQ20" s="19">
        <f t="shared" ca="1" si="184"/>
        <v>0</v>
      </c>
      <c r="HR20" s="19">
        <f t="shared" ca="1" si="184"/>
        <v>0</v>
      </c>
      <c r="HS20" s="19">
        <f t="shared" ca="1" si="184"/>
        <v>0</v>
      </c>
      <c r="HT20" s="19">
        <f t="shared" ca="1" si="184"/>
        <v>0</v>
      </c>
      <c r="HU20" s="19">
        <f t="shared" ca="1" si="184"/>
        <v>0</v>
      </c>
      <c r="HV20" s="19">
        <f t="shared" ca="1" si="184"/>
        <v>0</v>
      </c>
      <c r="HW20" s="19" t="str">
        <f t="shared" ref="HW20:HW21" ca="1" si="209">OFFSET(HW$5,$B20,0)</f>
        <v>-</v>
      </c>
      <c r="HX20" s="9"/>
      <c r="HY20" s="19">
        <f t="shared" ref="HY20:IC21" ca="1" si="210">OFFSET(HY$5,$B20,0)</f>
        <v>1</v>
      </c>
      <c r="HZ20" s="19" t="str">
        <f t="shared" ca="1" si="210"/>
        <v>-</v>
      </c>
      <c r="IA20" s="19">
        <f t="shared" ca="1" si="186"/>
        <v>0</v>
      </c>
      <c r="IB20" s="19" t="str">
        <f t="shared" ca="1" si="210"/>
        <v>-</v>
      </c>
      <c r="IC20" s="19">
        <f t="shared" ca="1" si="210"/>
        <v>1</v>
      </c>
      <c r="ID20" s="19">
        <f t="shared" ref="ID20:IS21" ca="1" si="211">OFFSET(ID$5,$B20,0)</f>
        <v>0</v>
      </c>
      <c r="IE20" s="19">
        <f t="shared" ca="1" si="211"/>
        <v>0</v>
      </c>
      <c r="IF20" s="19">
        <f t="shared" ca="1" si="211"/>
        <v>0</v>
      </c>
      <c r="IG20" s="19">
        <f t="shared" ref="IG20:IH21" ca="1" si="212">OFFSET(IG$5,$B20,0)</f>
        <v>0</v>
      </c>
      <c r="IH20" s="19">
        <f t="shared" ca="1" si="212"/>
        <v>0</v>
      </c>
      <c r="II20" s="19">
        <f t="shared" ca="1" si="211"/>
        <v>0</v>
      </c>
      <c r="IJ20" s="19">
        <f t="shared" ca="1" si="211"/>
        <v>0</v>
      </c>
      <c r="IK20" s="19">
        <f t="shared" ca="1" si="211"/>
        <v>0</v>
      </c>
      <c r="IL20" s="19">
        <f t="shared" ca="1" si="211"/>
        <v>0</v>
      </c>
      <c r="IM20" s="19">
        <f t="shared" ca="1" si="211"/>
        <v>0</v>
      </c>
      <c r="IN20" s="19">
        <f t="shared" ca="1" si="211"/>
        <v>0</v>
      </c>
      <c r="IO20" s="19">
        <f t="shared" ca="1" si="211"/>
        <v>0</v>
      </c>
      <c r="IP20" s="19">
        <f t="shared" ca="1" si="211"/>
        <v>0</v>
      </c>
      <c r="IQ20" s="19">
        <f t="shared" ca="1" si="211"/>
        <v>0</v>
      </c>
      <c r="IR20" s="19">
        <f t="shared" ca="1" si="211"/>
        <v>0</v>
      </c>
      <c r="IS20" s="19">
        <f t="shared" ca="1" si="211"/>
        <v>0</v>
      </c>
      <c r="IT20" s="19">
        <f t="shared" ca="1" si="186"/>
        <v>0</v>
      </c>
      <c r="IU20" s="19">
        <f t="shared" ca="1" si="186"/>
        <v>0</v>
      </c>
      <c r="IV20" s="19">
        <f t="shared" ref="IV20:JA21" ca="1" si="213">OFFSET(IV$5,$B20,0)</f>
        <v>0</v>
      </c>
      <c r="IW20" s="19">
        <f t="shared" ca="1" si="213"/>
        <v>0</v>
      </c>
      <c r="IX20" s="19">
        <f t="shared" ca="1" si="213"/>
        <v>0</v>
      </c>
      <c r="IY20" s="19">
        <f t="shared" ca="1" si="213"/>
        <v>1</v>
      </c>
      <c r="IZ20" s="19">
        <f t="shared" ca="1" si="213"/>
        <v>0</v>
      </c>
      <c r="JA20" s="19">
        <f t="shared" ca="1" si="213"/>
        <v>1</v>
      </c>
      <c r="JB20" s="9"/>
      <c r="JC20" s="19" t="str">
        <f ca="1">OFFSET(JC$5,$B20,0)</f>
        <v>-</v>
      </c>
      <c r="JD20" s="19" t="b">
        <f t="shared" ref="JD20:JN21" ca="1" si="214">OFFSET(JD$5,$B20,0)</f>
        <v>0</v>
      </c>
      <c r="JE20" s="19" t="b">
        <f t="shared" ca="1" si="214"/>
        <v>0</v>
      </c>
      <c r="JF20" s="19" t="b">
        <f t="shared" ca="1" si="214"/>
        <v>1</v>
      </c>
      <c r="JG20" s="19">
        <f t="shared" ca="1" si="214"/>
        <v>1</v>
      </c>
      <c r="JH20" s="19">
        <f t="shared" ca="1" si="214"/>
        <v>1</v>
      </c>
      <c r="JI20" s="19" t="str">
        <f t="shared" ca="1" si="214"/>
        <v>-</v>
      </c>
      <c r="JJ20" s="19" t="str">
        <f t="shared" ca="1" si="214"/>
        <v>-</v>
      </c>
      <c r="JK20" s="19" t="str">
        <f t="shared" ca="1" si="214"/>
        <v>-</v>
      </c>
      <c r="JL20" s="19" t="str">
        <f t="shared" ca="1" si="214"/>
        <v>-</v>
      </c>
      <c r="JM20" s="19">
        <f t="shared" ca="1" si="214"/>
        <v>1</v>
      </c>
      <c r="JN20" s="19" t="str">
        <f t="shared" ca="1" si="214"/>
        <v>-</v>
      </c>
      <c r="JO20" s="19" t="str">
        <f t="shared" ref="JO20:JX21" ca="1" si="215">OFFSET(JO$5,$B20,0)</f>
        <v>-</v>
      </c>
      <c r="JP20" s="19" t="str">
        <f t="shared" ca="1" si="215"/>
        <v>-</v>
      </c>
      <c r="JQ20" s="19" t="str">
        <f t="shared" ca="1" si="215"/>
        <v>-</v>
      </c>
      <c r="JR20" s="19" t="str">
        <f t="shared" ca="1" si="215"/>
        <v>-</v>
      </c>
      <c r="JS20" s="19" t="str">
        <f t="shared" ca="1" si="215"/>
        <v>-</v>
      </c>
      <c r="JT20" s="19" t="str">
        <f t="shared" ca="1" si="215"/>
        <v>-</v>
      </c>
      <c r="JU20" s="19" t="str">
        <f t="shared" ca="1" si="215"/>
        <v>-</v>
      </c>
      <c r="JV20" s="19" t="str">
        <f t="shared" ca="1" si="215"/>
        <v>-</v>
      </c>
      <c r="JW20" s="19" t="str">
        <f t="shared" ca="1" si="215"/>
        <v>-</v>
      </c>
      <c r="JX20" s="19" t="str">
        <f t="shared" ca="1" si="215"/>
        <v>-</v>
      </c>
      <c r="JY20" s="19" t="b">
        <f t="shared" ref="JY20:KF21" ca="1" si="216">OFFSET(JY$5,$B20,0)</f>
        <v>1</v>
      </c>
      <c r="JZ20" s="19">
        <f t="shared" ca="1" si="216"/>
        <v>0</v>
      </c>
      <c r="KA20" s="19" t="str">
        <f t="shared" ca="1" si="216"/>
        <v>-</v>
      </c>
      <c r="KB20" s="19">
        <f t="shared" ca="1" si="216"/>
        <v>999999</v>
      </c>
      <c r="KC20" s="19">
        <f t="shared" ca="1" si="216"/>
        <v>999999</v>
      </c>
      <c r="KD20" s="19">
        <f t="shared" ca="1" si="216"/>
        <v>999999</v>
      </c>
      <c r="KE20" s="19">
        <f t="shared" ca="1" si="216"/>
        <v>999999</v>
      </c>
      <c r="KF20" s="19">
        <f t="shared" ca="1" si="216"/>
        <v>999999</v>
      </c>
      <c r="KG20" s="19" t="str">
        <f t="shared" ref="KG20:KP21" ca="1" si="217">OFFSET(KG$5,$B20,0)</f>
        <v>-</v>
      </c>
      <c r="KH20" s="19" t="str">
        <f t="shared" ca="1" si="217"/>
        <v>-</v>
      </c>
      <c r="KI20" s="19" t="str">
        <f t="shared" ca="1" si="217"/>
        <v>-</v>
      </c>
      <c r="KJ20" s="19" t="b">
        <f t="shared" ca="1" si="217"/>
        <v>1</v>
      </c>
      <c r="KK20" s="19">
        <f t="shared" ca="1" si="217"/>
        <v>0</v>
      </c>
      <c r="KL20" s="19" t="str">
        <f t="shared" ca="1" si="217"/>
        <v>-</v>
      </c>
      <c r="KM20" s="19" t="str">
        <f t="shared" ca="1" si="217"/>
        <v>-</v>
      </c>
      <c r="KN20" s="19" t="str">
        <f t="shared" ca="1" si="217"/>
        <v>-</v>
      </c>
      <c r="KO20" s="19" t="str">
        <f t="shared" ca="1" si="217"/>
        <v>-</v>
      </c>
      <c r="KP20" s="19" t="str">
        <f t="shared" ca="1" si="217"/>
        <v>-</v>
      </c>
      <c r="KQ20" s="19" t="str">
        <f t="shared" ca="1" si="190"/>
        <v>-</v>
      </c>
      <c r="KR20" s="19" t="str">
        <f t="shared" ca="1" si="190"/>
        <v>-</v>
      </c>
      <c r="KS20" s="19" t="str">
        <f t="shared" ref="KS20:KY21" ca="1" si="218">OFFSET(KS$5,$B20,0)</f>
        <v>-</v>
      </c>
      <c r="KT20" s="19" t="str">
        <f t="shared" ca="1" si="218"/>
        <v>-</v>
      </c>
      <c r="KU20" s="19" t="str">
        <f t="shared" ca="1" si="218"/>
        <v>-</v>
      </c>
      <c r="KV20" s="19" t="str">
        <f t="shared" ca="1" si="218"/>
        <v>-</v>
      </c>
      <c r="KW20" s="19" t="str">
        <f t="shared" ca="1" si="218"/>
        <v>-</v>
      </c>
      <c r="KX20" s="19">
        <f t="shared" ca="1" si="218"/>
        <v>500</v>
      </c>
      <c r="KY20" s="19">
        <f t="shared" ca="1" si="218"/>
        <v>500</v>
      </c>
      <c r="KZ20" s="19" t="str">
        <f t="shared" ref="KZ20:KZ21" ca="1" si="219">OFFSET(KZ$5,$B20,0)</f>
        <v>-</v>
      </c>
      <c r="LA20" s="19" t="str">
        <f t="shared" ref="LA20:LU21" ca="1" si="220">OFFSET(LA$5,$B20,0)</f>
        <v>-</v>
      </c>
      <c r="LB20" s="19" t="str">
        <f t="shared" ca="1" si="220"/>
        <v>-</v>
      </c>
      <c r="LC20" s="19">
        <f t="shared" ref="LC20:LC21" ca="1" si="221">OFFSET(LC$5,$B20,0)</f>
        <v>1</v>
      </c>
      <c r="LD20" s="9"/>
      <c r="LE20" s="19" t="str">
        <f t="shared" ca="1" si="220"/>
        <v>-</v>
      </c>
      <c r="LF20" s="19" t="str">
        <f t="shared" ca="1" si="220"/>
        <v>-</v>
      </c>
      <c r="LG20" s="19" t="str">
        <f t="shared" ca="1" si="220"/>
        <v>-</v>
      </c>
      <c r="LH20" s="19" t="str">
        <f t="shared" ca="1" si="220"/>
        <v>-</v>
      </c>
      <c r="LI20" s="19" t="str">
        <f t="shared" ca="1" si="220"/>
        <v>-</v>
      </c>
      <c r="LJ20" s="19" t="str">
        <f t="shared" ca="1" si="220"/>
        <v>-</v>
      </c>
      <c r="LK20" s="19">
        <f t="shared" ca="1" si="220"/>
        <v>1</v>
      </c>
      <c r="LL20" s="19">
        <f t="shared" ca="1" si="220"/>
        <v>1</v>
      </c>
      <c r="LM20" s="19">
        <f t="shared" ca="1" si="220"/>
        <v>1</v>
      </c>
      <c r="LN20" s="19">
        <f t="shared" ca="1" si="220"/>
        <v>1</v>
      </c>
      <c r="LO20" s="19">
        <f t="shared" ca="1" si="220"/>
        <v>1</v>
      </c>
      <c r="LP20" s="19">
        <f t="shared" ca="1" si="220"/>
        <v>1</v>
      </c>
      <c r="LQ20" s="19">
        <f t="shared" ca="1" si="220"/>
        <v>1</v>
      </c>
      <c r="LR20" s="19">
        <f t="shared" ca="1" si="220"/>
        <v>1</v>
      </c>
      <c r="LS20" s="19">
        <f t="shared" ca="1" si="220"/>
        <v>1</v>
      </c>
      <c r="LT20" s="19">
        <f t="shared" ca="1" si="220"/>
        <v>1</v>
      </c>
      <c r="LU20" s="19">
        <f t="shared" ca="1" si="220"/>
        <v>1</v>
      </c>
      <c r="LV20" s="9"/>
      <c r="LW20" s="12" t="b">
        <v>0</v>
      </c>
      <c r="LX20" s="12" t="b">
        <v>0</v>
      </c>
      <c r="LY20" s="19">
        <f t="shared" ref="LY20:MF21" ca="1" si="222">OFFSET(LY$5,$B20,0)</f>
        <v>1</v>
      </c>
      <c r="LZ20" s="19">
        <f t="shared" ca="1" si="222"/>
        <v>0.75</v>
      </c>
      <c r="MA20" s="19">
        <f t="shared" ca="1" si="222"/>
        <v>0.75</v>
      </c>
      <c r="MB20" s="19">
        <f t="shared" ca="1" si="222"/>
        <v>0.8</v>
      </c>
      <c r="MC20" s="19">
        <f t="shared" ca="1" si="222"/>
        <v>0.82499999999999996</v>
      </c>
      <c r="MD20" s="19">
        <f t="shared" ca="1" si="222"/>
        <v>0.875</v>
      </c>
      <c r="ME20" s="19">
        <f t="shared" ca="1" si="222"/>
        <v>0.9</v>
      </c>
      <c r="MF20" s="19">
        <f t="shared" ca="1" si="222"/>
        <v>1</v>
      </c>
      <c r="MG20" s="19">
        <f t="shared" ref="MG20:OB21" ca="1" si="223">OFFSET(MG$5,$B20,0)</f>
        <v>0.875</v>
      </c>
      <c r="MH20" s="19" t="b">
        <f t="shared" ca="1" si="223"/>
        <v>0</v>
      </c>
      <c r="MI20" s="19">
        <f t="shared" ca="1" si="223"/>
        <v>74.989999999999995</v>
      </c>
      <c r="MJ20" s="19" t="str">
        <f t="shared" ca="1" si="223"/>
        <v>-</v>
      </c>
      <c r="MK20" s="19" t="str">
        <f t="shared" ca="1" si="223"/>
        <v>-</v>
      </c>
      <c r="ML20" s="19" t="str">
        <f t="shared" ca="1" si="223"/>
        <v>-</v>
      </c>
      <c r="MM20" s="19" t="str">
        <f t="shared" ca="1" si="223"/>
        <v>-</v>
      </c>
      <c r="MN20" s="19" t="str">
        <f t="shared" ca="1" si="223"/>
        <v>-</v>
      </c>
      <c r="MO20" s="19" t="str">
        <f t="shared" ca="1" si="223"/>
        <v>-</v>
      </c>
      <c r="MP20" s="19" t="str">
        <f t="shared" ca="1" si="223"/>
        <v>-</v>
      </c>
      <c r="MQ20" s="19">
        <f t="shared" ca="1" si="223"/>
        <v>36.99</v>
      </c>
      <c r="MR20" s="19">
        <f t="shared" ca="1" si="223"/>
        <v>36.99</v>
      </c>
      <c r="MS20" s="19" t="str">
        <f t="shared" ca="1" si="223"/>
        <v>-</v>
      </c>
      <c r="MT20" s="19" t="str">
        <f t="shared" ca="1" si="223"/>
        <v>-</v>
      </c>
      <c r="MU20" s="19" t="str">
        <f t="shared" ca="1" si="223"/>
        <v>-</v>
      </c>
      <c r="MV20" s="19" t="str">
        <f t="shared" ca="1" si="223"/>
        <v>-</v>
      </c>
      <c r="MW20" s="19" t="str">
        <f t="shared" ca="1" si="223"/>
        <v>-</v>
      </c>
      <c r="MX20" s="19">
        <f t="shared" ca="1" si="223"/>
        <v>49.99</v>
      </c>
      <c r="MY20" s="19">
        <f t="shared" ca="1" si="223"/>
        <v>49.99</v>
      </c>
      <c r="MZ20" s="19">
        <f t="shared" ca="1" si="223"/>
        <v>49.99</v>
      </c>
      <c r="NA20" s="19">
        <f t="shared" ca="1" si="223"/>
        <v>49.99</v>
      </c>
      <c r="NB20" s="19">
        <f t="shared" ca="1" si="223"/>
        <v>49.99</v>
      </c>
      <c r="NC20" s="19">
        <f t="shared" ca="1" si="223"/>
        <v>49.99</v>
      </c>
      <c r="ND20" s="19">
        <f t="shared" ca="1" si="223"/>
        <v>49.99</v>
      </c>
      <c r="NE20" s="19">
        <f t="shared" ca="1" si="223"/>
        <v>49.99</v>
      </c>
      <c r="NF20" s="19">
        <f t="shared" ca="1" si="223"/>
        <v>412.99</v>
      </c>
      <c r="NG20" s="19">
        <f t="shared" ca="1" si="223"/>
        <v>412.99</v>
      </c>
      <c r="NH20" s="19" t="str">
        <f t="shared" ca="1" si="223"/>
        <v>-</v>
      </c>
      <c r="NI20" s="19" t="str">
        <f t="shared" ca="1" si="223"/>
        <v>-</v>
      </c>
      <c r="NJ20" s="19" t="str">
        <f t="shared" ca="1" si="223"/>
        <v>-</v>
      </c>
      <c r="NK20" s="19" t="str">
        <f t="shared" ca="1" si="223"/>
        <v>-</v>
      </c>
      <c r="NL20" s="19" t="str">
        <f t="shared" ca="1" si="223"/>
        <v>-</v>
      </c>
      <c r="NM20" s="19">
        <f t="shared" ca="1" si="223"/>
        <v>6.8900000000000006</v>
      </c>
      <c r="NN20" s="19">
        <f t="shared" ca="1" si="223"/>
        <v>6.8900000000000006</v>
      </c>
      <c r="NO20" s="19">
        <f t="shared" ca="1" si="223"/>
        <v>6.8900000000000006</v>
      </c>
      <c r="NP20" s="19">
        <f t="shared" ca="1" si="223"/>
        <v>6.8900000000000006</v>
      </c>
      <c r="NQ20" s="19">
        <f t="shared" ca="1" si="223"/>
        <v>6.8900000000000006</v>
      </c>
      <c r="NR20" s="19">
        <f t="shared" ca="1" si="223"/>
        <v>6.8900000000000006</v>
      </c>
      <c r="NS20" s="19">
        <f t="shared" ca="1" si="223"/>
        <v>6.8900000000000006</v>
      </c>
      <c r="NT20" s="19">
        <f t="shared" ca="1" si="223"/>
        <v>6.8900000000000006</v>
      </c>
      <c r="NU20" s="19">
        <f t="shared" ca="1" si="223"/>
        <v>346.99</v>
      </c>
      <c r="NV20" s="19">
        <f t="shared" ca="1" si="223"/>
        <v>346.99</v>
      </c>
      <c r="NW20" s="19" t="str">
        <f t="shared" ca="1" si="223"/>
        <v>-</v>
      </c>
      <c r="NX20" s="19" t="str">
        <f t="shared" ca="1" si="223"/>
        <v>-</v>
      </c>
      <c r="NY20" s="19" t="str">
        <f t="shared" ca="1" si="223"/>
        <v>-</v>
      </c>
      <c r="NZ20" s="19" t="str">
        <f t="shared" ca="1" si="223"/>
        <v>-</v>
      </c>
      <c r="OA20" s="19" t="str">
        <f t="shared" ca="1" si="223"/>
        <v>-</v>
      </c>
      <c r="OB20" s="19">
        <f t="shared" ca="1" si="223"/>
        <v>0</v>
      </c>
      <c r="OC20" s="24">
        <v>0</v>
      </c>
    </row>
    <row r="21" spans="1:393" outlineLevel="1">
      <c r="A21" s="21">
        <f t="shared" si="198"/>
        <v>16</v>
      </c>
      <c r="B21" s="21">
        <f t="shared" si="196"/>
        <v>11</v>
      </c>
      <c r="C21">
        <v>2</v>
      </c>
      <c r="D21" s="19" t="str">
        <f ca="1">OFFSET(D$5,$B21,0)</f>
        <v>GSM</v>
      </c>
      <c r="E21" t="b">
        <v>0</v>
      </c>
      <c r="F21" t="b">
        <v>1</v>
      </c>
      <c r="G21" t="b">
        <v>0</v>
      </c>
      <c r="N21">
        <f ca="1">MATCH(TRUE,$JD21:$JF21,0)</f>
        <v>3</v>
      </c>
      <c r="U21" s="218"/>
      <c r="V21" s="218"/>
      <c r="X21" s="218"/>
      <c r="Y21" s="218"/>
      <c r="Z21" s="218"/>
      <c r="AA21" s="218"/>
      <c r="AB21" s="218"/>
      <c r="AC21" s="218"/>
      <c r="AD21" s="218"/>
      <c r="AE21" s="218"/>
      <c r="AL21" s="231" t="str">
        <f ca="1">"Nutrition test  wo  LTW"&amp;" (F"&amp;3+COUNTIF($CT21:$CW21,TRUE)&amp;3&amp;"N"&amp;$DK21&amp;$DL21&amp;")"</f>
        <v>Nutrition test  wo  LTW (F33N11)</v>
      </c>
      <c r="AM21" s="9" t="str">
        <f ca="1">IF(COUNTIF(AL$5:AL21,AL21)=1,"-","Dup")</f>
        <v>-</v>
      </c>
      <c r="AN21" s="9"/>
      <c r="AO21" s="19" t="b">
        <f t="shared" ca="1" si="199"/>
        <v>1</v>
      </c>
      <c r="AP21" s="19" t="b">
        <f t="shared" ca="1" si="199"/>
        <v>1</v>
      </c>
      <c r="AQ21" s="19" t="b">
        <f t="shared" ca="1" si="199"/>
        <v>1</v>
      </c>
      <c r="AR21" s="19" t="b">
        <f t="shared" ca="1" si="199"/>
        <v>1</v>
      </c>
      <c r="AS21" s="19" t="b">
        <f t="shared" ca="1" si="199"/>
        <v>1</v>
      </c>
      <c r="AT21" s="19" t="b">
        <f t="shared" ca="1" si="199"/>
        <v>1</v>
      </c>
      <c r="AU21" s="9"/>
      <c r="AV21" s="19" t="b">
        <f t="shared" ca="1" si="200"/>
        <v>0</v>
      </c>
      <c r="AW21" s="19" t="str">
        <f t="shared" ca="1" si="200"/>
        <v>-</v>
      </c>
      <c r="AX21" s="19" t="str">
        <f t="shared" ca="1" si="200"/>
        <v>-</v>
      </c>
      <c r="AY21" s="19" t="str">
        <f t="shared" ca="1" si="200"/>
        <v>-</v>
      </c>
      <c r="AZ21" s="19" t="b">
        <f t="shared" ca="1" si="200"/>
        <v>0</v>
      </c>
      <c r="BA21" s="19" t="str">
        <f ca="1">OFFSET(BA$5,$B21,0)</f>
        <v>-</v>
      </c>
      <c r="BB21" s="19" t="str">
        <f t="shared" ca="1" si="158"/>
        <v>-</v>
      </c>
      <c r="BC21" s="9"/>
      <c r="BD21" s="19" t="str">
        <f t="shared" ca="1" si="179"/>
        <v>-</v>
      </c>
      <c r="BE21" s="19" t="str">
        <f t="shared" ca="1" si="179"/>
        <v>-</v>
      </c>
      <c r="BF21" s="19" t="str">
        <f t="shared" ca="1" si="179"/>
        <v>-</v>
      </c>
      <c r="BG21" s="19" t="str">
        <f t="shared" ca="1" si="179"/>
        <v>-</v>
      </c>
      <c r="BH21" s="19" t="str">
        <f t="shared" ca="1" si="179"/>
        <v>-</v>
      </c>
      <c r="BI21" s="19" t="str">
        <f t="shared" ca="1" si="179"/>
        <v>-</v>
      </c>
      <c r="BJ21" s="19" t="str">
        <f t="shared" ca="1" si="179"/>
        <v>-</v>
      </c>
      <c r="BK21" s="19" t="str">
        <f t="shared" ca="1" si="179"/>
        <v>-</v>
      </c>
      <c r="BL21" s="19" t="str">
        <f t="shared" ca="1" si="179"/>
        <v>-</v>
      </c>
      <c r="BM21" s="19" t="str">
        <f t="shared" ca="1" si="179"/>
        <v>-</v>
      </c>
      <c r="BN21" s="19" t="str">
        <f t="shared" ca="1" si="179"/>
        <v>-</v>
      </c>
      <c r="BO21" s="9"/>
      <c r="BP21" s="19" t="str">
        <f t="shared" ca="1" si="180"/>
        <v>-</v>
      </c>
      <c r="BQ21" s="19" t="str">
        <f t="shared" ca="1" si="180"/>
        <v>-</v>
      </c>
      <c r="BR21" s="19" t="str">
        <f t="shared" ca="1" si="180"/>
        <v>-</v>
      </c>
      <c r="BS21" s="19" t="str">
        <f t="shared" ca="1" si="180"/>
        <v>-</v>
      </c>
      <c r="BT21" s="19" t="str">
        <f t="shared" ca="1" si="180"/>
        <v>-</v>
      </c>
      <c r="BU21" s="19" t="str">
        <f t="shared" ca="1" si="180"/>
        <v>-</v>
      </c>
      <c r="BV21" s="19" t="str">
        <f t="shared" ca="1" si="180"/>
        <v>-</v>
      </c>
      <c r="BW21" s="19" t="str">
        <f t="shared" ca="1" si="180"/>
        <v>-</v>
      </c>
      <c r="BX21" s="19" t="str">
        <f t="shared" ca="1" si="180"/>
        <v>-</v>
      </c>
      <c r="BY21" s="19" t="str">
        <f t="shared" ca="1" si="180"/>
        <v>-</v>
      </c>
      <c r="BZ21" s="9"/>
      <c r="CA21" s="19" t="b">
        <f t="shared" ca="1" si="200"/>
        <v>0</v>
      </c>
      <c r="CB21" s="19" t="b">
        <f t="shared" ca="1" si="181"/>
        <v>0</v>
      </c>
      <c r="CC21" s="19" t="b">
        <f t="shared" ca="1" si="201"/>
        <v>0</v>
      </c>
      <c r="CD21" s="19">
        <f t="shared" ca="1" si="201"/>
        <v>0</v>
      </c>
      <c r="CE21" s="19" t="b">
        <f t="shared" ca="1" si="200"/>
        <v>1</v>
      </c>
      <c r="CF21" s="19" t="str">
        <f t="shared" ca="1" si="200"/>
        <v>-</v>
      </c>
      <c r="CG21" s="19" t="b">
        <f t="shared" ca="1" si="200"/>
        <v>1</v>
      </c>
      <c r="CH21" s="19">
        <f t="shared" ca="1" si="202"/>
        <v>0</v>
      </c>
      <c r="CI21" s="19" t="str">
        <f t="shared" ca="1" si="202"/>
        <v>-</v>
      </c>
      <c r="CJ21" s="19">
        <f t="shared" ca="1" si="200"/>
        <v>1</v>
      </c>
      <c r="CK21" s="19">
        <f t="shared" ca="1" si="203"/>
        <v>1</v>
      </c>
      <c r="CL21" s="9"/>
      <c r="CM21" s="19" t="str">
        <f t="shared" ca="1" si="162"/>
        <v>-</v>
      </c>
      <c r="CN21" s="19" t="str">
        <f t="shared" ca="1" si="162"/>
        <v>-</v>
      </c>
      <c r="CO21" s="19" t="str">
        <f t="shared" ca="1" si="162"/>
        <v>-</v>
      </c>
      <c r="CP21" s="19" t="str">
        <f t="shared" ca="1" si="163"/>
        <v>-</v>
      </c>
      <c r="CQ21" s="19" t="str">
        <f t="shared" ca="1" si="163"/>
        <v>-</v>
      </c>
      <c r="CR21" s="19" t="str">
        <f t="shared" ca="1" si="163"/>
        <v>-</v>
      </c>
      <c r="CS21" s="19" t="str">
        <f t="shared" ca="1" si="163"/>
        <v>-</v>
      </c>
      <c r="CT21" s="19" t="str">
        <f t="shared" ca="1" si="204"/>
        <v>-</v>
      </c>
      <c r="CU21" s="19" t="str">
        <f t="shared" ca="1" si="204"/>
        <v>-</v>
      </c>
      <c r="CV21" s="19" t="str">
        <f t="shared" ca="1" si="204"/>
        <v>-</v>
      </c>
      <c r="CW21" s="19" t="str">
        <f t="shared" ca="1" si="204"/>
        <v>-</v>
      </c>
      <c r="CX21" s="19" t="str">
        <f t="shared" ca="1" si="164"/>
        <v>-</v>
      </c>
      <c r="CY21" s="19">
        <f t="shared" ca="1" si="204"/>
        <v>0.125</v>
      </c>
      <c r="CZ21" s="19">
        <f t="shared" ca="1" si="204"/>
        <v>0.3</v>
      </c>
      <c r="DA21" s="19">
        <f t="shared" ca="1" si="204"/>
        <v>-0.05</v>
      </c>
      <c r="DB21" s="19">
        <f t="shared" ca="1" si="204"/>
        <v>0.1</v>
      </c>
      <c r="DC21" s="19">
        <f t="shared" ca="1" si="204"/>
        <v>0.25</v>
      </c>
      <c r="DD21" s="19">
        <f t="shared" ca="1" si="204"/>
        <v>-0.05</v>
      </c>
      <c r="DE21" s="19">
        <f t="shared" ca="1" si="204"/>
        <v>0.05</v>
      </c>
      <c r="DF21" s="19">
        <f t="shared" ca="1" si="204"/>
        <v>0.1</v>
      </c>
      <c r="DG21" s="19">
        <f t="shared" ca="1" si="204"/>
        <v>-0.02</v>
      </c>
      <c r="DH21" s="19">
        <f t="shared" ca="1" si="204"/>
        <v>0.1</v>
      </c>
      <c r="DI21" s="19">
        <f t="shared" ca="1" si="204"/>
        <v>0.25</v>
      </c>
      <c r="DJ21" s="19">
        <f t="shared" ca="1" si="204"/>
        <v>-0.05</v>
      </c>
      <c r="DK21" s="19">
        <f t="shared" ca="1" si="205"/>
        <v>1</v>
      </c>
      <c r="DL21" s="19">
        <f t="shared" ca="1" si="206"/>
        <v>1</v>
      </c>
      <c r="DM21" s="19" t="str">
        <f t="shared" ca="1" si="206"/>
        <v>-</v>
      </c>
      <c r="DN21" s="19" t="str">
        <f t="shared" ca="1" si="206"/>
        <v>-</v>
      </c>
      <c r="DO21" s="19" t="str">
        <f t="shared" ca="1" si="206"/>
        <v>-</v>
      </c>
      <c r="DP21" s="19" t="str">
        <f t="shared" ca="1" si="207"/>
        <v>-</v>
      </c>
      <c r="DQ21" s="19" t="str">
        <f t="shared" ca="1" si="207"/>
        <v>-</v>
      </c>
      <c r="DR21" s="19" t="str">
        <f t="shared" ca="1" si="207"/>
        <v>-</v>
      </c>
      <c r="DS21" s="19" t="str">
        <f t="shared" ca="1" si="207"/>
        <v>-</v>
      </c>
      <c r="DT21" s="19" t="str">
        <f t="shared" ca="1" si="207"/>
        <v>-</v>
      </c>
      <c r="DU21" s="19" t="str">
        <f t="shared" ca="1" si="207"/>
        <v>-</v>
      </c>
      <c r="DV21" s="19">
        <f t="shared" ca="1" si="208"/>
        <v>0</v>
      </c>
      <c r="DW21" s="19">
        <f t="shared" ca="1" si="208"/>
        <v>0</v>
      </c>
      <c r="DX21" s="19">
        <f t="shared" ca="1" si="208"/>
        <v>0</v>
      </c>
      <c r="DY21" s="19">
        <f t="shared" ca="1" si="208"/>
        <v>0</v>
      </c>
      <c r="DZ21" s="19">
        <f t="shared" ref="DZ21:GF21" ca="1" si="224">OFFSET(DZ$5,$B21,0)</f>
        <v>0</v>
      </c>
      <c r="EA21" s="19">
        <f t="shared" ca="1" si="224"/>
        <v>0</v>
      </c>
      <c r="EB21" s="19">
        <f t="shared" ca="1" si="224"/>
        <v>0</v>
      </c>
      <c r="EC21" s="19">
        <f t="shared" ca="1" si="224"/>
        <v>0</v>
      </c>
      <c r="ED21" s="19">
        <f t="shared" ca="1" si="224"/>
        <v>0</v>
      </c>
      <c r="EE21" s="19">
        <f t="shared" ca="1" si="224"/>
        <v>0</v>
      </c>
      <c r="EF21" s="19">
        <f t="shared" ca="1" si="224"/>
        <v>0</v>
      </c>
      <c r="EG21" s="19">
        <f t="shared" ca="1" si="224"/>
        <v>0</v>
      </c>
      <c r="EH21" s="19">
        <f t="shared" ca="1" si="224"/>
        <v>0</v>
      </c>
      <c r="EI21" s="19">
        <f t="shared" ca="1" si="224"/>
        <v>0</v>
      </c>
      <c r="EJ21" s="19">
        <f t="shared" ca="1" si="224"/>
        <v>0</v>
      </c>
      <c r="EK21" s="19">
        <f t="shared" ca="1" si="224"/>
        <v>0</v>
      </c>
      <c r="EL21" s="19">
        <f t="shared" ca="1" si="224"/>
        <v>0</v>
      </c>
      <c r="EM21" s="19">
        <f t="shared" ca="1" si="224"/>
        <v>0</v>
      </c>
      <c r="EN21" s="19">
        <f t="shared" ca="1" si="224"/>
        <v>0</v>
      </c>
      <c r="EO21" s="19">
        <f t="shared" ca="1" si="224"/>
        <v>0</v>
      </c>
      <c r="EP21" s="19">
        <f t="shared" ca="1" si="224"/>
        <v>0</v>
      </c>
      <c r="EQ21" s="19">
        <f t="shared" ca="1" si="224"/>
        <v>0</v>
      </c>
      <c r="ER21" s="19">
        <f t="shared" ca="1" si="224"/>
        <v>0</v>
      </c>
      <c r="ES21" s="19">
        <f t="shared" ca="1" si="224"/>
        <v>0</v>
      </c>
      <c r="ET21" s="19">
        <f t="shared" ca="1" si="224"/>
        <v>0</v>
      </c>
      <c r="EU21" s="19">
        <f t="shared" ca="1" si="224"/>
        <v>0</v>
      </c>
      <c r="EV21" s="19">
        <f t="shared" ca="1" si="224"/>
        <v>0</v>
      </c>
      <c r="EW21" s="19">
        <f t="shared" ca="1" si="224"/>
        <v>0</v>
      </c>
      <c r="EX21" s="19">
        <f t="shared" ca="1" si="224"/>
        <v>0</v>
      </c>
      <c r="EY21" s="19">
        <f t="shared" ca="1" si="224"/>
        <v>0</v>
      </c>
      <c r="EZ21" s="19">
        <f t="shared" ca="1" si="224"/>
        <v>0</v>
      </c>
      <c r="FA21" s="19">
        <f t="shared" ca="1" si="224"/>
        <v>0</v>
      </c>
      <c r="FB21" s="19">
        <f t="shared" ca="1" si="224"/>
        <v>0</v>
      </c>
      <c r="FC21" s="19">
        <f t="shared" ca="1" si="224"/>
        <v>0</v>
      </c>
      <c r="FD21" s="19">
        <f t="shared" ca="1" si="224"/>
        <v>0</v>
      </c>
      <c r="FE21" s="19">
        <f t="shared" ca="1" si="224"/>
        <v>0</v>
      </c>
      <c r="FF21" s="19">
        <f t="shared" ca="1" si="224"/>
        <v>0</v>
      </c>
      <c r="FG21" s="19">
        <f t="shared" ca="1" si="224"/>
        <v>0</v>
      </c>
      <c r="FH21" s="19">
        <f t="shared" ca="1" si="224"/>
        <v>0</v>
      </c>
      <c r="FI21" s="19">
        <f t="shared" ca="1" si="224"/>
        <v>0</v>
      </c>
      <c r="FJ21" s="19">
        <f t="shared" ca="1" si="224"/>
        <v>0</v>
      </c>
      <c r="FK21" s="19">
        <f t="shared" ca="1" si="224"/>
        <v>0</v>
      </c>
      <c r="FL21" s="19">
        <f t="shared" ca="1" si="224"/>
        <v>0</v>
      </c>
      <c r="FM21" s="19">
        <f t="shared" ca="1" si="224"/>
        <v>0</v>
      </c>
      <c r="FN21" s="19">
        <f t="shared" ca="1" si="224"/>
        <v>0</v>
      </c>
      <c r="FO21" s="19">
        <f t="shared" ca="1" si="224"/>
        <v>0</v>
      </c>
      <c r="FP21" s="19">
        <f t="shared" ca="1" si="224"/>
        <v>0</v>
      </c>
      <c r="FQ21" s="19">
        <f t="shared" ca="1" si="224"/>
        <v>0</v>
      </c>
      <c r="FR21" s="19">
        <f t="shared" ca="1" si="224"/>
        <v>0</v>
      </c>
      <c r="FS21" s="19">
        <f t="shared" ca="1" si="224"/>
        <v>0</v>
      </c>
      <c r="FT21" s="19">
        <f t="shared" ca="1" si="224"/>
        <v>0</v>
      </c>
      <c r="FU21" s="19">
        <f t="shared" ca="1" si="224"/>
        <v>0</v>
      </c>
      <c r="FV21" s="19">
        <f t="shared" ca="1" si="224"/>
        <v>0</v>
      </c>
      <c r="FW21" s="19">
        <f t="shared" ca="1" si="224"/>
        <v>0</v>
      </c>
      <c r="FX21" s="19">
        <f t="shared" ca="1" si="224"/>
        <v>0</v>
      </c>
      <c r="FY21" s="19">
        <f t="shared" ca="1" si="224"/>
        <v>0</v>
      </c>
      <c r="FZ21" s="19">
        <f t="shared" ca="1" si="224"/>
        <v>0</v>
      </c>
      <c r="GA21" s="19">
        <f t="shared" ca="1" si="224"/>
        <v>0</v>
      </c>
      <c r="GB21" s="19">
        <f t="shared" ca="1" si="224"/>
        <v>0</v>
      </c>
      <c r="GC21" s="19">
        <f t="shared" ca="1" si="224"/>
        <v>0</v>
      </c>
      <c r="GD21" s="19">
        <f t="shared" ca="1" si="224"/>
        <v>0</v>
      </c>
      <c r="GE21" s="19">
        <f t="shared" ca="1" si="224"/>
        <v>0</v>
      </c>
      <c r="GF21" s="19">
        <f t="shared" ca="1" si="224"/>
        <v>0</v>
      </c>
      <c r="GG21" s="19">
        <f t="shared" ca="1" si="183"/>
        <v>0</v>
      </c>
      <c r="GH21" s="19">
        <f t="shared" ca="1" si="184"/>
        <v>0</v>
      </c>
      <c r="GI21" s="19">
        <f t="shared" ca="1" si="184"/>
        <v>0</v>
      </c>
      <c r="GJ21" s="19">
        <f t="shared" ca="1" si="184"/>
        <v>0</v>
      </c>
      <c r="GK21" s="19">
        <f t="shared" ca="1" si="184"/>
        <v>0</v>
      </c>
      <c r="GL21" s="19">
        <f t="shared" ca="1" si="184"/>
        <v>0</v>
      </c>
      <c r="GM21" s="19">
        <f t="shared" ca="1" si="184"/>
        <v>0</v>
      </c>
      <c r="GN21" s="19">
        <f t="shared" ca="1" si="184"/>
        <v>0</v>
      </c>
      <c r="GO21" s="19">
        <f t="shared" ca="1" si="184"/>
        <v>0</v>
      </c>
      <c r="GP21" s="19">
        <f t="shared" ca="1" si="184"/>
        <v>0</v>
      </c>
      <c r="GQ21" s="19">
        <f t="shared" ca="1" si="184"/>
        <v>0</v>
      </c>
      <c r="GR21" s="19">
        <f t="shared" ca="1" si="184"/>
        <v>0</v>
      </c>
      <c r="GS21" s="19">
        <f t="shared" ca="1" si="184"/>
        <v>0</v>
      </c>
      <c r="GT21" s="19">
        <f t="shared" ca="1" si="184"/>
        <v>0</v>
      </c>
      <c r="GU21" s="19">
        <f t="shared" ca="1" si="184"/>
        <v>0</v>
      </c>
      <c r="GV21" s="19">
        <f t="shared" ca="1" si="184"/>
        <v>0</v>
      </c>
      <c r="GW21" s="19">
        <f t="shared" ca="1" si="184"/>
        <v>0</v>
      </c>
      <c r="GX21" s="19">
        <f t="shared" ca="1" si="184"/>
        <v>0</v>
      </c>
      <c r="GY21" s="19">
        <f t="shared" ca="1" si="184"/>
        <v>0</v>
      </c>
      <c r="GZ21" s="19">
        <f t="shared" ca="1" si="184"/>
        <v>0</v>
      </c>
      <c r="HA21" s="19">
        <f t="shared" ca="1" si="184"/>
        <v>0</v>
      </c>
      <c r="HB21" s="19">
        <f t="shared" ca="1" si="184"/>
        <v>0</v>
      </c>
      <c r="HC21" s="19">
        <f t="shared" ca="1" si="184"/>
        <v>0</v>
      </c>
      <c r="HD21" s="19">
        <f t="shared" ca="1" si="184"/>
        <v>0</v>
      </c>
      <c r="HE21" s="19">
        <f t="shared" ca="1" si="184"/>
        <v>0</v>
      </c>
      <c r="HF21" s="19">
        <f t="shared" ca="1" si="184"/>
        <v>0</v>
      </c>
      <c r="HG21" s="19">
        <f t="shared" ca="1" si="184"/>
        <v>0</v>
      </c>
      <c r="HH21" s="19">
        <f t="shared" ca="1" si="184"/>
        <v>0</v>
      </c>
      <c r="HI21" s="19">
        <f t="shared" ca="1" si="184"/>
        <v>0</v>
      </c>
      <c r="HJ21" s="19">
        <f t="shared" ca="1" si="184"/>
        <v>0</v>
      </c>
      <c r="HK21" s="19">
        <f t="shared" ca="1" si="184"/>
        <v>0</v>
      </c>
      <c r="HL21" s="19">
        <f t="shared" ca="1" si="184"/>
        <v>0</v>
      </c>
      <c r="HM21" s="19">
        <f t="shared" ca="1" si="184"/>
        <v>0</v>
      </c>
      <c r="HN21" s="19">
        <f t="shared" ca="1" si="184"/>
        <v>0</v>
      </c>
      <c r="HO21" s="19">
        <f t="shared" ca="1" si="184"/>
        <v>0</v>
      </c>
      <c r="HP21" s="19">
        <f t="shared" ca="1" si="184"/>
        <v>0</v>
      </c>
      <c r="HQ21" s="19">
        <f t="shared" ca="1" si="184"/>
        <v>0</v>
      </c>
      <c r="HR21" s="19">
        <f t="shared" ca="1" si="184"/>
        <v>0</v>
      </c>
      <c r="HS21" s="19">
        <f t="shared" ca="1" si="184"/>
        <v>0</v>
      </c>
      <c r="HT21" s="19">
        <f t="shared" ca="1" si="184"/>
        <v>0</v>
      </c>
      <c r="HU21" s="19">
        <f t="shared" ca="1" si="184"/>
        <v>0</v>
      </c>
      <c r="HV21" s="19">
        <f t="shared" ca="1" si="184"/>
        <v>0</v>
      </c>
      <c r="HW21" s="19" t="str">
        <f t="shared" ca="1" si="209"/>
        <v>-</v>
      </c>
      <c r="HX21" s="9"/>
      <c r="HY21" s="19">
        <f t="shared" ca="1" si="210"/>
        <v>1</v>
      </c>
      <c r="HZ21" s="19" t="str">
        <f t="shared" ca="1" si="210"/>
        <v>-</v>
      </c>
      <c r="IA21" s="19">
        <f t="shared" ca="1" si="186"/>
        <v>0</v>
      </c>
      <c r="IB21" s="19" t="str">
        <f t="shared" ca="1" si="210"/>
        <v>-</v>
      </c>
      <c r="IC21" s="19">
        <f t="shared" ca="1" si="210"/>
        <v>1</v>
      </c>
      <c r="ID21" s="19">
        <f t="shared" ca="1" si="211"/>
        <v>0</v>
      </c>
      <c r="IE21" s="19">
        <f t="shared" ca="1" si="211"/>
        <v>0</v>
      </c>
      <c r="IF21" s="19">
        <f t="shared" ca="1" si="211"/>
        <v>0</v>
      </c>
      <c r="IG21" s="19">
        <f t="shared" ca="1" si="212"/>
        <v>0</v>
      </c>
      <c r="IH21" s="19">
        <f t="shared" ca="1" si="212"/>
        <v>0</v>
      </c>
      <c r="II21" s="19">
        <f t="shared" ca="1" si="211"/>
        <v>0</v>
      </c>
      <c r="IJ21" s="19">
        <f t="shared" ca="1" si="211"/>
        <v>0</v>
      </c>
      <c r="IK21" s="19">
        <f t="shared" ca="1" si="211"/>
        <v>0</v>
      </c>
      <c r="IL21" s="19">
        <f t="shared" ca="1" si="211"/>
        <v>0</v>
      </c>
      <c r="IM21" s="19">
        <f t="shared" ca="1" si="186"/>
        <v>0</v>
      </c>
      <c r="IN21" s="19">
        <f t="shared" ca="1" si="186"/>
        <v>0</v>
      </c>
      <c r="IO21" s="19">
        <f t="shared" ca="1" si="186"/>
        <v>0</v>
      </c>
      <c r="IP21" s="19">
        <f t="shared" ca="1" si="186"/>
        <v>0</v>
      </c>
      <c r="IQ21" s="19">
        <f t="shared" ca="1" si="186"/>
        <v>0</v>
      </c>
      <c r="IR21" s="19">
        <f t="shared" ca="1" si="186"/>
        <v>0</v>
      </c>
      <c r="IS21" s="19">
        <f t="shared" ca="1" si="186"/>
        <v>0</v>
      </c>
      <c r="IT21" s="19">
        <f t="shared" ca="1" si="186"/>
        <v>0</v>
      </c>
      <c r="IU21" s="19">
        <f t="shared" ca="1" si="186"/>
        <v>0</v>
      </c>
      <c r="IV21" s="19">
        <f t="shared" ca="1" si="213"/>
        <v>0</v>
      </c>
      <c r="IW21" s="19">
        <f t="shared" ca="1" si="213"/>
        <v>0</v>
      </c>
      <c r="IX21" s="19">
        <f t="shared" ca="1" si="213"/>
        <v>0</v>
      </c>
      <c r="IY21" s="19">
        <f t="shared" ca="1" si="213"/>
        <v>1</v>
      </c>
      <c r="IZ21" s="19">
        <f t="shared" ca="1" si="213"/>
        <v>0</v>
      </c>
      <c r="JA21" s="19">
        <f t="shared" ca="1" si="213"/>
        <v>1</v>
      </c>
      <c r="JB21" s="9"/>
      <c r="JC21" s="19" t="str">
        <f ca="1">OFFSET(JC$5,$B21,0)</f>
        <v>-</v>
      </c>
      <c r="JD21" s="19" t="b">
        <f t="shared" ca="1" si="214"/>
        <v>0</v>
      </c>
      <c r="JE21" s="19" t="b">
        <f t="shared" ca="1" si="214"/>
        <v>0</v>
      </c>
      <c r="JF21" s="19" t="b">
        <f t="shared" ca="1" si="214"/>
        <v>1</v>
      </c>
      <c r="JG21" s="19">
        <f t="shared" ca="1" si="214"/>
        <v>1</v>
      </c>
      <c r="JH21" s="19">
        <f t="shared" ca="1" si="214"/>
        <v>1</v>
      </c>
      <c r="JI21" s="19" t="str">
        <f t="shared" ca="1" si="214"/>
        <v>-</v>
      </c>
      <c r="JJ21" s="19" t="str">
        <f t="shared" ca="1" si="214"/>
        <v>-</v>
      </c>
      <c r="JK21" s="19" t="str">
        <f t="shared" ca="1" si="214"/>
        <v>-</v>
      </c>
      <c r="JL21" s="19" t="str">
        <f t="shared" ca="1" si="214"/>
        <v>-</v>
      </c>
      <c r="JM21" s="19">
        <f t="shared" ca="1" si="214"/>
        <v>1</v>
      </c>
      <c r="JN21" s="19" t="str">
        <f t="shared" ca="1" si="214"/>
        <v>-</v>
      </c>
      <c r="JO21" s="19" t="str">
        <f t="shared" ca="1" si="215"/>
        <v>-</v>
      </c>
      <c r="JP21" s="19" t="str">
        <f t="shared" ca="1" si="215"/>
        <v>-</v>
      </c>
      <c r="JQ21" s="19" t="str">
        <f t="shared" ca="1" si="215"/>
        <v>-</v>
      </c>
      <c r="JR21" s="19" t="str">
        <f t="shared" ca="1" si="215"/>
        <v>-</v>
      </c>
      <c r="JS21" s="19" t="str">
        <f t="shared" ca="1" si="215"/>
        <v>-</v>
      </c>
      <c r="JT21" s="19" t="str">
        <f t="shared" ca="1" si="215"/>
        <v>-</v>
      </c>
      <c r="JU21" s="19" t="str">
        <f t="shared" ca="1" si="215"/>
        <v>-</v>
      </c>
      <c r="JV21" s="19" t="str">
        <f t="shared" ca="1" si="215"/>
        <v>-</v>
      </c>
      <c r="JW21" s="19" t="str">
        <f t="shared" ca="1" si="215"/>
        <v>-</v>
      </c>
      <c r="JX21" s="19" t="str">
        <f t="shared" ca="1" si="215"/>
        <v>-</v>
      </c>
      <c r="JY21" s="19" t="b">
        <f t="shared" ca="1" si="216"/>
        <v>1</v>
      </c>
      <c r="JZ21" s="19">
        <f t="shared" ca="1" si="216"/>
        <v>0</v>
      </c>
      <c r="KA21" s="19" t="str">
        <f t="shared" ca="1" si="216"/>
        <v>-</v>
      </c>
      <c r="KB21" s="19">
        <f t="shared" ca="1" si="216"/>
        <v>999999</v>
      </c>
      <c r="KC21" s="19">
        <f t="shared" ca="1" si="216"/>
        <v>999999</v>
      </c>
      <c r="KD21" s="19">
        <f t="shared" ca="1" si="216"/>
        <v>999999</v>
      </c>
      <c r="KE21" s="19">
        <f t="shared" ca="1" si="216"/>
        <v>999999</v>
      </c>
      <c r="KF21" s="19">
        <f t="shared" ca="1" si="216"/>
        <v>999999</v>
      </c>
      <c r="KG21" s="19" t="str">
        <f t="shared" ca="1" si="217"/>
        <v>-</v>
      </c>
      <c r="KH21" s="19" t="str">
        <f t="shared" ca="1" si="217"/>
        <v>-</v>
      </c>
      <c r="KI21" s="19" t="str">
        <f t="shared" ca="1" si="217"/>
        <v>-</v>
      </c>
      <c r="KJ21" s="19" t="b">
        <f t="shared" ca="1" si="217"/>
        <v>1</v>
      </c>
      <c r="KK21" s="19">
        <f t="shared" ca="1" si="217"/>
        <v>0</v>
      </c>
      <c r="KL21" s="19" t="str">
        <f t="shared" ca="1" si="217"/>
        <v>-</v>
      </c>
      <c r="KM21" s="19" t="str">
        <f t="shared" ca="1" si="217"/>
        <v>-</v>
      </c>
      <c r="KN21" s="19" t="str">
        <f t="shared" ca="1" si="217"/>
        <v>-</v>
      </c>
      <c r="KO21" s="19" t="str">
        <f t="shared" ca="1" si="217"/>
        <v>-</v>
      </c>
      <c r="KP21" s="19" t="str">
        <f t="shared" ca="1" si="217"/>
        <v>-</v>
      </c>
      <c r="KQ21" s="19" t="str">
        <f t="shared" ca="1" si="190"/>
        <v>-</v>
      </c>
      <c r="KR21" s="19" t="str">
        <f t="shared" ca="1" si="190"/>
        <v>-</v>
      </c>
      <c r="KS21" s="19" t="str">
        <f t="shared" ca="1" si="218"/>
        <v>-</v>
      </c>
      <c r="KT21" s="19" t="str">
        <f t="shared" ca="1" si="218"/>
        <v>-</v>
      </c>
      <c r="KU21" s="19" t="str">
        <f t="shared" ca="1" si="218"/>
        <v>-</v>
      </c>
      <c r="KV21" s="19" t="str">
        <f t="shared" ca="1" si="218"/>
        <v>-</v>
      </c>
      <c r="KW21" s="19" t="str">
        <f t="shared" ca="1" si="218"/>
        <v>-</v>
      </c>
      <c r="KX21" s="19">
        <f t="shared" ca="1" si="218"/>
        <v>500</v>
      </c>
      <c r="KY21" s="19">
        <f t="shared" ca="1" si="218"/>
        <v>500</v>
      </c>
      <c r="KZ21" s="19" t="str">
        <f t="shared" ca="1" si="219"/>
        <v>-</v>
      </c>
      <c r="LA21" s="19" t="str">
        <f t="shared" ca="1" si="220"/>
        <v>-</v>
      </c>
      <c r="LB21" s="19" t="str">
        <f t="shared" ca="1" si="220"/>
        <v>-</v>
      </c>
      <c r="LC21" s="19">
        <f t="shared" ca="1" si="221"/>
        <v>1</v>
      </c>
      <c r="LD21" s="9"/>
      <c r="LE21" s="19" t="str">
        <f t="shared" ca="1" si="220"/>
        <v>-</v>
      </c>
      <c r="LF21" s="19" t="str">
        <f t="shared" ca="1" si="220"/>
        <v>-</v>
      </c>
      <c r="LG21" s="19" t="str">
        <f t="shared" ca="1" si="220"/>
        <v>-</v>
      </c>
      <c r="LH21" s="19" t="str">
        <f t="shared" ca="1" si="220"/>
        <v>-</v>
      </c>
      <c r="LI21" s="19" t="str">
        <f t="shared" ca="1" si="220"/>
        <v>-</v>
      </c>
      <c r="LJ21" s="19" t="str">
        <f t="shared" ca="1" si="220"/>
        <v>-</v>
      </c>
      <c r="LK21" s="19">
        <f t="shared" ca="1" si="220"/>
        <v>1</v>
      </c>
      <c r="LL21" s="19">
        <f t="shared" ca="1" si="220"/>
        <v>1</v>
      </c>
      <c r="LM21" s="19">
        <f t="shared" ca="1" si="220"/>
        <v>1</v>
      </c>
      <c r="LN21" s="19">
        <f t="shared" ca="1" si="220"/>
        <v>1</v>
      </c>
      <c r="LO21" s="19">
        <f t="shared" ca="1" si="220"/>
        <v>1</v>
      </c>
      <c r="LP21" s="19">
        <f t="shared" ca="1" si="220"/>
        <v>1</v>
      </c>
      <c r="LQ21" s="19">
        <f t="shared" ca="1" si="220"/>
        <v>1</v>
      </c>
      <c r="LR21" s="19">
        <f t="shared" ca="1" si="220"/>
        <v>1</v>
      </c>
      <c r="LS21" s="19">
        <f t="shared" ca="1" si="220"/>
        <v>1</v>
      </c>
      <c r="LT21" s="19">
        <f t="shared" ca="1" si="220"/>
        <v>1</v>
      </c>
      <c r="LU21" s="19">
        <f t="shared" ca="1" si="220"/>
        <v>1</v>
      </c>
      <c r="LV21" s="9"/>
      <c r="LW21" s="12" t="b">
        <v>0</v>
      </c>
      <c r="LX21" s="12" t="b">
        <v>0</v>
      </c>
      <c r="LY21" s="19">
        <f t="shared" ca="1" si="222"/>
        <v>1</v>
      </c>
      <c r="LZ21" s="19">
        <f t="shared" ca="1" si="222"/>
        <v>0.75</v>
      </c>
      <c r="MA21" s="19">
        <f t="shared" ca="1" si="222"/>
        <v>0.75</v>
      </c>
      <c r="MB21" s="19">
        <f t="shared" ca="1" si="222"/>
        <v>0.8</v>
      </c>
      <c r="MC21" s="19">
        <f t="shared" ca="1" si="222"/>
        <v>0.82499999999999996</v>
      </c>
      <c r="MD21" s="19">
        <f t="shared" ca="1" si="222"/>
        <v>0.875</v>
      </c>
      <c r="ME21" s="19">
        <f t="shared" ca="1" si="222"/>
        <v>0.9</v>
      </c>
      <c r="MF21" s="19">
        <f t="shared" ca="1" si="222"/>
        <v>1</v>
      </c>
      <c r="MG21" s="19">
        <f t="shared" ca="1" si="223"/>
        <v>0.875</v>
      </c>
      <c r="MH21" s="19" t="b">
        <f t="shared" ca="1" si="223"/>
        <v>0</v>
      </c>
      <c r="MI21" s="19">
        <f t="shared" ca="1" si="223"/>
        <v>74.989999999999995</v>
      </c>
      <c r="MJ21" s="19" t="str">
        <f t="shared" ca="1" si="223"/>
        <v>-</v>
      </c>
      <c r="MK21" s="19" t="str">
        <f t="shared" ca="1" si="223"/>
        <v>-</v>
      </c>
      <c r="ML21" s="19" t="str">
        <f t="shared" ca="1" si="223"/>
        <v>-</v>
      </c>
      <c r="MM21" s="19" t="str">
        <f t="shared" ca="1" si="223"/>
        <v>-</v>
      </c>
      <c r="MN21" s="19" t="str">
        <f t="shared" ca="1" si="223"/>
        <v>-</v>
      </c>
      <c r="MO21" s="19" t="str">
        <f t="shared" ca="1" si="223"/>
        <v>-</v>
      </c>
      <c r="MP21" s="19" t="str">
        <f t="shared" ca="1" si="223"/>
        <v>-</v>
      </c>
      <c r="MQ21" s="19">
        <f t="shared" ca="1" si="223"/>
        <v>36.99</v>
      </c>
      <c r="MR21" s="19">
        <f t="shared" ca="1" si="223"/>
        <v>36.99</v>
      </c>
      <c r="MS21" s="19" t="str">
        <f t="shared" ca="1" si="223"/>
        <v>-</v>
      </c>
      <c r="MT21" s="19" t="str">
        <f t="shared" ca="1" si="223"/>
        <v>-</v>
      </c>
      <c r="MU21" s="19" t="str">
        <f t="shared" ca="1" si="223"/>
        <v>-</v>
      </c>
      <c r="MV21" s="19" t="str">
        <f t="shared" ca="1" si="223"/>
        <v>-</v>
      </c>
      <c r="MW21" s="19" t="str">
        <f t="shared" ca="1" si="223"/>
        <v>-</v>
      </c>
      <c r="MX21" s="19">
        <f t="shared" ca="1" si="223"/>
        <v>49.99</v>
      </c>
      <c r="MY21" s="19">
        <f t="shared" ca="1" si="223"/>
        <v>49.99</v>
      </c>
      <c r="MZ21" s="19">
        <f t="shared" ca="1" si="223"/>
        <v>49.99</v>
      </c>
      <c r="NA21" s="19">
        <f t="shared" ca="1" si="223"/>
        <v>49.99</v>
      </c>
      <c r="NB21" s="19">
        <f t="shared" ca="1" si="223"/>
        <v>49.99</v>
      </c>
      <c r="NC21" s="19">
        <f t="shared" ca="1" si="223"/>
        <v>49.99</v>
      </c>
      <c r="ND21" s="19">
        <f t="shared" ca="1" si="223"/>
        <v>49.99</v>
      </c>
      <c r="NE21" s="19">
        <f t="shared" ca="1" si="223"/>
        <v>49.99</v>
      </c>
      <c r="NF21" s="19">
        <f t="shared" ca="1" si="223"/>
        <v>412.99</v>
      </c>
      <c r="NG21" s="19">
        <f t="shared" ca="1" si="223"/>
        <v>412.99</v>
      </c>
      <c r="NH21" s="19" t="str">
        <f t="shared" ca="1" si="223"/>
        <v>-</v>
      </c>
      <c r="NI21" s="19" t="str">
        <f t="shared" ca="1" si="223"/>
        <v>-</v>
      </c>
      <c r="NJ21" s="19" t="str">
        <f t="shared" ca="1" si="223"/>
        <v>-</v>
      </c>
      <c r="NK21" s="19" t="str">
        <f t="shared" ca="1" si="223"/>
        <v>-</v>
      </c>
      <c r="NL21" s="19" t="str">
        <f t="shared" ca="1" si="223"/>
        <v>-</v>
      </c>
      <c r="NM21" s="19">
        <f t="shared" ca="1" si="223"/>
        <v>6.8900000000000006</v>
      </c>
      <c r="NN21" s="19">
        <f t="shared" ca="1" si="223"/>
        <v>6.8900000000000006</v>
      </c>
      <c r="NO21" s="19">
        <f t="shared" ca="1" si="223"/>
        <v>6.8900000000000006</v>
      </c>
      <c r="NP21" s="19">
        <f t="shared" ca="1" si="223"/>
        <v>6.8900000000000006</v>
      </c>
      <c r="NQ21" s="19">
        <f t="shared" ca="1" si="223"/>
        <v>6.8900000000000006</v>
      </c>
      <c r="NR21" s="19">
        <f t="shared" ca="1" si="223"/>
        <v>6.8900000000000006</v>
      </c>
      <c r="NS21" s="19">
        <f t="shared" ca="1" si="223"/>
        <v>6.8900000000000006</v>
      </c>
      <c r="NT21" s="19">
        <f t="shared" ca="1" si="223"/>
        <v>6.8900000000000006</v>
      </c>
      <c r="NU21" s="19">
        <f t="shared" ca="1" si="223"/>
        <v>346.99</v>
      </c>
      <c r="NV21" s="19">
        <f t="shared" ca="1" si="223"/>
        <v>346.99</v>
      </c>
      <c r="NW21" s="19" t="str">
        <f t="shared" ca="1" si="223"/>
        <v>-</v>
      </c>
      <c r="NX21" s="19" t="str">
        <f t="shared" ca="1" si="223"/>
        <v>-</v>
      </c>
      <c r="NY21" s="19" t="str">
        <f t="shared" ca="1" si="223"/>
        <v>-</v>
      </c>
      <c r="NZ21" s="19" t="str">
        <f t="shared" ca="1" si="223"/>
        <v>-</v>
      </c>
      <c r="OA21" s="19" t="str">
        <f t="shared" ca="1" si="223"/>
        <v>-</v>
      </c>
      <c r="OB21" s="19">
        <f t="shared" ca="1" si="223"/>
        <v>0</v>
      </c>
      <c r="OC21" s="24">
        <v>0</v>
      </c>
    </row>
    <row r="22" spans="1:393">
      <c r="A22" s="21">
        <f>ROW(A22)-5</f>
        <v>17</v>
      </c>
      <c r="B22" s="21"/>
      <c r="D22" s="515"/>
      <c r="E22" t="b">
        <v>0</v>
      </c>
      <c r="G22" s="32" t="s">
        <v>1019</v>
      </c>
      <c r="M22">
        <v>1</v>
      </c>
      <c r="N22">
        <v>1</v>
      </c>
      <c r="O22">
        <v>2</v>
      </c>
      <c r="P22">
        <v>1</v>
      </c>
      <c r="Q22">
        <v>1</v>
      </c>
      <c r="R22">
        <v>1</v>
      </c>
      <c r="S22">
        <v>1</v>
      </c>
      <c r="T22">
        <v>1</v>
      </c>
      <c r="U22" s="218"/>
      <c r="V22" s="218"/>
      <c r="W22">
        <v>0</v>
      </c>
      <c r="X22" s="218"/>
      <c r="Y22" s="218">
        <v>0</v>
      </c>
      <c r="Z22" s="218">
        <v>0</v>
      </c>
      <c r="AA22" s="218">
        <v>0</v>
      </c>
      <c r="AB22" s="218">
        <v>0</v>
      </c>
      <c r="AC22" s="218">
        <v>0</v>
      </c>
      <c r="AD22" s="218">
        <v>0</v>
      </c>
      <c r="AE22" s="218">
        <v>0</v>
      </c>
      <c r="AL22" s="233" t="s">
        <v>848</v>
      </c>
      <c r="AM22" s="9" t="str">
        <f ca="1">IF(COUNTIF(AL$5:AL22,AL22)=1,"-","Dup")</f>
        <v>-</v>
      </c>
      <c r="AN22" s="9"/>
      <c r="AO22" s="515"/>
      <c r="AP22" s="515"/>
      <c r="AQ22" s="515"/>
      <c r="AR22" s="515"/>
      <c r="AS22" s="515"/>
      <c r="AT22" s="515"/>
      <c r="AU22" s="9"/>
      <c r="AV22" s="515"/>
      <c r="AW22" s="515"/>
      <c r="AX22" s="515"/>
      <c r="AY22" s="515"/>
      <c r="AZ22" s="515"/>
      <c r="BA22" s="515"/>
      <c r="BB22" s="515"/>
      <c r="BC22" s="9"/>
      <c r="BD22" s="515"/>
      <c r="BE22" s="515"/>
      <c r="BF22" s="515"/>
      <c r="BG22" s="515"/>
      <c r="BH22" s="515"/>
      <c r="BI22" s="515"/>
      <c r="BJ22" s="515"/>
      <c r="BK22" s="515"/>
      <c r="BL22" s="515"/>
      <c r="BM22" s="515"/>
      <c r="BN22" s="515"/>
      <c r="BO22" s="9"/>
      <c r="BP22" s="515"/>
      <c r="BQ22" s="515"/>
      <c r="BR22" s="515"/>
      <c r="BS22" s="515"/>
      <c r="BT22" s="515"/>
      <c r="BU22" s="515"/>
      <c r="BV22" s="515"/>
      <c r="BW22" s="515"/>
      <c r="BX22" s="515"/>
      <c r="BY22" s="515"/>
      <c r="BZ22" s="9"/>
      <c r="CA22" s="515"/>
      <c r="CB22" s="515"/>
      <c r="CC22" s="515"/>
      <c r="CD22" s="515"/>
      <c r="CE22" s="515"/>
      <c r="CF22" s="515"/>
      <c r="CG22" s="515"/>
      <c r="CH22" s="515"/>
      <c r="CI22" s="515"/>
      <c r="CJ22" s="515"/>
      <c r="CK22" s="515"/>
      <c r="CL22" s="9"/>
      <c r="CM22" s="515"/>
      <c r="CN22" s="515"/>
      <c r="CO22" s="515"/>
      <c r="CP22" s="515"/>
      <c r="CQ22" s="515"/>
      <c r="CR22" s="515"/>
      <c r="CS22" s="515"/>
      <c r="CT22" s="515"/>
      <c r="CU22" s="515"/>
      <c r="CV22" s="515"/>
      <c r="CW22" s="515"/>
      <c r="CX22" s="515"/>
      <c r="CY22" s="515"/>
      <c r="CZ22" s="515"/>
      <c r="DA22" s="515"/>
      <c r="DB22" s="515"/>
      <c r="DC22" s="515"/>
      <c r="DD22" s="515"/>
      <c r="DE22" s="515"/>
      <c r="DF22" s="515"/>
      <c r="DG22" s="515"/>
      <c r="DH22" s="515"/>
      <c r="DI22" s="515"/>
      <c r="DJ22" s="515"/>
      <c r="DK22" s="515"/>
      <c r="DL22" s="515"/>
      <c r="DM22" s="515"/>
      <c r="DN22" s="515"/>
      <c r="DO22" s="515"/>
      <c r="DP22" s="515"/>
      <c r="DQ22" s="515"/>
      <c r="DR22" s="515"/>
      <c r="DS22" s="515"/>
      <c r="DT22" s="515"/>
      <c r="DU22" s="515"/>
      <c r="DV22" s="516"/>
      <c r="DW22" s="515"/>
      <c r="DX22" s="515"/>
      <c r="DY22" s="515"/>
      <c r="DZ22" s="515"/>
      <c r="EA22" s="515"/>
      <c r="EB22" s="515"/>
      <c r="EC22" s="515"/>
      <c r="ED22" s="515"/>
      <c r="EE22" s="515"/>
      <c r="EF22" s="515"/>
      <c r="EG22" s="515"/>
      <c r="EH22" s="515"/>
      <c r="EI22" s="515"/>
      <c r="EJ22" s="515"/>
      <c r="EK22" s="515"/>
      <c r="EL22" s="515"/>
      <c r="EM22" s="515"/>
      <c r="EN22" s="515"/>
      <c r="EO22" s="515"/>
      <c r="EP22" s="515"/>
      <c r="EQ22" s="515"/>
      <c r="ER22" s="515"/>
      <c r="ES22" s="515"/>
      <c r="ET22" s="515"/>
      <c r="EU22" s="515"/>
      <c r="EV22" s="515"/>
      <c r="EW22" s="515"/>
      <c r="EX22" s="515"/>
      <c r="EY22" s="515"/>
      <c r="EZ22" s="515"/>
      <c r="FA22" s="515"/>
      <c r="FB22" s="515"/>
      <c r="FC22" s="515"/>
      <c r="FD22" s="515"/>
      <c r="FE22" s="515"/>
      <c r="FF22" s="515"/>
      <c r="FG22" s="515"/>
      <c r="FH22" s="515"/>
      <c r="FI22" s="515"/>
      <c r="FJ22" s="515"/>
      <c r="FK22" s="515"/>
      <c r="FL22" s="515"/>
      <c r="FM22" s="515"/>
      <c r="FN22" s="515"/>
      <c r="FO22" s="515"/>
      <c r="FP22" s="515"/>
      <c r="FQ22" s="515"/>
      <c r="FR22" s="515"/>
      <c r="FS22" s="515"/>
      <c r="FT22" s="515"/>
      <c r="FU22" s="515"/>
      <c r="FV22" s="515"/>
      <c r="FW22" s="515"/>
      <c r="FX22" s="515"/>
      <c r="FY22" s="515"/>
      <c r="FZ22" s="515"/>
      <c r="GA22" s="515"/>
      <c r="GB22" s="515"/>
      <c r="GC22" s="515"/>
      <c r="GD22" s="515"/>
      <c r="GE22" s="515"/>
      <c r="GF22" s="515"/>
      <c r="GG22" s="515"/>
      <c r="GH22" s="515"/>
      <c r="GI22" s="515"/>
      <c r="GJ22" s="515"/>
      <c r="GK22" s="515"/>
      <c r="GL22" s="515"/>
      <c r="GM22" s="515"/>
      <c r="GN22" s="515"/>
      <c r="GO22" s="515"/>
      <c r="GP22" s="515"/>
      <c r="GQ22" s="515"/>
      <c r="GR22" s="515"/>
      <c r="GS22" s="515"/>
      <c r="GT22" s="515"/>
      <c r="GU22" s="515"/>
      <c r="GV22" s="515"/>
      <c r="GW22" s="515"/>
      <c r="GX22" s="515"/>
      <c r="GY22" s="515"/>
      <c r="GZ22" s="515"/>
      <c r="HA22" s="515"/>
      <c r="HB22" s="515"/>
      <c r="HC22" s="515"/>
      <c r="HD22" s="515"/>
      <c r="HE22" s="515"/>
      <c r="HF22" s="515"/>
      <c r="HG22" s="515"/>
      <c r="HH22" s="515"/>
      <c r="HI22" s="515"/>
      <c r="HJ22" s="515"/>
      <c r="HK22" s="515"/>
      <c r="HL22" s="515"/>
      <c r="HM22" s="515"/>
      <c r="HN22" s="515"/>
      <c r="HO22" s="515"/>
      <c r="HP22" s="515"/>
      <c r="HQ22" s="515"/>
      <c r="HR22" s="515"/>
      <c r="HS22" s="515"/>
      <c r="HT22" s="515"/>
      <c r="HU22" s="515"/>
      <c r="HV22" s="515"/>
      <c r="HW22" s="515"/>
      <c r="HX22" s="9"/>
      <c r="HY22" s="515"/>
      <c r="HZ22" s="515"/>
      <c r="IA22" s="515"/>
      <c r="IB22" s="515"/>
      <c r="IC22" s="515"/>
      <c r="ID22" s="515"/>
      <c r="IE22" s="515"/>
      <c r="IF22" s="515"/>
      <c r="IG22" s="515"/>
      <c r="IH22" s="515"/>
      <c r="II22" s="515"/>
      <c r="IJ22" s="515"/>
      <c r="IK22" s="515"/>
      <c r="IL22" s="515"/>
      <c r="IM22" s="515"/>
      <c r="IN22" s="515"/>
      <c r="IO22" s="515"/>
      <c r="IP22" s="515"/>
      <c r="IQ22" s="515"/>
      <c r="IR22" s="515"/>
      <c r="IS22" s="515"/>
      <c r="IT22" s="515"/>
      <c r="IU22" s="515"/>
      <c r="IV22" s="515"/>
      <c r="IW22" s="515"/>
      <c r="IX22" s="515"/>
      <c r="IY22" s="515"/>
      <c r="IZ22" s="515"/>
      <c r="JA22" s="515"/>
      <c r="JB22" s="9"/>
      <c r="JC22" s="515"/>
      <c r="JD22" s="515"/>
      <c r="JE22" s="515"/>
      <c r="JF22" s="515"/>
      <c r="JG22" s="515"/>
      <c r="JH22" s="515"/>
      <c r="JI22" s="515"/>
      <c r="JJ22" s="515"/>
      <c r="JK22" s="515"/>
      <c r="JL22" s="515"/>
      <c r="JM22" s="515"/>
      <c r="JN22" s="515"/>
      <c r="JO22" s="515"/>
      <c r="JP22" s="515"/>
      <c r="JQ22" s="515"/>
      <c r="JR22" s="515"/>
      <c r="JS22" s="515"/>
      <c r="JT22" s="515"/>
      <c r="JU22" s="515"/>
      <c r="JV22" s="515"/>
      <c r="JW22" s="515"/>
      <c r="JX22" s="515"/>
      <c r="JY22" s="515"/>
      <c r="JZ22" s="515"/>
      <c r="KA22" s="515"/>
      <c r="KB22" s="515"/>
      <c r="KC22" s="515"/>
      <c r="KD22" s="515"/>
      <c r="KE22" s="515"/>
      <c r="KF22" s="515"/>
      <c r="KG22" s="515"/>
      <c r="KH22" s="515"/>
      <c r="KI22" s="515"/>
      <c r="KJ22" s="515"/>
      <c r="KK22" s="515"/>
      <c r="KL22" s="515"/>
      <c r="KM22" s="515"/>
      <c r="KN22" s="515"/>
      <c r="KO22" s="515"/>
      <c r="KP22" s="515"/>
      <c r="KQ22" s="515"/>
      <c r="KR22" s="515"/>
      <c r="KS22" s="515"/>
      <c r="KT22" s="515"/>
      <c r="KU22" s="515"/>
      <c r="KV22" s="515"/>
      <c r="KW22" s="515"/>
      <c r="KX22" s="515"/>
      <c r="KY22" s="515"/>
      <c r="KZ22" s="515"/>
      <c r="LA22" s="515"/>
      <c r="LB22" s="515"/>
      <c r="LC22" s="515"/>
      <c r="LD22" s="9"/>
      <c r="LE22" s="515"/>
      <c r="LF22" s="515"/>
      <c r="LG22" s="515"/>
      <c r="LH22" s="515"/>
      <c r="LI22" s="515"/>
      <c r="LJ22" s="515"/>
      <c r="LK22" s="515"/>
      <c r="LL22" s="515"/>
      <c r="LM22" s="515"/>
      <c r="LN22" s="515"/>
      <c r="LO22" s="515"/>
      <c r="LP22" s="515"/>
      <c r="LQ22" s="515"/>
      <c r="LR22" s="515"/>
      <c r="LS22" s="515"/>
      <c r="LT22" s="515"/>
      <c r="LU22" s="515"/>
      <c r="LV22" s="9"/>
      <c r="LW22" s="515"/>
      <c r="LX22" s="515"/>
      <c r="LY22" s="515"/>
      <c r="LZ22" s="515"/>
      <c r="MA22" s="515"/>
      <c r="MB22" s="515"/>
      <c r="MC22" s="515"/>
      <c r="MD22" s="515"/>
      <c r="ME22" s="515"/>
      <c r="MF22" s="515"/>
      <c r="MG22" s="515"/>
      <c r="MH22" s="515"/>
      <c r="MI22" s="515"/>
      <c r="MJ22" s="515"/>
      <c r="MK22" s="515"/>
      <c r="ML22" s="515"/>
      <c r="MM22" s="515"/>
      <c r="MN22" s="515"/>
      <c r="MO22" s="515"/>
      <c r="MP22" s="515"/>
      <c r="MQ22" s="515"/>
      <c r="MR22" s="515"/>
      <c r="MS22" s="515"/>
      <c r="MT22" s="515"/>
      <c r="MU22" s="515"/>
      <c r="MV22" s="515"/>
      <c r="MW22" s="515"/>
      <c r="MX22" s="515"/>
      <c r="MY22" s="515"/>
      <c r="MZ22" s="515"/>
      <c r="NA22" s="515"/>
      <c r="NB22" s="515"/>
      <c r="NC22" s="515"/>
      <c r="ND22" s="515"/>
      <c r="NE22" s="515"/>
      <c r="NF22" s="515"/>
      <c r="NG22" s="515"/>
      <c r="NH22" s="515"/>
      <c r="NI22" s="515"/>
      <c r="NJ22" s="515"/>
      <c r="NK22" s="515"/>
      <c r="NL22" s="515"/>
      <c r="NM22" s="515"/>
      <c r="NN22" s="515"/>
      <c r="NO22" s="515"/>
      <c r="NP22" s="515"/>
      <c r="NQ22" s="515"/>
      <c r="NR22" s="515"/>
      <c r="NS22" s="515"/>
      <c r="NT22" s="515"/>
      <c r="NU22" s="515"/>
      <c r="NV22" s="515"/>
      <c r="NW22" s="515"/>
      <c r="NX22" s="515"/>
      <c r="NY22" s="515"/>
      <c r="NZ22" s="515"/>
      <c r="OA22" s="515"/>
      <c r="OB22" s="515"/>
      <c r="OC22" s="24">
        <v>0</v>
      </c>
    </row>
    <row r="23" spans="1:393" outlineLevel="1">
      <c r="A23" s="21">
        <f>ROW(A23)-5</f>
        <v>18</v>
      </c>
      <c r="B23" s="21"/>
      <c r="D23" s="14"/>
      <c r="E23" t="b">
        <v>0</v>
      </c>
      <c r="G23" s="32" t="s">
        <v>1020</v>
      </c>
      <c r="M23">
        <v>4</v>
      </c>
      <c r="N23">
        <v>3</v>
      </c>
      <c r="O23">
        <v>2</v>
      </c>
      <c r="P23">
        <v>3</v>
      </c>
      <c r="Q23">
        <v>4</v>
      </c>
      <c r="R23">
        <v>3</v>
      </c>
      <c r="S23">
        <v>4</v>
      </c>
      <c r="T23">
        <v>4</v>
      </c>
      <c r="U23" s="218"/>
      <c r="V23" s="218"/>
      <c r="W23">
        <v>0</v>
      </c>
      <c r="X23" s="218"/>
      <c r="Y23" s="218">
        <v>0</v>
      </c>
      <c r="Z23" s="218">
        <v>0</v>
      </c>
      <c r="AA23" s="218">
        <v>0</v>
      </c>
      <c r="AB23" s="218">
        <v>3</v>
      </c>
      <c r="AC23" s="218">
        <v>5</v>
      </c>
      <c r="AD23" s="218">
        <v>5</v>
      </c>
      <c r="AE23" s="218">
        <v>5</v>
      </c>
      <c r="AL23" s="559" t="s">
        <v>1824</v>
      </c>
      <c r="AM23" s="9" t="str">
        <f ca="1">IF(COUNTIF(AL$5:AL23,AL23)=1,"-","Dup")</f>
        <v>-</v>
      </c>
      <c r="AN23" s="9"/>
      <c r="AO23" s="14"/>
      <c r="AP23" s="14"/>
      <c r="AQ23" s="14"/>
      <c r="AR23" s="14"/>
      <c r="AS23" s="14"/>
      <c r="AT23" s="14"/>
      <c r="AU23" s="9"/>
      <c r="AV23" s="14"/>
      <c r="AW23" s="14"/>
      <c r="AX23" s="14"/>
      <c r="AY23" s="14"/>
      <c r="AZ23" s="14"/>
      <c r="BA23" s="14"/>
      <c r="BB23" s="14"/>
      <c r="BC23" s="9"/>
      <c r="BD23" s="14"/>
      <c r="BE23" s="14"/>
      <c r="BF23" s="14"/>
      <c r="BG23" s="14"/>
      <c r="BH23" s="14"/>
      <c r="BI23" s="14"/>
      <c r="BJ23" s="14"/>
      <c r="BK23" s="14"/>
      <c r="BL23" s="14"/>
      <c r="BM23" s="14"/>
      <c r="BN23" s="14"/>
      <c r="BO23" s="9"/>
      <c r="BP23" s="14"/>
      <c r="BQ23" s="14"/>
      <c r="BR23" s="14"/>
      <c r="BS23" s="14"/>
      <c r="BT23" s="14"/>
      <c r="BU23" s="14"/>
      <c r="BV23" s="14"/>
      <c r="BW23" s="14"/>
      <c r="BX23" s="14"/>
      <c r="BY23" s="14"/>
      <c r="BZ23" s="9"/>
      <c r="CA23" s="14"/>
      <c r="CB23" s="14"/>
      <c r="CC23" s="14"/>
      <c r="CD23" s="14"/>
      <c r="CE23" s="14"/>
      <c r="CF23" s="153"/>
      <c r="CG23" s="14"/>
      <c r="CH23" s="14"/>
      <c r="CI23" s="14"/>
      <c r="CJ23" s="14"/>
      <c r="CK23" s="14"/>
      <c r="CL23" s="9"/>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322"/>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c r="FV23" s="14"/>
      <c r="FW23" s="14"/>
      <c r="FX23" s="14"/>
      <c r="FY23" s="14"/>
      <c r="FZ23" s="14"/>
      <c r="GA23" s="14"/>
      <c r="GB23" s="14"/>
      <c r="GC23" s="14"/>
      <c r="GD23" s="14"/>
      <c r="GE23" s="14"/>
      <c r="GF23" s="14"/>
      <c r="GG23" s="14"/>
      <c r="GH23" s="14"/>
      <c r="GI23" s="14"/>
      <c r="GJ23" s="14"/>
      <c r="GK23" s="14"/>
      <c r="GL23" s="14"/>
      <c r="GM23" s="14"/>
      <c r="GN23" s="14"/>
      <c r="GO23" s="14"/>
      <c r="GP23" s="14"/>
      <c r="GQ23" s="14"/>
      <c r="GR23" s="14"/>
      <c r="GS23" s="14"/>
      <c r="GT23" s="14"/>
      <c r="GU23" s="14"/>
      <c r="GV23" s="14"/>
      <c r="GW23" s="14"/>
      <c r="GX23" s="14"/>
      <c r="GY23" s="14"/>
      <c r="GZ23" s="14"/>
      <c r="HA23" s="14"/>
      <c r="HB23" s="14"/>
      <c r="HC23" s="14"/>
      <c r="HD23" s="14"/>
      <c r="HE23" s="14"/>
      <c r="HF23" s="14"/>
      <c r="HG23" s="14"/>
      <c r="HH23" s="14"/>
      <c r="HI23" s="14"/>
      <c r="HJ23" s="14"/>
      <c r="HK23" s="14"/>
      <c r="HL23" s="14"/>
      <c r="HM23" s="14"/>
      <c r="HN23" s="14"/>
      <c r="HO23" s="14"/>
      <c r="HP23" s="14"/>
      <c r="HQ23" s="14"/>
      <c r="HR23" s="14"/>
      <c r="HS23" s="14"/>
      <c r="HT23" s="14"/>
      <c r="HU23" s="14"/>
      <c r="HV23" s="14"/>
      <c r="HW23" s="14"/>
      <c r="HX23" s="9"/>
      <c r="HY23" s="14"/>
      <c r="HZ23" s="14"/>
      <c r="IA23" s="14"/>
      <c r="IB23" s="14"/>
      <c r="IC23" s="14"/>
      <c r="ID23" s="14"/>
      <c r="IE23" s="14"/>
      <c r="IF23" s="14"/>
      <c r="IG23" s="14"/>
      <c r="IH23" s="14"/>
      <c r="II23" s="14"/>
      <c r="IJ23" s="14"/>
      <c r="IK23" s="14"/>
      <c r="IL23" s="14"/>
      <c r="IM23" s="14"/>
      <c r="IN23" s="14"/>
      <c r="IO23" s="14"/>
      <c r="IP23" s="14"/>
      <c r="IQ23" s="14"/>
      <c r="IR23" s="14"/>
      <c r="IS23" s="14"/>
      <c r="IT23" s="14"/>
      <c r="IU23" s="14"/>
      <c r="IV23" s="14"/>
      <c r="IW23" s="14"/>
      <c r="IX23" s="14"/>
      <c r="IY23" s="14"/>
      <c r="IZ23" s="14"/>
      <c r="JA23" s="14"/>
      <c r="JB23" s="9"/>
      <c r="JC23" s="14"/>
      <c r="JD23" s="14"/>
      <c r="JE23" s="14"/>
      <c r="JF23" s="14"/>
      <c r="JG23" s="14"/>
      <c r="JH23" s="14"/>
      <c r="JI23" s="14"/>
      <c r="JJ23" s="14"/>
      <c r="JK23" s="14"/>
      <c r="JL23" s="14"/>
      <c r="JM23" s="14"/>
      <c r="JN23" s="14"/>
      <c r="JO23" s="14"/>
      <c r="JP23" s="14"/>
      <c r="JQ23" s="14"/>
      <c r="JR23" s="14"/>
      <c r="JS23" s="14"/>
      <c r="JT23" s="14"/>
      <c r="JU23" s="14"/>
      <c r="JV23" s="14"/>
      <c r="JW23" s="14"/>
      <c r="JX23" s="14"/>
      <c r="JY23" s="14"/>
      <c r="JZ23" s="14"/>
      <c r="KA23" s="14"/>
      <c r="KB23" s="14"/>
      <c r="KC23" s="14"/>
      <c r="KD23" s="14"/>
      <c r="KE23" s="14"/>
      <c r="KF23" s="14"/>
      <c r="KG23" s="14"/>
      <c r="KH23" s="14"/>
      <c r="KI23" s="14"/>
      <c r="KJ23" s="14"/>
      <c r="KK23" s="14"/>
      <c r="KL23" s="14"/>
      <c r="KM23" s="14"/>
      <c r="KN23" s="14"/>
      <c r="KO23" s="14"/>
      <c r="KP23" s="14"/>
      <c r="KQ23" s="14"/>
      <c r="KR23" s="14"/>
      <c r="KS23" s="14"/>
      <c r="KT23" s="14"/>
      <c r="KU23" s="14"/>
      <c r="KV23" s="14"/>
      <c r="KW23" s="14"/>
      <c r="KX23" s="14"/>
      <c r="KY23" s="14"/>
      <c r="KZ23" s="14"/>
      <c r="LA23" s="14"/>
      <c r="LB23" s="14"/>
      <c r="LC23" s="14"/>
      <c r="LD23" s="9"/>
      <c r="LE23" s="14"/>
      <c r="LF23" s="14"/>
      <c r="LG23" s="14"/>
      <c r="LH23" s="14"/>
      <c r="LI23" s="14"/>
      <c r="LJ23" s="14"/>
      <c r="LK23" s="14"/>
      <c r="LL23" s="14"/>
      <c r="LM23" s="14"/>
      <c r="LN23" s="14"/>
      <c r="LO23" s="14"/>
      <c r="LP23" s="14"/>
      <c r="LQ23" s="14"/>
      <c r="LR23" s="14"/>
      <c r="LS23" s="14"/>
      <c r="LT23" s="14"/>
      <c r="LU23" s="14"/>
      <c r="LV23" s="9"/>
      <c r="LW23" s="14"/>
      <c r="LX23" s="14"/>
      <c r="LY23" s="14"/>
      <c r="LZ23" s="14"/>
      <c r="MA23" s="14"/>
      <c r="MB23" s="14"/>
      <c r="MC23" s="14"/>
      <c r="MD23" s="14"/>
      <c r="ME23" s="14"/>
      <c r="MF23" s="14"/>
      <c r="MG23" s="14"/>
      <c r="MH23" s="14"/>
      <c r="MI23" s="14"/>
      <c r="MJ23" s="14"/>
      <c r="MK23" s="14"/>
      <c r="ML23" s="14"/>
      <c r="MM23" s="14"/>
      <c r="MN23" s="14"/>
      <c r="MO23" s="14"/>
      <c r="MP23" s="14"/>
      <c r="MQ23" s="14"/>
      <c r="MR23" s="14"/>
      <c r="MS23" s="14"/>
      <c r="MT23" s="14"/>
      <c r="MU23" s="14"/>
      <c r="MV23" s="14"/>
      <c r="MW23" s="14"/>
      <c r="MX23" s="14"/>
      <c r="MY23" s="14"/>
      <c r="MZ23" s="14"/>
      <c r="NA23" s="14"/>
      <c r="NB23" s="14"/>
      <c r="NC23" s="14"/>
      <c r="ND23" s="14"/>
      <c r="NE23" s="14"/>
      <c r="NF23" s="14"/>
      <c r="NG23" s="14"/>
      <c r="NH23" s="14"/>
      <c r="NI23" s="14"/>
      <c r="NJ23" s="14"/>
      <c r="NK23" s="14"/>
      <c r="NL23" s="14"/>
      <c r="NM23" s="14"/>
      <c r="NN23" s="14"/>
      <c r="NO23" s="14"/>
      <c r="NP23" s="14"/>
      <c r="NQ23" s="14"/>
      <c r="NR23" s="14"/>
      <c r="NS23" s="14"/>
      <c r="NT23" s="14"/>
      <c r="NU23" s="14"/>
      <c r="NV23" s="14"/>
      <c r="NW23" s="14"/>
      <c r="NX23" s="14"/>
      <c r="NY23" s="14"/>
      <c r="NZ23" s="14"/>
      <c r="OA23" s="14"/>
      <c r="OB23" s="14"/>
      <c r="OC23" s="24">
        <v>0</v>
      </c>
    </row>
    <row r="24" spans="1:393" outlineLevel="1">
      <c r="A24" s="21">
        <f t="shared" si="156"/>
        <v>19</v>
      </c>
      <c r="B24" s="21">
        <f>$A$14</f>
        <v>9</v>
      </c>
      <c r="C24">
        <f>100+_xlfn.SWITCH(ExptNo,    1,$M24,    2,$N24+($M24-1)*3,    0)</f>
        <v>100</v>
      </c>
      <c r="D24" s="144" t="str">
        <f>INDEX(i.Region_Desc,$K24,1)</f>
        <v>GSM</v>
      </c>
      <c r="E24" t="b">
        <f>NOT($HZ24)</f>
        <v>1</v>
      </c>
      <c r="F24" t="b">
        <v>0</v>
      </c>
      <c r="G24" t="b">
        <v>1</v>
      </c>
      <c r="H24" s="29">
        <v>1</v>
      </c>
      <c r="I24" s="29">
        <v>1</v>
      </c>
      <c r="J24" s="29" t="str">
        <f>""</f>
        <v/>
      </c>
      <c r="K24" s="29">
        <f>d.Region</f>
        <v>2</v>
      </c>
      <c r="L24" s="29">
        <v>2</v>
      </c>
      <c r="M24" s="29">
        <v>2</v>
      </c>
      <c r="N24" s="29">
        <v>3</v>
      </c>
      <c r="O24" s="29">
        <v>1</v>
      </c>
      <c r="P24" s="29">
        <v>1</v>
      </c>
      <c r="Q24" s="29">
        <v>1</v>
      </c>
      <c r="R24" s="29">
        <v>1</v>
      </c>
      <c r="S24" s="29">
        <v>1</v>
      </c>
      <c r="T24" s="29">
        <v>1</v>
      </c>
      <c r="U24" s="218"/>
      <c r="V24" s="218"/>
      <c r="W24" s="29">
        <v>0</v>
      </c>
      <c r="X24" s="218"/>
      <c r="Y24" s="218"/>
      <c r="Z24" s="218"/>
      <c r="AA24" s="218"/>
      <c r="AB24" s="218"/>
      <c r="AC24" s="218"/>
      <c r="AD24" s="218"/>
      <c r="AE24" s="218"/>
      <c r="AF24" s="144">
        <f>INDEX(CHOOSE($N24,DataAutumn!i.AdultDrys,DataWinter!i.AdultDrys,DataSpring!i.AdultDrys),1,$M24)</f>
        <v>3</v>
      </c>
      <c r="AG24" s="5">
        <f t="shared" ref="AG24:AH26" si="225">INDEX(i.FlkStrctr,$M24,AG$7)</f>
        <v>2</v>
      </c>
      <c r="AH24" s="5">
        <f t="shared" si="225"/>
        <v>0</v>
      </c>
      <c r="AI24" s="5">
        <f>INDEX(i.StdELMan,($K24-1)*12+($M24-1)*3+$N24,AI$7)</f>
        <v>1</v>
      </c>
      <c r="AJ24" s="218"/>
      <c r="AK24" s="218"/>
      <c r="AL24" s="365" t="str">
        <f ca="1">TEXT(LEFT(OFFSET(AL24,-1,0),5)+1,"00000")&amp;MID(OFFSET(AL24,-1,0),6,FIND(" ",OFFSET(AL24,-1,0),7)-5)
&amp; $D24           &amp; " Day"&amp;INDEX(i.DOY,$N24,1)              &amp; IF($HY24=0," FWM","")&amp;IF($HY24=1," MWM","")&amp;IF($HY24=5," Mat","")&amp;IF($HZ24=TRUE,"&amp;BBT","    ")
&amp;INDEX(DataMaster!$B$98:$B$103,$Q24,0)    &amp; " WP"&amp;TEXT($LK24*100,"000p")           &amp; " MP"&amp;TEXT($LL24*100,"000p")           &amp; " GP"&amp;TEXT($LU24*100,"000p")
&amp; " (F"&amp;3+COUNTIF($CT24:$CW24,TRUE)&amp;3&amp;"N"&amp;$DK24&amp;$DL24&amp;")"</f>
        <v>00001 Template GSM Day204 MWM    all grids WP100p MP100p GP100p (F33N11)</v>
      </c>
      <c r="AM24" s="9" t="str">
        <f ca="1">IF(COUNTIF(AL$5:AL24,AL24)=1,"-","Dup")</f>
        <v>-</v>
      </c>
      <c r="AN24" s="9"/>
      <c r="AO24" s="19" t="str">
        <f t="shared" ref="AO24:AT26" ca="1" si="226">OFFSET(AO$5,$B24,0)</f>
        <v>-</v>
      </c>
      <c r="AP24" s="19" t="str">
        <f t="shared" ca="1" si="226"/>
        <v>-</v>
      </c>
      <c r="AQ24" s="19" t="str">
        <f t="shared" ca="1" si="226"/>
        <v>-</v>
      </c>
      <c r="AR24" s="19" t="str">
        <f t="shared" ca="1" si="226"/>
        <v>-</v>
      </c>
      <c r="AS24" s="19" t="str">
        <f t="shared" ca="1" si="226"/>
        <v>-</v>
      </c>
      <c r="AT24" s="19" t="b">
        <f t="shared" ca="1" si="226"/>
        <v>1</v>
      </c>
      <c r="AU24" s="9"/>
      <c r="AV24" s="5" t="b">
        <f t="shared" ref="AV24:BA26" si="227">INDEX(i.model_structure,$H24,AV$7)</f>
        <v>1</v>
      </c>
      <c r="AW24" s="5" t="str">
        <f t="shared" si="227"/>
        <v>-</v>
      </c>
      <c r="AX24" s="5" t="str">
        <f t="shared" si="227"/>
        <v>-</v>
      </c>
      <c r="AY24" s="5" t="str">
        <f t="shared" si="227"/>
        <v>-</v>
      </c>
      <c r="AZ24" s="5" t="b">
        <f t="shared" si="227"/>
        <v>0</v>
      </c>
      <c r="BA24" s="144">
        <f t="shared" si="227"/>
        <v>0.25</v>
      </c>
      <c r="BB24" s="19" t="b">
        <f t="shared" ref="BB24:BB26" ca="1" si="228">OFFSET(BB$5,$B24,0)</f>
        <v>1</v>
      </c>
      <c r="BC24" s="9"/>
      <c r="BD24" s="5" t="str">
        <f ca="1">IF($M24&lt;&gt;4,OFFSET(BD$5,$B24,0),1)</f>
        <v>-</v>
      </c>
      <c r="BE24" s="19" t="str">
        <f t="shared" ref="BE24:BG26" ca="1" si="229">OFFSET(BE$5,$B24,0)</f>
        <v>-</v>
      </c>
      <c r="BF24" s="19" t="str">
        <f t="shared" ca="1" si="229"/>
        <v>-</v>
      </c>
      <c r="BG24" s="19" t="str">
        <f t="shared" ca="1" si="229"/>
        <v>-</v>
      </c>
      <c r="BH24" s="5" t="str">
        <f ca="1">IF($M24&lt;&gt;4,OFFSET(BH$5,$B24,0),1)</f>
        <v>-</v>
      </c>
      <c r="BI24" s="19" t="str">
        <f ca="1">OFFSET(BI$5,$B24,0)</f>
        <v>-</v>
      </c>
      <c r="BJ24" s="5" t="str">
        <f ca="1">IF($M24&lt;&gt;4,OFFSET(BJ$5,$B24,0),1)</f>
        <v>-</v>
      </c>
      <c r="BK24" s="19" t="str">
        <f t="shared" ref="BK24:BM26" ca="1" si="230">OFFSET(BK$5,$B24,0)</f>
        <v>-</v>
      </c>
      <c r="BL24" s="19" t="str">
        <f t="shared" ca="1" si="230"/>
        <v>-</v>
      </c>
      <c r="BM24" s="19" t="str">
        <f t="shared" ca="1" si="230"/>
        <v>-</v>
      </c>
      <c r="BN24" s="5" t="str">
        <f ca="1">IF($M24&lt;&gt;4,OFFSET(BN$5,$B24,0),1)</f>
        <v>-</v>
      </c>
      <c r="BO24" s="9"/>
      <c r="BP24" s="5" t="b">
        <f>$J24&lt;0</f>
        <v>0</v>
      </c>
      <c r="BQ24" s="5" t="str">
        <f ca="1">IF($J24="",BQ$14,ABS($J24))</f>
        <v>-</v>
      </c>
      <c r="BR24" s="5" t="str">
        <f t="shared" ref="BR24:BY26" ca="1" si="231">IF($J24="",BR$14,ABS($J24)=BR$7)</f>
        <v>-</v>
      </c>
      <c r="BS24" s="5" t="str">
        <f t="shared" ca="1" si="231"/>
        <v>-</v>
      </c>
      <c r="BT24" s="5" t="str">
        <f t="shared" ca="1" si="231"/>
        <v>-</v>
      </c>
      <c r="BU24" s="5" t="str">
        <f t="shared" ca="1" si="231"/>
        <v>-</v>
      </c>
      <c r="BV24" s="5" t="str">
        <f t="shared" ca="1" si="231"/>
        <v>-</v>
      </c>
      <c r="BW24" s="5" t="str">
        <f t="shared" ca="1" si="231"/>
        <v>-</v>
      </c>
      <c r="BX24" s="5" t="str">
        <f t="shared" ca="1" si="231"/>
        <v>-</v>
      </c>
      <c r="BY24" s="5" t="str">
        <f t="shared" ca="1" si="231"/>
        <v>-</v>
      </c>
      <c r="BZ24" s="9"/>
      <c r="CA24" s="19" t="b">
        <f t="shared" ref="CA24:CA26" ca="1" si="232">OFFSET(CA$5,$B24,0)</f>
        <v>1</v>
      </c>
      <c r="CB24" s="19" t="b">
        <f t="shared" ref="CB24:CC26" ca="1" si="233">OFFSET(CB$5,$B24,0)</f>
        <v>1</v>
      </c>
      <c r="CC24" s="19" t="b">
        <f t="shared" ca="1" si="233"/>
        <v>1</v>
      </c>
      <c r="CD24" s="12">
        <f t="shared" ref="CD24:CD25" si="234">VALUE($K24&amp;$M24&amp;$N24&amp;$O24&amp;$S24&amp;"07")</f>
        <v>2231107</v>
      </c>
      <c r="CE24" s="144" t="b">
        <f ca="1">NOT(CC24)</f>
        <v>0</v>
      </c>
      <c r="CF24" s="12" t="s">
        <v>34</v>
      </c>
      <c r="CG24" s="19" t="str">
        <f t="shared" ca="1" si="178"/>
        <v>-</v>
      </c>
      <c r="CH24" s="19" t="str">
        <f t="shared" ca="1" si="202"/>
        <v>-</v>
      </c>
      <c r="CI24" s="19" t="str">
        <f t="shared" ca="1" si="202"/>
        <v>-</v>
      </c>
      <c r="CJ24" s="19">
        <f t="shared" ca="1" si="178"/>
        <v>1</v>
      </c>
      <c r="CK24" s="19">
        <f t="shared" ca="1" si="178"/>
        <v>1</v>
      </c>
      <c r="CL24" s="9"/>
      <c r="CM24" s="444">
        <f t="shared" ref="CM24:CO26" si="235">INDEX(i.UserPeriod0,$AI24,CM$7)</f>
        <v>652</v>
      </c>
      <c r="CN24" s="444">
        <f t="shared" si="235"/>
        <v>686</v>
      </c>
      <c r="CO24" s="444">
        <f t="shared" si="235"/>
        <v>721</v>
      </c>
      <c r="CP24" s="152">
        <f t="shared" ref="CP24:CR26" si="236">7*INDEX(i.end_joining,1,CP$7+($AI24-1)*3)</f>
        <v>378</v>
      </c>
      <c r="CQ24" s="152">
        <f t="shared" si="236"/>
        <v>413</v>
      </c>
      <c r="CR24" s="152">
        <f t="shared" si="236"/>
        <v>448</v>
      </c>
      <c r="CS24" s="19" t="str">
        <f ca="1">OFFSET(CS$5,$B24,0)</f>
        <v>-</v>
      </c>
      <c r="CT24" s="19" t="str">
        <f t="shared" ref="CT24:DV37" ca="1" si="237">OFFSET(CT$5,$B24,0)</f>
        <v>-</v>
      </c>
      <c r="CU24" s="19" t="str">
        <f t="shared" ca="1" si="237"/>
        <v>-</v>
      </c>
      <c r="CV24" s="19" t="str">
        <f t="shared" ref="CV24:DJ37" ca="1" si="238">OFFSET(CV$5,$B24,0)</f>
        <v>-</v>
      </c>
      <c r="CW24" s="19" t="str">
        <f t="shared" ca="1" si="238"/>
        <v>-</v>
      </c>
      <c r="CX24" s="19" t="b">
        <f ca="1">OFFSET(CX$5,$B24,0)</f>
        <v>1</v>
      </c>
      <c r="CY24" s="19">
        <f t="shared" ca="1" si="238"/>
        <v>0</v>
      </c>
      <c r="CZ24" s="19">
        <f t="shared" ca="1" si="238"/>
        <v>0</v>
      </c>
      <c r="DA24" s="19">
        <f t="shared" ca="1" si="238"/>
        <v>0</v>
      </c>
      <c r="DB24" s="19">
        <f t="shared" ca="1" si="238"/>
        <v>0</v>
      </c>
      <c r="DC24" s="19">
        <f t="shared" ca="1" si="238"/>
        <v>0</v>
      </c>
      <c r="DD24" s="19">
        <f t="shared" ca="1" si="238"/>
        <v>0</v>
      </c>
      <c r="DE24" s="19">
        <f t="shared" ca="1" si="238"/>
        <v>0</v>
      </c>
      <c r="DF24" s="19">
        <f t="shared" ca="1" si="238"/>
        <v>0</v>
      </c>
      <c r="DG24" s="19">
        <f t="shared" ca="1" si="238"/>
        <v>0</v>
      </c>
      <c r="DH24" s="19">
        <f t="shared" ca="1" si="238"/>
        <v>0</v>
      </c>
      <c r="DI24" s="19">
        <f t="shared" ca="1" si="238"/>
        <v>0</v>
      </c>
      <c r="DJ24" s="19">
        <f t="shared" ca="1" si="238"/>
        <v>0</v>
      </c>
      <c r="DK24" s="19">
        <f t="shared" ref="DK24:DM24" ca="1" si="239">OFFSET(DK$5,$B24,0)</f>
        <v>1</v>
      </c>
      <c r="DL24" s="19">
        <f t="shared" ca="1" si="239"/>
        <v>1</v>
      </c>
      <c r="DM24" s="19">
        <f t="shared" ca="1" si="239"/>
        <v>0</v>
      </c>
      <c r="DN24" s="19" t="str">
        <f t="shared" ca="1" si="237"/>
        <v>-</v>
      </c>
      <c r="DO24" s="19" t="str">
        <f t="shared" ca="1" si="237"/>
        <v>-</v>
      </c>
      <c r="DP24" s="19" t="str">
        <f t="shared" ca="1" si="237"/>
        <v>-</v>
      </c>
      <c r="DQ24" s="19" t="str">
        <f t="shared" ca="1" si="237"/>
        <v>-</v>
      </c>
      <c r="DR24" s="19" t="str">
        <f t="shared" ca="1" si="237"/>
        <v>-</v>
      </c>
      <c r="DS24" s="19">
        <f t="shared" ref="DS24" ca="1" si="240">OFFSET(DS$5,$B24,0)</f>
        <v>0</v>
      </c>
      <c r="DT24" s="19" t="str">
        <f t="shared" ca="1" si="237"/>
        <v>-</v>
      </c>
      <c r="DU24" s="19" t="str">
        <f t="shared" ca="1" si="237"/>
        <v>-</v>
      </c>
      <c r="DV24" s="19">
        <f t="shared" ca="1" si="237"/>
        <v>0</v>
      </c>
      <c r="DW24" s="444">
        <f t="shared" ref="DW24:DX26" si="241">IF(AND($N24=DW$11,$Y24&lt;&gt;0,$AI24=DW$12),INDEX(i.LTWFeedLevels,$Y24,MOD(DW$7-1,7)+1),0)</f>
        <v>0</v>
      </c>
      <c r="DX24" s="444">
        <f t="shared" si="241"/>
        <v>0</v>
      </c>
      <c r="DY24" s="124">
        <f t="shared" ref="DY24:EH26" si="242">IF(AND($K24=DY$9,$N24=DY$11,$AB24=DY$8,$AI24=DY$12,$Y24&lt;&gt;0),INDEX(i.FS_Strategy,$Y24,$AB24),0)</f>
        <v>0</v>
      </c>
      <c r="DZ24" s="124">
        <f t="shared" si="242"/>
        <v>0</v>
      </c>
      <c r="EA24" s="124">
        <f t="shared" si="242"/>
        <v>0</v>
      </c>
      <c r="EB24" s="124">
        <f t="shared" si="242"/>
        <v>0</v>
      </c>
      <c r="EC24" s="124">
        <f t="shared" si="242"/>
        <v>0</v>
      </c>
      <c r="ED24" s="124">
        <f t="shared" si="242"/>
        <v>0</v>
      </c>
      <c r="EE24" s="124">
        <f t="shared" si="242"/>
        <v>0</v>
      </c>
      <c r="EF24" s="124">
        <f t="shared" si="242"/>
        <v>0</v>
      </c>
      <c r="EG24" s="124">
        <f t="shared" si="242"/>
        <v>0</v>
      </c>
      <c r="EH24" s="124">
        <f t="shared" si="242"/>
        <v>0</v>
      </c>
      <c r="EI24" s="124">
        <f t="shared" ref="EI24:EP26" si="243">IF(AND($K24=EI$9,$N24=EI$11,$AB24=EI$8,$AI24=EI$12,$Y24&lt;&gt;0),INDEX(i.FS_Strategy,$Y24,$AB24),0)</f>
        <v>0</v>
      </c>
      <c r="EJ24" s="124">
        <f t="shared" si="243"/>
        <v>0</v>
      </c>
      <c r="EK24" s="124">
        <f t="shared" si="243"/>
        <v>0</v>
      </c>
      <c r="EL24" s="124">
        <f t="shared" si="243"/>
        <v>0</v>
      </c>
      <c r="EM24" s="124">
        <f t="shared" si="243"/>
        <v>0</v>
      </c>
      <c r="EN24" s="124">
        <f t="shared" si="243"/>
        <v>0</v>
      </c>
      <c r="EO24" s="124">
        <f t="shared" si="243"/>
        <v>0</v>
      </c>
      <c r="EP24" s="124">
        <f t="shared" si="243"/>
        <v>0</v>
      </c>
      <c r="EQ24" s="554">
        <f t="shared" ref="EQ24:FF26" si="244">IF(AND($K24=EQ$9,$N24=EQ$11,$AB24=EQ$8,$AI24=EQ$12,$Z24&lt;&gt;0),INDEX(i.FS_Strategy,$Z24,$AB24),0)</f>
        <v>0</v>
      </c>
      <c r="ER24" s="554">
        <f t="shared" si="244"/>
        <v>0</v>
      </c>
      <c r="ES24" s="554">
        <f t="shared" si="244"/>
        <v>0</v>
      </c>
      <c r="ET24" s="125">
        <f t="shared" si="244"/>
        <v>0</v>
      </c>
      <c r="EU24" s="125">
        <f t="shared" si="244"/>
        <v>0</v>
      </c>
      <c r="EV24" s="125">
        <f t="shared" si="244"/>
        <v>0</v>
      </c>
      <c r="EW24" s="125">
        <f t="shared" si="244"/>
        <v>0</v>
      </c>
      <c r="EX24" s="125">
        <f t="shared" si="244"/>
        <v>0</v>
      </c>
      <c r="EY24" s="125">
        <f t="shared" si="244"/>
        <v>0</v>
      </c>
      <c r="EZ24" s="125">
        <f t="shared" si="244"/>
        <v>0</v>
      </c>
      <c r="FA24" s="125">
        <f t="shared" si="244"/>
        <v>0</v>
      </c>
      <c r="FB24" s="125">
        <f t="shared" si="244"/>
        <v>0</v>
      </c>
      <c r="FC24" s="125">
        <f t="shared" si="244"/>
        <v>0</v>
      </c>
      <c r="FD24" s="125">
        <f t="shared" si="244"/>
        <v>0</v>
      </c>
      <c r="FE24" s="125">
        <f t="shared" si="244"/>
        <v>0</v>
      </c>
      <c r="FF24" s="125">
        <f t="shared" si="244"/>
        <v>0</v>
      </c>
      <c r="FG24" s="124">
        <f t="shared" ref="FG24:FP26" si="245">IF(AND($K24=FG$9,$N24=FG$11,$AB24=FG$8,$AI24=FG$12),INDEX(i.FS_Strategy,$AC24+1,$AB24),0)</f>
        <v>0</v>
      </c>
      <c r="FH24" s="124">
        <f t="shared" si="245"/>
        <v>0</v>
      </c>
      <c r="FI24" s="124">
        <f t="shared" si="245"/>
        <v>0</v>
      </c>
      <c r="FJ24" s="124">
        <f t="shared" si="245"/>
        <v>0</v>
      </c>
      <c r="FK24" s="124">
        <f t="shared" si="245"/>
        <v>0</v>
      </c>
      <c r="FL24" s="124">
        <f t="shared" si="245"/>
        <v>0</v>
      </c>
      <c r="FM24" s="124">
        <f t="shared" si="245"/>
        <v>0</v>
      </c>
      <c r="FN24" s="124">
        <f t="shared" si="245"/>
        <v>0</v>
      </c>
      <c r="FO24" s="124">
        <f t="shared" si="245"/>
        <v>0</v>
      </c>
      <c r="FP24" s="124">
        <f t="shared" si="245"/>
        <v>0</v>
      </c>
      <c r="FQ24" s="124">
        <f t="shared" ref="FQ24:FX26" si="246">IF(AND($K24=FQ$9,$N24=FQ$11,$AB24=FQ$8,$AI24=FQ$12),INDEX(i.FS_Strategy,$AC24+1,$AB24),0)</f>
        <v>0</v>
      </c>
      <c r="FR24" s="124">
        <f t="shared" si="246"/>
        <v>0</v>
      </c>
      <c r="FS24" s="124">
        <f t="shared" si="246"/>
        <v>0</v>
      </c>
      <c r="FT24" s="124">
        <f t="shared" si="246"/>
        <v>0</v>
      </c>
      <c r="FU24" s="124">
        <f t="shared" si="246"/>
        <v>0</v>
      </c>
      <c r="FV24" s="124">
        <f t="shared" si="246"/>
        <v>0</v>
      </c>
      <c r="FW24" s="124">
        <f t="shared" si="246"/>
        <v>0</v>
      </c>
      <c r="FX24" s="124">
        <f t="shared" si="246"/>
        <v>0</v>
      </c>
      <c r="FY24" s="554">
        <f t="shared" ref="FY24:GA26" si="247">IF(AND($K24=FY$9,$N24=FY$11,$AB24=FY$8),INDEX(i.FS_Strategy,$AD24+1,$AB24),0)</f>
        <v>0</v>
      </c>
      <c r="FZ24" s="554">
        <f t="shared" si="247"/>
        <v>0</v>
      </c>
      <c r="GA24" s="554">
        <f t="shared" si="247"/>
        <v>0</v>
      </c>
      <c r="GB24" s="125">
        <f t="shared" ref="GB24:GN26" si="248">IF(AND($K24=GB$9,$N24=GB$11,$AB24=GB$8),INDEX(i.FS_Strategy,$AE24+1,$AB24),0)</f>
        <v>0</v>
      </c>
      <c r="GC24" s="125">
        <f t="shared" si="248"/>
        <v>0</v>
      </c>
      <c r="GD24" s="125">
        <f t="shared" si="248"/>
        <v>0</v>
      </c>
      <c r="GE24" s="125">
        <f t="shared" si="248"/>
        <v>0</v>
      </c>
      <c r="GF24" s="125">
        <f t="shared" si="248"/>
        <v>0</v>
      </c>
      <c r="GG24" s="125">
        <f t="shared" si="248"/>
        <v>0</v>
      </c>
      <c r="GH24" s="125">
        <f t="shared" si="248"/>
        <v>0</v>
      </c>
      <c r="GI24" s="125">
        <f t="shared" si="248"/>
        <v>0</v>
      </c>
      <c r="GJ24" s="125">
        <f t="shared" si="248"/>
        <v>0</v>
      </c>
      <c r="GK24" s="125">
        <f t="shared" si="248"/>
        <v>0</v>
      </c>
      <c r="GL24" s="125">
        <f t="shared" si="248"/>
        <v>0</v>
      </c>
      <c r="GM24" s="125">
        <f t="shared" si="248"/>
        <v>0</v>
      </c>
      <c r="GN24" s="125">
        <f t="shared" si="248"/>
        <v>0</v>
      </c>
      <c r="GO24" s="124">
        <f t="shared" ref="GO24:GX26" si="249">IF(AND($K24=GO$9,$N24=GO$11,$AB24=GO$8,$AI24=GO$12),INDEX(i.FS_Strategy,$AC24+1,$AB24),0)</f>
        <v>0</v>
      </c>
      <c r="GP24" s="124">
        <f t="shared" si="249"/>
        <v>0</v>
      </c>
      <c r="GQ24" s="124">
        <f t="shared" si="249"/>
        <v>0</v>
      </c>
      <c r="GR24" s="124">
        <f t="shared" si="249"/>
        <v>0</v>
      </c>
      <c r="GS24" s="124">
        <f t="shared" si="249"/>
        <v>0</v>
      </c>
      <c r="GT24" s="124">
        <f t="shared" si="249"/>
        <v>0</v>
      </c>
      <c r="GU24" s="124">
        <f t="shared" si="249"/>
        <v>0</v>
      </c>
      <c r="GV24" s="124">
        <f t="shared" si="249"/>
        <v>0</v>
      </c>
      <c r="GW24" s="124">
        <f t="shared" si="249"/>
        <v>0</v>
      </c>
      <c r="GX24" s="124">
        <f t="shared" si="249"/>
        <v>0</v>
      </c>
      <c r="GY24" s="124">
        <f t="shared" ref="GY24:HF26" si="250">IF(AND($K24=GY$9,$N24=GY$11,$AB24=GY$8,$AI24=GY$12),INDEX(i.FS_Strategy,$AC24+1,$AB24),0)</f>
        <v>0</v>
      </c>
      <c r="GZ24" s="124">
        <f t="shared" si="250"/>
        <v>0</v>
      </c>
      <c r="HA24" s="124">
        <f t="shared" si="250"/>
        <v>0</v>
      </c>
      <c r="HB24" s="124">
        <f t="shared" si="250"/>
        <v>0</v>
      </c>
      <c r="HC24" s="124">
        <f t="shared" si="250"/>
        <v>0</v>
      </c>
      <c r="HD24" s="124">
        <f t="shared" si="250"/>
        <v>0</v>
      </c>
      <c r="HE24" s="124">
        <f t="shared" si="250"/>
        <v>0</v>
      </c>
      <c r="HF24" s="124">
        <f t="shared" si="250"/>
        <v>0</v>
      </c>
      <c r="HG24" s="554">
        <f t="shared" ref="HG24:HI26" si="251">IF(AND($K24=HG$9,$N24=HG$11,$AB24=HG$8),INDEX(i.FS_Strategy,$AD24+1,$AB24),0)</f>
        <v>0</v>
      </c>
      <c r="HH24" s="554">
        <f t="shared" si="251"/>
        <v>0</v>
      </c>
      <c r="HI24" s="554">
        <f t="shared" si="251"/>
        <v>0</v>
      </c>
      <c r="HJ24" s="125">
        <f t="shared" ref="HJ24:HV26" si="252">IF(AND($K24=HJ$9,$N24=HJ$11,$AB24=HJ$8),INDEX(i.FS_Strategy,$AE24+1,$AB24),0)</f>
        <v>0</v>
      </c>
      <c r="HK24" s="125">
        <f t="shared" si="252"/>
        <v>0</v>
      </c>
      <c r="HL24" s="125">
        <f t="shared" si="252"/>
        <v>0</v>
      </c>
      <c r="HM24" s="125">
        <f t="shared" si="252"/>
        <v>0</v>
      </c>
      <c r="HN24" s="125">
        <f t="shared" si="252"/>
        <v>0</v>
      </c>
      <c r="HO24" s="125">
        <f t="shared" si="252"/>
        <v>0</v>
      </c>
      <c r="HP24" s="125">
        <f t="shared" si="252"/>
        <v>0</v>
      </c>
      <c r="HQ24" s="125">
        <f t="shared" si="252"/>
        <v>0</v>
      </c>
      <c r="HR24" s="125">
        <f t="shared" si="252"/>
        <v>0</v>
      </c>
      <c r="HS24" s="125">
        <f t="shared" si="252"/>
        <v>0</v>
      </c>
      <c r="HT24" s="125">
        <f t="shared" si="252"/>
        <v>0</v>
      </c>
      <c r="HU24" s="125">
        <f t="shared" si="252"/>
        <v>0</v>
      </c>
      <c r="HV24" s="125">
        <f t="shared" si="252"/>
        <v>0</v>
      </c>
      <c r="HW24" s="5">
        <f>INDEX(i.TOL,$N24,HW$7)</f>
        <v>67</v>
      </c>
      <c r="HX24" s="9"/>
      <c r="HY24" s="5">
        <f t="shared" ref="HY24:IB26" si="253">INDEX(i.FlkStrctr,$M24,HY$7)</f>
        <v>1</v>
      </c>
      <c r="HZ24" s="5" t="b">
        <f t="shared" si="253"/>
        <v>0</v>
      </c>
      <c r="IA24" s="19">
        <f t="shared" ref="IA24:JA37" ca="1" si="254">OFFSET(IA$5,$B24,0)</f>
        <v>0</v>
      </c>
      <c r="IB24" s="5">
        <f t="shared" si="253"/>
        <v>55</v>
      </c>
      <c r="IC24" s="5" cm="1">
        <f t="array" ref="IC24">INDEX(i.pi_yatf,$X24+1,IC$7)</f>
        <v>1</v>
      </c>
      <c r="ID24" s="19">
        <f t="shared" ca="1" si="254"/>
        <v>0</v>
      </c>
      <c r="IE24" s="19">
        <f t="shared" ca="1" si="254"/>
        <v>0</v>
      </c>
      <c r="IF24" s="19">
        <f t="shared" ca="1" si="254"/>
        <v>0</v>
      </c>
      <c r="IG24" s="19">
        <f t="shared" ref="IG24:IH30" ca="1" si="255">OFFSET(IG$5,$B24,0)</f>
        <v>0</v>
      </c>
      <c r="IH24" s="19">
        <f t="shared" ca="1" si="255"/>
        <v>0</v>
      </c>
      <c r="II24" s="19">
        <f t="shared" ca="1" si="254"/>
        <v>0</v>
      </c>
      <c r="IJ24" s="19">
        <f t="shared" ca="1" si="254"/>
        <v>0</v>
      </c>
      <c r="IK24" s="19">
        <f t="shared" ca="1" si="254"/>
        <v>0</v>
      </c>
      <c r="IL24" s="19">
        <f t="shared" ca="1" si="254"/>
        <v>0</v>
      </c>
      <c r="IM24" s="19">
        <f t="shared" ca="1" si="254"/>
        <v>0</v>
      </c>
      <c r="IN24" s="19">
        <f t="shared" ca="1" si="254"/>
        <v>0</v>
      </c>
      <c r="IO24" s="19">
        <f t="shared" ca="1" si="254"/>
        <v>0</v>
      </c>
      <c r="IP24" s="19">
        <f t="shared" ca="1" si="254"/>
        <v>0</v>
      </c>
      <c r="IQ24" s="19">
        <f t="shared" ca="1" si="254"/>
        <v>0</v>
      </c>
      <c r="IR24" s="19">
        <f t="shared" ca="1" si="254"/>
        <v>0</v>
      </c>
      <c r="IS24" s="19">
        <f t="shared" ca="1" si="254"/>
        <v>0</v>
      </c>
      <c r="IT24" s="19">
        <f t="shared" ca="1" si="254"/>
        <v>0</v>
      </c>
      <c r="IU24" s="19">
        <f t="shared" ca="1" si="254"/>
        <v>0</v>
      </c>
      <c r="IV24" s="19">
        <f t="shared" ca="1" si="254"/>
        <v>0</v>
      </c>
      <c r="IW24" s="19">
        <f t="shared" ca="1" si="254"/>
        <v>0</v>
      </c>
      <c r="IX24" s="19">
        <f t="shared" ca="1" si="254"/>
        <v>0</v>
      </c>
      <c r="IY24" s="19">
        <f t="shared" ca="1" si="254"/>
        <v>1</v>
      </c>
      <c r="IZ24" s="19">
        <f t="shared" ca="1" si="254"/>
        <v>0</v>
      </c>
      <c r="JA24" s="19">
        <f t="shared" ca="1" si="254"/>
        <v>1</v>
      </c>
      <c r="JB24" s="9"/>
      <c r="JC24" s="5" t="b">
        <f ca="1">IF($L24&lt;&gt;0,INDEX(i.cropgraze_inc,$L24,JC$7),OFFSET(JC$5,$B24,0))</f>
        <v>0</v>
      </c>
      <c r="JD24" s="5" t="b">
        <f t="shared" ref="JD24:JF26" si="256">($N24=JD$11)</f>
        <v>0</v>
      </c>
      <c r="JE24" s="5" t="b">
        <f t="shared" si="256"/>
        <v>0</v>
      </c>
      <c r="JF24" s="5" t="b">
        <f t="shared" si="256"/>
        <v>1</v>
      </c>
      <c r="JG24" s="144">
        <f t="shared" ref="JG24:JH26" si="257">$O24</f>
        <v>1</v>
      </c>
      <c r="JH24" s="144">
        <f t="shared" si="257"/>
        <v>1</v>
      </c>
      <c r="JI24" s="5" t="b">
        <f t="shared" ref="JI24:JL26" si="258">INDEX(i_dryman,($AF24-1)*4+INDEX(i.StdELMan,($K24-1)*12+($M24-1)*3+$N24,JI$8),JI$7)</f>
        <v>0</v>
      </c>
      <c r="JJ24" s="5" t="b">
        <f t="shared" si="258"/>
        <v>1</v>
      </c>
      <c r="JK24" s="5" t="b">
        <f t="shared" si="258"/>
        <v>1</v>
      </c>
      <c r="JL24" s="5" t="b">
        <f t="shared" si="258"/>
        <v>0</v>
      </c>
      <c r="JM24" s="5">
        <f t="shared" ref="JM24:JN26" si="259">INDEX(i_dryman,($AF24-1)*4+INDEX(i.StdELMan,($K24-1)*12+($M24-1)*3+$N24,JM$8),JM$7+$M24-1)</f>
        <v>1</v>
      </c>
      <c r="JN24" s="5">
        <f t="shared" si="259"/>
        <v>0</v>
      </c>
      <c r="JO24" s="5" t="b">
        <f>AND(INDEX(i_dryman,($AF24-1)*4+INDEX(i.StdELMan,($K24-1)*12+($M24-1)*3+$N24,JO$8),JO$7),($JH24&gt;0))</f>
        <v>0</v>
      </c>
      <c r="JP24" s="5" t="str" cm="1">
        <f t="array" aca="1" ref="JP24" ca="1">IF(OR(JQ24:JX24&lt;&gt;"-"),TRUE,"-")</f>
        <v>-</v>
      </c>
      <c r="JQ24" s="19" t="str">
        <f t="shared" ref="JQ24:JX26" ca="1" si="260">OFFSET(JQ$5,$B24,0)</f>
        <v>-</v>
      </c>
      <c r="JR24" s="19" t="str">
        <f t="shared" ca="1" si="260"/>
        <v>-</v>
      </c>
      <c r="JS24" s="19" t="str">
        <f t="shared" ca="1" si="260"/>
        <v>-</v>
      </c>
      <c r="JT24" s="19" t="str">
        <f t="shared" ca="1" si="260"/>
        <v>-</v>
      </c>
      <c r="JU24" s="19" t="str">
        <f t="shared" ca="1" si="260"/>
        <v>-</v>
      </c>
      <c r="JV24" s="19" t="str">
        <f t="shared" ca="1" si="260"/>
        <v>-</v>
      </c>
      <c r="JW24" s="19" t="str">
        <f t="shared" ca="1" si="260"/>
        <v>-</v>
      </c>
      <c r="JX24" s="19" t="str">
        <f t="shared" ca="1" si="260"/>
        <v>-</v>
      </c>
      <c r="JY24" s="5" t="b">
        <f t="array" aca="1" ref="JY24" ca="1">IF(OR(JZ24:KF24&lt;&gt;"-"),TRUE,"-")</f>
        <v>1</v>
      </c>
      <c r="JZ24" s="19">
        <f t="shared" ref="JZ24:KD26" ca="1" si="261">OFFSET(JZ$5,$B24,0)</f>
        <v>0</v>
      </c>
      <c r="KA24" s="19" t="str">
        <f t="shared" ca="1" si="261"/>
        <v>-</v>
      </c>
      <c r="KB24" s="19">
        <f t="shared" ca="1" si="261"/>
        <v>999999</v>
      </c>
      <c r="KC24" s="19">
        <f t="shared" ca="1" si="261"/>
        <v>999999</v>
      </c>
      <c r="KD24" s="19">
        <f t="shared" ca="1" si="261"/>
        <v>999999</v>
      </c>
      <c r="KE24" s="19">
        <f t="shared" ref="KE24:KF26" ca="1" si="262">OFFSET(KE$5,$B24,0)</f>
        <v>999999</v>
      </c>
      <c r="KF24" s="19">
        <f t="shared" ca="1" si="262"/>
        <v>999999</v>
      </c>
      <c r="KG24" s="19" t="str">
        <f t="shared" ref="KG24:KI36" ca="1" si="263">OFFSET(KG$5,$B24,0)</f>
        <v>-</v>
      </c>
      <c r="KH24" s="19" t="str">
        <f ca="1">OFFSET(KH$5,$B24,0)</f>
        <v>-</v>
      </c>
      <c r="KI24" s="19" t="str">
        <f ca="1">OFFSET(KI$5,$B24,0)</f>
        <v>-</v>
      </c>
      <c r="KJ24" s="19" t="b">
        <f t="shared" ref="KJ24:KK37" ca="1" si="264">OFFSET(KJ$5,$B24,0)</f>
        <v>1</v>
      </c>
      <c r="KK24" s="19">
        <f t="shared" ca="1" si="264"/>
        <v>0</v>
      </c>
      <c r="KL24" s="5" t="str">
        <f t="shared" ref="KL24:KO26" si="265">INDEX(i.FlkStrctr,$M24,KL$7)</f>
        <v>-</v>
      </c>
      <c r="KM24" s="5" t="str">
        <f t="shared" si="265"/>
        <v>-</v>
      </c>
      <c r="KN24" s="5" t="str">
        <f t="shared" si="265"/>
        <v>-</v>
      </c>
      <c r="KO24" s="5" t="str">
        <f t="shared" si="265"/>
        <v>-</v>
      </c>
      <c r="KP24" s="19" t="str">
        <f t="shared" ref="KP24:KP37" ca="1" si="266">OFFSET(KP$5,$B24,0)</f>
        <v>-</v>
      </c>
      <c r="KQ24" s="19" t="str">
        <f t="shared" ref="KQ24:KR25" ca="1" si="267">OFFSET(KQ$5,$B24,0)</f>
        <v>-</v>
      </c>
      <c r="KR24" s="19" t="str">
        <f t="shared" ca="1" si="267"/>
        <v>-</v>
      </c>
      <c r="KS24" s="19" t="str">
        <f t="shared" ref="KS24:OB37" ca="1" si="268">OFFSET(KS$5,$B24,0)</f>
        <v>-</v>
      </c>
      <c r="KT24" s="19" t="str">
        <f t="shared" ca="1" si="268"/>
        <v>-</v>
      </c>
      <c r="KU24" s="19" t="str">
        <f t="shared" ca="1" si="268"/>
        <v>-</v>
      </c>
      <c r="KV24" s="19" t="str">
        <f t="shared" ca="1" si="268"/>
        <v>-</v>
      </c>
      <c r="KW24" s="5" t="str">
        <f t="shared" ref="KW24:LB26" si="269">INDEX(i.FlkStrctr,$M24,KW$7)</f>
        <v>-</v>
      </c>
      <c r="KX24" s="5">
        <f t="shared" si="269"/>
        <v>500</v>
      </c>
      <c r="KY24" s="5">
        <f t="shared" si="269"/>
        <v>500</v>
      </c>
      <c r="KZ24" s="5" t="str">
        <f t="shared" si="269"/>
        <v>-</v>
      </c>
      <c r="LA24" s="5" t="str">
        <f>INDEX(i.FlkStrctr,$M24,LA$7)</f>
        <v>-</v>
      </c>
      <c r="LB24" s="5" t="str">
        <f t="shared" si="269"/>
        <v>-</v>
      </c>
      <c r="LC24" s="5">
        <f>INDEX(i.conservation,$W24+1,$N24)</f>
        <v>1</v>
      </c>
      <c r="LD24" s="9"/>
      <c r="LE24" s="19">
        <f t="shared" ca="1" si="268"/>
        <v>70</v>
      </c>
      <c r="LF24" s="19">
        <f t="shared" ca="1" si="268"/>
        <v>50</v>
      </c>
      <c r="LG24" s="19">
        <f t="shared" ca="1" si="268"/>
        <v>74</v>
      </c>
      <c r="LH24" s="19">
        <f t="shared" ca="1" si="268"/>
        <v>50</v>
      </c>
      <c r="LI24" s="5" t="b" cm="1">
        <f t="array" ref="LI24">INDEX(i.meatgrid,$Q24,LI$7)</f>
        <v>1</v>
      </c>
      <c r="LJ24" s="5" t="b" cm="1">
        <f t="array" ref="LJ24">INDEX(i.meatgrid,$Q24,LJ$7)</f>
        <v>0</v>
      </c>
      <c r="LK24" s="5">
        <f>INDEX(i.WoolPrices,$R24,LK$7)</f>
        <v>1</v>
      </c>
      <c r="LL24" s="5">
        <f>INDEX(i.MeatPrices,$S24,LL$7)</f>
        <v>1</v>
      </c>
      <c r="LM24" s="5" cm="1">
        <f t="array" ref="LM24">INDEX(i.meatgrid,$Q24,LM$7)</f>
        <v>1</v>
      </c>
      <c r="LN24" s="5" cm="1">
        <f t="array" ref="LN24">INDEX(i.meatgrid,$Q24,LN$7)</f>
        <v>1</v>
      </c>
      <c r="LO24" s="5" cm="1">
        <f t="array" ref="LO24">INDEX(i.meatgrid,$Q24,LO$7)</f>
        <v>1</v>
      </c>
      <c r="LP24" s="5" cm="1">
        <f t="array" ref="LP24">INDEX(i.meatgrid,$Q24,LP$7)</f>
        <v>0</v>
      </c>
      <c r="LQ24" s="5" cm="1">
        <f t="array" ref="LQ24">INDEX(i.meatgrid,$Q24,LQ$7)</f>
        <v>1</v>
      </c>
      <c r="LR24" s="5" cm="1">
        <f t="array" ref="LR24">INDEX(i.meatgrid,$Q24,LR$7)</f>
        <v>1</v>
      </c>
      <c r="LS24" s="5" cm="1">
        <f t="array" ref="LS24">INDEX(i.meatgrid,$Q24,LS$7)</f>
        <v>1</v>
      </c>
      <c r="LT24" s="5" cm="1">
        <f t="array" ref="LT24">INDEX(i.meatgrid,$Q24,LT$7)</f>
        <v>1</v>
      </c>
      <c r="LU24" s="5">
        <f>INDEX(i.GrainPrices,$T24,LU$7)</f>
        <v>1</v>
      </c>
      <c r="LV24" s="9"/>
      <c r="LW24" s="19" t="b">
        <f t="shared" ref="LW24:LX30" ca="1" si="270">OFFSET(LW$5,$B24,0)</f>
        <v>0</v>
      </c>
      <c r="LX24" s="19" t="b">
        <f t="shared" ca="1" si="270"/>
        <v>0</v>
      </c>
      <c r="LY24" s="19">
        <f t="shared" ca="1" si="268"/>
        <v>1</v>
      </c>
      <c r="LZ24" s="19">
        <f t="shared" ca="1" si="268"/>
        <v>0.75</v>
      </c>
      <c r="MA24" s="19">
        <f t="shared" ca="1" si="268"/>
        <v>0.75</v>
      </c>
      <c r="MB24" s="19">
        <f t="shared" ca="1" si="268"/>
        <v>0.8</v>
      </c>
      <c r="MC24" s="19">
        <f t="shared" ca="1" si="268"/>
        <v>0.82499999999999996</v>
      </c>
      <c r="MD24" s="19">
        <f t="shared" ca="1" si="268"/>
        <v>0.875</v>
      </c>
      <c r="ME24" s="19">
        <f t="shared" ca="1" si="268"/>
        <v>0.9</v>
      </c>
      <c r="MF24" s="19">
        <f t="shared" ca="1" si="268"/>
        <v>1</v>
      </c>
      <c r="MG24" s="19">
        <f t="shared" ca="1" si="268"/>
        <v>0.875</v>
      </c>
      <c r="MH24" s="19" t="b">
        <f t="shared" ca="1" si="268"/>
        <v>1</v>
      </c>
      <c r="MI24" s="19">
        <f t="shared" ca="1" si="268"/>
        <v>74.989999999999995</v>
      </c>
      <c r="MJ24" s="19" t="str">
        <f t="shared" ca="1" si="268"/>
        <v>-</v>
      </c>
      <c r="MK24" s="19" t="str">
        <f t="shared" ca="1" si="268"/>
        <v>-</v>
      </c>
      <c r="ML24" s="19" t="str">
        <f t="shared" ca="1" si="268"/>
        <v>-</v>
      </c>
      <c r="MM24" s="19" t="str">
        <f t="shared" ca="1" si="268"/>
        <v>-</v>
      </c>
      <c r="MN24" s="19" t="str">
        <f t="shared" ca="1" si="268"/>
        <v>-</v>
      </c>
      <c r="MO24" s="19" t="str">
        <f t="shared" ca="1" si="268"/>
        <v>-</v>
      </c>
      <c r="MP24" s="19" t="str">
        <f t="shared" ca="1" si="268"/>
        <v>-</v>
      </c>
      <c r="MQ24" s="19">
        <f t="shared" ca="1" si="268"/>
        <v>36.99</v>
      </c>
      <c r="MR24" s="19">
        <f t="shared" ca="1" si="268"/>
        <v>36.99</v>
      </c>
      <c r="MS24" s="19" t="str">
        <f t="shared" ca="1" si="268"/>
        <v>-</v>
      </c>
      <c r="MT24" s="19" t="str">
        <f t="shared" ca="1" si="268"/>
        <v>-</v>
      </c>
      <c r="MU24" s="19" t="str">
        <f t="shared" ca="1" si="268"/>
        <v>-</v>
      </c>
      <c r="MV24" s="19" t="str">
        <f t="shared" ca="1" si="268"/>
        <v>-</v>
      </c>
      <c r="MW24" s="19" t="str">
        <f t="shared" ca="1" si="268"/>
        <v>-</v>
      </c>
      <c r="MX24" s="19">
        <f t="shared" ca="1" si="268"/>
        <v>49.99</v>
      </c>
      <c r="MY24" s="19">
        <f t="shared" ca="1" si="268"/>
        <v>49.99</v>
      </c>
      <c r="MZ24" s="19">
        <f t="shared" ca="1" si="268"/>
        <v>49.99</v>
      </c>
      <c r="NA24" s="19">
        <f t="shared" ca="1" si="268"/>
        <v>49.99</v>
      </c>
      <c r="NB24" s="19">
        <f t="shared" ca="1" si="268"/>
        <v>49.99</v>
      </c>
      <c r="NC24" s="19">
        <f t="shared" ca="1" si="268"/>
        <v>49.99</v>
      </c>
      <c r="ND24" s="19">
        <f t="shared" ca="1" si="268"/>
        <v>49.99</v>
      </c>
      <c r="NE24" s="19">
        <f t="shared" ca="1" si="268"/>
        <v>49.99</v>
      </c>
      <c r="NF24" s="19">
        <f t="shared" ca="1" si="268"/>
        <v>412.99</v>
      </c>
      <c r="NG24" s="19">
        <f t="shared" ca="1" si="268"/>
        <v>412.99</v>
      </c>
      <c r="NH24" s="19" t="str">
        <f t="shared" ca="1" si="268"/>
        <v>-</v>
      </c>
      <c r="NI24" s="19" t="str">
        <f t="shared" ca="1" si="268"/>
        <v>-</v>
      </c>
      <c r="NJ24" s="19" t="str">
        <f t="shared" ca="1" si="268"/>
        <v>-</v>
      </c>
      <c r="NK24" s="19" t="str">
        <f t="shared" ca="1" si="268"/>
        <v>-</v>
      </c>
      <c r="NL24" s="19" t="str">
        <f t="shared" ca="1" si="268"/>
        <v>-</v>
      </c>
      <c r="NM24" s="19">
        <f t="shared" ca="1" si="268"/>
        <v>6.8900000000000006</v>
      </c>
      <c r="NN24" s="19">
        <f t="shared" ca="1" si="268"/>
        <v>6.8900000000000006</v>
      </c>
      <c r="NO24" s="19">
        <f t="shared" ca="1" si="268"/>
        <v>6.8900000000000006</v>
      </c>
      <c r="NP24" s="19">
        <f t="shared" ca="1" si="268"/>
        <v>6.8900000000000006</v>
      </c>
      <c r="NQ24" s="19">
        <f t="shared" ca="1" si="268"/>
        <v>6.8900000000000006</v>
      </c>
      <c r="NR24" s="19">
        <f t="shared" ca="1" si="268"/>
        <v>6.8900000000000006</v>
      </c>
      <c r="NS24" s="19">
        <f t="shared" ca="1" si="268"/>
        <v>6.8900000000000006</v>
      </c>
      <c r="NT24" s="19">
        <f t="shared" ca="1" si="268"/>
        <v>6.8900000000000006</v>
      </c>
      <c r="NU24" s="19">
        <f t="shared" ca="1" si="268"/>
        <v>346.99</v>
      </c>
      <c r="NV24" s="19">
        <f t="shared" ca="1" si="268"/>
        <v>346.99</v>
      </c>
      <c r="NW24" s="19" t="str">
        <f t="shared" ca="1" si="268"/>
        <v>-</v>
      </c>
      <c r="NX24" s="19" t="str">
        <f t="shared" ca="1" si="268"/>
        <v>-</v>
      </c>
      <c r="NY24" s="19" t="str">
        <f t="shared" ca="1" si="268"/>
        <v>-</v>
      </c>
      <c r="NZ24" s="19" t="str">
        <f t="shared" ca="1" si="268"/>
        <v>-</v>
      </c>
      <c r="OA24" s="19" t="str">
        <f t="shared" ca="1" si="268"/>
        <v>-</v>
      </c>
      <c r="OB24" s="19">
        <f t="shared" ca="1" si="268"/>
        <v>0</v>
      </c>
      <c r="OC24" s="24">
        <v>0</v>
      </c>
    </row>
    <row r="25" spans="1:393" outlineLevel="1">
      <c r="A25" s="21">
        <f t="shared" si="156"/>
        <v>20</v>
      </c>
      <c r="B25" s="21">
        <f>$A$24</f>
        <v>19</v>
      </c>
      <c r="C25">
        <f ca="1">100+_xlfn.SWITCH(ExptNo,    1,$M25,    2,$N25+($M25-1)*3,    0)</f>
        <v>100</v>
      </c>
      <c r="D25" s="144" t="str">
        <f ca="1">INDEX(i.Region_Desc,$K25,1)</f>
        <v>GSM</v>
      </c>
      <c r="E25" t="b">
        <f ca="1">NOT($HZ25)</f>
        <v>1</v>
      </c>
      <c r="F25" t="b">
        <v>0</v>
      </c>
      <c r="G25" t="b">
        <v>1</v>
      </c>
      <c r="H25" s="237">
        <f t="shared" ref="H25:L26" ca="1" si="271">OFFSET(H25,-1,0)</f>
        <v>1</v>
      </c>
      <c r="I25" s="237">
        <f t="shared" ca="1" si="271"/>
        <v>1</v>
      </c>
      <c r="J25" s="237" t="str">
        <f t="shared" ca="1" si="271"/>
        <v/>
      </c>
      <c r="K25" s="237">
        <f t="shared" ca="1" si="271"/>
        <v>2</v>
      </c>
      <c r="L25" s="237">
        <f t="shared" ca="1" si="271"/>
        <v>2</v>
      </c>
      <c r="M25" s="182">
        <f t="array" aca="1" ref="M25" ca="1">MAX(M$22,MOD(M24+1*AND(N25:$V25=N$22:$V$22),M$23+1))</f>
        <v>2</v>
      </c>
      <c r="N25" s="182">
        <f t="array" aca="1" ref="N25" ca="1">MAX(N$22,MOD(N24+1*AND(O25:$V25=O$22:$V$22),N$23+1))</f>
        <v>3</v>
      </c>
      <c r="O25" s="237">
        <f ca="1">OFFSET(O25,-1,0)</f>
        <v>1</v>
      </c>
      <c r="P25" s="182">
        <f t="array" ref="P25">MAX(P$22,MOD(P24+1*AND(R25:$V25=R$22:$V$22),P$23+1))</f>
        <v>2</v>
      </c>
      <c r="Q25" s="29">
        <v>2</v>
      </c>
      <c r="R25" s="29">
        <v>1</v>
      </c>
      <c r="S25" s="29">
        <v>1</v>
      </c>
      <c r="T25" s="29">
        <v>1</v>
      </c>
      <c r="U25" s="218"/>
      <c r="V25" s="218"/>
      <c r="W25" s="182">
        <f t="array" ref="W25">MAX(W$22,MOD(W24+1*AND(R25:$V25=R$22:$V$22),W$23+1))</f>
        <v>0</v>
      </c>
      <c r="X25" s="218"/>
      <c r="Y25" s="218"/>
      <c r="Z25" s="218"/>
      <c r="AA25" s="218"/>
      <c r="AB25" s="218"/>
      <c r="AC25" s="218"/>
      <c r="AD25" s="218"/>
      <c r="AE25" s="218"/>
      <c r="AF25" s="144">
        <f ca="1">INDEX(CHOOSE($N25,DataAutumn!i.AdultDrys,DataWinter!i.AdultDrys,DataSpring!i.AdultDrys),1,$M25)</f>
        <v>3</v>
      </c>
      <c r="AG25" s="5">
        <f t="shared" ca="1" si="225"/>
        <v>2</v>
      </c>
      <c r="AH25" s="5">
        <f t="shared" ca="1" si="225"/>
        <v>0</v>
      </c>
      <c r="AI25" s="5">
        <f ca="1">INDEX(i.StdELMan,($K25-1)*12+($M25-1)*3+$N25,AI$7)</f>
        <v>1</v>
      </c>
      <c r="AJ25" s="218"/>
      <c r="AK25" s="218"/>
      <c r="AL25" s="366" t="str">
        <f ca="1">TEXT(LEFT(OFFSET(AL25,-1,0),5)+1,"00000")&amp;MID(OFFSET(AL25,-1,0),6,FIND(" ",OFFSET(AL25,-1,0),7)-5)
&amp; $D25           &amp; " Day"&amp;INDEX(i.DOY,$N25,1)              &amp; IF($HY25=0," FWM","")&amp;IF($HY25=1," MWM","")&amp;IF($HY25=5," Mat","")&amp;IF($HZ25=TRUE,"&amp;BBT","    ")
&amp;INDEX(DataMaster!$B$98:$B$103,$Q25,0)    &amp; " WP"&amp;TEXT($LK25*100,"000p")           &amp; " MP"&amp;TEXT($LL25*100,"000p")           &amp; " GP"&amp;TEXT($LU25*100,"000p")
&amp; " (F"&amp;3+COUNTIF($CT25:$CW25,TRUE)&amp;3&amp;"N"&amp;$DK25&amp;$DL25&amp;")"</f>
        <v>00002 Template GSM Day204 MWM    Only export WP100p MP100p GP100p (F33N11)</v>
      </c>
      <c r="AM25" s="9" t="str">
        <f ca="1">IF(COUNTIF(AL$5:AL25,AL25)=1,"-","Dup")</f>
        <v>-</v>
      </c>
      <c r="AN25" s="9"/>
      <c r="AO25" s="19" t="str">
        <f t="shared" ca="1" si="226"/>
        <v>-</v>
      </c>
      <c r="AP25" s="19" t="str">
        <f t="shared" ca="1" si="226"/>
        <v>-</v>
      </c>
      <c r="AQ25" s="19" t="str">
        <f t="shared" ca="1" si="226"/>
        <v>-</v>
      </c>
      <c r="AR25" s="19" t="str">
        <f t="shared" ca="1" si="226"/>
        <v>-</v>
      </c>
      <c r="AS25" s="19" t="str">
        <f t="shared" ca="1" si="226"/>
        <v>-</v>
      </c>
      <c r="AT25" s="19" t="b">
        <f t="shared" ca="1" si="226"/>
        <v>1</v>
      </c>
      <c r="AU25" s="9"/>
      <c r="AV25" s="5" t="b">
        <f t="shared" ca="1" si="227"/>
        <v>1</v>
      </c>
      <c r="AW25" s="5" t="str">
        <f t="shared" ca="1" si="227"/>
        <v>-</v>
      </c>
      <c r="AX25" s="5" t="str">
        <f t="shared" ca="1" si="227"/>
        <v>-</v>
      </c>
      <c r="AY25" s="5" t="str">
        <f t="shared" ca="1" si="227"/>
        <v>-</v>
      </c>
      <c r="AZ25" s="5" t="b">
        <f t="shared" ca="1" si="227"/>
        <v>0</v>
      </c>
      <c r="BA25" s="144">
        <f t="shared" ca="1" si="227"/>
        <v>0.25</v>
      </c>
      <c r="BB25" s="19" t="b">
        <f t="shared" ca="1" si="228"/>
        <v>1</v>
      </c>
      <c r="BC25" s="9"/>
      <c r="BD25" s="5" t="str">
        <f ca="1">IF($M25&lt;&gt;4,OFFSET(BD$5,$B25,0),1)</f>
        <v>-</v>
      </c>
      <c r="BE25" s="19" t="str">
        <f t="shared" ca="1" si="229"/>
        <v>-</v>
      </c>
      <c r="BF25" s="19" t="str">
        <f t="shared" ca="1" si="229"/>
        <v>-</v>
      </c>
      <c r="BG25" s="19" t="str">
        <f t="shared" ca="1" si="229"/>
        <v>-</v>
      </c>
      <c r="BH25" s="5" t="str">
        <f ca="1">IF($M25&lt;&gt;4,OFFSET(BH$5,$B25,0),1)</f>
        <v>-</v>
      </c>
      <c r="BI25" s="19" t="str">
        <f ca="1">OFFSET(BI$5,$B25,0)</f>
        <v>-</v>
      </c>
      <c r="BJ25" s="5" t="str">
        <f ca="1">IF($M25&lt;&gt;4,OFFSET(BJ$5,$B25,0),1)</f>
        <v>-</v>
      </c>
      <c r="BK25" s="19" t="str">
        <f t="shared" ca="1" si="230"/>
        <v>-</v>
      </c>
      <c r="BL25" s="19" t="str">
        <f t="shared" ca="1" si="230"/>
        <v>-</v>
      </c>
      <c r="BM25" s="19" t="str">
        <f t="shared" ca="1" si="230"/>
        <v>-</v>
      </c>
      <c r="BN25" s="5" t="str">
        <f ca="1">IF($M25&lt;&gt;4,OFFSET(BN$5,$B25,0),1)</f>
        <v>-</v>
      </c>
      <c r="BO25" s="9"/>
      <c r="BP25" s="5" t="b">
        <f ca="1">$J25&lt;0</f>
        <v>0</v>
      </c>
      <c r="BQ25" s="5" t="str">
        <f ca="1">IF($J25="",BQ$14,ABS($J25))</f>
        <v>-</v>
      </c>
      <c r="BR25" s="5" t="str">
        <f t="shared" ca="1" si="231"/>
        <v>-</v>
      </c>
      <c r="BS25" s="5" t="str">
        <f t="shared" ca="1" si="231"/>
        <v>-</v>
      </c>
      <c r="BT25" s="5" t="str">
        <f t="shared" ca="1" si="231"/>
        <v>-</v>
      </c>
      <c r="BU25" s="5" t="str">
        <f t="shared" ca="1" si="231"/>
        <v>-</v>
      </c>
      <c r="BV25" s="5" t="str">
        <f t="shared" ca="1" si="231"/>
        <v>-</v>
      </c>
      <c r="BW25" s="5" t="str">
        <f t="shared" ca="1" si="231"/>
        <v>-</v>
      </c>
      <c r="BX25" s="5" t="str">
        <f t="shared" ca="1" si="231"/>
        <v>-</v>
      </c>
      <c r="BY25" s="5" t="str">
        <f t="shared" ca="1" si="231"/>
        <v>-</v>
      </c>
      <c r="BZ25" s="9"/>
      <c r="CA25" s="19" t="b">
        <f t="shared" ca="1" si="232"/>
        <v>1</v>
      </c>
      <c r="CB25" s="19" t="b">
        <f t="shared" ca="1" si="233"/>
        <v>1</v>
      </c>
      <c r="CC25" s="19" t="b">
        <f t="shared" ca="1" si="233"/>
        <v>1</v>
      </c>
      <c r="CD25" s="12">
        <f t="shared" ca="1" si="234"/>
        <v>2231107</v>
      </c>
      <c r="CE25" s="144" t="b">
        <f ca="1">NOT(CC25)</f>
        <v>0</v>
      </c>
      <c r="CF25" s="12" t="s">
        <v>34</v>
      </c>
      <c r="CG25" s="19" t="str">
        <f t="shared" ca="1" si="178"/>
        <v>-</v>
      </c>
      <c r="CH25" s="19" t="str">
        <f t="shared" ca="1" si="202"/>
        <v>-</v>
      </c>
      <c r="CI25" s="19" t="str">
        <f t="shared" ca="1" si="202"/>
        <v>-</v>
      </c>
      <c r="CJ25" s="19">
        <f t="shared" ca="1" si="178"/>
        <v>1</v>
      </c>
      <c r="CK25" s="19">
        <f t="shared" ca="1" si="178"/>
        <v>1</v>
      </c>
      <c r="CL25" s="9"/>
      <c r="CM25" s="444">
        <f t="shared" ca="1" si="235"/>
        <v>652</v>
      </c>
      <c r="CN25" s="444">
        <f t="shared" ca="1" si="235"/>
        <v>686</v>
      </c>
      <c r="CO25" s="444">
        <f t="shared" ca="1" si="235"/>
        <v>721</v>
      </c>
      <c r="CP25" s="152">
        <f t="shared" ca="1" si="236"/>
        <v>378</v>
      </c>
      <c r="CQ25" s="152">
        <f t="shared" ca="1" si="236"/>
        <v>413</v>
      </c>
      <c r="CR25" s="152">
        <f t="shared" ca="1" si="236"/>
        <v>448</v>
      </c>
      <c r="CS25" s="19" t="str">
        <f ca="1">OFFSET(CS$5,$B25,0)</f>
        <v>-</v>
      </c>
      <c r="CT25" s="19" t="str">
        <f t="shared" ca="1" si="237"/>
        <v>-</v>
      </c>
      <c r="CU25" s="19" t="str">
        <f t="shared" ca="1" si="237"/>
        <v>-</v>
      </c>
      <c r="CV25" s="19" t="str">
        <f t="shared" ca="1" si="238"/>
        <v>-</v>
      </c>
      <c r="CW25" s="19" t="str">
        <f t="shared" ca="1" si="238"/>
        <v>-</v>
      </c>
      <c r="CX25" s="19" t="b">
        <f ca="1">OFFSET(CX$5,$B25,0)</f>
        <v>1</v>
      </c>
      <c r="CY25" s="19">
        <f t="shared" ca="1" si="238"/>
        <v>0</v>
      </c>
      <c r="CZ25" s="19">
        <f t="shared" ca="1" si="238"/>
        <v>0</v>
      </c>
      <c r="DA25" s="19">
        <f t="shared" ca="1" si="238"/>
        <v>0</v>
      </c>
      <c r="DB25" s="19">
        <f t="shared" ca="1" si="238"/>
        <v>0</v>
      </c>
      <c r="DC25" s="19">
        <f t="shared" ca="1" si="238"/>
        <v>0</v>
      </c>
      <c r="DD25" s="19">
        <f t="shared" ca="1" si="238"/>
        <v>0</v>
      </c>
      <c r="DE25" s="19">
        <f t="shared" ca="1" si="238"/>
        <v>0</v>
      </c>
      <c r="DF25" s="19">
        <f t="shared" ca="1" si="238"/>
        <v>0</v>
      </c>
      <c r="DG25" s="19">
        <f t="shared" ca="1" si="238"/>
        <v>0</v>
      </c>
      <c r="DH25" s="19">
        <f t="shared" ca="1" si="238"/>
        <v>0</v>
      </c>
      <c r="DI25" s="19">
        <f t="shared" ca="1" si="238"/>
        <v>0</v>
      </c>
      <c r="DJ25" s="19">
        <f t="shared" ca="1" si="238"/>
        <v>0</v>
      </c>
      <c r="DK25" s="19">
        <f t="shared" ca="1" si="237"/>
        <v>1</v>
      </c>
      <c r="DL25" s="19">
        <f t="shared" ca="1" si="237"/>
        <v>1</v>
      </c>
      <c r="DM25" s="19">
        <f t="shared" ca="1" si="237"/>
        <v>0</v>
      </c>
      <c r="DN25" s="19" t="str">
        <f t="shared" ca="1" si="237"/>
        <v>-</v>
      </c>
      <c r="DO25" s="19" t="str">
        <f t="shared" ca="1" si="237"/>
        <v>-</v>
      </c>
      <c r="DP25" s="19" t="str">
        <f t="shared" ca="1" si="237"/>
        <v>-</v>
      </c>
      <c r="DQ25" s="19" t="str">
        <f t="shared" ca="1" si="237"/>
        <v>-</v>
      </c>
      <c r="DR25" s="19" t="str">
        <f t="shared" ca="1" si="237"/>
        <v>-</v>
      </c>
      <c r="DS25" s="19">
        <f t="shared" ca="1" si="237"/>
        <v>0</v>
      </c>
      <c r="DT25" s="19" t="str">
        <f t="shared" ca="1" si="237"/>
        <v>-</v>
      </c>
      <c r="DU25" s="19" t="str">
        <f t="shared" ca="1" si="237"/>
        <v>-</v>
      </c>
      <c r="DV25" s="19">
        <f t="shared" ca="1" si="237"/>
        <v>0</v>
      </c>
      <c r="DW25" s="444">
        <f t="shared" ca="1" si="241"/>
        <v>0</v>
      </c>
      <c r="DX25" s="444">
        <f t="shared" ca="1" si="241"/>
        <v>0</v>
      </c>
      <c r="DY25" s="124">
        <f t="shared" ca="1" si="242"/>
        <v>0</v>
      </c>
      <c r="DZ25" s="124">
        <f t="shared" ca="1" si="242"/>
        <v>0</v>
      </c>
      <c r="EA25" s="124">
        <f t="shared" ca="1" si="242"/>
        <v>0</v>
      </c>
      <c r="EB25" s="124">
        <f t="shared" ca="1" si="242"/>
        <v>0</v>
      </c>
      <c r="EC25" s="124">
        <f t="shared" ca="1" si="242"/>
        <v>0</v>
      </c>
      <c r="ED25" s="124">
        <f t="shared" ca="1" si="242"/>
        <v>0</v>
      </c>
      <c r="EE25" s="124">
        <f t="shared" ca="1" si="242"/>
        <v>0</v>
      </c>
      <c r="EF25" s="124">
        <f t="shared" ca="1" si="242"/>
        <v>0</v>
      </c>
      <c r="EG25" s="124">
        <f t="shared" ca="1" si="242"/>
        <v>0</v>
      </c>
      <c r="EH25" s="124">
        <f t="shared" ca="1" si="242"/>
        <v>0</v>
      </c>
      <c r="EI25" s="124">
        <f t="shared" ca="1" si="243"/>
        <v>0</v>
      </c>
      <c r="EJ25" s="124">
        <f t="shared" ca="1" si="243"/>
        <v>0</v>
      </c>
      <c r="EK25" s="124">
        <f t="shared" ca="1" si="243"/>
        <v>0</v>
      </c>
      <c r="EL25" s="124">
        <f t="shared" ca="1" si="243"/>
        <v>0</v>
      </c>
      <c r="EM25" s="124">
        <f t="shared" ca="1" si="243"/>
        <v>0</v>
      </c>
      <c r="EN25" s="124">
        <f t="shared" ca="1" si="243"/>
        <v>0</v>
      </c>
      <c r="EO25" s="124">
        <f t="shared" ca="1" si="243"/>
        <v>0</v>
      </c>
      <c r="EP25" s="124">
        <f t="shared" ca="1" si="243"/>
        <v>0</v>
      </c>
      <c r="EQ25" s="554">
        <f t="shared" ca="1" si="244"/>
        <v>0</v>
      </c>
      <c r="ER25" s="554">
        <f t="shared" ca="1" si="244"/>
        <v>0</v>
      </c>
      <c r="ES25" s="554">
        <f t="shared" ca="1" si="244"/>
        <v>0</v>
      </c>
      <c r="ET25" s="125">
        <f t="shared" ca="1" si="244"/>
        <v>0</v>
      </c>
      <c r="EU25" s="125">
        <f t="shared" ca="1" si="244"/>
        <v>0</v>
      </c>
      <c r="EV25" s="125">
        <f t="shared" ca="1" si="244"/>
        <v>0</v>
      </c>
      <c r="EW25" s="125">
        <f t="shared" ca="1" si="244"/>
        <v>0</v>
      </c>
      <c r="EX25" s="125">
        <f t="shared" ca="1" si="244"/>
        <v>0</v>
      </c>
      <c r="EY25" s="125">
        <f t="shared" ca="1" si="244"/>
        <v>0</v>
      </c>
      <c r="EZ25" s="125">
        <f t="shared" ca="1" si="244"/>
        <v>0</v>
      </c>
      <c r="FA25" s="125">
        <f t="shared" ca="1" si="244"/>
        <v>0</v>
      </c>
      <c r="FB25" s="125">
        <f t="shared" ca="1" si="244"/>
        <v>0</v>
      </c>
      <c r="FC25" s="125">
        <f t="shared" ca="1" si="244"/>
        <v>0</v>
      </c>
      <c r="FD25" s="125">
        <f t="shared" ca="1" si="244"/>
        <v>0</v>
      </c>
      <c r="FE25" s="125">
        <f t="shared" ca="1" si="244"/>
        <v>0</v>
      </c>
      <c r="FF25" s="125">
        <f t="shared" ca="1" si="244"/>
        <v>0</v>
      </c>
      <c r="FG25" s="124">
        <f t="shared" ca="1" si="245"/>
        <v>0</v>
      </c>
      <c r="FH25" s="124">
        <f t="shared" ca="1" si="245"/>
        <v>0</v>
      </c>
      <c r="FI25" s="124">
        <f t="shared" ca="1" si="245"/>
        <v>0</v>
      </c>
      <c r="FJ25" s="124">
        <f t="shared" ca="1" si="245"/>
        <v>0</v>
      </c>
      <c r="FK25" s="124">
        <f t="shared" ca="1" si="245"/>
        <v>0</v>
      </c>
      <c r="FL25" s="124">
        <f t="shared" ca="1" si="245"/>
        <v>0</v>
      </c>
      <c r="FM25" s="124">
        <f t="shared" ca="1" si="245"/>
        <v>0</v>
      </c>
      <c r="FN25" s="124">
        <f t="shared" ca="1" si="245"/>
        <v>0</v>
      </c>
      <c r="FO25" s="124">
        <f t="shared" ca="1" si="245"/>
        <v>0</v>
      </c>
      <c r="FP25" s="124">
        <f t="shared" ca="1" si="245"/>
        <v>0</v>
      </c>
      <c r="FQ25" s="124">
        <f t="shared" ca="1" si="246"/>
        <v>0</v>
      </c>
      <c r="FR25" s="124">
        <f t="shared" ca="1" si="246"/>
        <v>0</v>
      </c>
      <c r="FS25" s="124">
        <f t="shared" ca="1" si="246"/>
        <v>0</v>
      </c>
      <c r="FT25" s="124">
        <f t="shared" ca="1" si="246"/>
        <v>0</v>
      </c>
      <c r="FU25" s="124">
        <f t="shared" ca="1" si="246"/>
        <v>0</v>
      </c>
      <c r="FV25" s="124">
        <f t="shared" ca="1" si="246"/>
        <v>0</v>
      </c>
      <c r="FW25" s="124">
        <f t="shared" ca="1" si="246"/>
        <v>0</v>
      </c>
      <c r="FX25" s="124">
        <f t="shared" ca="1" si="246"/>
        <v>0</v>
      </c>
      <c r="FY25" s="554">
        <f t="shared" ca="1" si="247"/>
        <v>0</v>
      </c>
      <c r="FZ25" s="554">
        <f t="shared" ca="1" si="247"/>
        <v>0</v>
      </c>
      <c r="GA25" s="554">
        <f t="shared" ca="1" si="247"/>
        <v>0</v>
      </c>
      <c r="GB25" s="125">
        <f t="shared" ca="1" si="248"/>
        <v>0</v>
      </c>
      <c r="GC25" s="125">
        <f t="shared" ca="1" si="248"/>
        <v>0</v>
      </c>
      <c r="GD25" s="125">
        <f t="shared" ca="1" si="248"/>
        <v>0</v>
      </c>
      <c r="GE25" s="125">
        <f t="shared" ca="1" si="248"/>
        <v>0</v>
      </c>
      <c r="GF25" s="125">
        <f t="shared" ca="1" si="248"/>
        <v>0</v>
      </c>
      <c r="GG25" s="125">
        <f t="shared" ca="1" si="248"/>
        <v>0</v>
      </c>
      <c r="GH25" s="125">
        <f t="shared" ca="1" si="248"/>
        <v>0</v>
      </c>
      <c r="GI25" s="125">
        <f t="shared" ca="1" si="248"/>
        <v>0</v>
      </c>
      <c r="GJ25" s="125">
        <f t="shared" ca="1" si="248"/>
        <v>0</v>
      </c>
      <c r="GK25" s="125">
        <f t="shared" ca="1" si="248"/>
        <v>0</v>
      </c>
      <c r="GL25" s="125">
        <f t="shared" ca="1" si="248"/>
        <v>0</v>
      </c>
      <c r="GM25" s="125">
        <f t="shared" ca="1" si="248"/>
        <v>0</v>
      </c>
      <c r="GN25" s="125">
        <f t="shared" ca="1" si="248"/>
        <v>0</v>
      </c>
      <c r="GO25" s="124">
        <f t="shared" ca="1" si="249"/>
        <v>0</v>
      </c>
      <c r="GP25" s="124">
        <f t="shared" ca="1" si="249"/>
        <v>0</v>
      </c>
      <c r="GQ25" s="124">
        <f t="shared" ca="1" si="249"/>
        <v>0</v>
      </c>
      <c r="GR25" s="124">
        <f t="shared" ca="1" si="249"/>
        <v>0</v>
      </c>
      <c r="GS25" s="124">
        <f t="shared" ca="1" si="249"/>
        <v>0</v>
      </c>
      <c r="GT25" s="124">
        <f t="shared" ca="1" si="249"/>
        <v>0</v>
      </c>
      <c r="GU25" s="124">
        <f t="shared" ca="1" si="249"/>
        <v>0</v>
      </c>
      <c r="GV25" s="124">
        <f t="shared" ca="1" si="249"/>
        <v>0</v>
      </c>
      <c r="GW25" s="124">
        <f t="shared" ca="1" si="249"/>
        <v>0</v>
      </c>
      <c r="GX25" s="124">
        <f t="shared" ca="1" si="249"/>
        <v>0</v>
      </c>
      <c r="GY25" s="124">
        <f t="shared" ca="1" si="250"/>
        <v>0</v>
      </c>
      <c r="GZ25" s="124">
        <f t="shared" ca="1" si="250"/>
        <v>0</v>
      </c>
      <c r="HA25" s="124">
        <f t="shared" ca="1" si="250"/>
        <v>0</v>
      </c>
      <c r="HB25" s="124">
        <f t="shared" ca="1" si="250"/>
        <v>0</v>
      </c>
      <c r="HC25" s="124">
        <f t="shared" ca="1" si="250"/>
        <v>0</v>
      </c>
      <c r="HD25" s="124">
        <f t="shared" ca="1" si="250"/>
        <v>0</v>
      </c>
      <c r="HE25" s="124">
        <f t="shared" ca="1" si="250"/>
        <v>0</v>
      </c>
      <c r="HF25" s="124">
        <f t="shared" ca="1" si="250"/>
        <v>0</v>
      </c>
      <c r="HG25" s="554">
        <f t="shared" ca="1" si="251"/>
        <v>0</v>
      </c>
      <c r="HH25" s="554">
        <f t="shared" ca="1" si="251"/>
        <v>0</v>
      </c>
      <c r="HI25" s="554">
        <f t="shared" ca="1" si="251"/>
        <v>0</v>
      </c>
      <c r="HJ25" s="125">
        <f t="shared" ca="1" si="252"/>
        <v>0</v>
      </c>
      <c r="HK25" s="125">
        <f t="shared" ca="1" si="252"/>
        <v>0</v>
      </c>
      <c r="HL25" s="125">
        <f t="shared" ca="1" si="252"/>
        <v>0</v>
      </c>
      <c r="HM25" s="125">
        <f t="shared" ca="1" si="252"/>
        <v>0</v>
      </c>
      <c r="HN25" s="125">
        <f t="shared" ca="1" si="252"/>
        <v>0</v>
      </c>
      <c r="HO25" s="125">
        <f t="shared" ca="1" si="252"/>
        <v>0</v>
      </c>
      <c r="HP25" s="125">
        <f t="shared" ca="1" si="252"/>
        <v>0</v>
      </c>
      <c r="HQ25" s="125">
        <f t="shared" ca="1" si="252"/>
        <v>0</v>
      </c>
      <c r="HR25" s="125">
        <f t="shared" ca="1" si="252"/>
        <v>0</v>
      </c>
      <c r="HS25" s="125">
        <f t="shared" ca="1" si="252"/>
        <v>0</v>
      </c>
      <c r="HT25" s="125">
        <f t="shared" ca="1" si="252"/>
        <v>0</v>
      </c>
      <c r="HU25" s="125">
        <f t="shared" ca="1" si="252"/>
        <v>0</v>
      </c>
      <c r="HV25" s="125">
        <f t="shared" ca="1" si="252"/>
        <v>0</v>
      </c>
      <c r="HW25" s="5">
        <f ca="1">INDEX(i.TOL,$N25,HW$7)</f>
        <v>67</v>
      </c>
      <c r="HX25" s="9"/>
      <c r="HY25" s="5">
        <f t="shared" ca="1" si="253"/>
        <v>1</v>
      </c>
      <c r="HZ25" s="5" t="b">
        <f t="shared" ca="1" si="253"/>
        <v>0</v>
      </c>
      <c r="IA25" s="19">
        <f t="shared" ref="IA25:JA26" ca="1" si="272">OFFSET(IA$5,$B25,0)</f>
        <v>0</v>
      </c>
      <c r="IB25" s="5">
        <f t="shared" ca="1" si="253"/>
        <v>55</v>
      </c>
      <c r="IC25" s="5" cm="1">
        <f t="array" ref="IC25">INDEX(i.pi_yatf,$X25+1,IC$7)</f>
        <v>1</v>
      </c>
      <c r="ID25" s="19">
        <f t="shared" ca="1" si="272"/>
        <v>0</v>
      </c>
      <c r="IE25" s="19">
        <f t="shared" ca="1" si="272"/>
        <v>0</v>
      </c>
      <c r="IF25" s="19">
        <f t="shared" ca="1" si="272"/>
        <v>0</v>
      </c>
      <c r="IG25" s="19">
        <f t="shared" ca="1" si="272"/>
        <v>0</v>
      </c>
      <c r="IH25" s="19">
        <f t="shared" ca="1" si="272"/>
        <v>0</v>
      </c>
      <c r="II25" s="19">
        <f t="shared" ca="1" si="272"/>
        <v>0</v>
      </c>
      <c r="IJ25" s="19">
        <f t="shared" ca="1" si="272"/>
        <v>0</v>
      </c>
      <c r="IK25" s="19">
        <f t="shared" ca="1" si="272"/>
        <v>0</v>
      </c>
      <c r="IL25" s="19">
        <f t="shared" ca="1" si="272"/>
        <v>0</v>
      </c>
      <c r="IM25" s="19">
        <f t="shared" ca="1" si="272"/>
        <v>0</v>
      </c>
      <c r="IN25" s="19">
        <f t="shared" ca="1" si="272"/>
        <v>0</v>
      </c>
      <c r="IO25" s="19">
        <f t="shared" ca="1" si="272"/>
        <v>0</v>
      </c>
      <c r="IP25" s="19">
        <f t="shared" ca="1" si="272"/>
        <v>0</v>
      </c>
      <c r="IQ25" s="19">
        <f t="shared" ca="1" si="272"/>
        <v>0</v>
      </c>
      <c r="IR25" s="19">
        <f t="shared" ca="1" si="272"/>
        <v>0</v>
      </c>
      <c r="IS25" s="19">
        <f t="shared" ca="1" si="272"/>
        <v>0</v>
      </c>
      <c r="IT25" s="19">
        <f t="shared" ca="1" si="272"/>
        <v>0</v>
      </c>
      <c r="IU25" s="19">
        <f t="shared" ca="1" si="272"/>
        <v>0</v>
      </c>
      <c r="IV25" s="19">
        <f t="shared" ca="1" si="272"/>
        <v>0</v>
      </c>
      <c r="IW25" s="19">
        <f t="shared" ca="1" si="272"/>
        <v>0</v>
      </c>
      <c r="IX25" s="19">
        <f t="shared" ca="1" si="272"/>
        <v>0</v>
      </c>
      <c r="IY25" s="19">
        <f t="shared" ca="1" si="272"/>
        <v>1</v>
      </c>
      <c r="IZ25" s="19">
        <f t="shared" ca="1" si="272"/>
        <v>0</v>
      </c>
      <c r="JA25" s="19">
        <f t="shared" ca="1" si="272"/>
        <v>1</v>
      </c>
      <c r="JB25" s="9"/>
      <c r="JC25" s="5" t="b">
        <f ca="1">IF($L25&lt;&gt;0,INDEX(i.cropgraze_inc,$L25,JC$7),OFFSET(JC$5,$B25,0))</f>
        <v>0</v>
      </c>
      <c r="JD25" s="5" t="b">
        <f t="shared" ca="1" si="256"/>
        <v>0</v>
      </c>
      <c r="JE25" s="5" t="b">
        <f t="shared" ca="1" si="256"/>
        <v>0</v>
      </c>
      <c r="JF25" s="5" t="b">
        <f t="shared" ca="1" si="256"/>
        <v>1</v>
      </c>
      <c r="JG25" s="144">
        <f t="shared" ca="1" si="257"/>
        <v>1</v>
      </c>
      <c r="JH25" s="144">
        <f t="shared" ca="1" si="257"/>
        <v>1</v>
      </c>
      <c r="JI25" s="5" t="b">
        <f t="shared" ca="1" si="258"/>
        <v>0</v>
      </c>
      <c r="JJ25" s="5" t="b">
        <f t="shared" ca="1" si="258"/>
        <v>1</v>
      </c>
      <c r="JK25" s="5" t="b">
        <f t="shared" ca="1" si="258"/>
        <v>1</v>
      </c>
      <c r="JL25" s="5" t="b">
        <f t="shared" ca="1" si="258"/>
        <v>0</v>
      </c>
      <c r="JM25" s="5">
        <f t="shared" ca="1" si="259"/>
        <v>1</v>
      </c>
      <c r="JN25" s="5">
        <f t="shared" ca="1" si="259"/>
        <v>0</v>
      </c>
      <c r="JO25" s="5" t="b">
        <f ca="1">AND(INDEX(i_dryman,($AF25-1)*4+INDEX(i.StdELMan,($K25-1)*12+($M25-1)*3+$N25,JO$8),JO$7),($JH25&gt;0))</f>
        <v>0</v>
      </c>
      <c r="JP25" s="5" t="str" cm="1">
        <f t="array" aca="1" ref="JP25" ca="1">IF(OR(JQ25:JX25&lt;&gt;"-"),TRUE,"-")</f>
        <v>-</v>
      </c>
      <c r="JQ25" s="19" t="str">
        <f t="shared" ca="1" si="260"/>
        <v>-</v>
      </c>
      <c r="JR25" s="19" t="str">
        <f t="shared" ca="1" si="260"/>
        <v>-</v>
      </c>
      <c r="JS25" s="19" t="str">
        <f t="shared" ca="1" si="260"/>
        <v>-</v>
      </c>
      <c r="JT25" s="19" t="str">
        <f t="shared" ca="1" si="260"/>
        <v>-</v>
      </c>
      <c r="JU25" s="19" t="str">
        <f t="shared" ca="1" si="260"/>
        <v>-</v>
      </c>
      <c r="JV25" s="19" t="str">
        <f t="shared" ca="1" si="260"/>
        <v>-</v>
      </c>
      <c r="JW25" s="19" t="str">
        <f t="shared" ca="1" si="260"/>
        <v>-</v>
      </c>
      <c r="JX25" s="19" t="str">
        <f t="shared" ca="1" si="260"/>
        <v>-</v>
      </c>
      <c r="JY25" s="5" t="b">
        <f t="array" aca="1" ref="JY25" ca="1">IF(OR(JZ25:KF25&lt;&gt;"-"),TRUE,"-")</f>
        <v>1</v>
      </c>
      <c r="JZ25" s="19">
        <f t="shared" ca="1" si="261"/>
        <v>0</v>
      </c>
      <c r="KA25" s="19" t="str">
        <f t="shared" ca="1" si="261"/>
        <v>-</v>
      </c>
      <c r="KB25" s="19">
        <f t="shared" ca="1" si="261"/>
        <v>999999</v>
      </c>
      <c r="KC25" s="19">
        <f t="shared" ca="1" si="261"/>
        <v>999999</v>
      </c>
      <c r="KD25" s="19">
        <f t="shared" ca="1" si="261"/>
        <v>999999</v>
      </c>
      <c r="KE25" s="19">
        <f t="shared" ca="1" si="262"/>
        <v>999999</v>
      </c>
      <c r="KF25" s="19">
        <f t="shared" ca="1" si="262"/>
        <v>999999</v>
      </c>
      <c r="KG25" s="19" t="str">
        <f t="shared" ca="1" si="263"/>
        <v>-</v>
      </c>
      <c r="KH25" s="19" t="str">
        <f ca="1">OFFSET(KH$5,$B25,0)</f>
        <v>-</v>
      </c>
      <c r="KI25" s="19" t="str">
        <f ca="1">OFFSET(KI$5,$B25,0)</f>
        <v>-</v>
      </c>
      <c r="KJ25" s="19" t="b">
        <f t="shared" ca="1" si="264"/>
        <v>1</v>
      </c>
      <c r="KK25" s="19">
        <f t="shared" ca="1" si="264"/>
        <v>0</v>
      </c>
      <c r="KL25" s="5" t="str">
        <f t="shared" ca="1" si="265"/>
        <v>-</v>
      </c>
      <c r="KM25" s="5" t="str">
        <f t="shared" ca="1" si="265"/>
        <v>-</v>
      </c>
      <c r="KN25" s="5" t="str">
        <f t="shared" ca="1" si="265"/>
        <v>-</v>
      </c>
      <c r="KO25" s="5" t="str">
        <f t="shared" ca="1" si="265"/>
        <v>-</v>
      </c>
      <c r="KP25" s="19" t="str">
        <f t="shared" ca="1" si="266"/>
        <v>-</v>
      </c>
      <c r="KQ25" s="19" t="str">
        <f t="shared" ca="1" si="267"/>
        <v>-</v>
      </c>
      <c r="KR25" s="19" t="str">
        <f t="shared" ca="1" si="267"/>
        <v>-</v>
      </c>
      <c r="KS25" s="19" t="str">
        <f t="shared" ca="1" si="268"/>
        <v>-</v>
      </c>
      <c r="KT25" s="19" t="str">
        <f t="shared" ca="1" si="268"/>
        <v>-</v>
      </c>
      <c r="KU25" s="19" t="str">
        <f t="shared" ca="1" si="268"/>
        <v>-</v>
      </c>
      <c r="KV25" s="19" t="str">
        <f t="shared" ca="1" si="268"/>
        <v>-</v>
      </c>
      <c r="KW25" s="5" t="str">
        <f t="shared" ca="1" si="269"/>
        <v>-</v>
      </c>
      <c r="KX25" s="5">
        <f t="shared" ca="1" si="269"/>
        <v>500</v>
      </c>
      <c r="KY25" s="5">
        <f t="shared" ca="1" si="269"/>
        <v>500</v>
      </c>
      <c r="KZ25" s="5" t="str">
        <f t="shared" ca="1" si="269"/>
        <v>-</v>
      </c>
      <c r="LA25" s="5" t="str">
        <f t="shared" ca="1" si="269"/>
        <v>-</v>
      </c>
      <c r="LB25" s="5" t="str">
        <f t="shared" ca="1" si="269"/>
        <v>-</v>
      </c>
      <c r="LC25" s="5">
        <f ca="1">INDEX(i.conservation,$W25+1,$N25)</f>
        <v>1</v>
      </c>
      <c r="LD25" s="9"/>
      <c r="LE25" s="19">
        <f t="shared" ca="1" si="268"/>
        <v>70</v>
      </c>
      <c r="LF25" s="19">
        <f t="shared" ca="1" si="268"/>
        <v>50</v>
      </c>
      <c r="LG25" s="19">
        <f t="shared" ca="1" si="268"/>
        <v>74</v>
      </c>
      <c r="LH25" s="19">
        <f t="shared" ca="1" si="268"/>
        <v>50</v>
      </c>
      <c r="LI25" s="5" t="b" cm="1">
        <f t="array" ref="LI25">INDEX(i.meatgrid,$Q25,LI$7)</f>
        <v>0</v>
      </c>
      <c r="LJ25" s="5" t="b" cm="1">
        <f t="array" ref="LJ25">INDEX(i.meatgrid,$Q25,LJ$7)</f>
        <v>0</v>
      </c>
      <c r="LK25" s="5">
        <f>INDEX(i.WoolPrices,$R25,LK$7)</f>
        <v>1</v>
      </c>
      <c r="LL25" s="5">
        <f>INDEX(i.MeatPrices,$S25,LL$7)</f>
        <v>1</v>
      </c>
      <c r="LM25" s="5" cm="1">
        <f t="array" ref="LM25">INDEX(i.meatgrid,$Q25,LM$7)</f>
        <v>0</v>
      </c>
      <c r="LN25" s="5" cm="1">
        <f t="array" ref="LN25">INDEX(i.meatgrid,$Q25,LN$7)</f>
        <v>0</v>
      </c>
      <c r="LO25" s="5" cm="1">
        <f t="array" ref="LO25">INDEX(i.meatgrid,$Q25,LO$7)</f>
        <v>0</v>
      </c>
      <c r="LP25" s="5" cm="1">
        <f t="array" ref="LP25">INDEX(i.meatgrid,$Q25,LP$7)</f>
        <v>0</v>
      </c>
      <c r="LQ25" s="5" cm="1">
        <f t="array" ref="LQ25">INDEX(i.meatgrid,$Q25,LQ$7)</f>
        <v>1</v>
      </c>
      <c r="LR25" s="5" cm="1">
        <f t="array" ref="LR25">INDEX(i.meatgrid,$Q25,LR$7)</f>
        <v>1</v>
      </c>
      <c r="LS25" s="5" cm="1">
        <f t="array" ref="LS25">INDEX(i.meatgrid,$Q25,LS$7)</f>
        <v>1</v>
      </c>
      <c r="LT25" s="5" cm="1">
        <f t="array" ref="LT25">INDEX(i.meatgrid,$Q25,LT$7)</f>
        <v>1</v>
      </c>
      <c r="LU25" s="5">
        <f>INDEX(i.GrainPrices,$T25,LU$7)</f>
        <v>1</v>
      </c>
      <c r="LV25" s="9"/>
      <c r="LW25" s="19" t="b">
        <f t="shared" ca="1" si="270"/>
        <v>0</v>
      </c>
      <c r="LX25" s="19" t="b">
        <f t="shared" ca="1" si="270"/>
        <v>0</v>
      </c>
      <c r="LY25" s="19">
        <f t="shared" ca="1" si="268"/>
        <v>1</v>
      </c>
      <c r="LZ25" s="19">
        <f t="shared" ca="1" si="268"/>
        <v>0.75</v>
      </c>
      <c r="MA25" s="19">
        <f t="shared" ca="1" si="268"/>
        <v>0.75</v>
      </c>
      <c r="MB25" s="19">
        <f t="shared" ca="1" si="268"/>
        <v>0.8</v>
      </c>
      <c r="MC25" s="19">
        <f t="shared" ca="1" si="268"/>
        <v>0.82499999999999996</v>
      </c>
      <c r="MD25" s="19">
        <f t="shared" ca="1" si="268"/>
        <v>0.875</v>
      </c>
      <c r="ME25" s="19">
        <f t="shared" ca="1" si="268"/>
        <v>0.9</v>
      </c>
      <c r="MF25" s="19">
        <f t="shared" ca="1" si="268"/>
        <v>1</v>
      </c>
      <c r="MG25" s="19">
        <f t="shared" ca="1" si="268"/>
        <v>0.875</v>
      </c>
      <c r="MH25" s="19" t="b">
        <f t="shared" ca="1" si="268"/>
        <v>1</v>
      </c>
      <c r="MI25" s="19">
        <f t="shared" ca="1" si="268"/>
        <v>74.989999999999995</v>
      </c>
      <c r="MJ25" s="19" t="str">
        <f t="shared" ca="1" si="268"/>
        <v>-</v>
      </c>
      <c r="MK25" s="19" t="str">
        <f t="shared" ca="1" si="268"/>
        <v>-</v>
      </c>
      <c r="ML25" s="19" t="str">
        <f t="shared" ca="1" si="268"/>
        <v>-</v>
      </c>
      <c r="MM25" s="19" t="str">
        <f t="shared" ca="1" si="268"/>
        <v>-</v>
      </c>
      <c r="MN25" s="19" t="str">
        <f t="shared" ca="1" si="268"/>
        <v>-</v>
      </c>
      <c r="MO25" s="19" t="str">
        <f t="shared" ca="1" si="268"/>
        <v>-</v>
      </c>
      <c r="MP25" s="19" t="str">
        <f t="shared" ca="1" si="268"/>
        <v>-</v>
      </c>
      <c r="MQ25" s="19">
        <f t="shared" ca="1" si="268"/>
        <v>36.99</v>
      </c>
      <c r="MR25" s="19">
        <f t="shared" ca="1" si="268"/>
        <v>36.99</v>
      </c>
      <c r="MS25" s="19" t="str">
        <f t="shared" ca="1" si="268"/>
        <v>-</v>
      </c>
      <c r="MT25" s="19" t="str">
        <f t="shared" ca="1" si="268"/>
        <v>-</v>
      </c>
      <c r="MU25" s="19" t="str">
        <f t="shared" ca="1" si="268"/>
        <v>-</v>
      </c>
      <c r="MV25" s="19" t="str">
        <f t="shared" ca="1" si="268"/>
        <v>-</v>
      </c>
      <c r="MW25" s="19" t="str">
        <f t="shared" ca="1" si="268"/>
        <v>-</v>
      </c>
      <c r="MX25" s="19">
        <f t="shared" ca="1" si="268"/>
        <v>49.99</v>
      </c>
      <c r="MY25" s="19">
        <f t="shared" ca="1" si="268"/>
        <v>49.99</v>
      </c>
      <c r="MZ25" s="19">
        <f t="shared" ca="1" si="268"/>
        <v>49.99</v>
      </c>
      <c r="NA25" s="19">
        <f t="shared" ca="1" si="268"/>
        <v>49.99</v>
      </c>
      <c r="NB25" s="19">
        <f t="shared" ca="1" si="268"/>
        <v>49.99</v>
      </c>
      <c r="NC25" s="19">
        <f t="shared" ca="1" si="268"/>
        <v>49.99</v>
      </c>
      <c r="ND25" s="19">
        <f t="shared" ca="1" si="268"/>
        <v>49.99</v>
      </c>
      <c r="NE25" s="19">
        <f t="shared" ca="1" si="268"/>
        <v>49.99</v>
      </c>
      <c r="NF25" s="19">
        <f t="shared" ca="1" si="268"/>
        <v>412.99</v>
      </c>
      <c r="NG25" s="19">
        <f t="shared" ca="1" si="268"/>
        <v>412.99</v>
      </c>
      <c r="NH25" s="19" t="str">
        <f t="shared" ca="1" si="268"/>
        <v>-</v>
      </c>
      <c r="NI25" s="19" t="str">
        <f t="shared" ca="1" si="268"/>
        <v>-</v>
      </c>
      <c r="NJ25" s="19" t="str">
        <f t="shared" ca="1" si="268"/>
        <v>-</v>
      </c>
      <c r="NK25" s="19" t="str">
        <f t="shared" ca="1" si="268"/>
        <v>-</v>
      </c>
      <c r="NL25" s="19" t="str">
        <f t="shared" ca="1" si="268"/>
        <v>-</v>
      </c>
      <c r="NM25" s="19">
        <f t="shared" ca="1" si="268"/>
        <v>6.8900000000000006</v>
      </c>
      <c r="NN25" s="19">
        <f t="shared" ca="1" si="268"/>
        <v>6.8900000000000006</v>
      </c>
      <c r="NO25" s="19">
        <f t="shared" ca="1" si="268"/>
        <v>6.8900000000000006</v>
      </c>
      <c r="NP25" s="19">
        <f t="shared" ca="1" si="268"/>
        <v>6.8900000000000006</v>
      </c>
      <c r="NQ25" s="19">
        <f t="shared" ca="1" si="268"/>
        <v>6.8900000000000006</v>
      </c>
      <c r="NR25" s="19">
        <f t="shared" ca="1" si="268"/>
        <v>6.8900000000000006</v>
      </c>
      <c r="NS25" s="19">
        <f t="shared" ca="1" si="268"/>
        <v>6.8900000000000006</v>
      </c>
      <c r="NT25" s="19">
        <f t="shared" ca="1" si="268"/>
        <v>6.8900000000000006</v>
      </c>
      <c r="NU25" s="19">
        <f t="shared" ca="1" si="268"/>
        <v>346.99</v>
      </c>
      <c r="NV25" s="19">
        <f t="shared" ca="1" si="268"/>
        <v>346.99</v>
      </c>
      <c r="NW25" s="19" t="str">
        <f t="shared" ca="1" si="268"/>
        <v>-</v>
      </c>
      <c r="NX25" s="19" t="str">
        <f t="shared" ca="1" si="268"/>
        <v>-</v>
      </c>
      <c r="NY25" s="19" t="str">
        <f t="shared" ca="1" si="268"/>
        <v>-</v>
      </c>
      <c r="NZ25" s="19" t="str">
        <f t="shared" ca="1" si="268"/>
        <v>-</v>
      </c>
      <c r="OA25" s="19" t="str">
        <f t="shared" ca="1" si="268"/>
        <v>-</v>
      </c>
      <c r="OB25" s="19">
        <f t="shared" ca="1" si="268"/>
        <v>0</v>
      </c>
      <c r="OC25" s="24">
        <v>0</v>
      </c>
    </row>
    <row r="26" spans="1:393" outlineLevel="1">
      <c r="A26" s="21">
        <f t="shared" si="156"/>
        <v>21</v>
      </c>
      <c r="B26" s="21">
        <f>$A$24</f>
        <v>19</v>
      </c>
      <c r="C26">
        <f ca="1">100+_xlfn.SWITCH(ExptNo,    1,$M26,    2,$N26+($M26-1)*3,    0)</f>
        <v>100</v>
      </c>
      <c r="D26" s="144" t="str">
        <f ca="1">INDEX(i.Region_Desc,$K26,1)</f>
        <v>GSM</v>
      </c>
      <c r="E26" t="b">
        <v>0</v>
      </c>
      <c r="F26" t="b">
        <v>0</v>
      </c>
      <c r="G26" t="b">
        <v>0</v>
      </c>
      <c r="H26" s="237">
        <f t="shared" ca="1" si="271"/>
        <v>1</v>
      </c>
      <c r="I26" s="237">
        <f t="shared" ca="1" si="271"/>
        <v>1</v>
      </c>
      <c r="J26" s="237" t="str">
        <f t="shared" ca="1" si="271"/>
        <v/>
      </c>
      <c r="K26" s="237">
        <f t="shared" ca="1" si="271"/>
        <v>2</v>
      </c>
      <c r="L26" s="237">
        <f t="shared" ca="1" si="271"/>
        <v>2</v>
      </c>
      <c r="M26" s="182">
        <f t="array" aca="1" ref="M26" ca="1">MAX(M$22,MOD(M25+1*AND(N26:$V26=N$22:$V$22),M$23+1))</f>
        <v>2</v>
      </c>
      <c r="N26" s="182">
        <f t="array" aca="1" ref="N26" ca="1">MAX(N$22,MOD(N25+1*AND(O26:$V26=O$22:$V$22),N$23+1))</f>
        <v>3</v>
      </c>
      <c r="O26" s="237">
        <f ca="1">OFFSET(O26,-1,0)</f>
        <v>1</v>
      </c>
      <c r="P26" s="182">
        <f t="array" ref="P26">MAX(P$22,MOD(P25+1*AND(R26:$V26=R$22:$V$22),P$23+1))</f>
        <v>3</v>
      </c>
      <c r="Q26" s="182">
        <f t="array" ref="Q26">MAX(Q$22,MOD(Q25+1*AND(R26:$V26=R$22:$V$22),Q$23+1))</f>
        <v>3</v>
      </c>
      <c r="R26" s="29">
        <v>1</v>
      </c>
      <c r="S26" s="29">
        <v>1</v>
      </c>
      <c r="T26" s="29">
        <v>1</v>
      </c>
      <c r="U26" s="218"/>
      <c r="V26" s="218"/>
      <c r="W26" s="182">
        <f t="array" ref="W26">MAX(W$22,MOD(W25+1*AND(R26:$V26=R$22:$V$22),W$23+1))</f>
        <v>0</v>
      </c>
      <c r="X26" s="218"/>
      <c r="Y26" s="218"/>
      <c r="Z26" s="218"/>
      <c r="AA26" s="218"/>
      <c r="AB26" s="218"/>
      <c r="AC26" s="218"/>
      <c r="AD26" s="218"/>
      <c r="AE26" s="218"/>
      <c r="AF26" s="144">
        <f ca="1">INDEX(CHOOSE($N26,DataAutumn!i.AdultDrys,DataWinter!i.AdultDrys,DataSpring!i.AdultDrys),1,$M26)</f>
        <v>3</v>
      </c>
      <c r="AG26" s="5">
        <f t="shared" ca="1" si="225"/>
        <v>2</v>
      </c>
      <c r="AH26" s="5">
        <f t="shared" ca="1" si="225"/>
        <v>0</v>
      </c>
      <c r="AI26" s="5">
        <f ca="1">INDEX(i.StdELMan,($K26-1)*12+($M26-1)*3+$N26,AI$7)</f>
        <v>1</v>
      </c>
      <c r="AJ26" s="218"/>
      <c r="AK26" s="218"/>
      <c r="AL26" s="366" t="str">
        <f ca="1">TEXT(LEFT(OFFSET(AL26,-1,0),5)+1,"00000")&amp;MID(OFFSET(AL26,-1,0),6,FIND(" ",OFFSET(AL26,-1,0),7)-5)
&amp; $D26           &amp; " Day"&amp;INDEX(i.DOY,$N26,1)              &amp; IF($HY26=0," FWM","")&amp;IF($HY26=1," MWM","")&amp;IF($HY26=5," Mat","")&amp;IF($HZ26=TRUE,"&amp;BBT","    ")
&amp;INDEX(DataMaster!$B$98:$B$103,$Q26,0)    &amp; " WP"&amp;TEXT($LK26*100,"000p")           &amp; " MP"&amp;TEXT($LL26*100,"000p")           &amp; " GP"&amp;TEXT($LU26*100,"000p")
&amp; " (F"&amp;3+COUNTIF($CT26:$CW26,TRUE)&amp;3&amp;"N"&amp;$DK26&amp;$DL26&amp;")"</f>
        <v>00003 Template GSM Day204 MWM    No export WP100p MP100p GP100p (F33N11)</v>
      </c>
      <c r="AM26" s="9" t="str">
        <f ca="1">IF(COUNTIF(AL$5:AL26,AL26)=1,"-","Dup")</f>
        <v>-</v>
      </c>
      <c r="AN26" s="9"/>
      <c r="AO26" s="19" t="str">
        <f t="shared" ca="1" si="226"/>
        <v>-</v>
      </c>
      <c r="AP26" s="19" t="str">
        <f t="shared" ca="1" si="226"/>
        <v>-</v>
      </c>
      <c r="AQ26" s="19" t="str">
        <f t="shared" ca="1" si="226"/>
        <v>-</v>
      </c>
      <c r="AR26" s="19" t="str">
        <f t="shared" ca="1" si="226"/>
        <v>-</v>
      </c>
      <c r="AS26" s="19" t="str">
        <f t="shared" ca="1" si="226"/>
        <v>-</v>
      </c>
      <c r="AT26" s="19" t="b">
        <f t="shared" ca="1" si="226"/>
        <v>1</v>
      </c>
      <c r="AU26" s="9"/>
      <c r="AV26" s="5" t="b">
        <f t="shared" ca="1" si="227"/>
        <v>1</v>
      </c>
      <c r="AW26" s="5" t="str">
        <f t="shared" ca="1" si="227"/>
        <v>-</v>
      </c>
      <c r="AX26" s="5" t="str">
        <f t="shared" ca="1" si="227"/>
        <v>-</v>
      </c>
      <c r="AY26" s="5" t="str">
        <f t="shared" ca="1" si="227"/>
        <v>-</v>
      </c>
      <c r="AZ26" s="5" t="b">
        <f t="shared" ca="1" si="227"/>
        <v>0</v>
      </c>
      <c r="BA26" s="144">
        <f t="shared" ca="1" si="227"/>
        <v>0.25</v>
      </c>
      <c r="BB26" s="19" t="b">
        <f t="shared" ca="1" si="228"/>
        <v>1</v>
      </c>
      <c r="BC26" s="9"/>
      <c r="BD26" s="5" t="str">
        <f ca="1">IF($M26&lt;&gt;4,OFFSET(BD$5,$B26,0),1)</f>
        <v>-</v>
      </c>
      <c r="BE26" s="19" t="str">
        <f t="shared" ca="1" si="229"/>
        <v>-</v>
      </c>
      <c r="BF26" s="19" t="str">
        <f t="shared" ca="1" si="229"/>
        <v>-</v>
      </c>
      <c r="BG26" s="19" t="str">
        <f t="shared" ca="1" si="229"/>
        <v>-</v>
      </c>
      <c r="BH26" s="5" t="str">
        <f ca="1">IF($M26&lt;&gt;4,OFFSET(BH$5,$B26,0),1)</f>
        <v>-</v>
      </c>
      <c r="BI26" s="19" t="str">
        <f ca="1">OFFSET(BI$5,$B26,0)</f>
        <v>-</v>
      </c>
      <c r="BJ26" s="5" t="str">
        <f ca="1">IF($M26&lt;&gt;4,OFFSET(BJ$5,$B26,0),1)</f>
        <v>-</v>
      </c>
      <c r="BK26" s="19" t="str">
        <f t="shared" ca="1" si="230"/>
        <v>-</v>
      </c>
      <c r="BL26" s="19" t="str">
        <f t="shared" ca="1" si="230"/>
        <v>-</v>
      </c>
      <c r="BM26" s="19" t="str">
        <f t="shared" ca="1" si="230"/>
        <v>-</v>
      </c>
      <c r="BN26" s="5" t="str">
        <f ca="1">IF($M26&lt;&gt;4,OFFSET(BN$5,$B26,0),1)</f>
        <v>-</v>
      </c>
      <c r="BO26" s="9"/>
      <c r="BP26" s="5" t="b">
        <f ca="1">$J26&lt;0</f>
        <v>0</v>
      </c>
      <c r="BQ26" s="5" t="str">
        <f ca="1">IF($J26="",BQ$14,ABS($J26))</f>
        <v>-</v>
      </c>
      <c r="BR26" s="5" t="str">
        <f t="shared" ca="1" si="231"/>
        <v>-</v>
      </c>
      <c r="BS26" s="5" t="str">
        <f t="shared" ca="1" si="231"/>
        <v>-</v>
      </c>
      <c r="BT26" s="5" t="str">
        <f t="shared" ca="1" si="231"/>
        <v>-</v>
      </c>
      <c r="BU26" s="5" t="str">
        <f t="shared" ca="1" si="231"/>
        <v>-</v>
      </c>
      <c r="BV26" s="5" t="str">
        <f t="shared" ca="1" si="231"/>
        <v>-</v>
      </c>
      <c r="BW26" s="5" t="str">
        <f t="shared" ca="1" si="231"/>
        <v>-</v>
      </c>
      <c r="BX26" s="5" t="str">
        <f t="shared" ca="1" si="231"/>
        <v>-</v>
      </c>
      <c r="BY26" s="5" t="str">
        <f t="shared" ca="1" si="231"/>
        <v>-</v>
      </c>
      <c r="BZ26" s="9"/>
      <c r="CA26" s="19" t="b">
        <f t="shared" ca="1" si="232"/>
        <v>1</v>
      </c>
      <c r="CB26" s="19" t="b">
        <f t="shared" ca="1" si="233"/>
        <v>1</v>
      </c>
      <c r="CC26" s="19" t="b">
        <f t="shared" ca="1" si="233"/>
        <v>1</v>
      </c>
      <c r="CD26" s="12">
        <f ca="1">VALUE($K26&amp;$M26&amp;$N26&amp;$O26&amp;$S26&amp;"07")</f>
        <v>2231107</v>
      </c>
      <c r="CE26" s="19" t="b">
        <f t="shared" ref="CE26:CK26" ca="1" si="273">OFFSET(CE$5,$B26,0)</f>
        <v>0</v>
      </c>
      <c r="CF26" s="19" t="str">
        <f t="shared" ca="1" si="273"/>
        <v>-</v>
      </c>
      <c r="CG26" s="19" t="str">
        <f t="shared" ca="1" si="273"/>
        <v>-</v>
      </c>
      <c r="CH26" s="19" t="str">
        <f t="shared" ca="1" si="273"/>
        <v>-</v>
      </c>
      <c r="CI26" s="19" t="str">
        <f t="shared" ca="1" si="273"/>
        <v>-</v>
      </c>
      <c r="CJ26" s="19">
        <f t="shared" ca="1" si="273"/>
        <v>1</v>
      </c>
      <c r="CK26" s="19">
        <f t="shared" ca="1" si="273"/>
        <v>1</v>
      </c>
      <c r="CL26" s="9"/>
      <c r="CM26" s="444">
        <f t="shared" ca="1" si="235"/>
        <v>652</v>
      </c>
      <c r="CN26" s="444">
        <f t="shared" ca="1" si="235"/>
        <v>686</v>
      </c>
      <c r="CO26" s="444">
        <f t="shared" ca="1" si="235"/>
        <v>721</v>
      </c>
      <c r="CP26" s="152">
        <f t="shared" ca="1" si="236"/>
        <v>378</v>
      </c>
      <c r="CQ26" s="152">
        <f t="shared" ca="1" si="236"/>
        <v>413</v>
      </c>
      <c r="CR26" s="152">
        <f t="shared" ca="1" si="236"/>
        <v>448</v>
      </c>
      <c r="CS26" s="19" t="str">
        <f ca="1">OFFSET(CS$5,$B26,0)</f>
        <v>-</v>
      </c>
      <c r="CT26" s="19" t="str">
        <f t="shared" ref="CT26:DV26" ca="1" si="274">OFFSET(CT$5,$B26,0)</f>
        <v>-</v>
      </c>
      <c r="CU26" s="19" t="str">
        <f t="shared" ca="1" si="274"/>
        <v>-</v>
      </c>
      <c r="CV26" s="19" t="str">
        <f t="shared" ca="1" si="274"/>
        <v>-</v>
      </c>
      <c r="CW26" s="19" t="str">
        <f t="shared" ca="1" si="274"/>
        <v>-</v>
      </c>
      <c r="CX26" s="19" t="b">
        <f ca="1">OFFSET(CX$5,$B26,0)</f>
        <v>1</v>
      </c>
      <c r="CY26" s="19">
        <f t="shared" ca="1" si="274"/>
        <v>0</v>
      </c>
      <c r="CZ26" s="19">
        <f t="shared" ca="1" si="274"/>
        <v>0</v>
      </c>
      <c r="DA26" s="19">
        <f t="shared" ca="1" si="274"/>
        <v>0</v>
      </c>
      <c r="DB26" s="19">
        <f t="shared" ca="1" si="274"/>
        <v>0</v>
      </c>
      <c r="DC26" s="19">
        <f t="shared" ca="1" si="274"/>
        <v>0</v>
      </c>
      <c r="DD26" s="19">
        <f t="shared" ca="1" si="274"/>
        <v>0</v>
      </c>
      <c r="DE26" s="19">
        <f t="shared" ca="1" si="274"/>
        <v>0</v>
      </c>
      <c r="DF26" s="19">
        <f t="shared" ca="1" si="274"/>
        <v>0</v>
      </c>
      <c r="DG26" s="19">
        <f t="shared" ca="1" si="274"/>
        <v>0</v>
      </c>
      <c r="DH26" s="19">
        <f t="shared" ca="1" si="274"/>
        <v>0</v>
      </c>
      <c r="DI26" s="19">
        <f t="shared" ca="1" si="274"/>
        <v>0</v>
      </c>
      <c r="DJ26" s="19">
        <f t="shared" ca="1" si="274"/>
        <v>0</v>
      </c>
      <c r="DK26" s="19">
        <f t="shared" ca="1" si="274"/>
        <v>1</v>
      </c>
      <c r="DL26" s="19">
        <f t="shared" ca="1" si="274"/>
        <v>1</v>
      </c>
      <c r="DM26" s="19">
        <f t="shared" ca="1" si="274"/>
        <v>0</v>
      </c>
      <c r="DN26" s="19" t="str">
        <f t="shared" ca="1" si="274"/>
        <v>-</v>
      </c>
      <c r="DO26" s="19" t="str">
        <f t="shared" ca="1" si="274"/>
        <v>-</v>
      </c>
      <c r="DP26" s="19" t="str">
        <f t="shared" ca="1" si="274"/>
        <v>-</v>
      </c>
      <c r="DQ26" s="19" t="str">
        <f t="shared" ca="1" si="274"/>
        <v>-</v>
      </c>
      <c r="DR26" s="19" t="str">
        <f t="shared" ca="1" si="274"/>
        <v>-</v>
      </c>
      <c r="DS26" s="19">
        <f t="shared" ca="1" si="274"/>
        <v>0</v>
      </c>
      <c r="DT26" s="19" t="str">
        <f t="shared" ca="1" si="274"/>
        <v>-</v>
      </c>
      <c r="DU26" s="19" t="str">
        <f t="shared" ca="1" si="274"/>
        <v>-</v>
      </c>
      <c r="DV26" s="19">
        <f t="shared" ca="1" si="274"/>
        <v>0</v>
      </c>
      <c r="DW26" s="444">
        <f t="shared" ca="1" si="241"/>
        <v>0</v>
      </c>
      <c r="DX26" s="444">
        <f t="shared" ca="1" si="241"/>
        <v>0</v>
      </c>
      <c r="DY26" s="124">
        <f t="shared" ca="1" si="242"/>
        <v>0</v>
      </c>
      <c r="DZ26" s="124">
        <f t="shared" ca="1" si="242"/>
        <v>0</v>
      </c>
      <c r="EA26" s="124">
        <f t="shared" ca="1" si="242"/>
        <v>0</v>
      </c>
      <c r="EB26" s="124">
        <f t="shared" ca="1" si="242"/>
        <v>0</v>
      </c>
      <c r="EC26" s="124">
        <f t="shared" ca="1" si="242"/>
        <v>0</v>
      </c>
      <c r="ED26" s="124">
        <f t="shared" ca="1" si="242"/>
        <v>0</v>
      </c>
      <c r="EE26" s="124">
        <f t="shared" ca="1" si="242"/>
        <v>0</v>
      </c>
      <c r="EF26" s="124">
        <f t="shared" ca="1" si="242"/>
        <v>0</v>
      </c>
      <c r="EG26" s="124">
        <f t="shared" ca="1" si="242"/>
        <v>0</v>
      </c>
      <c r="EH26" s="124">
        <f t="shared" ca="1" si="242"/>
        <v>0</v>
      </c>
      <c r="EI26" s="124">
        <f t="shared" ca="1" si="243"/>
        <v>0</v>
      </c>
      <c r="EJ26" s="124">
        <f t="shared" ca="1" si="243"/>
        <v>0</v>
      </c>
      <c r="EK26" s="124">
        <f t="shared" ca="1" si="243"/>
        <v>0</v>
      </c>
      <c r="EL26" s="124">
        <f t="shared" ca="1" si="243"/>
        <v>0</v>
      </c>
      <c r="EM26" s="124">
        <f t="shared" ca="1" si="243"/>
        <v>0</v>
      </c>
      <c r="EN26" s="124">
        <f t="shared" ca="1" si="243"/>
        <v>0</v>
      </c>
      <c r="EO26" s="124">
        <f t="shared" ca="1" si="243"/>
        <v>0</v>
      </c>
      <c r="EP26" s="124">
        <f t="shared" ca="1" si="243"/>
        <v>0</v>
      </c>
      <c r="EQ26" s="554">
        <f t="shared" ca="1" si="244"/>
        <v>0</v>
      </c>
      <c r="ER26" s="554">
        <f t="shared" ca="1" si="244"/>
        <v>0</v>
      </c>
      <c r="ES26" s="554">
        <f t="shared" ca="1" si="244"/>
        <v>0</v>
      </c>
      <c r="ET26" s="125">
        <f t="shared" ca="1" si="244"/>
        <v>0</v>
      </c>
      <c r="EU26" s="125">
        <f t="shared" ca="1" si="244"/>
        <v>0</v>
      </c>
      <c r="EV26" s="125">
        <f t="shared" ca="1" si="244"/>
        <v>0</v>
      </c>
      <c r="EW26" s="125">
        <f t="shared" ca="1" si="244"/>
        <v>0</v>
      </c>
      <c r="EX26" s="125">
        <f t="shared" ca="1" si="244"/>
        <v>0</v>
      </c>
      <c r="EY26" s="125">
        <f t="shared" ca="1" si="244"/>
        <v>0</v>
      </c>
      <c r="EZ26" s="125">
        <f t="shared" ca="1" si="244"/>
        <v>0</v>
      </c>
      <c r="FA26" s="125">
        <f t="shared" ca="1" si="244"/>
        <v>0</v>
      </c>
      <c r="FB26" s="125">
        <f t="shared" ca="1" si="244"/>
        <v>0</v>
      </c>
      <c r="FC26" s="125">
        <f t="shared" ca="1" si="244"/>
        <v>0</v>
      </c>
      <c r="FD26" s="125">
        <f t="shared" ca="1" si="244"/>
        <v>0</v>
      </c>
      <c r="FE26" s="125">
        <f t="shared" ca="1" si="244"/>
        <v>0</v>
      </c>
      <c r="FF26" s="125">
        <f t="shared" ca="1" si="244"/>
        <v>0</v>
      </c>
      <c r="FG26" s="124">
        <f t="shared" ca="1" si="245"/>
        <v>0</v>
      </c>
      <c r="FH26" s="124">
        <f t="shared" ca="1" si="245"/>
        <v>0</v>
      </c>
      <c r="FI26" s="124">
        <f t="shared" ca="1" si="245"/>
        <v>0</v>
      </c>
      <c r="FJ26" s="124">
        <f t="shared" ca="1" si="245"/>
        <v>0</v>
      </c>
      <c r="FK26" s="124">
        <f t="shared" ca="1" si="245"/>
        <v>0</v>
      </c>
      <c r="FL26" s="124">
        <f t="shared" ca="1" si="245"/>
        <v>0</v>
      </c>
      <c r="FM26" s="124">
        <f t="shared" ca="1" si="245"/>
        <v>0</v>
      </c>
      <c r="FN26" s="124">
        <f t="shared" ca="1" si="245"/>
        <v>0</v>
      </c>
      <c r="FO26" s="124">
        <f t="shared" ca="1" si="245"/>
        <v>0</v>
      </c>
      <c r="FP26" s="124">
        <f t="shared" ca="1" si="245"/>
        <v>0</v>
      </c>
      <c r="FQ26" s="124">
        <f t="shared" ca="1" si="246"/>
        <v>0</v>
      </c>
      <c r="FR26" s="124">
        <f t="shared" ca="1" si="246"/>
        <v>0</v>
      </c>
      <c r="FS26" s="124">
        <f t="shared" ca="1" si="246"/>
        <v>0</v>
      </c>
      <c r="FT26" s="124">
        <f t="shared" ca="1" si="246"/>
        <v>0</v>
      </c>
      <c r="FU26" s="124">
        <f t="shared" ca="1" si="246"/>
        <v>0</v>
      </c>
      <c r="FV26" s="124">
        <f t="shared" ca="1" si="246"/>
        <v>0</v>
      </c>
      <c r="FW26" s="124">
        <f t="shared" ca="1" si="246"/>
        <v>0</v>
      </c>
      <c r="FX26" s="124">
        <f t="shared" ca="1" si="246"/>
        <v>0</v>
      </c>
      <c r="FY26" s="554">
        <f t="shared" ca="1" si="247"/>
        <v>0</v>
      </c>
      <c r="FZ26" s="554">
        <f t="shared" ca="1" si="247"/>
        <v>0</v>
      </c>
      <c r="GA26" s="554">
        <f t="shared" ca="1" si="247"/>
        <v>0</v>
      </c>
      <c r="GB26" s="125">
        <f t="shared" ca="1" si="248"/>
        <v>0</v>
      </c>
      <c r="GC26" s="125">
        <f t="shared" ca="1" si="248"/>
        <v>0</v>
      </c>
      <c r="GD26" s="125">
        <f t="shared" ca="1" si="248"/>
        <v>0</v>
      </c>
      <c r="GE26" s="125">
        <f t="shared" ca="1" si="248"/>
        <v>0</v>
      </c>
      <c r="GF26" s="125">
        <f t="shared" ca="1" si="248"/>
        <v>0</v>
      </c>
      <c r="GG26" s="125">
        <f t="shared" ca="1" si="248"/>
        <v>0</v>
      </c>
      <c r="GH26" s="125">
        <f t="shared" ca="1" si="248"/>
        <v>0</v>
      </c>
      <c r="GI26" s="125">
        <f t="shared" ca="1" si="248"/>
        <v>0</v>
      </c>
      <c r="GJ26" s="125">
        <f t="shared" ca="1" si="248"/>
        <v>0</v>
      </c>
      <c r="GK26" s="125">
        <f t="shared" ca="1" si="248"/>
        <v>0</v>
      </c>
      <c r="GL26" s="125">
        <f t="shared" ca="1" si="248"/>
        <v>0</v>
      </c>
      <c r="GM26" s="125">
        <f t="shared" ca="1" si="248"/>
        <v>0</v>
      </c>
      <c r="GN26" s="125">
        <f t="shared" ca="1" si="248"/>
        <v>0</v>
      </c>
      <c r="GO26" s="124">
        <f t="shared" ca="1" si="249"/>
        <v>0</v>
      </c>
      <c r="GP26" s="124">
        <f t="shared" ca="1" si="249"/>
        <v>0</v>
      </c>
      <c r="GQ26" s="124">
        <f t="shared" ca="1" si="249"/>
        <v>0</v>
      </c>
      <c r="GR26" s="124">
        <f t="shared" ca="1" si="249"/>
        <v>0</v>
      </c>
      <c r="GS26" s="124">
        <f t="shared" ca="1" si="249"/>
        <v>0</v>
      </c>
      <c r="GT26" s="124">
        <f t="shared" ca="1" si="249"/>
        <v>0</v>
      </c>
      <c r="GU26" s="124">
        <f t="shared" ca="1" si="249"/>
        <v>0</v>
      </c>
      <c r="GV26" s="124">
        <f t="shared" ca="1" si="249"/>
        <v>0</v>
      </c>
      <c r="GW26" s="124">
        <f t="shared" ca="1" si="249"/>
        <v>0</v>
      </c>
      <c r="GX26" s="124">
        <f t="shared" ca="1" si="249"/>
        <v>0</v>
      </c>
      <c r="GY26" s="124">
        <f t="shared" ca="1" si="250"/>
        <v>0</v>
      </c>
      <c r="GZ26" s="124">
        <f t="shared" ca="1" si="250"/>
        <v>0</v>
      </c>
      <c r="HA26" s="124">
        <f t="shared" ca="1" si="250"/>
        <v>0</v>
      </c>
      <c r="HB26" s="124">
        <f t="shared" ca="1" si="250"/>
        <v>0</v>
      </c>
      <c r="HC26" s="124">
        <f t="shared" ca="1" si="250"/>
        <v>0</v>
      </c>
      <c r="HD26" s="124">
        <f t="shared" ca="1" si="250"/>
        <v>0</v>
      </c>
      <c r="HE26" s="124">
        <f t="shared" ca="1" si="250"/>
        <v>0</v>
      </c>
      <c r="HF26" s="124">
        <f t="shared" ca="1" si="250"/>
        <v>0</v>
      </c>
      <c r="HG26" s="554">
        <f t="shared" ca="1" si="251"/>
        <v>0</v>
      </c>
      <c r="HH26" s="554">
        <f t="shared" ca="1" si="251"/>
        <v>0</v>
      </c>
      <c r="HI26" s="554">
        <f t="shared" ca="1" si="251"/>
        <v>0</v>
      </c>
      <c r="HJ26" s="125">
        <f t="shared" ca="1" si="252"/>
        <v>0</v>
      </c>
      <c r="HK26" s="125">
        <f t="shared" ca="1" si="252"/>
        <v>0</v>
      </c>
      <c r="HL26" s="125">
        <f t="shared" ca="1" si="252"/>
        <v>0</v>
      </c>
      <c r="HM26" s="125">
        <f t="shared" ca="1" si="252"/>
        <v>0</v>
      </c>
      <c r="HN26" s="125">
        <f t="shared" ca="1" si="252"/>
        <v>0</v>
      </c>
      <c r="HO26" s="125">
        <f t="shared" ca="1" si="252"/>
        <v>0</v>
      </c>
      <c r="HP26" s="125">
        <f t="shared" ca="1" si="252"/>
        <v>0</v>
      </c>
      <c r="HQ26" s="125">
        <f t="shared" ca="1" si="252"/>
        <v>0</v>
      </c>
      <c r="HR26" s="125">
        <f t="shared" ca="1" si="252"/>
        <v>0</v>
      </c>
      <c r="HS26" s="125">
        <f t="shared" ca="1" si="252"/>
        <v>0</v>
      </c>
      <c r="HT26" s="125">
        <f t="shared" ca="1" si="252"/>
        <v>0</v>
      </c>
      <c r="HU26" s="125">
        <f t="shared" ca="1" si="252"/>
        <v>0</v>
      </c>
      <c r="HV26" s="125">
        <f t="shared" ca="1" si="252"/>
        <v>0</v>
      </c>
      <c r="HW26" s="5">
        <f ca="1">INDEX(i.TOL,$N26,HW$7)</f>
        <v>67</v>
      </c>
      <c r="HX26" s="9"/>
      <c r="HY26" s="5">
        <f t="shared" ca="1" si="253"/>
        <v>1</v>
      </c>
      <c r="HZ26" s="5" t="b">
        <f t="shared" ca="1" si="253"/>
        <v>0</v>
      </c>
      <c r="IA26" s="19">
        <f t="shared" ca="1" si="272"/>
        <v>0</v>
      </c>
      <c r="IB26" s="5">
        <f t="shared" ca="1" si="253"/>
        <v>55</v>
      </c>
      <c r="IC26" s="5" cm="1">
        <f t="array" ref="IC26">INDEX(i.pi_yatf,$X26+1,IC$7)</f>
        <v>1</v>
      </c>
      <c r="ID26" s="19">
        <f t="shared" ca="1" si="272"/>
        <v>0</v>
      </c>
      <c r="IE26" s="19">
        <f t="shared" ca="1" si="272"/>
        <v>0</v>
      </c>
      <c r="IF26" s="19">
        <f t="shared" ca="1" si="272"/>
        <v>0</v>
      </c>
      <c r="IG26" s="19">
        <f t="shared" ca="1" si="272"/>
        <v>0</v>
      </c>
      <c r="IH26" s="19">
        <f t="shared" ca="1" si="272"/>
        <v>0</v>
      </c>
      <c r="II26" s="19">
        <f t="shared" ca="1" si="272"/>
        <v>0</v>
      </c>
      <c r="IJ26" s="19">
        <f t="shared" ca="1" si="272"/>
        <v>0</v>
      </c>
      <c r="IK26" s="19">
        <f t="shared" ca="1" si="272"/>
        <v>0</v>
      </c>
      <c r="IL26" s="19">
        <f t="shared" ca="1" si="272"/>
        <v>0</v>
      </c>
      <c r="IM26" s="19">
        <f t="shared" ca="1" si="272"/>
        <v>0</v>
      </c>
      <c r="IN26" s="19">
        <f t="shared" ca="1" si="272"/>
        <v>0</v>
      </c>
      <c r="IO26" s="19">
        <f t="shared" ca="1" si="272"/>
        <v>0</v>
      </c>
      <c r="IP26" s="19">
        <f t="shared" ca="1" si="272"/>
        <v>0</v>
      </c>
      <c r="IQ26" s="19">
        <f t="shared" ca="1" si="272"/>
        <v>0</v>
      </c>
      <c r="IR26" s="19">
        <f t="shared" ca="1" si="272"/>
        <v>0</v>
      </c>
      <c r="IS26" s="19">
        <f t="shared" ca="1" si="272"/>
        <v>0</v>
      </c>
      <c r="IT26" s="19">
        <f t="shared" ca="1" si="272"/>
        <v>0</v>
      </c>
      <c r="IU26" s="19">
        <f t="shared" ca="1" si="272"/>
        <v>0</v>
      </c>
      <c r="IV26" s="19">
        <f t="shared" ca="1" si="272"/>
        <v>0</v>
      </c>
      <c r="IW26" s="19">
        <f t="shared" ca="1" si="272"/>
        <v>0</v>
      </c>
      <c r="IX26" s="19">
        <f t="shared" ca="1" si="272"/>
        <v>0</v>
      </c>
      <c r="IY26" s="19">
        <f t="shared" ca="1" si="272"/>
        <v>1</v>
      </c>
      <c r="IZ26" s="19">
        <f t="shared" ca="1" si="272"/>
        <v>0</v>
      </c>
      <c r="JA26" s="19">
        <f t="shared" ca="1" si="272"/>
        <v>1</v>
      </c>
      <c r="JB26" s="9"/>
      <c r="JC26" s="5" t="b">
        <f ca="1">IF($L26&lt;&gt;0,INDEX(i.cropgraze_inc,$L26,JC$7),OFFSET(JC$5,$B26,0))</f>
        <v>0</v>
      </c>
      <c r="JD26" s="5" t="b">
        <f t="shared" ca="1" si="256"/>
        <v>0</v>
      </c>
      <c r="JE26" s="5" t="b">
        <f t="shared" ca="1" si="256"/>
        <v>0</v>
      </c>
      <c r="JF26" s="5" t="b">
        <f t="shared" ca="1" si="256"/>
        <v>1</v>
      </c>
      <c r="JG26" s="144">
        <f t="shared" ca="1" si="257"/>
        <v>1</v>
      </c>
      <c r="JH26" s="144">
        <f t="shared" ca="1" si="257"/>
        <v>1</v>
      </c>
      <c r="JI26" s="5" t="b">
        <f t="shared" ca="1" si="258"/>
        <v>0</v>
      </c>
      <c r="JJ26" s="5" t="b">
        <f t="shared" ca="1" si="258"/>
        <v>1</v>
      </c>
      <c r="JK26" s="5" t="b">
        <f t="shared" ca="1" si="258"/>
        <v>1</v>
      </c>
      <c r="JL26" s="5" t="b">
        <f t="shared" ca="1" si="258"/>
        <v>0</v>
      </c>
      <c r="JM26" s="5">
        <f t="shared" ca="1" si="259"/>
        <v>1</v>
      </c>
      <c r="JN26" s="5">
        <f t="shared" ca="1" si="259"/>
        <v>0</v>
      </c>
      <c r="JO26" s="5" t="b">
        <f ca="1">AND(INDEX(i_dryman,($AF26-1)*4+INDEX(i.StdELMan,($K26-1)*12+($M26-1)*3+$N26,JO$8),JO$7),($JH26&gt;0))</f>
        <v>0</v>
      </c>
      <c r="JP26" s="5" t="str" cm="1">
        <f t="array" aca="1" ref="JP26" ca="1">IF(OR(JQ26:JX26&lt;&gt;"-"),TRUE,"-")</f>
        <v>-</v>
      </c>
      <c r="JQ26" s="19" t="str">
        <f t="shared" ca="1" si="260"/>
        <v>-</v>
      </c>
      <c r="JR26" s="19" t="str">
        <f t="shared" ca="1" si="260"/>
        <v>-</v>
      </c>
      <c r="JS26" s="19" t="str">
        <f t="shared" ca="1" si="260"/>
        <v>-</v>
      </c>
      <c r="JT26" s="19" t="str">
        <f t="shared" ca="1" si="260"/>
        <v>-</v>
      </c>
      <c r="JU26" s="19" t="str">
        <f t="shared" ca="1" si="260"/>
        <v>-</v>
      </c>
      <c r="JV26" s="19" t="str">
        <f t="shared" ca="1" si="260"/>
        <v>-</v>
      </c>
      <c r="JW26" s="19" t="str">
        <f t="shared" ca="1" si="260"/>
        <v>-</v>
      </c>
      <c r="JX26" s="19" t="str">
        <f t="shared" ca="1" si="260"/>
        <v>-</v>
      </c>
      <c r="JY26" s="5" t="b">
        <f t="array" aca="1" ref="JY26" ca="1">IF(OR(JZ26:KF26&lt;&gt;"-"),TRUE,"-")</f>
        <v>1</v>
      </c>
      <c r="JZ26" s="19">
        <f t="shared" ca="1" si="261"/>
        <v>0</v>
      </c>
      <c r="KA26" s="19" t="str">
        <f t="shared" ca="1" si="261"/>
        <v>-</v>
      </c>
      <c r="KB26" s="19">
        <f t="shared" ca="1" si="261"/>
        <v>999999</v>
      </c>
      <c r="KC26" s="19">
        <f t="shared" ca="1" si="261"/>
        <v>999999</v>
      </c>
      <c r="KD26" s="19">
        <f t="shared" ca="1" si="261"/>
        <v>999999</v>
      </c>
      <c r="KE26" s="19">
        <f t="shared" ca="1" si="262"/>
        <v>999999</v>
      </c>
      <c r="KF26" s="19">
        <f t="shared" ca="1" si="262"/>
        <v>999999</v>
      </c>
      <c r="KG26" s="19" t="str">
        <f t="shared" ca="1" si="263"/>
        <v>-</v>
      </c>
      <c r="KH26" s="19" t="str">
        <f t="shared" ca="1" si="263"/>
        <v>-</v>
      </c>
      <c r="KI26" s="19" t="str">
        <f t="shared" ca="1" si="263"/>
        <v>-</v>
      </c>
      <c r="KJ26" s="19" t="b">
        <f t="shared" ca="1" si="264"/>
        <v>1</v>
      </c>
      <c r="KK26" s="19">
        <f t="shared" ca="1" si="264"/>
        <v>0</v>
      </c>
      <c r="KL26" s="5" t="str">
        <f t="shared" ca="1" si="265"/>
        <v>-</v>
      </c>
      <c r="KM26" s="5" t="str">
        <f t="shared" ca="1" si="265"/>
        <v>-</v>
      </c>
      <c r="KN26" s="5" t="str">
        <f t="shared" ca="1" si="265"/>
        <v>-</v>
      </c>
      <c r="KO26" s="5" t="str">
        <f t="shared" ca="1" si="265"/>
        <v>-</v>
      </c>
      <c r="KP26" s="19" t="str">
        <f t="shared" ca="1" si="266"/>
        <v>-</v>
      </c>
      <c r="KQ26" s="19" t="str">
        <f t="shared" ref="KQ26:OB26" ca="1" si="275">OFFSET(KQ$5,$B26,0)</f>
        <v>-</v>
      </c>
      <c r="KR26" s="19" t="str">
        <f t="shared" ca="1" si="275"/>
        <v>-</v>
      </c>
      <c r="KS26" s="19" t="str">
        <f t="shared" ca="1" si="275"/>
        <v>-</v>
      </c>
      <c r="KT26" s="19" t="str">
        <f t="shared" ca="1" si="275"/>
        <v>-</v>
      </c>
      <c r="KU26" s="19" t="str">
        <f t="shared" ca="1" si="275"/>
        <v>-</v>
      </c>
      <c r="KV26" s="19" t="str">
        <f t="shared" ca="1" si="275"/>
        <v>-</v>
      </c>
      <c r="KW26" s="5" t="str">
        <f t="shared" ca="1" si="269"/>
        <v>-</v>
      </c>
      <c r="KX26" s="5">
        <f t="shared" ca="1" si="269"/>
        <v>500</v>
      </c>
      <c r="KY26" s="5">
        <f t="shared" ca="1" si="269"/>
        <v>500</v>
      </c>
      <c r="KZ26" s="5" t="str">
        <f t="shared" ca="1" si="269"/>
        <v>-</v>
      </c>
      <c r="LA26" s="5" t="str">
        <f t="shared" ca="1" si="269"/>
        <v>-</v>
      </c>
      <c r="LB26" s="5" t="str">
        <f t="shared" ca="1" si="269"/>
        <v>-</v>
      </c>
      <c r="LC26" s="5">
        <f ca="1">INDEX(i.conservation,$W26+1,$N26)</f>
        <v>1</v>
      </c>
      <c r="LD26" s="9"/>
      <c r="LE26" s="19">
        <f t="shared" ca="1" si="275"/>
        <v>70</v>
      </c>
      <c r="LF26" s="19">
        <f t="shared" ca="1" si="275"/>
        <v>50</v>
      </c>
      <c r="LG26" s="19">
        <f t="shared" ca="1" si="275"/>
        <v>74</v>
      </c>
      <c r="LH26" s="19">
        <f t="shared" ca="1" si="275"/>
        <v>50</v>
      </c>
      <c r="LI26" s="5" t="b" cm="1">
        <f t="array" ref="LI26">INDEX(i.meatgrid,$Q26,LI$7)</f>
        <v>1</v>
      </c>
      <c r="LJ26" s="5" t="b" cm="1">
        <f t="array" ref="LJ26">INDEX(i.meatgrid,$Q26,LJ$7)</f>
        <v>0</v>
      </c>
      <c r="LK26" s="5">
        <f>INDEX(i.WoolPrices,$R26,LK$7)</f>
        <v>1</v>
      </c>
      <c r="LL26" s="5">
        <f>INDEX(i.MeatPrices,$S26,LL$7)</f>
        <v>1</v>
      </c>
      <c r="LM26" s="5" cm="1">
        <f t="array" ref="LM26">INDEX(i.meatgrid,$Q26,LM$7)</f>
        <v>1</v>
      </c>
      <c r="LN26" s="5" cm="1">
        <f t="array" ref="LN26">INDEX(i.meatgrid,$Q26,LN$7)</f>
        <v>1</v>
      </c>
      <c r="LO26" s="5" cm="1">
        <f t="array" ref="LO26">INDEX(i.meatgrid,$Q26,LO$7)</f>
        <v>1</v>
      </c>
      <c r="LP26" s="5" cm="1">
        <f t="array" ref="LP26">INDEX(i.meatgrid,$Q26,LP$7)</f>
        <v>0</v>
      </c>
      <c r="LQ26" s="5" cm="1">
        <f t="array" ref="LQ26">INDEX(i.meatgrid,$Q26,LQ$7)</f>
        <v>0</v>
      </c>
      <c r="LR26" s="5" cm="1">
        <f t="array" ref="LR26">INDEX(i.meatgrid,$Q26,LR$7)</f>
        <v>1</v>
      </c>
      <c r="LS26" s="5" cm="1">
        <f t="array" ref="LS26">INDEX(i.meatgrid,$Q26,LS$7)</f>
        <v>1</v>
      </c>
      <c r="LT26" s="5" cm="1">
        <f t="array" ref="LT26">INDEX(i.meatgrid,$Q26,LT$7)</f>
        <v>1</v>
      </c>
      <c r="LU26" s="5">
        <f>INDEX(i.GrainPrices,$T26,LU$7)</f>
        <v>1</v>
      </c>
      <c r="LV26" s="9"/>
      <c r="LW26" s="19" t="b">
        <f t="shared" ca="1" si="275"/>
        <v>0</v>
      </c>
      <c r="LX26" s="19" t="b">
        <f t="shared" ca="1" si="275"/>
        <v>0</v>
      </c>
      <c r="LY26" s="19">
        <f t="shared" ca="1" si="275"/>
        <v>1</v>
      </c>
      <c r="LZ26" s="19">
        <f t="shared" ca="1" si="275"/>
        <v>0.75</v>
      </c>
      <c r="MA26" s="19">
        <f t="shared" ca="1" si="275"/>
        <v>0.75</v>
      </c>
      <c r="MB26" s="19">
        <f t="shared" ca="1" si="275"/>
        <v>0.8</v>
      </c>
      <c r="MC26" s="19">
        <f t="shared" ca="1" si="275"/>
        <v>0.82499999999999996</v>
      </c>
      <c r="MD26" s="19">
        <f t="shared" ca="1" si="275"/>
        <v>0.875</v>
      </c>
      <c r="ME26" s="19">
        <f t="shared" ca="1" si="275"/>
        <v>0.9</v>
      </c>
      <c r="MF26" s="19">
        <f t="shared" ca="1" si="275"/>
        <v>1</v>
      </c>
      <c r="MG26" s="19">
        <f t="shared" ca="1" si="275"/>
        <v>0.875</v>
      </c>
      <c r="MH26" s="19" t="b">
        <f t="shared" ca="1" si="275"/>
        <v>1</v>
      </c>
      <c r="MI26" s="19">
        <f t="shared" ca="1" si="275"/>
        <v>74.989999999999995</v>
      </c>
      <c r="MJ26" s="19" t="str">
        <f t="shared" ca="1" si="275"/>
        <v>-</v>
      </c>
      <c r="MK26" s="19" t="str">
        <f t="shared" ca="1" si="275"/>
        <v>-</v>
      </c>
      <c r="ML26" s="19" t="str">
        <f t="shared" ca="1" si="275"/>
        <v>-</v>
      </c>
      <c r="MM26" s="19" t="str">
        <f t="shared" ca="1" si="275"/>
        <v>-</v>
      </c>
      <c r="MN26" s="19" t="str">
        <f t="shared" ca="1" si="275"/>
        <v>-</v>
      </c>
      <c r="MO26" s="19" t="str">
        <f t="shared" ca="1" si="275"/>
        <v>-</v>
      </c>
      <c r="MP26" s="19" t="str">
        <f t="shared" ca="1" si="275"/>
        <v>-</v>
      </c>
      <c r="MQ26" s="19">
        <f t="shared" ca="1" si="275"/>
        <v>36.99</v>
      </c>
      <c r="MR26" s="19">
        <f t="shared" ca="1" si="275"/>
        <v>36.99</v>
      </c>
      <c r="MS26" s="19" t="str">
        <f t="shared" ca="1" si="275"/>
        <v>-</v>
      </c>
      <c r="MT26" s="19" t="str">
        <f t="shared" ca="1" si="275"/>
        <v>-</v>
      </c>
      <c r="MU26" s="19" t="str">
        <f t="shared" ca="1" si="275"/>
        <v>-</v>
      </c>
      <c r="MV26" s="19" t="str">
        <f t="shared" ca="1" si="275"/>
        <v>-</v>
      </c>
      <c r="MW26" s="19" t="str">
        <f t="shared" ca="1" si="275"/>
        <v>-</v>
      </c>
      <c r="MX26" s="19">
        <f t="shared" ca="1" si="275"/>
        <v>49.99</v>
      </c>
      <c r="MY26" s="19">
        <f t="shared" ca="1" si="275"/>
        <v>49.99</v>
      </c>
      <c r="MZ26" s="19">
        <f t="shared" ca="1" si="275"/>
        <v>49.99</v>
      </c>
      <c r="NA26" s="19">
        <f t="shared" ca="1" si="275"/>
        <v>49.99</v>
      </c>
      <c r="NB26" s="19">
        <f t="shared" ca="1" si="275"/>
        <v>49.99</v>
      </c>
      <c r="NC26" s="19">
        <f t="shared" ca="1" si="275"/>
        <v>49.99</v>
      </c>
      <c r="ND26" s="19">
        <f t="shared" ca="1" si="275"/>
        <v>49.99</v>
      </c>
      <c r="NE26" s="19">
        <f t="shared" ca="1" si="275"/>
        <v>49.99</v>
      </c>
      <c r="NF26" s="19">
        <f t="shared" ca="1" si="275"/>
        <v>412.99</v>
      </c>
      <c r="NG26" s="19">
        <f t="shared" ca="1" si="275"/>
        <v>412.99</v>
      </c>
      <c r="NH26" s="19" t="str">
        <f t="shared" ca="1" si="275"/>
        <v>-</v>
      </c>
      <c r="NI26" s="19" t="str">
        <f t="shared" ca="1" si="275"/>
        <v>-</v>
      </c>
      <c r="NJ26" s="19" t="str">
        <f t="shared" ca="1" si="275"/>
        <v>-</v>
      </c>
      <c r="NK26" s="19" t="str">
        <f t="shared" ca="1" si="275"/>
        <v>-</v>
      </c>
      <c r="NL26" s="19" t="str">
        <f t="shared" ca="1" si="275"/>
        <v>-</v>
      </c>
      <c r="NM26" s="19">
        <f t="shared" ca="1" si="275"/>
        <v>6.8900000000000006</v>
      </c>
      <c r="NN26" s="19">
        <f t="shared" ca="1" si="275"/>
        <v>6.8900000000000006</v>
      </c>
      <c r="NO26" s="19">
        <f t="shared" ca="1" si="275"/>
        <v>6.8900000000000006</v>
      </c>
      <c r="NP26" s="19">
        <f t="shared" ca="1" si="275"/>
        <v>6.8900000000000006</v>
      </c>
      <c r="NQ26" s="19">
        <f t="shared" ca="1" si="275"/>
        <v>6.8900000000000006</v>
      </c>
      <c r="NR26" s="19">
        <f t="shared" ca="1" si="275"/>
        <v>6.8900000000000006</v>
      </c>
      <c r="NS26" s="19">
        <f t="shared" ca="1" si="275"/>
        <v>6.8900000000000006</v>
      </c>
      <c r="NT26" s="19">
        <f t="shared" ca="1" si="275"/>
        <v>6.8900000000000006</v>
      </c>
      <c r="NU26" s="19">
        <f t="shared" ca="1" si="275"/>
        <v>346.99</v>
      </c>
      <c r="NV26" s="19">
        <f t="shared" ca="1" si="275"/>
        <v>346.99</v>
      </c>
      <c r="NW26" s="19" t="str">
        <f t="shared" ca="1" si="275"/>
        <v>-</v>
      </c>
      <c r="NX26" s="19" t="str">
        <f t="shared" ca="1" si="275"/>
        <v>-</v>
      </c>
      <c r="NY26" s="19" t="str">
        <f t="shared" ca="1" si="275"/>
        <v>-</v>
      </c>
      <c r="NZ26" s="19" t="str">
        <f t="shared" ca="1" si="275"/>
        <v>-</v>
      </c>
      <c r="OA26" s="19" t="str">
        <f t="shared" ca="1" si="275"/>
        <v>-</v>
      </c>
      <c r="OB26" s="19">
        <f t="shared" ca="1" si="275"/>
        <v>0</v>
      </c>
      <c r="OC26" s="24">
        <v>0</v>
      </c>
    </row>
    <row r="27" spans="1:393" outlineLevel="1">
      <c r="A27" s="21">
        <f t="shared" si="156"/>
        <v>22</v>
      </c>
      <c r="B27" s="21"/>
      <c r="D27" s="14"/>
      <c r="E27" t="b">
        <v>0</v>
      </c>
      <c r="H27" s="21"/>
      <c r="I27" s="21"/>
      <c r="J27" s="21"/>
      <c r="K27" s="21"/>
      <c r="L27" s="21"/>
      <c r="M27" s="21"/>
      <c r="N27" s="21"/>
      <c r="O27" s="21"/>
      <c r="P27" s="21"/>
      <c r="Q27" s="21"/>
      <c r="R27" s="21"/>
      <c r="S27" s="21"/>
      <c r="T27" s="21"/>
      <c r="U27" s="218"/>
      <c r="V27" s="218"/>
      <c r="W27" s="21"/>
      <c r="X27" s="218"/>
      <c r="Y27" s="218"/>
      <c r="Z27" s="218"/>
      <c r="AA27" s="218"/>
      <c r="AB27" s="218"/>
      <c r="AC27" s="218"/>
      <c r="AD27" s="218"/>
      <c r="AE27" s="218"/>
      <c r="AJ27" s="218"/>
      <c r="AK27" s="218"/>
      <c r="AL27" s="234" t="str">
        <f ca="1">"blank "&amp;TEXT(RAND(),"0.000")</f>
        <v>blank 0.114</v>
      </c>
      <c r="AM27" s="9" t="str">
        <f ca="1">IF(COUNTIF(AL$5:AL27,AL27)=1,"-","Dup")</f>
        <v>-</v>
      </c>
      <c r="AN27" s="9"/>
      <c r="AO27" s="14"/>
      <c r="AP27" s="14"/>
      <c r="AQ27" s="14"/>
      <c r="AR27" s="14"/>
      <c r="AS27" s="14"/>
      <c r="AT27" s="14"/>
      <c r="AU27" s="9"/>
      <c r="AV27" s="14"/>
      <c r="AW27" s="14"/>
      <c r="AX27" s="14"/>
      <c r="AY27" s="14"/>
      <c r="AZ27" s="14"/>
      <c r="BA27" s="14"/>
      <c r="BB27" s="14"/>
      <c r="BC27" s="9"/>
      <c r="BD27" s="14"/>
      <c r="BE27" s="14"/>
      <c r="BF27" s="14"/>
      <c r="BG27" s="14"/>
      <c r="BH27" s="14"/>
      <c r="BI27" s="14"/>
      <c r="BJ27" s="14"/>
      <c r="BK27" s="14"/>
      <c r="BL27" s="14"/>
      <c r="BM27" s="14"/>
      <c r="BN27" s="14"/>
      <c r="BO27" s="9"/>
      <c r="BP27" s="14"/>
      <c r="BQ27" s="14"/>
      <c r="BR27" s="14"/>
      <c r="BS27" s="14"/>
      <c r="BT27" s="14"/>
      <c r="BU27" s="14"/>
      <c r="BV27" s="14"/>
      <c r="BW27" s="14"/>
      <c r="BX27" s="14"/>
      <c r="BY27" s="14"/>
      <c r="BZ27" s="9"/>
      <c r="CA27" s="14"/>
      <c r="CB27" s="14"/>
      <c r="CC27" s="14"/>
      <c r="CD27" s="14"/>
      <c r="CE27" s="14"/>
      <c r="CF27" s="14"/>
      <c r="CG27" s="14"/>
      <c r="CH27" s="14"/>
      <c r="CI27" s="14"/>
      <c r="CJ27" s="14"/>
      <c r="CK27" s="14"/>
      <c r="CL27" s="9"/>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c r="EM27" s="14"/>
      <c r="EN27" s="14"/>
      <c r="EO27" s="14"/>
      <c r="EP27" s="14"/>
      <c r="EQ27" s="14"/>
      <c r="ER27" s="14"/>
      <c r="ES27" s="14"/>
      <c r="ET27" s="14"/>
      <c r="EU27" s="14"/>
      <c r="EV27" s="14"/>
      <c r="EW27" s="14"/>
      <c r="EX27" s="14"/>
      <c r="EY27" s="14"/>
      <c r="EZ27" s="14"/>
      <c r="FA27" s="14"/>
      <c r="FB27" s="14"/>
      <c r="FC27" s="14"/>
      <c r="FD27" s="14"/>
      <c r="FE27" s="14"/>
      <c r="FF27" s="14"/>
      <c r="FG27" s="14"/>
      <c r="FH27" s="14"/>
      <c r="FI27" s="14"/>
      <c r="FJ27" s="14"/>
      <c r="FK27" s="14"/>
      <c r="FL27" s="14"/>
      <c r="FM27" s="14"/>
      <c r="FN27" s="14"/>
      <c r="FO27" s="14"/>
      <c r="FP27" s="14"/>
      <c r="FQ27" s="14"/>
      <c r="FR27" s="14"/>
      <c r="FS27" s="14"/>
      <c r="FT27" s="14"/>
      <c r="FU27" s="14"/>
      <c r="FV27" s="14"/>
      <c r="FW27" s="14"/>
      <c r="FX27" s="14"/>
      <c r="FY27" s="14"/>
      <c r="FZ27" s="14"/>
      <c r="GA27" s="14"/>
      <c r="GB27" s="14"/>
      <c r="GC27" s="14"/>
      <c r="GD27" s="14"/>
      <c r="GE27" s="14"/>
      <c r="GF27" s="14"/>
      <c r="GG27" s="14"/>
      <c r="GH27" s="14"/>
      <c r="GI27" s="14"/>
      <c r="GJ27" s="14"/>
      <c r="GK27" s="14"/>
      <c r="GL27" s="14"/>
      <c r="GM27" s="14"/>
      <c r="GN27" s="14"/>
      <c r="GO27" s="14"/>
      <c r="GP27" s="14"/>
      <c r="GQ27" s="14"/>
      <c r="GR27" s="14"/>
      <c r="GS27" s="14"/>
      <c r="GT27" s="14"/>
      <c r="GU27" s="14"/>
      <c r="GV27" s="14"/>
      <c r="GW27" s="14"/>
      <c r="GX27" s="14"/>
      <c r="GY27" s="14"/>
      <c r="GZ27" s="14"/>
      <c r="HA27" s="14"/>
      <c r="HB27" s="14"/>
      <c r="HC27" s="14"/>
      <c r="HD27" s="14"/>
      <c r="HE27" s="14"/>
      <c r="HF27" s="14"/>
      <c r="HG27" s="14"/>
      <c r="HH27" s="14"/>
      <c r="HI27" s="14"/>
      <c r="HJ27" s="14"/>
      <c r="HK27" s="14"/>
      <c r="HL27" s="14"/>
      <c r="HM27" s="14"/>
      <c r="HN27" s="14"/>
      <c r="HO27" s="14"/>
      <c r="HP27" s="14"/>
      <c r="HQ27" s="14"/>
      <c r="HR27" s="14"/>
      <c r="HS27" s="14"/>
      <c r="HT27" s="14"/>
      <c r="HU27" s="14"/>
      <c r="HV27" s="14"/>
      <c r="HW27" s="14"/>
      <c r="HX27" s="9"/>
      <c r="HY27" s="14"/>
      <c r="HZ27" s="14"/>
      <c r="IA27" s="14"/>
      <c r="IB27" s="14"/>
      <c r="IC27" s="14"/>
      <c r="ID27" s="14"/>
      <c r="IE27" s="14"/>
      <c r="IF27" s="14"/>
      <c r="IG27" s="14"/>
      <c r="IH27" s="14"/>
      <c r="II27" s="14"/>
      <c r="IJ27" s="14"/>
      <c r="IK27" s="14"/>
      <c r="IL27" s="14"/>
      <c r="IM27" s="14"/>
      <c r="IN27" s="14"/>
      <c r="IO27" s="14"/>
      <c r="IP27" s="14"/>
      <c r="IQ27" s="14"/>
      <c r="IR27" s="14"/>
      <c r="IS27" s="14"/>
      <c r="IT27" s="14"/>
      <c r="IU27" s="14"/>
      <c r="IV27" s="14"/>
      <c r="IW27" s="14"/>
      <c r="IX27" s="14"/>
      <c r="IY27" s="14"/>
      <c r="IZ27" s="14"/>
      <c r="JA27" s="14"/>
      <c r="JB27" s="9"/>
      <c r="JC27" s="14"/>
      <c r="JD27" s="14"/>
      <c r="JE27" s="14"/>
      <c r="JF27" s="14"/>
      <c r="JG27" s="14"/>
      <c r="JH27" s="14"/>
      <c r="JI27" s="14"/>
      <c r="JJ27" s="14"/>
      <c r="JK27" s="14"/>
      <c r="JL27" s="14"/>
      <c r="JM27" s="14"/>
      <c r="JN27" s="14"/>
      <c r="JO27" s="14"/>
      <c r="JP27" s="14"/>
      <c r="JQ27" s="14"/>
      <c r="JR27" s="14"/>
      <c r="JS27" s="14"/>
      <c r="JT27" s="14"/>
      <c r="JU27" s="14"/>
      <c r="JV27" s="14"/>
      <c r="JW27" s="14"/>
      <c r="JX27" s="14"/>
      <c r="JY27" s="14"/>
      <c r="JZ27" s="14"/>
      <c r="KA27" s="14"/>
      <c r="KB27" s="14"/>
      <c r="KC27" s="14"/>
      <c r="KD27" s="14"/>
      <c r="KE27" s="14"/>
      <c r="KF27" s="14"/>
      <c r="KG27" s="14"/>
      <c r="KH27" s="14"/>
      <c r="KI27" s="14"/>
      <c r="KJ27" s="14"/>
      <c r="KK27" s="14"/>
      <c r="KL27" s="14"/>
      <c r="KM27" s="14"/>
      <c r="KN27" s="14"/>
      <c r="KO27" s="14"/>
      <c r="KP27" s="14"/>
      <c r="KQ27" s="14"/>
      <c r="KR27" s="14"/>
      <c r="KS27" s="14"/>
      <c r="KT27" s="14"/>
      <c r="KU27" s="14"/>
      <c r="KV27" s="14"/>
      <c r="KW27" s="14"/>
      <c r="KX27" s="14"/>
      <c r="KY27" s="14"/>
      <c r="KZ27" s="14"/>
      <c r="LA27" s="14"/>
      <c r="LB27" s="14"/>
      <c r="LC27" s="14"/>
      <c r="LD27" s="9"/>
      <c r="LE27" s="14"/>
      <c r="LF27" s="14"/>
      <c r="LG27" s="14"/>
      <c r="LH27" s="14"/>
      <c r="LI27" s="14"/>
      <c r="LJ27" s="14"/>
      <c r="LK27" s="14"/>
      <c r="LL27" s="14"/>
      <c r="LM27" s="14"/>
      <c r="LN27" s="14"/>
      <c r="LO27" s="14"/>
      <c r="LP27" s="14"/>
      <c r="LQ27" s="14"/>
      <c r="LR27" s="14"/>
      <c r="LS27" s="14"/>
      <c r="LT27" s="14"/>
      <c r="LU27" s="14"/>
      <c r="LV27" s="9"/>
      <c r="LW27" s="14"/>
      <c r="LX27" s="14"/>
      <c r="LY27" s="14"/>
      <c r="LZ27" s="14"/>
      <c r="MA27" s="14"/>
      <c r="MB27" s="14"/>
      <c r="MC27" s="14"/>
      <c r="MD27" s="14"/>
      <c r="ME27" s="14"/>
      <c r="MF27" s="14"/>
      <c r="MG27" s="14"/>
      <c r="MH27" s="14"/>
      <c r="MI27" s="14"/>
      <c r="MJ27" s="14"/>
      <c r="MK27" s="14"/>
      <c r="ML27" s="14"/>
      <c r="MM27" s="14"/>
      <c r="MN27" s="14"/>
      <c r="MO27" s="14"/>
      <c r="MP27" s="14"/>
      <c r="MQ27" s="14"/>
      <c r="MR27" s="14"/>
      <c r="MS27" s="14"/>
      <c r="MT27" s="14"/>
      <c r="MU27" s="14"/>
      <c r="MV27" s="14"/>
      <c r="MW27" s="14"/>
      <c r="MX27" s="14"/>
      <c r="MY27" s="14"/>
      <c r="MZ27" s="14"/>
      <c r="NA27" s="14"/>
      <c r="NB27" s="14"/>
      <c r="NC27" s="14"/>
      <c r="ND27" s="14"/>
      <c r="NE27" s="14"/>
      <c r="NF27" s="14"/>
      <c r="NG27" s="14"/>
      <c r="NH27" s="14"/>
      <c r="NI27" s="14"/>
      <c r="NJ27" s="14"/>
      <c r="NK27" s="14"/>
      <c r="NL27" s="14"/>
      <c r="NM27" s="14"/>
      <c r="NN27" s="14"/>
      <c r="NO27" s="14"/>
      <c r="NP27" s="14"/>
      <c r="NQ27" s="14"/>
      <c r="NR27" s="14"/>
      <c r="NS27" s="14"/>
      <c r="NT27" s="14"/>
      <c r="NU27" s="14"/>
      <c r="NV27" s="14"/>
      <c r="NW27" s="14"/>
      <c r="NX27" s="14"/>
      <c r="NY27" s="14"/>
      <c r="NZ27" s="14"/>
      <c r="OA27" s="14"/>
      <c r="OB27" s="14"/>
      <c r="OC27" s="24">
        <v>0</v>
      </c>
    </row>
    <row r="28" spans="1:393">
      <c r="A28" s="21">
        <f>ROW(A28)-5</f>
        <v>23</v>
      </c>
      <c r="B28" s="21"/>
      <c r="D28" s="14"/>
      <c r="E28" t="b">
        <v>0</v>
      </c>
      <c r="G28" s="32" t="s">
        <v>1019</v>
      </c>
      <c r="M28">
        <v>1</v>
      </c>
      <c r="N28">
        <v>1</v>
      </c>
      <c r="P28">
        <v>1</v>
      </c>
      <c r="Q28">
        <v>1</v>
      </c>
      <c r="R28">
        <v>1</v>
      </c>
      <c r="S28">
        <v>1</v>
      </c>
      <c r="T28">
        <v>1</v>
      </c>
      <c r="U28" s="218"/>
      <c r="V28" s="218"/>
      <c r="W28">
        <v>0</v>
      </c>
      <c r="X28" s="218"/>
      <c r="Y28" s="218">
        <v>81</v>
      </c>
      <c r="Z28" s="218">
        <v>81</v>
      </c>
      <c r="AA28" s="218">
        <v>81</v>
      </c>
      <c r="AB28" s="218">
        <v>1</v>
      </c>
      <c r="AC28" s="218">
        <v>1</v>
      </c>
      <c r="AD28" s="218">
        <v>1</v>
      </c>
      <c r="AE28" s="218">
        <v>1</v>
      </c>
      <c r="AL28" s="233" t="s">
        <v>1757</v>
      </c>
      <c r="AM28" s="9" t="str">
        <f ca="1">IF(COUNTIF(AL$5:AL28,AL28)=1,"-","Dup")</f>
        <v>-</v>
      </c>
      <c r="AN28" s="9"/>
      <c r="AO28" s="515"/>
      <c r="AP28" s="515"/>
      <c r="AQ28" s="515"/>
      <c r="AR28" s="515"/>
      <c r="AS28" s="515"/>
      <c r="AT28" s="515"/>
      <c r="AU28" s="9"/>
      <c r="AV28" s="515"/>
      <c r="AW28" s="515"/>
      <c r="AX28" s="515"/>
      <c r="AY28" s="515"/>
      <c r="AZ28" s="515"/>
      <c r="BA28" s="515"/>
      <c r="BB28" s="515"/>
      <c r="BC28" s="9"/>
      <c r="BD28" s="515"/>
      <c r="BE28" s="515"/>
      <c r="BF28" s="515"/>
      <c r="BG28" s="515"/>
      <c r="BH28" s="515"/>
      <c r="BI28" s="515"/>
      <c r="BJ28" s="515"/>
      <c r="BK28" s="515"/>
      <c r="BL28" s="515"/>
      <c r="BM28" s="515"/>
      <c r="BN28" s="515"/>
      <c r="BO28" s="9"/>
      <c r="BP28" s="515"/>
      <c r="BQ28" s="515"/>
      <c r="BR28" s="515"/>
      <c r="BS28" s="515"/>
      <c r="BT28" s="515"/>
      <c r="BU28" s="515"/>
      <c r="BV28" s="515"/>
      <c r="BW28" s="515"/>
      <c r="BX28" s="515"/>
      <c r="BY28" s="515"/>
      <c r="BZ28" s="9"/>
      <c r="CA28" s="515"/>
      <c r="CB28" s="515"/>
      <c r="CC28" s="515"/>
      <c r="CD28" s="515"/>
      <c r="CE28" s="515"/>
      <c r="CF28" s="515"/>
      <c r="CG28" s="515"/>
      <c r="CH28" s="515"/>
      <c r="CI28" s="515"/>
      <c r="CJ28" s="515"/>
      <c r="CK28" s="515"/>
      <c r="CL28" s="9"/>
      <c r="CM28" s="515"/>
      <c r="CN28" s="515"/>
      <c r="CO28" s="515"/>
      <c r="CP28" s="515"/>
      <c r="CQ28" s="515"/>
      <c r="CR28" s="515"/>
      <c r="CS28" s="515"/>
      <c r="CT28" s="515"/>
      <c r="CU28" s="515"/>
      <c r="CV28" s="515"/>
      <c r="CW28" s="515"/>
      <c r="CX28" s="515"/>
      <c r="CY28" s="515"/>
      <c r="CZ28" s="515"/>
      <c r="DA28" s="515"/>
      <c r="DB28" s="515"/>
      <c r="DC28" s="515"/>
      <c r="DD28" s="515"/>
      <c r="DE28" s="515"/>
      <c r="DF28" s="515"/>
      <c r="DG28" s="515"/>
      <c r="DH28" s="515"/>
      <c r="DI28" s="515"/>
      <c r="DJ28" s="515"/>
      <c r="DK28" s="515"/>
      <c r="DL28" s="515"/>
      <c r="DM28" s="515"/>
      <c r="DN28" s="515"/>
      <c r="DO28" s="515"/>
      <c r="DP28" s="515"/>
      <c r="DQ28" s="515"/>
      <c r="DR28" s="515"/>
      <c r="DS28" s="515"/>
      <c r="DT28" s="515"/>
      <c r="DU28" s="515"/>
      <c r="DV28" s="516"/>
      <c r="DW28" s="515"/>
      <c r="DX28" s="515"/>
      <c r="DY28" s="515"/>
      <c r="DZ28" s="515"/>
      <c r="EA28" s="515"/>
      <c r="EB28" s="515"/>
      <c r="EC28" s="515"/>
      <c r="ED28" s="515"/>
      <c r="EE28" s="515"/>
      <c r="EF28" s="515"/>
      <c r="EG28" s="515"/>
      <c r="EH28" s="515"/>
      <c r="EI28" s="515"/>
      <c r="EJ28" s="515"/>
      <c r="EK28" s="515"/>
      <c r="EL28" s="515"/>
      <c r="EM28" s="515"/>
      <c r="EN28" s="515"/>
      <c r="EO28" s="515"/>
      <c r="EP28" s="515"/>
      <c r="EQ28" s="515"/>
      <c r="ER28" s="515"/>
      <c r="ES28" s="515"/>
      <c r="ET28" s="515"/>
      <c r="EU28" s="515"/>
      <c r="EV28" s="515"/>
      <c r="EW28" s="515"/>
      <c r="EX28" s="515"/>
      <c r="EY28" s="515"/>
      <c r="EZ28" s="515"/>
      <c r="FA28" s="515"/>
      <c r="FB28" s="515"/>
      <c r="FC28" s="515"/>
      <c r="FD28" s="515"/>
      <c r="FE28" s="515"/>
      <c r="FF28" s="515"/>
      <c r="FG28" s="515"/>
      <c r="FH28" s="515"/>
      <c r="FI28" s="515"/>
      <c r="FJ28" s="515"/>
      <c r="FK28" s="515"/>
      <c r="FL28" s="515"/>
      <c r="FM28" s="515"/>
      <c r="FN28" s="515"/>
      <c r="FO28" s="515"/>
      <c r="FP28" s="515"/>
      <c r="FQ28" s="515"/>
      <c r="FR28" s="515"/>
      <c r="FS28" s="515"/>
      <c r="FT28" s="515"/>
      <c r="FU28" s="515"/>
      <c r="FV28" s="515"/>
      <c r="FW28" s="515"/>
      <c r="FX28" s="515"/>
      <c r="FY28" s="515"/>
      <c r="FZ28" s="515"/>
      <c r="GA28" s="515"/>
      <c r="GB28" s="515"/>
      <c r="GC28" s="515"/>
      <c r="GD28" s="515"/>
      <c r="GE28" s="515"/>
      <c r="GF28" s="515"/>
      <c r="GG28" s="515"/>
      <c r="GH28" s="515"/>
      <c r="GI28" s="515"/>
      <c r="GJ28" s="515"/>
      <c r="GK28" s="515"/>
      <c r="GL28" s="515"/>
      <c r="GM28" s="515"/>
      <c r="GN28" s="515"/>
      <c r="GO28" s="515"/>
      <c r="GP28" s="515"/>
      <c r="GQ28" s="515"/>
      <c r="GR28" s="515"/>
      <c r="GS28" s="515"/>
      <c r="GT28" s="515"/>
      <c r="GU28" s="515"/>
      <c r="GV28" s="515"/>
      <c r="GW28" s="515"/>
      <c r="GX28" s="515"/>
      <c r="GY28" s="515"/>
      <c r="GZ28" s="515"/>
      <c r="HA28" s="515"/>
      <c r="HB28" s="515"/>
      <c r="HC28" s="515"/>
      <c r="HD28" s="515"/>
      <c r="HE28" s="515"/>
      <c r="HF28" s="515"/>
      <c r="HG28" s="515"/>
      <c r="HH28" s="515"/>
      <c r="HI28" s="515"/>
      <c r="HJ28" s="515"/>
      <c r="HK28" s="515"/>
      <c r="HL28" s="515"/>
      <c r="HM28" s="515"/>
      <c r="HN28" s="515"/>
      <c r="HO28" s="515"/>
      <c r="HP28" s="515"/>
      <c r="HQ28" s="515"/>
      <c r="HR28" s="515"/>
      <c r="HS28" s="515"/>
      <c r="HT28" s="515"/>
      <c r="HU28" s="515"/>
      <c r="HV28" s="515"/>
      <c r="HW28" s="515"/>
      <c r="HX28" s="9"/>
      <c r="HY28" s="515"/>
      <c r="HZ28" s="515"/>
      <c r="IA28" s="515"/>
      <c r="IB28" s="515"/>
      <c r="IC28" s="515"/>
      <c r="ID28" s="515"/>
      <c r="IE28" s="515"/>
      <c r="IF28" s="515"/>
      <c r="IG28" s="515"/>
      <c r="IH28" s="515"/>
      <c r="II28" s="515"/>
      <c r="IJ28" s="515"/>
      <c r="IK28" s="515"/>
      <c r="IL28" s="515"/>
      <c r="IM28" s="515"/>
      <c r="IN28" s="515"/>
      <c r="IO28" s="515"/>
      <c r="IP28" s="515"/>
      <c r="IQ28" s="515"/>
      <c r="IR28" s="515"/>
      <c r="IS28" s="515"/>
      <c r="IT28" s="515"/>
      <c r="IU28" s="515"/>
      <c r="IV28" s="515"/>
      <c r="IW28" s="515"/>
      <c r="IX28" s="515"/>
      <c r="IY28" s="515"/>
      <c r="IZ28" s="515"/>
      <c r="JA28" s="515"/>
      <c r="JB28" s="9"/>
      <c r="JC28" s="515"/>
      <c r="JD28" s="515"/>
      <c r="JE28" s="515"/>
      <c r="JF28" s="515"/>
      <c r="JG28" s="515"/>
      <c r="JH28" s="515"/>
      <c r="JI28" s="515"/>
      <c r="JJ28" s="515"/>
      <c r="JK28" s="515"/>
      <c r="JL28" s="515"/>
      <c r="JM28" s="515"/>
      <c r="JN28" s="515"/>
      <c r="JO28" s="515"/>
      <c r="JP28" s="515"/>
      <c r="JQ28" s="515"/>
      <c r="JR28" s="515"/>
      <c r="JS28" s="515"/>
      <c r="JT28" s="515"/>
      <c r="JU28" s="515"/>
      <c r="JV28" s="515"/>
      <c r="JW28" s="515"/>
      <c r="JX28" s="515"/>
      <c r="JY28" s="515"/>
      <c r="JZ28" s="515"/>
      <c r="KA28" s="515"/>
      <c r="KB28" s="515"/>
      <c r="KC28" s="515"/>
      <c r="KD28" s="515"/>
      <c r="KE28" s="515"/>
      <c r="KF28" s="515"/>
      <c r="KG28" s="515"/>
      <c r="KH28" s="515"/>
      <c r="KI28" s="515"/>
      <c r="KJ28" s="515"/>
      <c r="KK28" s="515"/>
      <c r="KL28" s="515"/>
      <c r="KM28" s="515"/>
      <c r="KN28" s="515"/>
      <c r="KO28" s="515"/>
      <c r="KP28" s="515"/>
      <c r="KQ28" s="515"/>
      <c r="KR28" s="515"/>
      <c r="KS28" s="515"/>
      <c r="KT28" s="515"/>
      <c r="KU28" s="515"/>
      <c r="KV28" s="515"/>
      <c r="KW28" s="515"/>
      <c r="KX28" s="515"/>
      <c r="KY28" s="515"/>
      <c r="KZ28" s="515"/>
      <c r="LA28" s="515"/>
      <c r="LB28" s="515"/>
      <c r="LC28" s="515"/>
      <c r="LD28" s="9"/>
      <c r="LE28" s="515"/>
      <c r="LF28" s="515"/>
      <c r="LG28" s="515"/>
      <c r="LH28" s="515"/>
      <c r="LI28" s="515"/>
      <c r="LJ28" s="515"/>
      <c r="LK28" s="515"/>
      <c r="LL28" s="515"/>
      <c r="LM28" s="515"/>
      <c r="LN28" s="515"/>
      <c r="LO28" s="515"/>
      <c r="LP28" s="515"/>
      <c r="LQ28" s="515"/>
      <c r="LR28" s="515"/>
      <c r="LS28" s="515"/>
      <c r="LT28" s="515"/>
      <c r="LU28" s="515"/>
      <c r="LV28" s="9"/>
      <c r="LW28" s="515"/>
      <c r="LX28" s="515"/>
      <c r="LY28" s="515"/>
      <c r="LZ28" s="515"/>
      <c r="MA28" s="515"/>
      <c r="MB28" s="515"/>
      <c r="MC28" s="515"/>
      <c r="MD28" s="515"/>
      <c r="ME28" s="515"/>
      <c r="MF28" s="515"/>
      <c r="MG28" s="515"/>
      <c r="MH28" s="515"/>
      <c r="MI28" s="515"/>
      <c r="MJ28" s="515"/>
      <c r="MK28" s="515"/>
      <c r="ML28" s="515"/>
      <c r="MM28" s="515"/>
      <c r="MN28" s="515"/>
      <c r="MO28" s="515"/>
      <c r="MP28" s="515"/>
      <c r="MQ28" s="515"/>
      <c r="MR28" s="515"/>
      <c r="MS28" s="515"/>
      <c r="MT28" s="515"/>
      <c r="MU28" s="515"/>
      <c r="MV28" s="515"/>
      <c r="MW28" s="515"/>
      <c r="MX28" s="515"/>
      <c r="MY28" s="515"/>
      <c r="MZ28" s="515"/>
      <c r="NA28" s="515"/>
      <c r="NB28" s="515"/>
      <c r="NC28" s="515"/>
      <c r="ND28" s="515"/>
      <c r="NE28" s="515"/>
      <c r="NF28" s="515"/>
      <c r="NG28" s="515"/>
      <c r="NH28" s="515"/>
      <c r="NI28" s="515"/>
      <c r="NJ28" s="515"/>
      <c r="NK28" s="515"/>
      <c r="NL28" s="515"/>
      <c r="NM28" s="515"/>
      <c r="NN28" s="515"/>
      <c r="NO28" s="515"/>
      <c r="NP28" s="515"/>
      <c r="NQ28" s="515"/>
      <c r="NR28" s="515"/>
      <c r="NS28" s="515"/>
      <c r="NT28" s="515"/>
      <c r="NU28" s="515"/>
      <c r="NV28" s="515"/>
      <c r="NW28" s="515"/>
      <c r="NX28" s="515"/>
      <c r="NY28" s="515"/>
      <c r="NZ28" s="515"/>
      <c r="OA28" s="515"/>
      <c r="OB28" s="515"/>
      <c r="OC28" s="24">
        <v>0</v>
      </c>
    </row>
    <row r="29" spans="1:393" outlineLevel="1">
      <c r="A29" s="21">
        <f>ROW(A29)-5</f>
        <v>24</v>
      </c>
      <c r="B29" s="21"/>
      <c r="D29" s="14"/>
      <c r="E29" t="b">
        <v>0</v>
      </c>
      <c r="G29" s="32" t="s">
        <v>1020</v>
      </c>
      <c r="M29">
        <v>4</v>
      </c>
      <c r="N29">
        <v>3</v>
      </c>
      <c r="P29">
        <v>1</v>
      </c>
      <c r="Q29">
        <v>4</v>
      </c>
      <c r="R29">
        <v>1</v>
      </c>
      <c r="S29">
        <v>4</v>
      </c>
      <c r="T29">
        <v>1</v>
      </c>
      <c r="U29" s="218"/>
      <c r="V29" s="218"/>
      <c r="W29">
        <v>0</v>
      </c>
      <c r="X29" s="218"/>
      <c r="Y29" s="218">
        <f>Y28+26</f>
        <v>107</v>
      </c>
      <c r="Z29" s="218">
        <f>Z28+26</f>
        <v>107</v>
      </c>
      <c r="AA29" s="218">
        <f>AA28+26</f>
        <v>107</v>
      </c>
      <c r="AB29" s="218">
        <v>3</v>
      </c>
      <c r="AC29" s="218">
        <v>5</v>
      </c>
      <c r="AD29" s="218">
        <v>5</v>
      </c>
      <c r="AE29" s="218">
        <v>5</v>
      </c>
      <c r="AL29" s="559" t="s">
        <v>1823</v>
      </c>
      <c r="AM29" s="9" t="str">
        <f ca="1">IF(COUNTIF(AL$5:AL29,AL29)=1,"-","Dup")</f>
        <v>-</v>
      </c>
      <c r="AN29" s="9"/>
      <c r="AO29" s="14"/>
      <c r="AP29" s="14"/>
      <c r="AQ29" s="14"/>
      <c r="AR29" s="14"/>
      <c r="AS29" s="14"/>
      <c r="AT29" s="14"/>
      <c r="AU29" s="9"/>
      <c r="AV29" s="14"/>
      <c r="AW29" s="14"/>
      <c r="AX29" s="14"/>
      <c r="AY29" s="14"/>
      <c r="AZ29" s="14"/>
      <c r="BA29" s="14"/>
      <c r="BB29" s="14"/>
      <c r="BC29" s="9"/>
      <c r="BD29" s="14"/>
      <c r="BE29" s="14"/>
      <c r="BF29" s="14"/>
      <c r="BG29" s="14"/>
      <c r="BH29" s="14"/>
      <c r="BI29" s="14"/>
      <c r="BJ29" s="14"/>
      <c r="BK29" s="14"/>
      <c r="BL29" s="14"/>
      <c r="BM29" s="14"/>
      <c r="BN29" s="14"/>
      <c r="BO29" s="9"/>
      <c r="BP29" s="14"/>
      <c r="BQ29" s="14"/>
      <c r="BR29" s="14"/>
      <c r="BS29" s="14"/>
      <c r="BT29" s="14"/>
      <c r="BU29" s="14"/>
      <c r="BV29" s="14"/>
      <c r="BW29" s="14"/>
      <c r="BX29" s="14"/>
      <c r="BY29" s="14"/>
      <c r="BZ29" s="9"/>
      <c r="CA29" s="14"/>
      <c r="CB29" s="14"/>
      <c r="CC29" s="14"/>
      <c r="CD29" s="14"/>
      <c r="CE29" s="14"/>
      <c r="CF29" s="153"/>
      <c r="CG29" s="14"/>
      <c r="CH29" s="14"/>
      <c r="CI29" s="14"/>
      <c r="CJ29" s="14"/>
      <c r="CK29" s="14"/>
      <c r="CL29" s="9"/>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322"/>
      <c r="DW29" s="14"/>
      <c r="DX29" s="14"/>
      <c r="DY29" s="14"/>
      <c r="DZ29" s="14"/>
      <c r="EA29" s="14"/>
      <c r="EB29" s="14"/>
      <c r="EC29" s="14"/>
      <c r="ED29" s="14"/>
      <c r="EE29" s="14"/>
      <c r="EF29" s="14"/>
      <c r="EG29" s="14"/>
      <c r="EH29" s="14"/>
      <c r="EI29" s="14"/>
      <c r="EJ29" s="14"/>
      <c r="EK29" s="14"/>
      <c r="EL29" s="14"/>
      <c r="EM29" s="14"/>
      <c r="EN29" s="14"/>
      <c r="EO29" s="14"/>
      <c r="EP29" s="14"/>
      <c r="EQ29" s="14"/>
      <c r="ER29" s="14"/>
      <c r="ES29" s="14"/>
      <c r="ET29" s="14"/>
      <c r="EU29" s="14"/>
      <c r="EV29" s="14"/>
      <c r="EW29" s="14"/>
      <c r="EX29" s="14"/>
      <c r="EY29" s="14"/>
      <c r="EZ29" s="14"/>
      <c r="FA29" s="14"/>
      <c r="FB29" s="14"/>
      <c r="FC29" s="14"/>
      <c r="FD29" s="14"/>
      <c r="FE29" s="14"/>
      <c r="FF29" s="14"/>
      <c r="FG29" s="14"/>
      <c r="FH29" s="14"/>
      <c r="FI29" s="14"/>
      <c r="FJ29" s="14"/>
      <c r="FK29" s="14"/>
      <c r="FL29" s="14"/>
      <c r="FM29" s="14"/>
      <c r="FN29" s="14"/>
      <c r="FO29" s="14"/>
      <c r="FP29" s="14"/>
      <c r="FQ29" s="14"/>
      <c r="FR29" s="14"/>
      <c r="FS29" s="14"/>
      <c r="FT29" s="14"/>
      <c r="FU29" s="14"/>
      <c r="FV29" s="14"/>
      <c r="FW29" s="14"/>
      <c r="FX29" s="14"/>
      <c r="FY29" s="14"/>
      <c r="FZ29" s="14"/>
      <c r="GA29" s="14"/>
      <c r="GB29" s="14"/>
      <c r="GC29" s="14"/>
      <c r="GD29" s="14"/>
      <c r="GE29" s="14"/>
      <c r="GF29" s="14"/>
      <c r="GG29" s="14"/>
      <c r="GH29" s="14"/>
      <c r="GI29" s="14"/>
      <c r="GJ29" s="14"/>
      <c r="GK29" s="14"/>
      <c r="GL29" s="14"/>
      <c r="GM29" s="14"/>
      <c r="GN29" s="14"/>
      <c r="GO29" s="14"/>
      <c r="GP29" s="14"/>
      <c r="GQ29" s="14"/>
      <c r="GR29" s="14"/>
      <c r="GS29" s="14"/>
      <c r="GT29" s="14"/>
      <c r="GU29" s="14"/>
      <c r="GV29" s="14"/>
      <c r="GW29" s="14"/>
      <c r="GX29" s="14"/>
      <c r="GY29" s="14"/>
      <c r="GZ29" s="14"/>
      <c r="HA29" s="14"/>
      <c r="HB29" s="14"/>
      <c r="HC29" s="14"/>
      <c r="HD29" s="14"/>
      <c r="HE29" s="14"/>
      <c r="HF29" s="14"/>
      <c r="HG29" s="14"/>
      <c r="HH29" s="14"/>
      <c r="HI29" s="14"/>
      <c r="HJ29" s="14"/>
      <c r="HK29" s="14"/>
      <c r="HL29" s="14"/>
      <c r="HM29" s="14"/>
      <c r="HN29" s="14"/>
      <c r="HO29" s="14"/>
      <c r="HP29" s="14"/>
      <c r="HQ29" s="14"/>
      <c r="HR29" s="14"/>
      <c r="HS29" s="14"/>
      <c r="HT29" s="14"/>
      <c r="HU29" s="14"/>
      <c r="HV29" s="14"/>
      <c r="HW29" s="14"/>
      <c r="HX29" s="9"/>
      <c r="HY29" s="14"/>
      <c r="HZ29" s="14"/>
      <c r="IA29" s="14"/>
      <c r="IB29" s="14"/>
      <c r="IC29" s="14"/>
      <c r="ID29" s="14"/>
      <c r="IE29" s="14"/>
      <c r="IF29" s="14"/>
      <c r="IG29" s="14"/>
      <c r="IH29" s="14"/>
      <c r="II29" s="14"/>
      <c r="IJ29" s="14"/>
      <c r="IK29" s="14"/>
      <c r="IL29" s="14"/>
      <c r="IM29" s="14"/>
      <c r="IN29" s="14"/>
      <c r="IO29" s="14"/>
      <c r="IP29" s="14"/>
      <c r="IQ29" s="14"/>
      <c r="IR29" s="14"/>
      <c r="IS29" s="14"/>
      <c r="IT29" s="14"/>
      <c r="IU29" s="14"/>
      <c r="IV29" s="14"/>
      <c r="IW29" s="14"/>
      <c r="IX29" s="14"/>
      <c r="IY29" s="14"/>
      <c r="IZ29" s="14"/>
      <c r="JA29" s="14"/>
      <c r="JB29" s="9"/>
      <c r="JC29" s="14"/>
      <c r="JD29" s="14"/>
      <c r="JE29" s="14"/>
      <c r="JF29" s="14"/>
      <c r="JG29" s="14"/>
      <c r="JH29" s="14"/>
      <c r="JI29" s="14"/>
      <c r="JJ29" s="14"/>
      <c r="JK29" s="14"/>
      <c r="JL29" s="14"/>
      <c r="JM29" s="14"/>
      <c r="JN29" s="14"/>
      <c r="JO29" s="14"/>
      <c r="JP29" s="14"/>
      <c r="JQ29" s="14"/>
      <c r="JR29" s="14"/>
      <c r="JS29" s="14"/>
      <c r="JT29" s="14"/>
      <c r="JU29" s="14"/>
      <c r="JV29" s="14"/>
      <c r="JW29" s="14"/>
      <c r="JX29" s="14"/>
      <c r="JY29" s="14"/>
      <c r="JZ29" s="14"/>
      <c r="KA29" s="14"/>
      <c r="KB29" s="14"/>
      <c r="KC29" s="14"/>
      <c r="KD29" s="14"/>
      <c r="KE29" s="14"/>
      <c r="KF29" s="14"/>
      <c r="KG29" s="14"/>
      <c r="KH29" s="14"/>
      <c r="KI29" s="14"/>
      <c r="KJ29" s="14"/>
      <c r="KK29" s="14"/>
      <c r="KL29" s="14"/>
      <c r="KM29" s="14"/>
      <c r="KN29" s="14"/>
      <c r="KO29" s="14"/>
      <c r="KP29" s="14"/>
      <c r="KQ29" s="14"/>
      <c r="KR29" s="14"/>
      <c r="KS29" s="14"/>
      <c r="KT29" s="14"/>
      <c r="KU29" s="14"/>
      <c r="KV29" s="14"/>
      <c r="KW29" s="14"/>
      <c r="KX29" s="14"/>
      <c r="KY29" s="14"/>
      <c r="KZ29" s="14"/>
      <c r="LA29" s="14"/>
      <c r="LB29" s="14"/>
      <c r="LC29" s="14"/>
      <c r="LD29" s="9"/>
      <c r="LE29" s="14"/>
      <c r="LF29" s="14"/>
      <c r="LG29" s="14"/>
      <c r="LH29" s="14"/>
      <c r="LI29" s="14"/>
      <c r="LJ29" s="14"/>
      <c r="LK29" s="14"/>
      <c r="LL29" s="14"/>
      <c r="LM29" s="14"/>
      <c r="LN29" s="14"/>
      <c r="LO29" s="14"/>
      <c r="LP29" s="14"/>
      <c r="LQ29" s="14"/>
      <c r="LR29" s="14"/>
      <c r="LS29" s="14"/>
      <c r="LT29" s="14"/>
      <c r="LU29" s="14"/>
      <c r="LV29" s="9"/>
      <c r="LW29" s="14"/>
      <c r="LX29" s="14"/>
      <c r="LY29" s="14"/>
      <c r="LZ29" s="14"/>
      <c r="MA29" s="14"/>
      <c r="MB29" s="14"/>
      <c r="MC29" s="14"/>
      <c r="MD29" s="14"/>
      <c r="ME29" s="14"/>
      <c r="MF29" s="14"/>
      <c r="MG29" s="14"/>
      <c r="MH29" s="14"/>
      <c r="MI29" s="14"/>
      <c r="MJ29" s="14"/>
      <c r="MK29" s="14"/>
      <c r="ML29" s="14"/>
      <c r="MM29" s="14"/>
      <c r="MN29" s="14"/>
      <c r="MO29" s="14"/>
      <c r="MP29" s="14"/>
      <c r="MQ29" s="14"/>
      <c r="MR29" s="14"/>
      <c r="MS29" s="14"/>
      <c r="MT29" s="14"/>
      <c r="MU29" s="14"/>
      <c r="MV29" s="14"/>
      <c r="MW29" s="14"/>
      <c r="MX29" s="14"/>
      <c r="MY29" s="14"/>
      <c r="MZ29" s="14"/>
      <c r="NA29" s="14"/>
      <c r="NB29" s="14"/>
      <c r="NC29" s="14"/>
      <c r="ND29" s="14"/>
      <c r="NE29" s="14"/>
      <c r="NF29" s="14"/>
      <c r="NG29" s="14"/>
      <c r="NH29" s="14"/>
      <c r="NI29" s="14"/>
      <c r="NJ29" s="14"/>
      <c r="NK29" s="14"/>
      <c r="NL29" s="14"/>
      <c r="NM29" s="14"/>
      <c r="NN29" s="14"/>
      <c r="NO29" s="14"/>
      <c r="NP29" s="14"/>
      <c r="NQ29" s="14"/>
      <c r="NR29" s="14"/>
      <c r="NS29" s="14"/>
      <c r="NT29" s="14"/>
      <c r="NU29" s="14"/>
      <c r="NV29" s="14"/>
      <c r="NW29" s="14"/>
      <c r="NX29" s="14"/>
      <c r="NY29" s="14"/>
      <c r="NZ29" s="14"/>
      <c r="OA29" s="14"/>
      <c r="OB29" s="14"/>
      <c r="OC29" s="24">
        <v>0</v>
      </c>
    </row>
    <row r="30" spans="1:393" outlineLevel="1">
      <c r="A30" s="21">
        <f t="shared" si="156"/>
        <v>25</v>
      </c>
      <c r="B30" s="29">
        <f>$A$14</f>
        <v>9</v>
      </c>
      <c r="C30">
        <f>201</f>
        <v>201</v>
      </c>
      <c r="D30" s="144" t="str">
        <f t="shared" ref="D30:D37" si="276">INDEX(i.Region_Desc,$K30,1)</f>
        <v>GSM</v>
      </c>
      <c r="E30" t="b">
        <v>0</v>
      </c>
      <c r="F30" t="b">
        <v>0</v>
      </c>
      <c r="G30" s="360" t="b">
        <v>0</v>
      </c>
      <c r="H30" s="325">
        <v>1</v>
      </c>
      <c r="I30" s="325">
        <v>1</v>
      </c>
      <c r="J30" s="29" t="str">
        <f>""</f>
        <v/>
      </c>
      <c r="K30" s="29">
        <f>d.Region</f>
        <v>2</v>
      </c>
      <c r="L30" s="325">
        <v>2</v>
      </c>
      <c r="M30" s="29">
        <v>2</v>
      </c>
      <c r="N30" s="325">
        <v>3</v>
      </c>
      <c r="O30" s="325">
        <v>1</v>
      </c>
      <c r="P30" s="29">
        <v>1</v>
      </c>
      <c r="Q30" s="29">
        <v>1</v>
      </c>
      <c r="R30" s="21">
        <v>1</v>
      </c>
      <c r="S30" s="29">
        <v>1</v>
      </c>
      <c r="T30" s="21">
        <v>1</v>
      </c>
      <c r="U30" s="21"/>
      <c r="V30" s="21"/>
      <c r="W30" s="21">
        <v>0</v>
      </c>
      <c r="X30" s="21"/>
      <c r="Y30" s="21">
        <v>0</v>
      </c>
      <c r="Z30" s="21">
        <v>0</v>
      </c>
      <c r="AA30" s="21">
        <v>0</v>
      </c>
      <c r="AB30" s="21">
        <v>0</v>
      </c>
      <c r="AC30" s="21">
        <v>0</v>
      </c>
      <c r="AD30" s="21">
        <v>0</v>
      </c>
      <c r="AE30" s="21">
        <v>0</v>
      </c>
      <c r="AF30" s="144">
        <f>INDEX(CHOOSE($N30,DataAutumn!i.AdultDrys,DataWinter!i.AdultDrys,DataSpring!i.AdultDrys),1,$M30)</f>
        <v>3</v>
      </c>
      <c r="AG30" s="5">
        <f t="shared" ref="AG30:AH37" si="277">INDEX(i.FlkStrctr,$M30,AG$7)</f>
        <v>2</v>
      </c>
      <c r="AH30" s="5">
        <f t="shared" si="277"/>
        <v>0</v>
      </c>
      <c r="AI30" s="5">
        <f t="shared" ref="AI30:AI37" si="278">INDEX(i.StdELMan,($K30-1)*12+($M30-1)*3+$N30,AI$7)</f>
        <v>1</v>
      </c>
      <c r="AJ30">
        <f t="shared" ref="AJ30:AJ37" si="279">IFERROR(MOD($CD30,100),0)</f>
        <v>11</v>
      </c>
      <c r="AL30" s="235" t="str">
        <f ca="1">TEXT(LEFT(OFFSET(AL30,-1,0),5)+1,"00000")&amp;MID(OFFSET(AL30,-1,0),6,FIND(" ",OFFSET(AL30,-1,0),7)-5)
&amp; $D30           &amp; IF($HY30=0," FWM","")&amp;IF($HY30=1," MWM","")&amp;IF($HY30=5," Mat","")&amp;IF($HZ30=TRUE,"&amp;BBT","    ")          &amp; " Day"&amp;INDEX(i.DOY,$N30,1)
&amp; " Scan"&amp;TEXT($O30,"0")        &amp;" "&amp; INDEX(DataMaster!$B$98:$B$103,$Q30,0)
&amp; " WP"&amp;TEXT($LK30*100,"000p")           &amp; " MP"&amp;TEXT($LL30*100,"000p")           &amp; " GP"&amp;TEXT($LU30*100,"000p")
&amp; " T_" &amp; IF(AND($CA30,$CC30),"TRUE ")        &amp; " (F"&amp;3+COUNTIF($CT30:$CW30,TRUE)&amp;3&amp;"N"&amp;$DK30&amp;$DL30&amp;")"</f>
        <v>00001 FeedSupplyTemplate GSM MWM     Day204 Scan1 all grids WP100p MP100p GP100p T_FALSE (F33N11)</v>
      </c>
      <c r="AM30" s="9" t="str">
        <f ca="1">IF(COUNTIF(AL$5:AL30,AL30)=1,"-","Dup")</f>
        <v>-</v>
      </c>
      <c r="AN30" s="9"/>
      <c r="AO30" s="12" t="b">
        <v>1</v>
      </c>
      <c r="AP30" s="12" t="b">
        <v>1</v>
      </c>
      <c r="AQ30" s="12" t="b">
        <v>1</v>
      </c>
      <c r="AR30" s="12" t="b">
        <v>1</v>
      </c>
      <c r="AS30" s="12" t="b">
        <v>1</v>
      </c>
      <c r="AT30" s="12" t="b">
        <v>1</v>
      </c>
      <c r="AU30" s="9"/>
      <c r="AV30" s="5" t="b">
        <f t="shared" ref="AV30:BA37" si="280">INDEX(i.model_structure,$H30,AV$7)</f>
        <v>1</v>
      </c>
      <c r="AW30" s="5" t="str">
        <f t="shared" si="280"/>
        <v>-</v>
      </c>
      <c r="AX30" s="5" t="str">
        <f t="shared" si="280"/>
        <v>-</v>
      </c>
      <c r="AY30" s="5" t="str">
        <f t="shared" si="280"/>
        <v>-</v>
      </c>
      <c r="AZ30" s="5" t="b">
        <f t="shared" si="280"/>
        <v>0</v>
      </c>
      <c r="BA30" s="144">
        <f t="shared" si="280"/>
        <v>0.25</v>
      </c>
      <c r="BB30" s="19" t="b">
        <f t="shared" ref="BB30:BB37" ca="1" si="281">OFFSET(BB$5,$B30,0)</f>
        <v>1</v>
      </c>
      <c r="BC30" s="9"/>
      <c r="BD30" s="5" t="str">
        <f t="shared" ref="BD30:BD37" ca="1" si="282">IF($M30&lt;&gt;4,OFFSET(BD$5,$B30,0),1)</f>
        <v>-</v>
      </c>
      <c r="BE30" s="19" t="str">
        <f t="shared" ref="BE30:BG37" ca="1" si="283">OFFSET(BE$5,$B30,0)</f>
        <v>-</v>
      </c>
      <c r="BF30" s="19" t="str">
        <f t="shared" ca="1" si="283"/>
        <v>-</v>
      </c>
      <c r="BG30" s="19" t="str">
        <f t="shared" ca="1" si="283"/>
        <v>-</v>
      </c>
      <c r="BH30" s="5" t="str">
        <f t="shared" ref="BH30:BH37" ca="1" si="284">IF($M30&lt;&gt;4,OFFSET(BH$5,$B30,0),1)</f>
        <v>-</v>
      </c>
      <c r="BI30" s="19" t="str">
        <f t="shared" ref="BI30:BI37" ca="1" si="285">OFFSET(BI$5,$B30,0)</f>
        <v>-</v>
      </c>
      <c r="BJ30" s="5" t="str">
        <f t="shared" ref="BJ30:BJ37" ca="1" si="286">IF($M30&lt;&gt;4,OFFSET(BJ$5,$B30,0),1)</f>
        <v>-</v>
      </c>
      <c r="BK30" s="19" t="str">
        <f t="shared" ref="BK30:BM37" ca="1" si="287">OFFSET(BK$5,$B30,0)</f>
        <v>-</v>
      </c>
      <c r="BL30" s="19" t="str">
        <f t="shared" ca="1" si="287"/>
        <v>-</v>
      </c>
      <c r="BM30" s="19" t="str">
        <f t="shared" ca="1" si="287"/>
        <v>-</v>
      </c>
      <c r="BN30" s="5" t="str">
        <f t="shared" ref="BN30:BN37" ca="1" si="288">IF($M30&lt;&gt;4,OFFSET(BN$5,$B30,0),1)</f>
        <v>-</v>
      </c>
      <c r="BO30" s="9"/>
      <c r="BP30" s="19" t="str">
        <f t="shared" ref="BP30:BY37" ca="1" si="289">OFFSET(BP$5,$B30,0)</f>
        <v>-</v>
      </c>
      <c r="BQ30" s="19" t="str">
        <f t="shared" ca="1" si="289"/>
        <v>-</v>
      </c>
      <c r="BR30" s="19" t="str">
        <f t="shared" ca="1" si="289"/>
        <v>-</v>
      </c>
      <c r="BS30" s="19" t="str">
        <f t="shared" ca="1" si="289"/>
        <v>-</v>
      </c>
      <c r="BT30" s="19" t="str">
        <f t="shared" ca="1" si="289"/>
        <v>-</v>
      </c>
      <c r="BU30" s="19" t="str">
        <f t="shared" ca="1" si="289"/>
        <v>-</v>
      </c>
      <c r="BV30" s="19" t="str">
        <f t="shared" ca="1" si="289"/>
        <v>-</v>
      </c>
      <c r="BW30" s="19" t="str">
        <f t="shared" ca="1" si="289"/>
        <v>-</v>
      </c>
      <c r="BX30" s="19" t="str">
        <f t="shared" ca="1" si="289"/>
        <v>-</v>
      </c>
      <c r="BY30" s="19" t="str">
        <f t="shared" ca="1" si="289"/>
        <v>-</v>
      </c>
      <c r="BZ30" s="9"/>
      <c r="CA30" s="12" t="b">
        <v>0</v>
      </c>
      <c r="CB30" s="12" t="b">
        <v>0</v>
      </c>
      <c r="CC30" s="12" t="b">
        <v>0</v>
      </c>
      <c r="CD30" s="12">
        <f>VALUE($K30&amp;$M30&amp;$N30&amp;$O30&amp;"1")</f>
        <v>22311</v>
      </c>
      <c r="CE30" s="144" t="b">
        <f>NOT(CC30)</f>
        <v>1</v>
      </c>
      <c r="CF30" s="12" t="s">
        <v>34</v>
      </c>
      <c r="CG30" s="12" t="b">
        <v>1</v>
      </c>
      <c r="CH30" s="12">
        <f>VALUE($K30&amp;$M30&amp;$N30&amp;$O30&amp;$S30&amp;"01")</f>
        <v>2231101</v>
      </c>
      <c r="CI30" s="19" t="str">
        <f t="shared" ref="CG30:CK37" ca="1" si="290">OFFSET(CI$5,$B30,0)</f>
        <v>-</v>
      </c>
      <c r="CJ30" s="19">
        <f t="shared" ca="1" si="290"/>
        <v>1</v>
      </c>
      <c r="CK30" s="19">
        <f t="shared" ca="1" si="290"/>
        <v>1</v>
      </c>
      <c r="CL30" s="9"/>
      <c r="CM30" s="444">
        <f t="shared" ref="CM30:CO37" si="291">INDEX(i.UserPeriod0,$AI30,CM$7)</f>
        <v>652</v>
      </c>
      <c r="CN30" s="444">
        <f t="shared" si="291"/>
        <v>686</v>
      </c>
      <c r="CO30" s="444">
        <f t="shared" si="291"/>
        <v>721</v>
      </c>
      <c r="CP30" s="152">
        <f t="shared" ref="CP30:CR37" si="292">7*INDEX(i.end_joining,1,CP$7+($AI30-1)*3)</f>
        <v>378</v>
      </c>
      <c r="CQ30" s="152">
        <f t="shared" si="292"/>
        <v>413</v>
      </c>
      <c r="CR30" s="152">
        <f t="shared" si="292"/>
        <v>448</v>
      </c>
      <c r="CS30" s="19" t="str">
        <f t="shared" ref="CS30:CS37" ca="1" si="293">OFFSET(CS$5,$B30,0)</f>
        <v>-</v>
      </c>
      <c r="CT30" s="19" t="str">
        <f t="shared" ca="1" si="237"/>
        <v>-</v>
      </c>
      <c r="CU30" s="19" t="str">
        <f t="shared" ca="1" si="237"/>
        <v>-</v>
      </c>
      <c r="CV30" s="19" t="str">
        <f t="shared" ca="1" si="238"/>
        <v>-</v>
      </c>
      <c r="CW30" s="19" t="str">
        <f t="shared" ca="1" si="238"/>
        <v>-</v>
      </c>
      <c r="CX30" s="19" t="b">
        <f t="shared" ca="1" si="238"/>
        <v>1</v>
      </c>
      <c r="CY30" s="19">
        <f t="shared" ca="1" si="237"/>
        <v>0</v>
      </c>
      <c r="CZ30" s="19">
        <f t="shared" ca="1" si="237"/>
        <v>0</v>
      </c>
      <c r="DA30" s="19">
        <f t="shared" ca="1" si="237"/>
        <v>0</v>
      </c>
      <c r="DB30" s="19">
        <f t="shared" ca="1" si="237"/>
        <v>0</v>
      </c>
      <c r="DC30" s="19">
        <f t="shared" ca="1" si="237"/>
        <v>0</v>
      </c>
      <c r="DD30" s="19">
        <f t="shared" ca="1" si="237"/>
        <v>0</v>
      </c>
      <c r="DE30" s="19">
        <f t="shared" ca="1" si="237"/>
        <v>0</v>
      </c>
      <c r="DF30" s="19">
        <f t="shared" ca="1" si="237"/>
        <v>0</v>
      </c>
      <c r="DG30" s="19">
        <f t="shared" ca="1" si="237"/>
        <v>0</v>
      </c>
      <c r="DH30" s="19">
        <f t="shared" ca="1" si="237"/>
        <v>0</v>
      </c>
      <c r="DI30" s="19">
        <f t="shared" ca="1" si="237"/>
        <v>0</v>
      </c>
      <c r="DJ30" s="19">
        <f t="shared" ca="1" si="237"/>
        <v>0</v>
      </c>
      <c r="DK30" s="19">
        <f t="shared" ca="1" si="237"/>
        <v>1</v>
      </c>
      <c r="DL30" s="19">
        <f t="shared" ca="1" si="237"/>
        <v>1</v>
      </c>
      <c r="DM30" s="19">
        <f t="shared" ca="1" si="237"/>
        <v>0</v>
      </c>
      <c r="DN30" s="19" t="str">
        <f t="shared" ca="1" si="237"/>
        <v>-</v>
      </c>
      <c r="DO30" s="19" t="str">
        <f t="shared" ca="1" si="237"/>
        <v>-</v>
      </c>
      <c r="DP30" s="19" t="str">
        <f t="shared" ca="1" si="237"/>
        <v>-</v>
      </c>
      <c r="DQ30" s="19" t="str">
        <f t="shared" ca="1" si="237"/>
        <v>-</v>
      </c>
      <c r="DR30" s="19" t="str">
        <f t="shared" ca="1" si="237"/>
        <v>-</v>
      </c>
      <c r="DS30" s="19">
        <f t="shared" ca="1" si="237"/>
        <v>0</v>
      </c>
      <c r="DT30" s="19" t="str">
        <f t="shared" ca="1" si="237"/>
        <v>-</v>
      </c>
      <c r="DU30" s="19" t="str">
        <f t="shared" ca="1" si="237"/>
        <v>-</v>
      </c>
      <c r="DV30" s="19">
        <f t="shared" ca="1" si="237"/>
        <v>0</v>
      </c>
      <c r="DW30" s="19">
        <f t="shared" ref="DW30:EL36" ca="1" si="294">OFFSET(DW$5,$B30,0)</f>
        <v>0</v>
      </c>
      <c r="DX30" s="19">
        <f t="shared" ca="1" si="294"/>
        <v>0</v>
      </c>
      <c r="DY30" s="19">
        <f t="shared" ca="1" si="294"/>
        <v>0</v>
      </c>
      <c r="DZ30" s="19">
        <f t="shared" ca="1" si="294"/>
        <v>0</v>
      </c>
      <c r="EA30" s="19">
        <f t="shared" ca="1" si="294"/>
        <v>0</v>
      </c>
      <c r="EB30" s="19">
        <f t="shared" ca="1" si="294"/>
        <v>0</v>
      </c>
      <c r="EC30" s="19">
        <f t="shared" ca="1" si="294"/>
        <v>0</v>
      </c>
      <c r="ED30" s="19">
        <f t="shared" ca="1" si="294"/>
        <v>0</v>
      </c>
      <c r="EE30" s="19">
        <f t="shared" ca="1" si="294"/>
        <v>0</v>
      </c>
      <c r="EF30" s="19">
        <f t="shared" ca="1" si="294"/>
        <v>0</v>
      </c>
      <c r="EG30" s="19">
        <f t="shared" ca="1" si="294"/>
        <v>0</v>
      </c>
      <c r="EH30" s="19">
        <f t="shared" ca="1" si="294"/>
        <v>0</v>
      </c>
      <c r="EI30" s="19">
        <f t="shared" ca="1" si="294"/>
        <v>0</v>
      </c>
      <c r="EJ30" s="19">
        <f t="shared" ca="1" si="294"/>
        <v>0</v>
      </c>
      <c r="EK30" s="19">
        <f t="shared" ca="1" si="294"/>
        <v>0</v>
      </c>
      <c r="EL30" s="19">
        <f t="shared" ca="1" si="294"/>
        <v>0</v>
      </c>
      <c r="EM30" s="19">
        <f t="shared" ref="EM30:GN33" ca="1" si="295">OFFSET(EM$5,$B30,0)</f>
        <v>0</v>
      </c>
      <c r="EN30" s="19">
        <f t="shared" ca="1" si="295"/>
        <v>0</v>
      </c>
      <c r="EO30" s="19">
        <f t="shared" ca="1" si="295"/>
        <v>0</v>
      </c>
      <c r="EP30" s="19">
        <f t="shared" ca="1" si="295"/>
        <v>0</v>
      </c>
      <c r="EQ30" s="19">
        <f t="shared" ca="1" si="295"/>
        <v>0</v>
      </c>
      <c r="ER30" s="19">
        <f t="shared" ca="1" si="295"/>
        <v>0</v>
      </c>
      <c r="ES30" s="19">
        <f t="shared" ca="1" si="295"/>
        <v>0</v>
      </c>
      <c r="ET30" s="19">
        <f t="shared" ca="1" si="295"/>
        <v>0</v>
      </c>
      <c r="EU30" s="19">
        <f t="shared" ca="1" si="295"/>
        <v>0</v>
      </c>
      <c r="EV30" s="19">
        <f t="shared" ca="1" si="295"/>
        <v>0</v>
      </c>
      <c r="EW30" s="19">
        <f t="shared" ca="1" si="295"/>
        <v>0</v>
      </c>
      <c r="EX30" s="19">
        <f t="shared" ca="1" si="295"/>
        <v>0</v>
      </c>
      <c r="EY30" s="19">
        <f t="shared" ca="1" si="295"/>
        <v>0</v>
      </c>
      <c r="EZ30" s="19">
        <f t="shared" ca="1" si="295"/>
        <v>0</v>
      </c>
      <c r="FA30" s="19">
        <f t="shared" ca="1" si="295"/>
        <v>0</v>
      </c>
      <c r="FB30" s="19">
        <f t="shared" ca="1" si="295"/>
        <v>0</v>
      </c>
      <c r="FC30" s="19">
        <f t="shared" ca="1" si="295"/>
        <v>0</v>
      </c>
      <c r="FD30" s="19">
        <f t="shared" ca="1" si="295"/>
        <v>0</v>
      </c>
      <c r="FE30" s="19">
        <f t="shared" ca="1" si="295"/>
        <v>0</v>
      </c>
      <c r="FF30" s="19">
        <f t="shared" ca="1" si="295"/>
        <v>0</v>
      </c>
      <c r="FG30" s="19">
        <f t="shared" ca="1" si="295"/>
        <v>0</v>
      </c>
      <c r="FH30" s="19">
        <f t="shared" ca="1" si="295"/>
        <v>0</v>
      </c>
      <c r="FI30" s="19">
        <f t="shared" ca="1" si="295"/>
        <v>0</v>
      </c>
      <c r="FJ30" s="19">
        <f t="shared" ca="1" si="295"/>
        <v>0</v>
      </c>
      <c r="FK30" s="19">
        <f t="shared" ca="1" si="295"/>
        <v>0</v>
      </c>
      <c r="FL30" s="19">
        <f t="shared" ca="1" si="295"/>
        <v>0</v>
      </c>
      <c r="FM30" s="19">
        <f t="shared" ca="1" si="295"/>
        <v>0</v>
      </c>
      <c r="FN30" s="19">
        <f t="shared" ca="1" si="295"/>
        <v>0</v>
      </c>
      <c r="FO30" s="19">
        <f t="shared" ca="1" si="295"/>
        <v>0</v>
      </c>
      <c r="FP30" s="19">
        <f t="shared" ca="1" si="295"/>
        <v>0</v>
      </c>
      <c r="FQ30" s="19">
        <f t="shared" ca="1" si="295"/>
        <v>0</v>
      </c>
      <c r="FR30" s="19">
        <f t="shared" ca="1" si="295"/>
        <v>0</v>
      </c>
      <c r="FS30" s="19">
        <f t="shared" ca="1" si="295"/>
        <v>0</v>
      </c>
      <c r="FT30" s="19">
        <f t="shared" ca="1" si="295"/>
        <v>0</v>
      </c>
      <c r="FU30" s="19">
        <f t="shared" ca="1" si="295"/>
        <v>0</v>
      </c>
      <c r="FV30" s="19">
        <f t="shared" ca="1" si="295"/>
        <v>0</v>
      </c>
      <c r="FW30" s="19">
        <f t="shared" ca="1" si="295"/>
        <v>0</v>
      </c>
      <c r="FX30" s="19">
        <f t="shared" ca="1" si="295"/>
        <v>0</v>
      </c>
      <c r="FY30" s="19">
        <f t="shared" ca="1" si="295"/>
        <v>0</v>
      </c>
      <c r="FZ30" s="19">
        <f t="shared" ca="1" si="295"/>
        <v>0</v>
      </c>
      <c r="GA30" s="19">
        <f t="shared" ca="1" si="295"/>
        <v>0</v>
      </c>
      <c r="GB30" s="19">
        <f t="shared" ca="1" si="295"/>
        <v>0</v>
      </c>
      <c r="GC30" s="19">
        <f t="shared" ca="1" si="295"/>
        <v>0</v>
      </c>
      <c r="GD30" s="19">
        <f t="shared" ca="1" si="295"/>
        <v>0</v>
      </c>
      <c r="GE30" s="19">
        <f t="shared" ca="1" si="295"/>
        <v>0</v>
      </c>
      <c r="GF30" s="19">
        <f t="shared" ca="1" si="295"/>
        <v>0</v>
      </c>
      <c r="GG30" s="19">
        <f t="shared" ca="1" si="295"/>
        <v>0</v>
      </c>
      <c r="GH30" s="19">
        <f t="shared" ca="1" si="295"/>
        <v>0</v>
      </c>
      <c r="GI30" s="19">
        <f t="shared" ca="1" si="295"/>
        <v>0</v>
      </c>
      <c r="GJ30" s="19">
        <f t="shared" ca="1" si="295"/>
        <v>0</v>
      </c>
      <c r="GK30" s="19">
        <f t="shared" ca="1" si="295"/>
        <v>0</v>
      </c>
      <c r="GL30" s="19">
        <f t="shared" ca="1" si="295"/>
        <v>0</v>
      </c>
      <c r="GM30" s="19">
        <f t="shared" ca="1" si="295"/>
        <v>0</v>
      </c>
      <c r="GN30" s="19">
        <f t="shared" ca="1" si="295"/>
        <v>0</v>
      </c>
      <c r="GO30" s="19">
        <f t="shared" ref="GO30:HV33" ca="1" si="296">OFFSET(GO$5,$B30,0)</f>
        <v>0</v>
      </c>
      <c r="GP30" s="19">
        <f t="shared" ca="1" si="296"/>
        <v>0</v>
      </c>
      <c r="GQ30" s="19">
        <f t="shared" ca="1" si="296"/>
        <v>0</v>
      </c>
      <c r="GR30" s="19">
        <f t="shared" ca="1" si="296"/>
        <v>0</v>
      </c>
      <c r="GS30" s="19">
        <f t="shared" ca="1" si="296"/>
        <v>0</v>
      </c>
      <c r="GT30" s="19">
        <f t="shared" ca="1" si="296"/>
        <v>0</v>
      </c>
      <c r="GU30" s="19">
        <f t="shared" ca="1" si="296"/>
        <v>0</v>
      </c>
      <c r="GV30" s="19">
        <f t="shared" ca="1" si="296"/>
        <v>0</v>
      </c>
      <c r="GW30" s="19">
        <f t="shared" ca="1" si="296"/>
        <v>0</v>
      </c>
      <c r="GX30" s="19">
        <f t="shared" ca="1" si="296"/>
        <v>0</v>
      </c>
      <c r="GY30" s="19">
        <f t="shared" ca="1" si="296"/>
        <v>0</v>
      </c>
      <c r="GZ30" s="19">
        <f t="shared" ca="1" si="296"/>
        <v>0</v>
      </c>
      <c r="HA30" s="19">
        <f t="shared" ca="1" si="296"/>
        <v>0</v>
      </c>
      <c r="HB30" s="19">
        <f t="shared" ca="1" si="296"/>
        <v>0</v>
      </c>
      <c r="HC30" s="19">
        <f t="shared" ca="1" si="296"/>
        <v>0</v>
      </c>
      <c r="HD30" s="19">
        <f t="shared" ca="1" si="296"/>
        <v>0</v>
      </c>
      <c r="HE30" s="19">
        <f t="shared" ca="1" si="296"/>
        <v>0</v>
      </c>
      <c r="HF30" s="19">
        <f t="shared" ca="1" si="296"/>
        <v>0</v>
      </c>
      <c r="HG30" s="19">
        <f t="shared" ca="1" si="296"/>
        <v>0</v>
      </c>
      <c r="HH30" s="19">
        <f t="shared" ca="1" si="296"/>
        <v>0</v>
      </c>
      <c r="HI30" s="19">
        <f t="shared" ca="1" si="296"/>
        <v>0</v>
      </c>
      <c r="HJ30" s="19">
        <f t="shared" ca="1" si="296"/>
        <v>0</v>
      </c>
      <c r="HK30" s="19">
        <f t="shared" ca="1" si="296"/>
        <v>0</v>
      </c>
      <c r="HL30" s="19">
        <f t="shared" ca="1" si="296"/>
        <v>0</v>
      </c>
      <c r="HM30" s="19">
        <f t="shared" ca="1" si="296"/>
        <v>0</v>
      </c>
      <c r="HN30" s="19">
        <f t="shared" ca="1" si="296"/>
        <v>0</v>
      </c>
      <c r="HO30" s="19">
        <f t="shared" ca="1" si="296"/>
        <v>0</v>
      </c>
      <c r="HP30" s="19">
        <f t="shared" ca="1" si="296"/>
        <v>0</v>
      </c>
      <c r="HQ30" s="19">
        <f t="shared" ca="1" si="296"/>
        <v>0</v>
      </c>
      <c r="HR30" s="19">
        <f t="shared" ca="1" si="296"/>
        <v>0</v>
      </c>
      <c r="HS30" s="19">
        <f t="shared" ca="1" si="296"/>
        <v>0</v>
      </c>
      <c r="HT30" s="19">
        <f t="shared" ca="1" si="296"/>
        <v>0</v>
      </c>
      <c r="HU30" s="19">
        <f t="shared" ca="1" si="296"/>
        <v>0</v>
      </c>
      <c r="HV30" s="19">
        <f t="shared" ca="1" si="296"/>
        <v>0</v>
      </c>
      <c r="HW30" s="5">
        <f t="shared" ref="HW30:HW37" si="297">INDEX(i.TOL,$N30,HW$7)</f>
        <v>67</v>
      </c>
      <c r="HX30" s="9"/>
      <c r="HY30" s="5">
        <f t="shared" ref="HY30:IB37" si="298">INDEX(i.FlkStrctr,$M30,HY$7)</f>
        <v>1</v>
      </c>
      <c r="HZ30" s="5" t="b">
        <f t="shared" si="298"/>
        <v>0</v>
      </c>
      <c r="IA30" s="19">
        <f t="shared" ca="1" si="254"/>
        <v>0</v>
      </c>
      <c r="IB30" s="5">
        <f t="shared" si="298"/>
        <v>55</v>
      </c>
      <c r="IC30" s="19">
        <f t="shared" ca="1" si="254"/>
        <v>1</v>
      </c>
      <c r="ID30" s="19">
        <f t="shared" ca="1" si="254"/>
        <v>0</v>
      </c>
      <c r="IE30" s="19">
        <f t="shared" ca="1" si="254"/>
        <v>0</v>
      </c>
      <c r="IF30" s="19">
        <f t="shared" ca="1" si="254"/>
        <v>0</v>
      </c>
      <c r="IG30" s="19">
        <f t="shared" ca="1" si="255"/>
        <v>0</v>
      </c>
      <c r="IH30" s="19">
        <f t="shared" ca="1" si="255"/>
        <v>0</v>
      </c>
      <c r="II30" s="19">
        <f t="shared" ca="1" si="254"/>
        <v>0</v>
      </c>
      <c r="IJ30" s="19">
        <f t="shared" ca="1" si="254"/>
        <v>0</v>
      </c>
      <c r="IK30" s="19">
        <f t="shared" ca="1" si="254"/>
        <v>0</v>
      </c>
      <c r="IL30" s="19">
        <f t="shared" ca="1" si="254"/>
        <v>0</v>
      </c>
      <c r="IM30" s="19">
        <f t="shared" ca="1" si="254"/>
        <v>0</v>
      </c>
      <c r="IN30" s="19">
        <f t="shared" ca="1" si="254"/>
        <v>0</v>
      </c>
      <c r="IO30" s="19">
        <f t="shared" ca="1" si="254"/>
        <v>0</v>
      </c>
      <c r="IP30" s="19">
        <f t="shared" ca="1" si="254"/>
        <v>0</v>
      </c>
      <c r="IQ30" s="19">
        <f t="shared" ca="1" si="254"/>
        <v>0</v>
      </c>
      <c r="IR30" s="19">
        <f t="shared" ca="1" si="254"/>
        <v>0</v>
      </c>
      <c r="IS30" s="19">
        <f t="shared" ca="1" si="254"/>
        <v>0</v>
      </c>
      <c r="IT30" s="19">
        <f t="shared" ca="1" si="254"/>
        <v>0</v>
      </c>
      <c r="IU30" s="19">
        <f t="shared" ca="1" si="254"/>
        <v>0</v>
      </c>
      <c r="IV30" s="19">
        <f t="shared" ca="1" si="254"/>
        <v>0</v>
      </c>
      <c r="IW30" s="19">
        <f t="shared" ca="1" si="254"/>
        <v>0</v>
      </c>
      <c r="IX30" s="19">
        <f t="shared" ca="1" si="254"/>
        <v>0</v>
      </c>
      <c r="IY30" s="19">
        <f t="shared" ca="1" si="254"/>
        <v>1</v>
      </c>
      <c r="IZ30" s="19">
        <f t="shared" ca="1" si="254"/>
        <v>0</v>
      </c>
      <c r="JA30" s="19">
        <f t="shared" ca="1" si="254"/>
        <v>1</v>
      </c>
      <c r="JB30" s="9"/>
      <c r="JC30" s="5" t="b">
        <f t="shared" ref="JC30:JC37" ca="1" si="299">IF($L30&lt;&gt;0,INDEX(i.cropgraze_inc,$L30,JC$7),OFFSET(JC$5,$B30,0))</f>
        <v>0</v>
      </c>
      <c r="JD30" s="5" t="b">
        <f t="shared" ref="JD30:JF37" si="300">($N30=JD$11)</f>
        <v>0</v>
      </c>
      <c r="JE30" s="5" t="b">
        <f t="shared" si="300"/>
        <v>0</v>
      </c>
      <c r="JF30" s="5" t="b">
        <f t="shared" si="300"/>
        <v>1</v>
      </c>
      <c r="JG30" s="144">
        <f>$O30</f>
        <v>1</v>
      </c>
      <c r="JH30" s="144">
        <f t="shared" ref="JG30:JH37" si="301">$O30</f>
        <v>1</v>
      </c>
      <c r="JI30" s="12" t="s">
        <v>34</v>
      </c>
      <c r="JJ30" s="12" t="s">
        <v>34</v>
      </c>
      <c r="JK30" s="12" t="s">
        <v>34</v>
      </c>
      <c r="JL30" s="12" t="s">
        <v>34</v>
      </c>
      <c r="JM30" s="12">
        <v>1</v>
      </c>
      <c r="JN30" s="12">
        <v>0.66</v>
      </c>
      <c r="JO30" s="244" t="s">
        <v>34</v>
      </c>
      <c r="JP30" s="5" t="b" cm="1">
        <f t="array" ref="JP30">IF(OR(JQ30:JX30&lt;&gt;"-"),TRUE,"-")</f>
        <v>1</v>
      </c>
      <c r="JQ30" s="12">
        <v>2</v>
      </c>
      <c r="JR30" s="12">
        <v>2</v>
      </c>
      <c r="JS30" s="12">
        <v>2</v>
      </c>
      <c r="JT30" s="12">
        <v>2</v>
      </c>
      <c r="JU30" s="12">
        <v>2</v>
      </c>
      <c r="JV30" s="12">
        <v>2</v>
      </c>
      <c r="JW30" s="12">
        <v>2</v>
      </c>
      <c r="JX30" s="12">
        <v>2</v>
      </c>
      <c r="JY30" s="5" t="str">
        <f t="array" ref="JY30">IF(OR(JZ30:KF30&lt;&gt;"-"),TRUE,"-")</f>
        <v>-</v>
      </c>
      <c r="JZ30" s="12" t="s">
        <v>34</v>
      </c>
      <c r="KA30" s="12" t="s">
        <v>34</v>
      </c>
      <c r="KB30" s="12" t="s">
        <v>34</v>
      </c>
      <c r="KC30" s="12" t="s">
        <v>34</v>
      </c>
      <c r="KD30" s="12" t="s">
        <v>34</v>
      </c>
      <c r="KE30" s="12" t="s">
        <v>34</v>
      </c>
      <c r="KF30" s="12" t="s">
        <v>34</v>
      </c>
      <c r="KG30" s="12" t="b">
        <v>1</v>
      </c>
      <c r="KH30" s="144">
        <f t="shared" ref="KH30:KH37" si="302">IF($AI30=6,0,$KI30)</f>
        <v>2</v>
      </c>
      <c r="KI30" s="12">
        <v>2</v>
      </c>
      <c r="KJ30" s="12" t="b">
        <v>0</v>
      </c>
      <c r="KK30" s="12" t="s">
        <v>34</v>
      </c>
      <c r="KL30" s="5" t="str">
        <f t="shared" ref="KL30:KO37" si="303">INDEX(i.FlkStrctr,$M30,KL$7)</f>
        <v>-</v>
      </c>
      <c r="KM30" s="5" t="str">
        <f t="shared" si="303"/>
        <v>-</v>
      </c>
      <c r="KN30" s="5" t="str">
        <f t="shared" si="303"/>
        <v>-</v>
      </c>
      <c r="KO30" s="5" t="str">
        <f t="shared" si="303"/>
        <v>-</v>
      </c>
      <c r="KP30" s="12" t="b">
        <v>0</v>
      </c>
      <c r="KQ30" s="244" t="s">
        <v>34</v>
      </c>
      <c r="KR30" s="244" t="s">
        <v>34</v>
      </c>
      <c r="KS30" s="12" t="b">
        <v>1</v>
      </c>
      <c r="KT30" s="12">
        <v>0.75</v>
      </c>
      <c r="KU30" s="144">
        <f>KT30</f>
        <v>0.75</v>
      </c>
      <c r="KV30" s="12">
        <v>0.99</v>
      </c>
      <c r="KW30" s="12">
        <v>0.5</v>
      </c>
      <c r="KX30" s="12">
        <v>0</v>
      </c>
      <c r="KY30" s="12">
        <v>0</v>
      </c>
      <c r="KZ30" s="12" t="s">
        <v>34</v>
      </c>
      <c r="LA30" s="19" t="str">
        <f t="shared" ref="KQ30:LE37" ca="1" si="304">OFFSET(LA$5,$B30,0)</f>
        <v>-</v>
      </c>
      <c r="LB30" s="19" t="str">
        <f t="shared" ca="1" si="304"/>
        <v>-</v>
      </c>
      <c r="LC30" s="5">
        <f t="shared" ref="LC30:LC37" si="305">INDEX(i.conservation,$W30+1,$N30)</f>
        <v>1</v>
      </c>
      <c r="LD30" s="9"/>
      <c r="LE30" s="19">
        <f t="shared" ca="1" si="268"/>
        <v>70</v>
      </c>
      <c r="LF30" s="19">
        <f t="shared" ca="1" si="268"/>
        <v>50</v>
      </c>
      <c r="LG30" s="19">
        <f t="shared" ca="1" si="268"/>
        <v>74</v>
      </c>
      <c r="LH30" s="19">
        <f t="shared" ca="1" si="268"/>
        <v>50</v>
      </c>
      <c r="LI30" s="5" t="b" cm="1">
        <f t="array" ref="LI30">INDEX(i.meatgrid,$Q30,LI$7)</f>
        <v>1</v>
      </c>
      <c r="LJ30" s="5" t="b" cm="1">
        <f t="array" ref="LJ30">INDEX(i.meatgrid,$Q30,LJ$7)</f>
        <v>0</v>
      </c>
      <c r="LK30" s="19">
        <f t="shared" ca="1" si="268"/>
        <v>1</v>
      </c>
      <c r="LL30" s="5">
        <f t="shared" ref="LL30:LL37" si="306">INDEX(i.MeatPrices,$S30,LL$7)</f>
        <v>1</v>
      </c>
      <c r="LM30" s="5" cm="1">
        <f t="array" ref="LM30">INDEX(i.meatgrid,$Q30,LM$7)</f>
        <v>1</v>
      </c>
      <c r="LN30" s="5" cm="1">
        <f t="array" ref="LN30">INDEX(i.meatgrid,$Q30,LN$7)</f>
        <v>1</v>
      </c>
      <c r="LO30" s="5" cm="1">
        <f t="array" ref="LO30">INDEX(i.meatgrid,$Q30,LO$7)</f>
        <v>1</v>
      </c>
      <c r="LP30" s="5" cm="1">
        <f t="array" ref="LP30">INDEX(i.meatgrid,$Q30,LP$7)</f>
        <v>0</v>
      </c>
      <c r="LQ30" s="5" cm="1">
        <f t="array" ref="LQ30">INDEX(i.meatgrid,$Q30,LQ$7)</f>
        <v>1</v>
      </c>
      <c r="LR30" s="5" cm="1">
        <f t="array" ref="LR30">INDEX(i.meatgrid,$Q30,LR$7)</f>
        <v>1</v>
      </c>
      <c r="LS30" s="5" cm="1">
        <f t="array" ref="LS30">INDEX(i.meatgrid,$Q30,LS$7)</f>
        <v>1</v>
      </c>
      <c r="LT30" s="5" cm="1">
        <f t="array" ref="LT30">INDEX(i.meatgrid,$Q30,LT$7)</f>
        <v>1</v>
      </c>
      <c r="LU30" s="19">
        <f t="shared" ref="LU30:LU37" ca="1" si="307">OFFSET(LU$5,$B30,0)</f>
        <v>1</v>
      </c>
      <c r="LV30" s="9"/>
      <c r="LW30" s="19" t="b">
        <f t="shared" ca="1" si="270"/>
        <v>0</v>
      </c>
      <c r="LX30" s="19" t="b">
        <f t="shared" ca="1" si="270"/>
        <v>0</v>
      </c>
      <c r="LY30" s="19">
        <f ca="1">OFFSET(LY$5,$B30,0)</f>
        <v>1</v>
      </c>
      <c r="LZ30" s="19">
        <f t="shared" ref="LZ30:MF30" ca="1" si="308">OFFSET(LZ$5,$B30,0)</f>
        <v>0.75</v>
      </c>
      <c r="MA30" s="19">
        <f t="shared" ca="1" si="308"/>
        <v>0.75</v>
      </c>
      <c r="MB30" s="19">
        <f t="shared" ca="1" si="308"/>
        <v>0.8</v>
      </c>
      <c r="MC30" s="19">
        <f t="shared" ca="1" si="308"/>
        <v>0.82499999999999996</v>
      </c>
      <c r="MD30" s="19">
        <f t="shared" ca="1" si="308"/>
        <v>0.875</v>
      </c>
      <c r="ME30" s="19">
        <f t="shared" ca="1" si="308"/>
        <v>0.9</v>
      </c>
      <c r="MF30" s="19">
        <f t="shared" ca="1" si="308"/>
        <v>1</v>
      </c>
      <c r="MG30" s="19">
        <f t="shared" ca="1" si="268"/>
        <v>0.875</v>
      </c>
      <c r="MH30" s="19" t="b">
        <f t="shared" ca="1" si="268"/>
        <v>1</v>
      </c>
      <c r="MI30" s="19">
        <f t="shared" ca="1" si="268"/>
        <v>74.989999999999995</v>
      </c>
      <c r="MJ30" s="19" t="str">
        <f t="shared" ca="1" si="268"/>
        <v>-</v>
      </c>
      <c r="MK30" s="19" t="str">
        <f t="shared" ca="1" si="268"/>
        <v>-</v>
      </c>
      <c r="ML30" s="19" t="str">
        <f t="shared" ca="1" si="268"/>
        <v>-</v>
      </c>
      <c r="MM30" s="19" t="str">
        <f t="shared" ca="1" si="268"/>
        <v>-</v>
      </c>
      <c r="MN30" s="19" t="str">
        <f t="shared" ca="1" si="268"/>
        <v>-</v>
      </c>
      <c r="MO30" s="19" t="str">
        <f t="shared" ca="1" si="268"/>
        <v>-</v>
      </c>
      <c r="MP30" s="19" t="str">
        <f t="shared" ca="1" si="268"/>
        <v>-</v>
      </c>
      <c r="MQ30" s="19">
        <f t="shared" ca="1" si="268"/>
        <v>36.99</v>
      </c>
      <c r="MR30" s="19">
        <f t="shared" ca="1" si="268"/>
        <v>36.99</v>
      </c>
      <c r="MS30" s="19" t="str">
        <f t="shared" ca="1" si="268"/>
        <v>-</v>
      </c>
      <c r="MT30" s="19" t="str">
        <f t="shared" ca="1" si="268"/>
        <v>-</v>
      </c>
      <c r="MU30" s="19" t="str">
        <f t="shared" ca="1" si="268"/>
        <v>-</v>
      </c>
      <c r="MV30" s="19" t="str">
        <f t="shared" ca="1" si="268"/>
        <v>-</v>
      </c>
      <c r="MW30" s="19" t="str">
        <f t="shared" ca="1" si="268"/>
        <v>-</v>
      </c>
      <c r="MX30" s="19">
        <f t="shared" ca="1" si="268"/>
        <v>49.99</v>
      </c>
      <c r="MY30" s="19">
        <f t="shared" ca="1" si="268"/>
        <v>49.99</v>
      </c>
      <c r="MZ30" s="19">
        <f t="shared" ca="1" si="268"/>
        <v>49.99</v>
      </c>
      <c r="NA30" s="19">
        <f t="shared" ca="1" si="268"/>
        <v>49.99</v>
      </c>
      <c r="NB30" s="19">
        <f t="shared" ca="1" si="268"/>
        <v>49.99</v>
      </c>
      <c r="NC30" s="19">
        <f t="shared" ca="1" si="268"/>
        <v>49.99</v>
      </c>
      <c r="ND30" s="19">
        <f t="shared" ca="1" si="268"/>
        <v>49.99</v>
      </c>
      <c r="NE30" s="19">
        <f t="shared" ca="1" si="268"/>
        <v>49.99</v>
      </c>
      <c r="NF30" s="19">
        <f t="shared" ca="1" si="268"/>
        <v>412.99</v>
      </c>
      <c r="NG30" s="19">
        <f t="shared" ca="1" si="268"/>
        <v>412.99</v>
      </c>
      <c r="NH30" s="19" t="str">
        <f t="shared" ca="1" si="268"/>
        <v>-</v>
      </c>
      <c r="NI30" s="19" t="str">
        <f t="shared" ca="1" si="268"/>
        <v>-</v>
      </c>
      <c r="NJ30" s="19" t="str">
        <f t="shared" ca="1" si="268"/>
        <v>-</v>
      </c>
      <c r="NK30" s="19" t="str">
        <f t="shared" ca="1" si="268"/>
        <v>-</v>
      </c>
      <c r="NL30" s="19" t="str">
        <f t="shared" ca="1" si="268"/>
        <v>-</v>
      </c>
      <c r="NM30" s="19">
        <f t="shared" ca="1" si="268"/>
        <v>6.8900000000000006</v>
      </c>
      <c r="NN30" s="19">
        <f t="shared" ca="1" si="268"/>
        <v>6.8900000000000006</v>
      </c>
      <c r="NO30" s="19">
        <f t="shared" ca="1" si="268"/>
        <v>6.8900000000000006</v>
      </c>
      <c r="NP30" s="19">
        <f t="shared" ca="1" si="268"/>
        <v>6.8900000000000006</v>
      </c>
      <c r="NQ30" s="19">
        <f t="shared" ca="1" si="268"/>
        <v>6.8900000000000006</v>
      </c>
      <c r="NR30" s="19">
        <f t="shared" ca="1" si="268"/>
        <v>6.8900000000000006</v>
      </c>
      <c r="NS30" s="19">
        <f t="shared" ca="1" si="268"/>
        <v>6.8900000000000006</v>
      </c>
      <c r="NT30" s="19">
        <f t="shared" ca="1" si="268"/>
        <v>6.8900000000000006</v>
      </c>
      <c r="NU30" s="19">
        <f t="shared" ca="1" si="268"/>
        <v>346.99</v>
      </c>
      <c r="NV30" s="19">
        <f t="shared" ca="1" si="268"/>
        <v>346.99</v>
      </c>
      <c r="NW30" s="19" t="str">
        <f t="shared" ca="1" si="268"/>
        <v>-</v>
      </c>
      <c r="NX30" s="19" t="str">
        <f t="shared" ca="1" si="268"/>
        <v>-</v>
      </c>
      <c r="NY30" s="19" t="str">
        <f t="shared" ca="1" si="268"/>
        <v>-</v>
      </c>
      <c r="NZ30" s="19" t="str">
        <f t="shared" ca="1" si="268"/>
        <v>-</v>
      </c>
      <c r="OA30" s="19" t="str">
        <f t="shared" ca="1" si="268"/>
        <v>-</v>
      </c>
      <c r="OB30" s="19">
        <f t="shared" ca="1" si="268"/>
        <v>0</v>
      </c>
      <c r="OC30" s="24">
        <v>0</v>
      </c>
    </row>
    <row r="31" spans="1:393" outlineLevel="2">
      <c r="A31" s="21">
        <f t="shared" ref="A31:A36" si="309">ROW(A31)-5</f>
        <v>26</v>
      </c>
      <c r="B31" s="29">
        <f ca="1">OFFSET(B31,-1,-1)</f>
        <v>25</v>
      </c>
      <c r="C31">
        <f>202</f>
        <v>202</v>
      </c>
      <c r="D31" s="144" t="str">
        <f t="shared" ca="1" si="276"/>
        <v>GSM</v>
      </c>
      <c r="E31" t="b">
        <v>0</v>
      </c>
      <c r="F31" t="b">
        <v>0</v>
      </c>
      <c r="G31" s="361" t="b">
        <v>0</v>
      </c>
      <c r="H31" s="237">
        <f ca="1">OFFSET(H31,-1,0)</f>
        <v>1</v>
      </c>
      <c r="I31" s="237">
        <f t="shared" ref="H31:L37" ca="1" si="310">OFFSET(I31,-1,0)</f>
        <v>1</v>
      </c>
      <c r="J31" s="237" t="str">
        <f t="shared" ca="1" si="310"/>
        <v/>
      </c>
      <c r="K31" s="237">
        <f t="shared" ca="1" si="310"/>
        <v>2</v>
      </c>
      <c r="L31" s="237">
        <f t="shared" ca="1" si="310"/>
        <v>2</v>
      </c>
      <c r="M31" s="237">
        <f t="shared" ref="M31:M37" ca="1" si="311">OFFSET(M31,-1,0)</f>
        <v>2</v>
      </c>
      <c r="N31" s="237">
        <f t="shared" ref="N31:T37" ca="1" si="312">OFFSET(N31,-1,0)</f>
        <v>3</v>
      </c>
      <c r="O31" s="237">
        <f t="shared" ref="O31:O37" ca="1" si="313">OFFSET(O31,-1,0)</f>
        <v>1</v>
      </c>
      <c r="P31" s="237">
        <f t="shared" ca="1" si="312"/>
        <v>1</v>
      </c>
      <c r="Q31" s="237">
        <f t="shared" ca="1" si="312"/>
        <v>1</v>
      </c>
      <c r="R31" s="237">
        <f t="shared" ca="1" si="312"/>
        <v>1</v>
      </c>
      <c r="S31" s="237">
        <f t="shared" ca="1" si="312"/>
        <v>1</v>
      </c>
      <c r="T31" s="237">
        <f t="shared" ca="1" si="312"/>
        <v>1</v>
      </c>
      <c r="U31" s="275"/>
      <c r="V31" s="275"/>
      <c r="W31" s="237">
        <f t="shared" ref="W31:W37" ca="1" si="314">OFFSET(W31,-1,0)</f>
        <v>0</v>
      </c>
      <c r="X31" s="275"/>
      <c r="Y31" s="275">
        <f t="shared" ref="Y31:AE36" ca="1" si="315">OFFSET(Y31,-1,0)</f>
        <v>0</v>
      </c>
      <c r="Z31" s="275">
        <f t="shared" ca="1" si="315"/>
        <v>0</v>
      </c>
      <c r="AA31" s="275">
        <f t="shared" ca="1" si="315"/>
        <v>0</v>
      </c>
      <c r="AB31" s="275">
        <f t="shared" ca="1" si="315"/>
        <v>0</v>
      </c>
      <c r="AC31" s="275">
        <f t="shared" ca="1" si="315"/>
        <v>0</v>
      </c>
      <c r="AD31" s="275">
        <f t="shared" ca="1" si="315"/>
        <v>0</v>
      </c>
      <c r="AE31" s="275">
        <f t="shared" ca="1" si="315"/>
        <v>0</v>
      </c>
      <c r="AF31" s="144">
        <f ca="1">INDEX(CHOOSE($N31,DataAutumn!i.AdultDrys,DataWinter!i.AdultDrys,DataSpring!i.AdultDrys),1,$M31)</f>
        <v>3</v>
      </c>
      <c r="AG31" s="5">
        <f t="shared" ca="1" si="277"/>
        <v>2</v>
      </c>
      <c r="AH31" s="5">
        <f t="shared" ca="1" si="277"/>
        <v>0</v>
      </c>
      <c r="AI31" s="5">
        <f t="shared" ca="1" si="278"/>
        <v>1</v>
      </c>
      <c r="AJ31">
        <f t="shared" ca="1" si="279"/>
        <v>1</v>
      </c>
      <c r="AL31" s="231" t="str">
        <f t="shared" ref="AL31:AL37" ca="1" si="316">TEXT(LEFT(OFFSET(AL31,-1,0),5)+1,"00000")&amp;MID(OFFSET(AL31,-1,0),6,FIND(" ",OFFSET(AL31,-1,0),7)-5)
&amp; $D31           &amp; IF($HY31=0," FWM","")&amp;IF($HY31=1," MWM","")&amp;IF($HY31=5," Mat","")&amp;IF($HZ31=TRUE,"&amp;BBT","    ")          &amp; " Day"&amp;INDEX(i.DOY,$N31,1)
&amp; " Scan"&amp;TEXT($O31,"0")        &amp; " RR"&amp;TEXT($IO31*100,"000p;-00p;000p;@")
&amp; " WP"&amp;TEXT($LK31*100,"000p")           &amp; " MP"&amp;TEXT($LL31*100,"000p")           &amp; " GP"&amp;TEXT($LU31*100,"000p")
&amp; " T_" &amp; IF(AND($CA31,$CC31),"TRUE ")        &amp; " (F"&amp;3+COUNTIF($CT31:$CW31,TRUE)&amp;3&amp;"N"&amp;$DK31&amp;$DL31&amp;")"</f>
        <v>00002 FeedSupplyTemplate GSM MWM     Day204 Scan1 RR000p WP100p MP100p GP100p T_TRUE  (F43N33)</v>
      </c>
      <c r="AM31" s="9" t="str">
        <f ca="1">IF(COUNTIF(AL$5:AL31,AL31)=1,"-","Dup")</f>
        <v>-</v>
      </c>
      <c r="AN31" s="9"/>
      <c r="AO31" s="12" t="s">
        <v>34</v>
      </c>
      <c r="AP31" s="12" t="s">
        <v>34</v>
      </c>
      <c r="AQ31" s="12" t="s">
        <v>34</v>
      </c>
      <c r="AR31" s="12" t="s">
        <v>34</v>
      </c>
      <c r="AS31" s="12" t="s">
        <v>34</v>
      </c>
      <c r="AT31" s="12" t="s">
        <v>34</v>
      </c>
      <c r="AU31" s="9"/>
      <c r="AV31" s="5" t="b">
        <f t="shared" ca="1" si="280"/>
        <v>1</v>
      </c>
      <c r="AW31" s="5" t="str">
        <f t="shared" ca="1" si="280"/>
        <v>-</v>
      </c>
      <c r="AX31" s="5" t="str">
        <f t="shared" ca="1" si="280"/>
        <v>-</v>
      </c>
      <c r="AY31" s="5" t="str">
        <f t="shared" ca="1" si="280"/>
        <v>-</v>
      </c>
      <c r="AZ31" s="5" t="b">
        <f t="shared" ca="1" si="280"/>
        <v>0</v>
      </c>
      <c r="BA31" s="144">
        <f t="shared" ca="1" si="280"/>
        <v>0.25</v>
      </c>
      <c r="BB31" s="19" t="b">
        <f t="shared" ca="1" si="281"/>
        <v>1</v>
      </c>
      <c r="BC31" s="9"/>
      <c r="BD31" s="5" t="str">
        <f t="shared" ca="1" si="282"/>
        <v>-</v>
      </c>
      <c r="BE31" s="19" t="str">
        <f t="shared" ca="1" si="283"/>
        <v>-</v>
      </c>
      <c r="BF31" s="19" t="str">
        <f t="shared" ca="1" si="283"/>
        <v>-</v>
      </c>
      <c r="BG31" s="19" t="str">
        <f t="shared" ca="1" si="283"/>
        <v>-</v>
      </c>
      <c r="BH31" s="5" t="str">
        <f t="shared" ca="1" si="284"/>
        <v>-</v>
      </c>
      <c r="BI31" s="19" t="str">
        <f t="shared" ca="1" si="285"/>
        <v>-</v>
      </c>
      <c r="BJ31" s="5" t="str">
        <f t="shared" ca="1" si="286"/>
        <v>-</v>
      </c>
      <c r="BK31" s="19" t="str">
        <f t="shared" ca="1" si="287"/>
        <v>-</v>
      </c>
      <c r="BL31" s="19" t="str">
        <f t="shared" ca="1" si="287"/>
        <v>-</v>
      </c>
      <c r="BM31" s="19" t="str">
        <f t="shared" ca="1" si="287"/>
        <v>-</v>
      </c>
      <c r="BN31" s="5" t="str">
        <f t="shared" ca="1" si="288"/>
        <v>-</v>
      </c>
      <c r="BO31" s="9"/>
      <c r="BP31" s="19" t="str">
        <f t="shared" ca="1" si="289"/>
        <v>-</v>
      </c>
      <c r="BQ31" s="19" t="str">
        <f t="shared" ca="1" si="289"/>
        <v>-</v>
      </c>
      <c r="BR31" s="19" t="str">
        <f t="shared" ca="1" si="289"/>
        <v>-</v>
      </c>
      <c r="BS31" s="19" t="str">
        <f t="shared" ca="1" si="289"/>
        <v>-</v>
      </c>
      <c r="BT31" s="19" t="str">
        <f t="shared" ca="1" si="289"/>
        <v>-</v>
      </c>
      <c r="BU31" s="19" t="str">
        <f t="shared" ca="1" si="289"/>
        <v>-</v>
      </c>
      <c r="BV31" s="19" t="str">
        <f t="shared" ca="1" si="289"/>
        <v>-</v>
      </c>
      <c r="BW31" s="19" t="str">
        <f t="shared" ca="1" si="289"/>
        <v>-</v>
      </c>
      <c r="BX31" s="19" t="str">
        <f t="shared" ca="1" si="289"/>
        <v>-</v>
      </c>
      <c r="BY31" s="19" t="str">
        <f t="shared" ca="1" si="289"/>
        <v>-</v>
      </c>
      <c r="BZ31" s="9"/>
      <c r="CA31" s="12" t="b">
        <v>1</v>
      </c>
      <c r="CB31" s="12" t="b">
        <v>0</v>
      </c>
      <c r="CC31" s="12" t="b">
        <v>1</v>
      </c>
      <c r="CD31" s="12">
        <f ca="1">VALUE($K31&amp;$M31&amp;$N31&amp;$O31&amp;$S31&amp;"01")</f>
        <v>2231101</v>
      </c>
      <c r="CE31" s="12" t="b">
        <v>0</v>
      </c>
      <c r="CF31" s="12" t="s">
        <v>34</v>
      </c>
      <c r="CG31" s="19" t="b">
        <f t="shared" ca="1" si="290"/>
        <v>1</v>
      </c>
      <c r="CH31" s="12">
        <f ca="1">VALUE($K31&amp;$M31&amp;$N31&amp;$O31&amp;$S31&amp;"02")</f>
        <v>2231102</v>
      </c>
      <c r="CI31" s="19" t="str">
        <f t="shared" ca="1" si="290"/>
        <v>-</v>
      </c>
      <c r="CJ31" s="19">
        <f t="shared" ca="1" si="290"/>
        <v>1</v>
      </c>
      <c r="CK31" s="19">
        <f t="shared" ca="1" si="290"/>
        <v>1</v>
      </c>
      <c r="CL31" s="9"/>
      <c r="CM31" s="444">
        <f t="shared" ca="1" si="291"/>
        <v>652</v>
      </c>
      <c r="CN31" s="444">
        <f t="shared" ca="1" si="291"/>
        <v>686</v>
      </c>
      <c r="CO31" s="444">
        <f t="shared" ca="1" si="291"/>
        <v>721</v>
      </c>
      <c r="CP31" s="152">
        <f t="shared" ca="1" si="292"/>
        <v>378</v>
      </c>
      <c r="CQ31" s="152">
        <f t="shared" ca="1" si="292"/>
        <v>413</v>
      </c>
      <c r="CR31" s="152">
        <f t="shared" ca="1" si="292"/>
        <v>448</v>
      </c>
      <c r="CS31" s="19" t="str">
        <f t="shared" ca="1" si="293"/>
        <v>-</v>
      </c>
      <c r="CT31" s="12" t="b">
        <v>1</v>
      </c>
      <c r="CU31" s="12" t="b">
        <v>0</v>
      </c>
      <c r="CV31" s="12" t="b">
        <v>0</v>
      </c>
      <c r="CW31" s="12" t="b">
        <v>0</v>
      </c>
      <c r="CX31" s="19" t="b">
        <f t="shared" ca="1" si="238"/>
        <v>1</v>
      </c>
      <c r="CY31" s="19">
        <f t="shared" ca="1" si="237"/>
        <v>0</v>
      </c>
      <c r="CZ31" s="19">
        <f t="shared" ca="1" si="237"/>
        <v>0</v>
      </c>
      <c r="DA31" s="19">
        <f t="shared" ca="1" si="237"/>
        <v>0</v>
      </c>
      <c r="DB31" s="19">
        <f t="shared" ca="1" si="237"/>
        <v>0</v>
      </c>
      <c r="DC31" s="19">
        <f t="shared" ca="1" si="237"/>
        <v>0</v>
      </c>
      <c r="DD31" s="19">
        <f t="shared" ca="1" si="237"/>
        <v>0</v>
      </c>
      <c r="DE31" s="19">
        <f t="shared" ca="1" si="237"/>
        <v>0</v>
      </c>
      <c r="DF31" s="19">
        <f t="shared" ca="1" si="237"/>
        <v>0</v>
      </c>
      <c r="DG31" s="19">
        <f t="shared" ca="1" si="237"/>
        <v>0</v>
      </c>
      <c r="DH31" s="19">
        <f t="shared" ca="1" si="237"/>
        <v>0</v>
      </c>
      <c r="DI31" s="19">
        <f t="shared" ca="1" si="237"/>
        <v>0</v>
      </c>
      <c r="DJ31" s="19">
        <f t="shared" ca="1" si="237"/>
        <v>0</v>
      </c>
      <c r="DK31" s="12">
        <v>3</v>
      </c>
      <c r="DL31" s="12">
        <v>3</v>
      </c>
      <c r="DM31" s="12">
        <v>0</v>
      </c>
      <c r="DN31" s="12">
        <v>2</v>
      </c>
      <c r="DO31" s="12">
        <v>-2</v>
      </c>
      <c r="DP31" s="19" t="str">
        <f t="shared" ref="DN31:DV37" ca="1" si="317">OFFSET(DP$5,$B31,0)</f>
        <v>-</v>
      </c>
      <c r="DQ31" s="19" t="str">
        <f t="shared" ca="1" si="317"/>
        <v>-</v>
      </c>
      <c r="DR31" s="19" t="str">
        <f t="shared" ca="1" si="317"/>
        <v>-</v>
      </c>
      <c r="DS31" s="251">
        <f t="shared" ref="DS31:DU36" si="318">DM31</f>
        <v>0</v>
      </c>
      <c r="DT31" s="251">
        <f>DN31</f>
        <v>2</v>
      </c>
      <c r="DU31" s="251">
        <f t="shared" si="318"/>
        <v>-2</v>
      </c>
      <c r="DV31" s="19">
        <f t="shared" ca="1" si="317"/>
        <v>0</v>
      </c>
      <c r="DW31" s="19">
        <f t="shared" ca="1" si="294"/>
        <v>0</v>
      </c>
      <c r="DX31" s="19">
        <f t="shared" ca="1" si="294"/>
        <v>0</v>
      </c>
      <c r="DY31" s="19">
        <f t="shared" ca="1" si="294"/>
        <v>0</v>
      </c>
      <c r="DZ31" s="19">
        <f t="shared" ref="DZ31:GF34" ca="1" si="319">OFFSET(DZ$5,$B31,0)</f>
        <v>0</v>
      </c>
      <c r="EA31" s="19">
        <f t="shared" ca="1" si="319"/>
        <v>0</v>
      </c>
      <c r="EB31" s="19">
        <f t="shared" ca="1" si="319"/>
        <v>0</v>
      </c>
      <c r="EC31" s="19">
        <f t="shared" ca="1" si="319"/>
        <v>0</v>
      </c>
      <c r="ED31" s="19">
        <f t="shared" ca="1" si="319"/>
        <v>0</v>
      </c>
      <c r="EE31" s="19">
        <f t="shared" ca="1" si="319"/>
        <v>0</v>
      </c>
      <c r="EF31" s="19">
        <f t="shared" ca="1" si="319"/>
        <v>0</v>
      </c>
      <c r="EG31" s="19">
        <f t="shared" ca="1" si="319"/>
        <v>0</v>
      </c>
      <c r="EH31" s="19">
        <f t="shared" ca="1" si="319"/>
        <v>0</v>
      </c>
      <c r="EI31" s="19">
        <f t="shared" ca="1" si="319"/>
        <v>0</v>
      </c>
      <c r="EJ31" s="19">
        <f t="shared" ca="1" si="319"/>
        <v>0</v>
      </c>
      <c r="EK31" s="19">
        <f t="shared" ca="1" si="319"/>
        <v>0</v>
      </c>
      <c r="EL31" s="19">
        <f t="shared" ca="1" si="319"/>
        <v>0</v>
      </c>
      <c r="EM31" s="19">
        <f t="shared" ca="1" si="319"/>
        <v>0</v>
      </c>
      <c r="EN31" s="19">
        <f t="shared" ca="1" si="319"/>
        <v>0</v>
      </c>
      <c r="EO31" s="19">
        <f t="shared" ca="1" si="319"/>
        <v>0</v>
      </c>
      <c r="EP31" s="19">
        <f t="shared" ca="1" si="319"/>
        <v>0</v>
      </c>
      <c r="EQ31" s="19">
        <f t="shared" ca="1" si="319"/>
        <v>0</v>
      </c>
      <c r="ER31" s="19">
        <f t="shared" ca="1" si="319"/>
        <v>0</v>
      </c>
      <c r="ES31" s="19">
        <f t="shared" ca="1" si="319"/>
        <v>0</v>
      </c>
      <c r="ET31" s="19">
        <f t="shared" ca="1" si="319"/>
        <v>0</v>
      </c>
      <c r="EU31" s="19">
        <f t="shared" ca="1" si="319"/>
        <v>0</v>
      </c>
      <c r="EV31" s="19">
        <f t="shared" ca="1" si="319"/>
        <v>0</v>
      </c>
      <c r="EW31" s="19">
        <f t="shared" ca="1" si="319"/>
        <v>0</v>
      </c>
      <c r="EX31" s="19">
        <f t="shared" ca="1" si="319"/>
        <v>0</v>
      </c>
      <c r="EY31" s="19">
        <f t="shared" ca="1" si="319"/>
        <v>0</v>
      </c>
      <c r="EZ31" s="19">
        <f t="shared" ca="1" si="319"/>
        <v>0</v>
      </c>
      <c r="FA31" s="19">
        <f t="shared" ca="1" si="319"/>
        <v>0</v>
      </c>
      <c r="FB31" s="19">
        <f t="shared" ca="1" si="319"/>
        <v>0</v>
      </c>
      <c r="FC31" s="19">
        <f t="shared" ca="1" si="319"/>
        <v>0</v>
      </c>
      <c r="FD31" s="19">
        <f t="shared" ca="1" si="319"/>
        <v>0</v>
      </c>
      <c r="FE31" s="19">
        <f t="shared" ca="1" si="319"/>
        <v>0</v>
      </c>
      <c r="FF31" s="19">
        <f t="shared" ca="1" si="319"/>
        <v>0</v>
      </c>
      <c r="FG31" s="19">
        <f t="shared" ca="1" si="319"/>
        <v>0</v>
      </c>
      <c r="FH31" s="19">
        <f t="shared" ca="1" si="319"/>
        <v>0</v>
      </c>
      <c r="FI31" s="19">
        <f t="shared" ca="1" si="319"/>
        <v>0</v>
      </c>
      <c r="FJ31" s="19">
        <f t="shared" ca="1" si="319"/>
        <v>0</v>
      </c>
      <c r="FK31" s="19">
        <f t="shared" ca="1" si="319"/>
        <v>0</v>
      </c>
      <c r="FL31" s="19">
        <f t="shared" ca="1" si="319"/>
        <v>0</v>
      </c>
      <c r="FM31" s="19">
        <f t="shared" ca="1" si="319"/>
        <v>0</v>
      </c>
      <c r="FN31" s="19">
        <f t="shared" ca="1" si="319"/>
        <v>0</v>
      </c>
      <c r="FO31" s="19">
        <f t="shared" ca="1" si="319"/>
        <v>0</v>
      </c>
      <c r="FP31" s="19">
        <f t="shared" ca="1" si="319"/>
        <v>0</v>
      </c>
      <c r="FQ31" s="19">
        <f t="shared" ca="1" si="319"/>
        <v>0</v>
      </c>
      <c r="FR31" s="19">
        <f t="shared" ca="1" si="319"/>
        <v>0</v>
      </c>
      <c r="FS31" s="19">
        <f t="shared" ca="1" si="319"/>
        <v>0</v>
      </c>
      <c r="FT31" s="19">
        <f t="shared" ca="1" si="319"/>
        <v>0</v>
      </c>
      <c r="FU31" s="19">
        <f t="shared" ca="1" si="319"/>
        <v>0</v>
      </c>
      <c r="FV31" s="19">
        <f t="shared" ca="1" si="319"/>
        <v>0</v>
      </c>
      <c r="FW31" s="19">
        <f t="shared" ca="1" si="319"/>
        <v>0</v>
      </c>
      <c r="FX31" s="19">
        <f t="shared" ca="1" si="319"/>
        <v>0</v>
      </c>
      <c r="FY31" s="19">
        <f t="shared" ca="1" si="319"/>
        <v>0</v>
      </c>
      <c r="FZ31" s="19">
        <f t="shared" ca="1" si="319"/>
        <v>0</v>
      </c>
      <c r="GA31" s="19">
        <f t="shared" ca="1" si="319"/>
        <v>0</v>
      </c>
      <c r="GB31" s="19">
        <f t="shared" ca="1" si="319"/>
        <v>0</v>
      </c>
      <c r="GC31" s="19">
        <f t="shared" ca="1" si="319"/>
        <v>0</v>
      </c>
      <c r="GD31" s="19">
        <f t="shared" ca="1" si="319"/>
        <v>0</v>
      </c>
      <c r="GE31" s="19">
        <f t="shared" ca="1" si="319"/>
        <v>0</v>
      </c>
      <c r="GF31" s="19">
        <f t="shared" ca="1" si="319"/>
        <v>0</v>
      </c>
      <c r="GG31" s="19">
        <f t="shared" ca="1" si="295"/>
        <v>0</v>
      </c>
      <c r="GH31" s="19">
        <f t="shared" ca="1" si="295"/>
        <v>0</v>
      </c>
      <c r="GI31" s="19">
        <f t="shared" ca="1" si="295"/>
        <v>0</v>
      </c>
      <c r="GJ31" s="19">
        <f t="shared" ca="1" si="295"/>
        <v>0</v>
      </c>
      <c r="GK31" s="19">
        <f t="shared" ca="1" si="295"/>
        <v>0</v>
      </c>
      <c r="GL31" s="19">
        <f t="shared" ca="1" si="295"/>
        <v>0</v>
      </c>
      <c r="GM31" s="19">
        <f t="shared" ca="1" si="295"/>
        <v>0</v>
      </c>
      <c r="GN31" s="19">
        <f t="shared" ca="1" si="295"/>
        <v>0</v>
      </c>
      <c r="GO31" s="19">
        <f t="shared" ca="1" si="296"/>
        <v>0</v>
      </c>
      <c r="GP31" s="19">
        <f t="shared" ca="1" si="296"/>
        <v>0</v>
      </c>
      <c r="GQ31" s="19">
        <f t="shared" ca="1" si="296"/>
        <v>0</v>
      </c>
      <c r="GR31" s="19">
        <f t="shared" ca="1" si="296"/>
        <v>0</v>
      </c>
      <c r="GS31" s="19">
        <f t="shared" ca="1" si="296"/>
        <v>0</v>
      </c>
      <c r="GT31" s="19">
        <f t="shared" ca="1" si="296"/>
        <v>0</v>
      </c>
      <c r="GU31" s="19">
        <f t="shared" ca="1" si="296"/>
        <v>0</v>
      </c>
      <c r="GV31" s="19">
        <f t="shared" ca="1" si="296"/>
        <v>0</v>
      </c>
      <c r="GW31" s="19">
        <f t="shared" ca="1" si="296"/>
        <v>0</v>
      </c>
      <c r="GX31" s="19">
        <f t="shared" ca="1" si="296"/>
        <v>0</v>
      </c>
      <c r="GY31" s="19">
        <f t="shared" ca="1" si="296"/>
        <v>0</v>
      </c>
      <c r="GZ31" s="19">
        <f t="shared" ca="1" si="296"/>
        <v>0</v>
      </c>
      <c r="HA31" s="19">
        <f t="shared" ca="1" si="296"/>
        <v>0</v>
      </c>
      <c r="HB31" s="19">
        <f t="shared" ca="1" si="296"/>
        <v>0</v>
      </c>
      <c r="HC31" s="19">
        <f t="shared" ca="1" si="296"/>
        <v>0</v>
      </c>
      <c r="HD31" s="19">
        <f t="shared" ca="1" si="296"/>
        <v>0</v>
      </c>
      <c r="HE31" s="19">
        <f t="shared" ca="1" si="296"/>
        <v>0</v>
      </c>
      <c r="HF31" s="19">
        <f t="shared" ca="1" si="296"/>
        <v>0</v>
      </c>
      <c r="HG31" s="19">
        <f t="shared" ca="1" si="296"/>
        <v>0</v>
      </c>
      <c r="HH31" s="19">
        <f t="shared" ca="1" si="296"/>
        <v>0</v>
      </c>
      <c r="HI31" s="19">
        <f t="shared" ca="1" si="296"/>
        <v>0</v>
      </c>
      <c r="HJ31" s="19">
        <f t="shared" ca="1" si="296"/>
        <v>0</v>
      </c>
      <c r="HK31" s="19">
        <f t="shared" ca="1" si="296"/>
        <v>0</v>
      </c>
      <c r="HL31" s="19">
        <f t="shared" ca="1" si="296"/>
        <v>0</v>
      </c>
      <c r="HM31" s="19">
        <f t="shared" ca="1" si="296"/>
        <v>0</v>
      </c>
      <c r="HN31" s="19">
        <f t="shared" ca="1" si="296"/>
        <v>0</v>
      </c>
      <c r="HO31" s="19">
        <f t="shared" ca="1" si="296"/>
        <v>0</v>
      </c>
      <c r="HP31" s="19">
        <f t="shared" ca="1" si="296"/>
        <v>0</v>
      </c>
      <c r="HQ31" s="19">
        <f t="shared" ca="1" si="296"/>
        <v>0</v>
      </c>
      <c r="HR31" s="19">
        <f t="shared" ca="1" si="296"/>
        <v>0</v>
      </c>
      <c r="HS31" s="19">
        <f t="shared" ca="1" si="296"/>
        <v>0</v>
      </c>
      <c r="HT31" s="19">
        <f t="shared" ca="1" si="296"/>
        <v>0</v>
      </c>
      <c r="HU31" s="19">
        <f t="shared" ca="1" si="296"/>
        <v>0</v>
      </c>
      <c r="HV31" s="19">
        <f t="shared" ca="1" si="296"/>
        <v>0</v>
      </c>
      <c r="HW31" s="5">
        <f t="shared" ca="1" si="297"/>
        <v>67</v>
      </c>
      <c r="HX31" s="9"/>
      <c r="HY31" s="5">
        <f t="shared" ca="1" si="298"/>
        <v>1</v>
      </c>
      <c r="HZ31" s="5" t="b">
        <f t="shared" ca="1" si="298"/>
        <v>0</v>
      </c>
      <c r="IA31" s="19">
        <f t="shared" ref="IA31:IP37" ca="1" si="320">OFFSET(IA$5,$B31,0)</f>
        <v>0</v>
      </c>
      <c r="IB31" s="5">
        <f t="shared" ca="1" si="298"/>
        <v>55</v>
      </c>
      <c r="IC31" s="19">
        <f t="shared" ca="1" si="320"/>
        <v>1</v>
      </c>
      <c r="ID31" s="19">
        <f t="shared" ca="1" si="320"/>
        <v>0</v>
      </c>
      <c r="IE31" s="19">
        <f t="shared" ca="1" si="320"/>
        <v>0</v>
      </c>
      <c r="IF31" s="19">
        <f t="shared" ca="1" si="320"/>
        <v>0</v>
      </c>
      <c r="IG31" s="19">
        <f t="shared" ca="1" si="320"/>
        <v>0</v>
      </c>
      <c r="IH31" s="19">
        <f t="shared" ca="1" si="320"/>
        <v>0</v>
      </c>
      <c r="II31" s="19">
        <f t="shared" ca="1" si="320"/>
        <v>0</v>
      </c>
      <c r="IJ31" s="19">
        <f t="shared" ca="1" si="320"/>
        <v>0</v>
      </c>
      <c r="IK31" s="19">
        <f t="shared" ca="1" si="320"/>
        <v>0</v>
      </c>
      <c r="IL31" s="19">
        <f t="shared" ca="1" si="320"/>
        <v>0</v>
      </c>
      <c r="IM31" s="19">
        <f t="shared" ca="1" si="320"/>
        <v>0</v>
      </c>
      <c r="IN31" s="19">
        <f t="shared" ca="1" si="320"/>
        <v>0</v>
      </c>
      <c r="IO31" s="19">
        <f t="shared" ca="1" si="320"/>
        <v>0</v>
      </c>
      <c r="IP31" s="19">
        <f t="shared" ca="1" si="320"/>
        <v>0</v>
      </c>
      <c r="IQ31" s="19">
        <f t="shared" ca="1" si="254"/>
        <v>0</v>
      </c>
      <c r="IR31" s="19">
        <f t="shared" ca="1" si="254"/>
        <v>0</v>
      </c>
      <c r="IS31" s="19">
        <f t="shared" ca="1" si="254"/>
        <v>0</v>
      </c>
      <c r="IT31" s="19">
        <f t="shared" ca="1" si="254"/>
        <v>0</v>
      </c>
      <c r="IU31" s="19">
        <f t="shared" ca="1" si="254"/>
        <v>0</v>
      </c>
      <c r="IV31" s="19">
        <f t="shared" ca="1" si="254"/>
        <v>0</v>
      </c>
      <c r="IW31" s="19">
        <f t="shared" ca="1" si="254"/>
        <v>0</v>
      </c>
      <c r="IX31" s="19">
        <f t="shared" ca="1" si="254"/>
        <v>0</v>
      </c>
      <c r="IY31" s="19">
        <f t="shared" ca="1" si="254"/>
        <v>1</v>
      </c>
      <c r="IZ31" s="19">
        <f t="shared" ca="1" si="254"/>
        <v>0</v>
      </c>
      <c r="JA31" s="19">
        <f t="shared" ca="1" si="254"/>
        <v>1</v>
      </c>
      <c r="JB31" s="9"/>
      <c r="JC31" s="5" t="b">
        <f t="shared" ca="1" si="299"/>
        <v>0</v>
      </c>
      <c r="JD31" s="5" t="b">
        <f t="shared" ca="1" si="300"/>
        <v>0</v>
      </c>
      <c r="JE31" s="5" t="b">
        <f t="shared" ca="1" si="300"/>
        <v>0</v>
      </c>
      <c r="JF31" s="5" t="b">
        <f t="shared" ca="1" si="300"/>
        <v>1</v>
      </c>
      <c r="JG31" s="144">
        <f t="shared" ca="1" si="301"/>
        <v>1</v>
      </c>
      <c r="JH31" s="144">
        <f t="shared" ca="1" si="301"/>
        <v>1</v>
      </c>
      <c r="JI31" s="19" t="str">
        <f t="shared" ref="JI31:JO37" ca="1" si="321">OFFSET(JI$5,$B31,0)</f>
        <v>-</v>
      </c>
      <c r="JJ31" s="19" t="str">
        <f t="shared" ca="1" si="321"/>
        <v>-</v>
      </c>
      <c r="JK31" s="19" t="str">
        <f t="shared" ca="1" si="321"/>
        <v>-</v>
      </c>
      <c r="JL31" s="19" t="str">
        <f t="shared" ca="1" si="321"/>
        <v>-</v>
      </c>
      <c r="JM31" s="19">
        <f t="shared" ca="1" si="321"/>
        <v>1</v>
      </c>
      <c r="JN31" s="19">
        <f t="shared" ca="1" si="321"/>
        <v>0.66</v>
      </c>
      <c r="JO31" s="19" t="str">
        <f t="shared" ca="1" si="321"/>
        <v>-</v>
      </c>
      <c r="JP31" s="5" t="b" cm="1">
        <f t="array" aca="1" ref="JP31" ca="1">IF(OR(JQ31:JX31&lt;&gt;"-"),TRUE,"-")</f>
        <v>1</v>
      </c>
      <c r="JQ31" s="237">
        <f ca="1">OFFSET(JQ31,-1,0)</f>
        <v>2</v>
      </c>
      <c r="JR31" s="237">
        <f t="shared" ref="JR31:JX31" ca="1" si="322">OFFSET(JR31,-1,0)</f>
        <v>2</v>
      </c>
      <c r="JS31" s="237">
        <f t="shared" ca="1" si="322"/>
        <v>2</v>
      </c>
      <c r="JT31" s="237">
        <f t="shared" ca="1" si="322"/>
        <v>2</v>
      </c>
      <c r="JU31" s="237">
        <f t="shared" ca="1" si="322"/>
        <v>2</v>
      </c>
      <c r="JV31" s="237">
        <f t="shared" ca="1" si="322"/>
        <v>2</v>
      </c>
      <c r="JW31" s="237">
        <f t="shared" ca="1" si="322"/>
        <v>2</v>
      </c>
      <c r="JX31" s="237">
        <f t="shared" ca="1" si="322"/>
        <v>2</v>
      </c>
      <c r="JY31" s="5" t="str">
        <f t="array" aca="1" ref="JY31" ca="1">IF(OR(JZ31:KF31&lt;&gt;"-"),TRUE,"-")</f>
        <v>-</v>
      </c>
      <c r="JZ31" s="19" t="str">
        <f t="shared" ref="JZ31:KF36" ca="1" si="323">OFFSET(JZ$5,$B31,0)</f>
        <v>-</v>
      </c>
      <c r="KA31" s="19" t="str">
        <f t="shared" ca="1" si="323"/>
        <v>-</v>
      </c>
      <c r="KB31" s="19" t="str">
        <f t="shared" ca="1" si="323"/>
        <v>-</v>
      </c>
      <c r="KC31" s="19" t="str">
        <f t="shared" ca="1" si="323"/>
        <v>-</v>
      </c>
      <c r="KD31" s="19" t="str">
        <f t="shared" ca="1" si="323"/>
        <v>-</v>
      </c>
      <c r="KE31" s="19" t="str">
        <f t="shared" ca="1" si="323"/>
        <v>-</v>
      </c>
      <c r="KF31" s="19" t="str">
        <f t="shared" ca="1" si="323"/>
        <v>-</v>
      </c>
      <c r="KG31" s="19" t="b">
        <f t="shared" ca="1" si="263"/>
        <v>1</v>
      </c>
      <c r="KH31" s="144">
        <f t="shared" ca="1" si="302"/>
        <v>2</v>
      </c>
      <c r="KI31" s="19">
        <f t="shared" ca="1" si="263"/>
        <v>2</v>
      </c>
      <c r="KJ31" s="19" t="b">
        <f t="shared" ca="1" si="264"/>
        <v>0</v>
      </c>
      <c r="KK31" s="19" t="str">
        <f t="shared" ref="KK31:KK37" ca="1" si="324">OFFSET(KK$5,$B31,0)</f>
        <v>-</v>
      </c>
      <c r="KL31" s="5" t="str">
        <f t="shared" ca="1" si="303"/>
        <v>-</v>
      </c>
      <c r="KM31" s="5" t="str">
        <f t="shared" ca="1" si="303"/>
        <v>-</v>
      </c>
      <c r="KN31" s="5" t="str">
        <f t="shared" ca="1" si="303"/>
        <v>-</v>
      </c>
      <c r="KO31" s="5" t="str">
        <f t="shared" ca="1" si="303"/>
        <v>-</v>
      </c>
      <c r="KP31" s="19" t="b">
        <f t="shared" ca="1" si="266"/>
        <v>0</v>
      </c>
      <c r="KQ31" s="19" t="str">
        <f t="shared" ca="1" si="304"/>
        <v>-</v>
      </c>
      <c r="KR31" s="19" t="str">
        <f ca="1">OFFSET(KR$5,$B31,0)</f>
        <v>-</v>
      </c>
      <c r="KS31" s="19" t="b">
        <f ca="1">OFFSET(KS$5,$B31,0)</f>
        <v>1</v>
      </c>
      <c r="KT31" s="19">
        <f t="shared" ca="1" si="304"/>
        <v>0.75</v>
      </c>
      <c r="KU31" s="19">
        <f t="shared" ca="1" si="304"/>
        <v>0.75</v>
      </c>
      <c r="KV31" s="19">
        <f t="shared" ca="1" si="304"/>
        <v>0.99</v>
      </c>
      <c r="KW31" s="19">
        <f t="shared" ca="1" si="304"/>
        <v>0.5</v>
      </c>
      <c r="KX31" s="19">
        <f t="shared" ca="1" si="304"/>
        <v>0</v>
      </c>
      <c r="KY31" s="19">
        <f t="shared" ca="1" si="304"/>
        <v>0</v>
      </c>
      <c r="KZ31" s="19" t="str">
        <f t="shared" ca="1" si="304"/>
        <v>-</v>
      </c>
      <c r="LA31" s="19" t="str">
        <f t="shared" ca="1" si="304"/>
        <v>-</v>
      </c>
      <c r="LB31" s="19" t="str">
        <f t="shared" ca="1" si="304"/>
        <v>-</v>
      </c>
      <c r="LC31" s="5">
        <f t="shared" ca="1" si="305"/>
        <v>1</v>
      </c>
      <c r="LD31" s="9"/>
      <c r="LE31" s="19">
        <f t="shared" ca="1" si="304"/>
        <v>70</v>
      </c>
      <c r="LF31" s="19">
        <f t="shared" ref="LF31:MH37" ca="1" si="325">OFFSET(LF$5,$B31,0)</f>
        <v>50</v>
      </c>
      <c r="LG31" s="19">
        <f t="shared" ca="1" si="325"/>
        <v>74</v>
      </c>
      <c r="LH31" s="19">
        <f t="shared" ca="1" si="325"/>
        <v>50</v>
      </c>
      <c r="LI31" s="5" t="b" cm="1">
        <f t="array" aca="1" ref="LI31" ca="1">INDEX(i.meatgrid,$Q31,LI$7)</f>
        <v>1</v>
      </c>
      <c r="LJ31" s="5" t="b" cm="1">
        <f t="array" aca="1" ref="LJ31" ca="1">INDEX(i.meatgrid,$Q31,LJ$7)</f>
        <v>0</v>
      </c>
      <c r="LK31" s="19">
        <f t="shared" ca="1" si="268"/>
        <v>1</v>
      </c>
      <c r="LL31" s="5">
        <f t="shared" ca="1" si="306"/>
        <v>1</v>
      </c>
      <c r="LM31" s="5" cm="1">
        <f t="array" aca="1" ref="LM31" ca="1">INDEX(i.meatgrid,$Q31,LM$7)</f>
        <v>1</v>
      </c>
      <c r="LN31" s="5" cm="1">
        <f t="array" aca="1" ref="LN31" ca="1">INDEX(i.meatgrid,$Q31,LN$7)</f>
        <v>1</v>
      </c>
      <c r="LO31" s="5" cm="1">
        <f t="array" aca="1" ref="LO31" ca="1">INDEX(i.meatgrid,$Q31,LO$7)</f>
        <v>1</v>
      </c>
      <c r="LP31" s="5" cm="1">
        <f t="array" aca="1" ref="LP31" ca="1">INDEX(i.meatgrid,$Q31,LP$7)</f>
        <v>0</v>
      </c>
      <c r="LQ31" s="5" cm="1">
        <f t="array" aca="1" ref="LQ31" ca="1">INDEX(i.meatgrid,$Q31,LQ$7)</f>
        <v>1</v>
      </c>
      <c r="LR31" s="5" cm="1">
        <f t="array" aca="1" ref="LR31" ca="1">INDEX(i.meatgrid,$Q31,LR$7)</f>
        <v>1</v>
      </c>
      <c r="LS31" s="5" cm="1">
        <f t="array" aca="1" ref="LS31" ca="1">INDEX(i.meatgrid,$Q31,LS$7)</f>
        <v>1</v>
      </c>
      <c r="LT31" s="5" cm="1">
        <f t="array" aca="1" ref="LT31" ca="1">INDEX(i.meatgrid,$Q31,LT$7)</f>
        <v>1</v>
      </c>
      <c r="LU31" s="19">
        <f t="shared" ca="1" si="307"/>
        <v>1</v>
      </c>
      <c r="LV31" s="9"/>
      <c r="LW31" s="19" t="b">
        <f t="shared" ca="1" si="325"/>
        <v>0</v>
      </c>
      <c r="LX31" s="19" t="b">
        <f t="shared" ca="1" si="325"/>
        <v>0</v>
      </c>
      <c r="LY31" s="19">
        <f t="shared" ca="1" si="325"/>
        <v>1</v>
      </c>
      <c r="LZ31" s="19">
        <f t="shared" ca="1" si="325"/>
        <v>0.75</v>
      </c>
      <c r="MA31" s="19">
        <f t="shared" ca="1" si="325"/>
        <v>0.75</v>
      </c>
      <c r="MB31" s="19">
        <f t="shared" ca="1" si="325"/>
        <v>0.8</v>
      </c>
      <c r="MC31" s="19">
        <f t="shared" ca="1" si="325"/>
        <v>0.82499999999999996</v>
      </c>
      <c r="MD31" s="19">
        <f t="shared" ca="1" si="325"/>
        <v>0.875</v>
      </c>
      <c r="ME31" s="19">
        <f t="shared" ca="1" si="325"/>
        <v>0.9</v>
      </c>
      <c r="MF31" s="19">
        <f t="shared" ca="1" si="325"/>
        <v>1</v>
      </c>
      <c r="MG31" s="19">
        <f t="shared" ca="1" si="325"/>
        <v>0.875</v>
      </c>
      <c r="MH31" s="19" t="b">
        <f t="shared" ca="1" si="325"/>
        <v>1</v>
      </c>
      <c r="MI31" s="19">
        <f t="shared" ca="1" si="268"/>
        <v>74.989999999999995</v>
      </c>
      <c r="MJ31" s="19" t="str">
        <f t="shared" ca="1" si="268"/>
        <v>-</v>
      </c>
      <c r="MK31" s="19" t="str">
        <f t="shared" ca="1" si="268"/>
        <v>-</v>
      </c>
      <c r="ML31" s="19" t="str">
        <f t="shared" ca="1" si="268"/>
        <v>-</v>
      </c>
      <c r="MM31" s="19" t="str">
        <f t="shared" ca="1" si="268"/>
        <v>-</v>
      </c>
      <c r="MN31" s="19" t="str">
        <f t="shared" ca="1" si="268"/>
        <v>-</v>
      </c>
      <c r="MO31" s="19" t="str">
        <f t="shared" ca="1" si="268"/>
        <v>-</v>
      </c>
      <c r="MP31" s="19" t="str">
        <f t="shared" ca="1" si="268"/>
        <v>-</v>
      </c>
      <c r="MQ31" s="19">
        <f t="shared" ca="1" si="268"/>
        <v>36.99</v>
      </c>
      <c r="MR31" s="19">
        <f t="shared" ca="1" si="268"/>
        <v>36.99</v>
      </c>
      <c r="MS31" s="19" t="str">
        <f t="shared" ca="1" si="268"/>
        <v>-</v>
      </c>
      <c r="MT31" s="19" t="str">
        <f t="shared" ca="1" si="268"/>
        <v>-</v>
      </c>
      <c r="MU31" s="19" t="str">
        <f t="shared" ca="1" si="268"/>
        <v>-</v>
      </c>
      <c r="MV31" s="19" t="str">
        <f t="shared" ca="1" si="268"/>
        <v>-</v>
      </c>
      <c r="MW31" s="19" t="str">
        <f t="shared" ca="1" si="268"/>
        <v>-</v>
      </c>
      <c r="MX31" s="19">
        <f t="shared" ca="1" si="268"/>
        <v>49.99</v>
      </c>
      <c r="MY31" s="19">
        <f t="shared" ca="1" si="268"/>
        <v>49.99</v>
      </c>
      <c r="MZ31" s="19">
        <f t="shared" ca="1" si="268"/>
        <v>49.99</v>
      </c>
      <c r="NA31" s="19">
        <f t="shared" ca="1" si="268"/>
        <v>49.99</v>
      </c>
      <c r="NB31" s="19">
        <f t="shared" ca="1" si="268"/>
        <v>49.99</v>
      </c>
      <c r="NC31" s="19">
        <f t="shared" ca="1" si="268"/>
        <v>49.99</v>
      </c>
      <c r="ND31" s="19">
        <f t="shared" ca="1" si="268"/>
        <v>49.99</v>
      </c>
      <c r="NE31" s="19">
        <f t="shared" ca="1" si="268"/>
        <v>49.99</v>
      </c>
      <c r="NF31" s="19">
        <f t="shared" ca="1" si="268"/>
        <v>412.99</v>
      </c>
      <c r="NG31" s="19">
        <f t="shared" ca="1" si="268"/>
        <v>412.99</v>
      </c>
      <c r="NH31" s="19" t="str">
        <f t="shared" ca="1" si="268"/>
        <v>-</v>
      </c>
      <c r="NI31" s="19" t="str">
        <f t="shared" ca="1" si="268"/>
        <v>-</v>
      </c>
      <c r="NJ31" s="19" t="str">
        <f t="shared" ca="1" si="268"/>
        <v>-</v>
      </c>
      <c r="NK31" s="19" t="str">
        <f t="shared" ca="1" si="268"/>
        <v>-</v>
      </c>
      <c r="NL31" s="19" t="str">
        <f t="shared" ca="1" si="268"/>
        <v>-</v>
      </c>
      <c r="NM31" s="19">
        <f t="shared" ca="1" si="268"/>
        <v>6.8900000000000006</v>
      </c>
      <c r="NN31" s="19">
        <f t="shared" ca="1" si="268"/>
        <v>6.8900000000000006</v>
      </c>
      <c r="NO31" s="19">
        <f t="shared" ca="1" si="268"/>
        <v>6.8900000000000006</v>
      </c>
      <c r="NP31" s="19">
        <f t="shared" ca="1" si="268"/>
        <v>6.8900000000000006</v>
      </c>
      <c r="NQ31" s="19">
        <f t="shared" ca="1" si="268"/>
        <v>6.8900000000000006</v>
      </c>
      <c r="NR31" s="19">
        <f t="shared" ca="1" si="268"/>
        <v>6.8900000000000006</v>
      </c>
      <c r="NS31" s="19">
        <f t="shared" ca="1" si="268"/>
        <v>6.8900000000000006</v>
      </c>
      <c r="NT31" s="19">
        <f t="shared" ca="1" si="268"/>
        <v>6.8900000000000006</v>
      </c>
      <c r="NU31" s="19">
        <f t="shared" ca="1" si="268"/>
        <v>346.99</v>
      </c>
      <c r="NV31" s="19">
        <f t="shared" ca="1" si="268"/>
        <v>346.99</v>
      </c>
      <c r="NW31" s="19" t="str">
        <f t="shared" ca="1" si="268"/>
        <v>-</v>
      </c>
      <c r="NX31" s="19" t="str">
        <f t="shared" ca="1" si="268"/>
        <v>-</v>
      </c>
      <c r="NY31" s="19" t="str">
        <f t="shared" ca="1" si="268"/>
        <v>-</v>
      </c>
      <c r="NZ31" s="19" t="str">
        <f t="shared" ca="1" si="268"/>
        <v>-</v>
      </c>
      <c r="OA31" s="19" t="str">
        <f t="shared" ca="1" si="268"/>
        <v>-</v>
      </c>
      <c r="OB31" s="19">
        <f t="shared" ref="OB31:OB36" ca="1" si="326">OFFSET(OB$5,$B31,0)</f>
        <v>0</v>
      </c>
      <c r="OC31" s="24">
        <v>0</v>
      </c>
    </row>
    <row r="32" spans="1:393" outlineLevel="2">
      <c r="A32" s="21">
        <f t="shared" si="309"/>
        <v>27</v>
      </c>
      <c r="B32" s="222">
        <f t="shared" ref="B32:B37" ca="1" si="327">OFFSET(B32,-1,0)</f>
        <v>25</v>
      </c>
      <c r="C32">
        <f>202</f>
        <v>202</v>
      </c>
      <c r="D32" s="144" t="str">
        <f t="shared" ca="1" si="276"/>
        <v>GSM</v>
      </c>
      <c r="E32" t="b">
        <v>0</v>
      </c>
      <c r="F32" t="b">
        <v>0</v>
      </c>
      <c r="G32" s="361" t="b">
        <v>0</v>
      </c>
      <c r="H32" s="237">
        <f t="shared" ca="1" si="310"/>
        <v>1</v>
      </c>
      <c r="I32" s="237">
        <f t="shared" ca="1" si="310"/>
        <v>1</v>
      </c>
      <c r="J32" s="237" t="str">
        <f t="shared" ca="1" si="310"/>
        <v/>
      </c>
      <c r="K32" s="237">
        <f t="shared" ca="1" si="310"/>
        <v>2</v>
      </c>
      <c r="L32" s="237">
        <f t="shared" ca="1" si="310"/>
        <v>2</v>
      </c>
      <c r="M32" s="237">
        <f t="shared" ca="1" si="311"/>
        <v>2</v>
      </c>
      <c r="N32" s="237">
        <f t="shared" ca="1" si="312"/>
        <v>3</v>
      </c>
      <c r="O32" s="237">
        <f t="shared" ca="1" si="313"/>
        <v>1</v>
      </c>
      <c r="P32" s="237">
        <f t="shared" ca="1" si="312"/>
        <v>1</v>
      </c>
      <c r="Q32" s="237">
        <f t="shared" ca="1" si="312"/>
        <v>1</v>
      </c>
      <c r="R32" s="237">
        <f t="shared" ca="1" si="312"/>
        <v>1</v>
      </c>
      <c r="S32" s="237">
        <f t="shared" ca="1" si="312"/>
        <v>1</v>
      </c>
      <c r="T32" s="237">
        <f t="shared" ca="1" si="312"/>
        <v>1</v>
      </c>
      <c r="U32" s="275"/>
      <c r="V32" s="275"/>
      <c r="W32" s="237">
        <f t="shared" ca="1" si="314"/>
        <v>0</v>
      </c>
      <c r="X32" s="275"/>
      <c r="Y32" s="275">
        <f t="shared" ca="1" si="315"/>
        <v>0</v>
      </c>
      <c r="Z32" s="275">
        <f t="shared" ca="1" si="315"/>
        <v>0</v>
      </c>
      <c r="AA32" s="275">
        <f t="shared" ca="1" si="315"/>
        <v>0</v>
      </c>
      <c r="AB32" s="275">
        <f t="shared" ca="1" si="315"/>
        <v>0</v>
      </c>
      <c r="AC32" s="275">
        <f t="shared" ca="1" si="315"/>
        <v>0</v>
      </c>
      <c r="AD32" s="275">
        <f t="shared" ca="1" si="315"/>
        <v>0</v>
      </c>
      <c r="AE32" s="275">
        <f t="shared" ca="1" si="315"/>
        <v>0</v>
      </c>
      <c r="AF32" s="144">
        <f ca="1">INDEX(CHOOSE($N32,DataAutumn!i.AdultDrys,DataWinter!i.AdultDrys,DataSpring!i.AdultDrys),1,$M32)</f>
        <v>3</v>
      </c>
      <c r="AG32" s="5">
        <f t="shared" ca="1" si="277"/>
        <v>2</v>
      </c>
      <c r="AH32" s="5">
        <f t="shared" ca="1" si="277"/>
        <v>0</v>
      </c>
      <c r="AI32" s="5">
        <f t="shared" ca="1" si="278"/>
        <v>1</v>
      </c>
      <c r="AJ32">
        <f t="shared" ca="1" si="279"/>
        <v>1</v>
      </c>
      <c r="AL32" s="231" t="str">
        <f t="shared" ca="1" si="316"/>
        <v>00003 FeedSupplyTemplate GSM MWM     Day204 Scan1 RR000p WP100p MP100p GP100p T_TRUE  (F43N33)</v>
      </c>
      <c r="AM32" s="9" t="str">
        <f ca="1">IF(COUNTIF(AL$5:AL32,AL32)=1,"-","Dup")</f>
        <v>-</v>
      </c>
      <c r="AN32" s="9"/>
      <c r="AO32" s="237" t="str">
        <f t="shared" ref="AO32:AT37" ca="1" si="328">OFFSET(AO32,-1,0)</f>
        <v>-</v>
      </c>
      <c r="AP32" s="237" t="str">
        <f t="shared" ca="1" si="328"/>
        <v>-</v>
      </c>
      <c r="AQ32" s="237" t="str">
        <f t="shared" ca="1" si="328"/>
        <v>-</v>
      </c>
      <c r="AR32" s="237" t="str">
        <f t="shared" ca="1" si="328"/>
        <v>-</v>
      </c>
      <c r="AS32" s="237" t="str">
        <f t="shared" ca="1" si="328"/>
        <v>-</v>
      </c>
      <c r="AT32" s="237" t="str">
        <f t="shared" ca="1" si="328"/>
        <v>-</v>
      </c>
      <c r="AU32" s="9"/>
      <c r="AV32" s="5" t="b">
        <f t="shared" ca="1" si="280"/>
        <v>1</v>
      </c>
      <c r="AW32" s="5" t="str">
        <f t="shared" ca="1" si="280"/>
        <v>-</v>
      </c>
      <c r="AX32" s="5" t="str">
        <f t="shared" ca="1" si="280"/>
        <v>-</v>
      </c>
      <c r="AY32" s="5" t="str">
        <f t="shared" ca="1" si="280"/>
        <v>-</v>
      </c>
      <c r="AZ32" s="5" t="b">
        <f t="shared" ca="1" si="280"/>
        <v>0</v>
      </c>
      <c r="BA32" s="144">
        <f t="shared" ca="1" si="280"/>
        <v>0.25</v>
      </c>
      <c r="BB32" s="19" t="b">
        <f t="shared" ca="1" si="281"/>
        <v>1</v>
      </c>
      <c r="BC32" s="9"/>
      <c r="BD32" s="5" t="str">
        <f t="shared" ca="1" si="282"/>
        <v>-</v>
      </c>
      <c r="BE32" s="19" t="str">
        <f t="shared" ca="1" si="283"/>
        <v>-</v>
      </c>
      <c r="BF32" s="19" t="str">
        <f t="shared" ca="1" si="283"/>
        <v>-</v>
      </c>
      <c r="BG32" s="19" t="str">
        <f t="shared" ca="1" si="283"/>
        <v>-</v>
      </c>
      <c r="BH32" s="5" t="str">
        <f t="shared" ca="1" si="284"/>
        <v>-</v>
      </c>
      <c r="BI32" s="19" t="str">
        <f t="shared" ca="1" si="285"/>
        <v>-</v>
      </c>
      <c r="BJ32" s="5" t="str">
        <f t="shared" ca="1" si="286"/>
        <v>-</v>
      </c>
      <c r="BK32" s="19" t="str">
        <f t="shared" ca="1" si="287"/>
        <v>-</v>
      </c>
      <c r="BL32" s="19" t="str">
        <f t="shared" ca="1" si="287"/>
        <v>-</v>
      </c>
      <c r="BM32" s="19" t="str">
        <f t="shared" ca="1" si="287"/>
        <v>-</v>
      </c>
      <c r="BN32" s="5" t="str">
        <f t="shared" ca="1" si="288"/>
        <v>-</v>
      </c>
      <c r="BO32" s="9"/>
      <c r="BP32" s="19" t="str">
        <f t="shared" ca="1" si="289"/>
        <v>-</v>
      </c>
      <c r="BQ32" s="19" t="str">
        <f t="shared" ca="1" si="289"/>
        <v>-</v>
      </c>
      <c r="BR32" s="19" t="str">
        <f t="shared" ca="1" si="289"/>
        <v>-</v>
      </c>
      <c r="BS32" s="19" t="str">
        <f t="shared" ca="1" si="289"/>
        <v>-</v>
      </c>
      <c r="BT32" s="19" t="str">
        <f t="shared" ca="1" si="289"/>
        <v>-</v>
      </c>
      <c r="BU32" s="19" t="str">
        <f t="shared" ca="1" si="289"/>
        <v>-</v>
      </c>
      <c r="BV32" s="19" t="str">
        <f t="shared" ca="1" si="289"/>
        <v>-</v>
      </c>
      <c r="BW32" s="19" t="str">
        <f t="shared" ca="1" si="289"/>
        <v>-</v>
      </c>
      <c r="BX32" s="19" t="str">
        <f t="shared" ca="1" si="289"/>
        <v>-</v>
      </c>
      <c r="BY32" s="19" t="str">
        <f t="shared" ca="1" si="289"/>
        <v>-</v>
      </c>
      <c r="BZ32" s="9"/>
      <c r="CA32" s="237" t="b">
        <f ca="1">OFFSET(CA32,-1,0)</f>
        <v>1</v>
      </c>
      <c r="CB32" s="12" t="b">
        <v>0</v>
      </c>
      <c r="CC32" s="237" t="b">
        <f ca="1">OFFSET(CC32,-1,0)</f>
        <v>1</v>
      </c>
      <c r="CD32" s="251">
        <f t="shared" ref="CD32:CD36" ca="1" si="329">IF(OFFSET($E32,-1,0),OFFSET($CH32,-1,0),OFFSET(CD32,-1,0))</f>
        <v>2231101</v>
      </c>
      <c r="CE32" s="237" t="b">
        <f ca="1">OFFSET(CE32,-1,0)</f>
        <v>0</v>
      </c>
      <c r="CF32" s="12" t="s">
        <v>34</v>
      </c>
      <c r="CG32" s="19" t="b">
        <f t="shared" ca="1" si="290"/>
        <v>1</v>
      </c>
      <c r="CH32" s="237">
        <f t="shared" ref="CH32:CH37" ca="1" si="330">OFFSET(CH32,-1,0)+1</f>
        <v>2231103</v>
      </c>
      <c r="CI32" s="19" t="str">
        <f t="shared" ca="1" si="290"/>
        <v>-</v>
      </c>
      <c r="CJ32" s="19">
        <f t="shared" ca="1" si="290"/>
        <v>1</v>
      </c>
      <c r="CK32" s="19">
        <f t="shared" ca="1" si="290"/>
        <v>1</v>
      </c>
      <c r="CL32" s="9"/>
      <c r="CM32" s="444">
        <f t="shared" ca="1" si="291"/>
        <v>652</v>
      </c>
      <c r="CN32" s="444">
        <f t="shared" ca="1" si="291"/>
        <v>686</v>
      </c>
      <c r="CO32" s="444">
        <f t="shared" ca="1" si="291"/>
        <v>721</v>
      </c>
      <c r="CP32" s="152">
        <f t="shared" ca="1" si="292"/>
        <v>378</v>
      </c>
      <c r="CQ32" s="152">
        <f t="shared" ca="1" si="292"/>
        <v>413</v>
      </c>
      <c r="CR32" s="152">
        <f t="shared" ca="1" si="292"/>
        <v>448</v>
      </c>
      <c r="CS32" s="19" t="str">
        <f t="shared" ca="1" si="293"/>
        <v>-</v>
      </c>
      <c r="CT32" s="12" t="b">
        <v>0</v>
      </c>
      <c r="CU32" s="12" t="b">
        <v>1</v>
      </c>
      <c r="CV32" s="12" t="b">
        <v>0</v>
      </c>
      <c r="CW32" s="12" t="b">
        <v>0</v>
      </c>
      <c r="CX32" s="19" t="b">
        <f t="shared" ca="1" si="238"/>
        <v>1</v>
      </c>
      <c r="CY32" s="19">
        <f t="shared" ca="1" si="237"/>
        <v>0</v>
      </c>
      <c r="CZ32" s="19">
        <f t="shared" ca="1" si="237"/>
        <v>0</v>
      </c>
      <c r="DA32" s="19">
        <f t="shared" ca="1" si="237"/>
        <v>0</v>
      </c>
      <c r="DB32" s="19">
        <f t="shared" ca="1" si="237"/>
        <v>0</v>
      </c>
      <c r="DC32" s="19">
        <f t="shared" ca="1" si="237"/>
        <v>0</v>
      </c>
      <c r="DD32" s="19">
        <f t="shared" ca="1" si="237"/>
        <v>0</v>
      </c>
      <c r="DE32" s="19">
        <f t="shared" ca="1" si="237"/>
        <v>0</v>
      </c>
      <c r="DF32" s="19">
        <f t="shared" ca="1" si="237"/>
        <v>0</v>
      </c>
      <c r="DG32" s="19">
        <f t="shared" ca="1" si="237"/>
        <v>0</v>
      </c>
      <c r="DH32" s="19">
        <f t="shared" ca="1" si="237"/>
        <v>0</v>
      </c>
      <c r="DI32" s="19">
        <f t="shared" ca="1" si="237"/>
        <v>0</v>
      </c>
      <c r="DJ32" s="19">
        <f t="shared" ca="1" si="237"/>
        <v>0</v>
      </c>
      <c r="DK32" s="12">
        <v>3</v>
      </c>
      <c r="DL32" s="12">
        <v>3</v>
      </c>
      <c r="DM32" s="19">
        <f t="shared" ref="DM32:DM37" ca="1" si="331">OFFSET(DM$5,$B32,0)</f>
        <v>0</v>
      </c>
      <c r="DN32" s="12">
        <v>2</v>
      </c>
      <c r="DO32" s="12">
        <v>-2</v>
      </c>
      <c r="DP32" s="19" t="str">
        <f t="shared" ca="1" si="317"/>
        <v>-</v>
      </c>
      <c r="DQ32" s="19" t="str">
        <f t="shared" ca="1" si="317"/>
        <v>-</v>
      </c>
      <c r="DR32" s="19" t="str">
        <f t="shared" ca="1" si="317"/>
        <v>-</v>
      </c>
      <c r="DS32" s="251">
        <f t="shared" ca="1" si="318"/>
        <v>0</v>
      </c>
      <c r="DT32" s="251">
        <f t="shared" si="318"/>
        <v>2</v>
      </c>
      <c r="DU32" s="251">
        <f t="shared" si="318"/>
        <v>-2</v>
      </c>
      <c r="DV32" s="19">
        <f t="shared" ca="1" si="317"/>
        <v>0</v>
      </c>
      <c r="DW32" s="19">
        <f t="shared" ca="1" si="294"/>
        <v>0</v>
      </c>
      <c r="DX32" s="19">
        <f t="shared" ca="1" si="294"/>
        <v>0</v>
      </c>
      <c r="DY32" s="19">
        <f t="shared" ca="1" si="294"/>
        <v>0</v>
      </c>
      <c r="DZ32" s="19">
        <f t="shared" ca="1" si="319"/>
        <v>0</v>
      </c>
      <c r="EA32" s="19">
        <f t="shared" ca="1" si="319"/>
        <v>0</v>
      </c>
      <c r="EB32" s="19">
        <f t="shared" ca="1" si="319"/>
        <v>0</v>
      </c>
      <c r="EC32" s="19">
        <f t="shared" ca="1" si="319"/>
        <v>0</v>
      </c>
      <c r="ED32" s="19">
        <f t="shared" ca="1" si="319"/>
        <v>0</v>
      </c>
      <c r="EE32" s="19">
        <f t="shared" ca="1" si="319"/>
        <v>0</v>
      </c>
      <c r="EF32" s="19">
        <f t="shared" ca="1" si="319"/>
        <v>0</v>
      </c>
      <c r="EG32" s="19">
        <f t="shared" ca="1" si="319"/>
        <v>0</v>
      </c>
      <c r="EH32" s="19">
        <f t="shared" ca="1" si="319"/>
        <v>0</v>
      </c>
      <c r="EI32" s="19">
        <f t="shared" ca="1" si="319"/>
        <v>0</v>
      </c>
      <c r="EJ32" s="19">
        <f t="shared" ca="1" si="319"/>
        <v>0</v>
      </c>
      <c r="EK32" s="19">
        <f t="shared" ca="1" si="319"/>
        <v>0</v>
      </c>
      <c r="EL32" s="19">
        <f t="shared" ca="1" si="319"/>
        <v>0</v>
      </c>
      <c r="EM32" s="19">
        <f t="shared" ca="1" si="319"/>
        <v>0</v>
      </c>
      <c r="EN32" s="19">
        <f t="shared" ca="1" si="319"/>
        <v>0</v>
      </c>
      <c r="EO32" s="19">
        <f t="shared" ca="1" si="319"/>
        <v>0</v>
      </c>
      <c r="EP32" s="19">
        <f t="shared" ca="1" si="319"/>
        <v>0</v>
      </c>
      <c r="EQ32" s="19">
        <f t="shared" ca="1" si="319"/>
        <v>0</v>
      </c>
      <c r="ER32" s="19">
        <f t="shared" ca="1" si="319"/>
        <v>0</v>
      </c>
      <c r="ES32" s="19">
        <f t="shared" ca="1" si="319"/>
        <v>0</v>
      </c>
      <c r="ET32" s="19">
        <f t="shared" ca="1" si="319"/>
        <v>0</v>
      </c>
      <c r="EU32" s="19">
        <f t="shared" ca="1" si="319"/>
        <v>0</v>
      </c>
      <c r="EV32" s="19">
        <f t="shared" ca="1" si="319"/>
        <v>0</v>
      </c>
      <c r="EW32" s="19">
        <f t="shared" ca="1" si="319"/>
        <v>0</v>
      </c>
      <c r="EX32" s="19">
        <f t="shared" ca="1" si="319"/>
        <v>0</v>
      </c>
      <c r="EY32" s="19">
        <f t="shared" ca="1" si="319"/>
        <v>0</v>
      </c>
      <c r="EZ32" s="19">
        <f t="shared" ca="1" si="319"/>
        <v>0</v>
      </c>
      <c r="FA32" s="19">
        <f t="shared" ca="1" si="319"/>
        <v>0</v>
      </c>
      <c r="FB32" s="19">
        <f t="shared" ca="1" si="319"/>
        <v>0</v>
      </c>
      <c r="FC32" s="19">
        <f t="shared" ca="1" si="319"/>
        <v>0</v>
      </c>
      <c r="FD32" s="19">
        <f t="shared" ca="1" si="319"/>
        <v>0</v>
      </c>
      <c r="FE32" s="19">
        <f t="shared" ca="1" si="319"/>
        <v>0</v>
      </c>
      <c r="FF32" s="19">
        <f t="shared" ca="1" si="319"/>
        <v>0</v>
      </c>
      <c r="FG32" s="19">
        <f t="shared" ca="1" si="319"/>
        <v>0</v>
      </c>
      <c r="FH32" s="19">
        <f t="shared" ca="1" si="319"/>
        <v>0</v>
      </c>
      <c r="FI32" s="19">
        <f t="shared" ca="1" si="319"/>
        <v>0</v>
      </c>
      <c r="FJ32" s="19">
        <f t="shared" ca="1" si="319"/>
        <v>0</v>
      </c>
      <c r="FK32" s="19">
        <f t="shared" ca="1" si="319"/>
        <v>0</v>
      </c>
      <c r="FL32" s="19">
        <f t="shared" ca="1" si="319"/>
        <v>0</v>
      </c>
      <c r="FM32" s="19">
        <f t="shared" ca="1" si="319"/>
        <v>0</v>
      </c>
      <c r="FN32" s="19">
        <f t="shared" ca="1" si="319"/>
        <v>0</v>
      </c>
      <c r="FO32" s="19">
        <f t="shared" ca="1" si="319"/>
        <v>0</v>
      </c>
      <c r="FP32" s="19">
        <f t="shared" ca="1" si="319"/>
        <v>0</v>
      </c>
      <c r="FQ32" s="19">
        <f t="shared" ca="1" si="319"/>
        <v>0</v>
      </c>
      <c r="FR32" s="19">
        <f t="shared" ca="1" si="319"/>
        <v>0</v>
      </c>
      <c r="FS32" s="19">
        <f t="shared" ca="1" si="319"/>
        <v>0</v>
      </c>
      <c r="FT32" s="19">
        <f t="shared" ca="1" si="319"/>
        <v>0</v>
      </c>
      <c r="FU32" s="19">
        <f t="shared" ca="1" si="319"/>
        <v>0</v>
      </c>
      <c r="FV32" s="19">
        <f t="shared" ca="1" si="319"/>
        <v>0</v>
      </c>
      <c r="FW32" s="19">
        <f t="shared" ca="1" si="319"/>
        <v>0</v>
      </c>
      <c r="FX32" s="19">
        <f t="shared" ca="1" si="319"/>
        <v>0</v>
      </c>
      <c r="FY32" s="19">
        <f t="shared" ca="1" si="319"/>
        <v>0</v>
      </c>
      <c r="FZ32" s="19">
        <f t="shared" ca="1" si="319"/>
        <v>0</v>
      </c>
      <c r="GA32" s="19">
        <f t="shared" ca="1" si="319"/>
        <v>0</v>
      </c>
      <c r="GB32" s="19">
        <f t="shared" ca="1" si="319"/>
        <v>0</v>
      </c>
      <c r="GC32" s="19">
        <f t="shared" ca="1" si="319"/>
        <v>0</v>
      </c>
      <c r="GD32" s="19">
        <f t="shared" ca="1" si="319"/>
        <v>0</v>
      </c>
      <c r="GE32" s="19">
        <f t="shared" ca="1" si="319"/>
        <v>0</v>
      </c>
      <c r="GF32" s="19">
        <f t="shared" ca="1" si="319"/>
        <v>0</v>
      </c>
      <c r="GG32" s="19">
        <f t="shared" ca="1" si="295"/>
        <v>0</v>
      </c>
      <c r="GH32" s="19">
        <f t="shared" ca="1" si="295"/>
        <v>0</v>
      </c>
      <c r="GI32" s="19">
        <f t="shared" ca="1" si="295"/>
        <v>0</v>
      </c>
      <c r="GJ32" s="19">
        <f t="shared" ca="1" si="295"/>
        <v>0</v>
      </c>
      <c r="GK32" s="19">
        <f t="shared" ca="1" si="295"/>
        <v>0</v>
      </c>
      <c r="GL32" s="19">
        <f t="shared" ca="1" si="295"/>
        <v>0</v>
      </c>
      <c r="GM32" s="19">
        <f t="shared" ca="1" si="295"/>
        <v>0</v>
      </c>
      <c r="GN32" s="19">
        <f t="shared" ca="1" si="295"/>
        <v>0</v>
      </c>
      <c r="GO32" s="19">
        <f t="shared" ca="1" si="296"/>
        <v>0</v>
      </c>
      <c r="GP32" s="19">
        <f t="shared" ca="1" si="296"/>
        <v>0</v>
      </c>
      <c r="GQ32" s="19">
        <f t="shared" ca="1" si="296"/>
        <v>0</v>
      </c>
      <c r="GR32" s="19">
        <f t="shared" ca="1" si="296"/>
        <v>0</v>
      </c>
      <c r="GS32" s="19">
        <f t="shared" ca="1" si="296"/>
        <v>0</v>
      </c>
      <c r="GT32" s="19">
        <f t="shared" ca="1" si="296"/>
        <v>0</v>
      </c>
      <c r="GU32" s="19">
        <f t="shared" ca="1" si="296"/>
        <v>0</v>
      </c>
      <c r="GV32" s="19">
        <f t="shared" ca="1" si="296"/>
        <v>0</v>
      </c>
      <c r="GW32" s="19">
        <f t="shared" ca="1" si="296"/>
        <v>0</v>
      </c>
      <c r="GX32" s="19">
        <f t="shared" ca="1" si="296"/>
        <v>0</v>
      </c>
      <c r="GY32" s="19">
        <f t="shared" ca="1" si="296"/>
        <v>0</v>
      </c>
      <c r="GZ32" s="19">
        <f t="shared" ca="1" si="296"/>
        <v>0</v>
      </c>
      <c r="HA32" s="19">
        <f t="shared" ca="1" si="296"/>
        <v>0</v>
      </c>
      <c r="HB32" s="19">
        <f t="shared" ca="1" si="296"/>
        <v>0</v>
      </c>
      <c r="HC32" s="19">
        <f t="shared" ca="1" si="296"/>
        <v>0</v>
      </c>
      <c r="HD32" s="19">
        <f t="shared" ca="1" si="296"/>
        <v>0</v>
      </c>
      <c r="HE32" s="19">
        <f t="shared" ca="1" si="296"/>
        <v>0</v>
      </c>
      <c r="HF32" s="19">
        <f t="shared" ca="1" si="296"/>
        <v>0</v>
      </c>
      <c r="HG32" s="19">
        <f t="shared" ca="1" si="296"/>
        <v>0</v>
      </c>
      <c r="HH32" s="19">
        <f t="shared" ca="1" si="296"/>
        <v>0</v>
      </c>
      <c r="HI32" s="19">
        <f t="shared" ca="1" si="296"/>
        <v>0</v>
      </c>
      <c r="HJ32" s="19">
        <f t="shared" ca="1" si="296"/>
        <v>0</v>
      </c>
      <c r="HK32" s="19">
        <f t="shared" ca="1" si="296"/>
        <v>0</v>
      </c>
      <c r="HL32" s="19">
        <f t="shared" ca="1" si="296"/>
        <v>0</v>
      </c>
      <c r="HM32" s="19">
        <f t="shared" ca="1" si="296"/>
        <v>0</v>
      </c>
      <c r="HN32" s="19">
        <f t="shared" ca="1" si="296"/>
        <v>0</v>
      </c>
      <c r="HO32" s="19">
        <f t="shared" ca="1" si="296"/>
        <v>0</v>
      </c>
      <c r="HP32" s="19">
        <f t="shared" ca="1" si="296"/>
        <v>0</v>
      </c>
      <c r="HQ32" s="19">
        <f t="shared" ca="1" si="296"/>
        <v>0</v>
      </c>
      <c r="HR32" s="19">
        <f t="shared" ca="1" si="296"/>
        <v>0</v>
      </c>
      <c r="HS32" s="19">
        <f t="shared" ca="1" si="296"/>
        <v>0</v>
      </c>
      <c r="HT32" s="19">
        <f t="shared" ca="1" si="296"/>
        <v>0</v>
      </c>
      <c r="HU32" s="19">
        <f t="shared" ca="1" si="296"/>
        <v>0</v>
      </c>
      <c r="HV32" s="19">
        <f t="shared" ca="1" si="296"/>
        <v>0</v>
      </c>
      <c r="HW32" s="5">
        <f t="shared" ca="1" si="297"/>
        <v>67</v>
      </c>
      <c r="HX32" s="9"/>
      <c r="HY32" s="5">
        <f t="shared" ca="1" si="298"/>
        <v>1</v>
      </c>
      <c r="HZ32" s="5" t="b">
        <f t="shared" ca="1" si="298"/>
        <v>0</v>
      </c>
      <c r="IA32" s="19">
        <f t="shared" ca="1" si="320"/>
        <v>0</v>
      </c>
      <c r="IB32" s="5">
        <f t="shared" ca="1" si="298"/>
        <v>55</v>
      </c>
      <c r="IC32" s="19">
        <f t="shared" ca="1" si="320"/>
        <v>1</v>
      </c>
      <c r="ID32" s="19">
        <f t="shared" ca="1" si="320"/>
        <v>0</v>
      </c>
      <c r="IE32" s="19">
        <f t="shared" ca="1" si="320"/>
        <v>0</v>
      </c>
      <c r="IF32" s="19">
        <f t="shared" ca="1" si="320"/>
        <v>0</v>
      </c>
      <c r="IG32" s="19">
        <f t="shared" ca="1" si="320"/>
        <v>0</v>
      </c>
      <c r="IH32" s="19">
        <f t="shared" ca="1" si="320"/>
        <v>0</v>
      </c>
      <c r="II32" s="19">
        <f t="shared" ca="1" si="320"/>
        <v>0</v>
      </c>
      <c r="IJ32" s="19">
        <f t="shared" ca="1" si="320"/>
        <v>0</v>
      </c>
      <c r="IK32" s="19">
        <f t="shared" ca="1" si="320"/>
        <v>0</v>
      </c>
      <c r="IL32" s="19">
        <f t="shared" ca="1" si="320"/>
        <v>0</v>
      </c>
      <c r="IM32" s="19">
        <f t="shared" ca="1" si="254"/>
        <v>0</v>
      </c>
      <c r="IN32" s="19">
        <f t="shared" ca="1" si="254"/>
        <v>0</v>
      </c>
      <c r="IO32" s="19">
        <f t="shared" ca="1" si="254"/>
        <v>0</v>
      </c>
      <c r="IP32" s="19">
        <f t="shared" ca="1" si="254"/>
        <v>0</v>
      </c>
      <c r="IQ32" s="19">
        <f t="shared" ca="1" si="254"/>
        <v>0</v>
      </c>
      <c r="IR32" s="19">
        <f t="shared" ca="1" si="254"/>
        <v>0</v>
      </c>
      <c r="IS32" s="19">
        <f t="shared" ca="1" si="254"/>
        <v>0</v>
      </c>
      <c r="IT32" s="19">
        <f t="shared" ca="1" si="254"/>
        <v>0</v>
      </c>
      <c r="IU32" s="19">
        <f t="shared" ca="1" si="254"/>
        <v>0</v>
      </c>
      <c r="IV32" s="19">
        <f t="shared" ca="1" si="254"/>
        <v>0</v>
      </c>
      <c r="IW32" s="19">
        <f t="shared" ca="1" si="254"/>
        <v>0</v>
      </c>
      <c r="IX32" s="19">
        <f t="shared" ca="1" si="254"/>
        <v>0</v>
      </c>
      <c r="IY32" s="19">
        <f t="shared" ca="1" si="254"/>
        <v>1</v>
      </c>
      <c r="IZ32" s="19">
        <f t="shared" ca="1" si="254"/>
        <v>0</v>
      </c>
      <c r="JA32" s="19">
        <f t="shared" ca="1" si="254"/>
        <v>1</v>
      </c>
      <c r="JB32" s="9"/>
      <c r="JC32" s="5" t="b">
        <f t="shared" ca="1" si="299"/>
        <v>0</v>
      </c>
      <c r="JD32" s="5" t="b">
        <f t="shared" ca="1" si="300"/>
        <v>0</v>
      </c>
      <c r="JE32" s="5" t="b">
        <f t="shared" ca="1" si="300"/>
        <v>0</v>
      </c>
      <c r="JF32" s="5" t="b">
        <f t="shared" ca="1" si="300"/>
        <v>1</v>
      </c>
      <c r="JG32" s="144">
        <f t="shared" ca="1" si="301"/>
        <v>1</v>
      </c>
      <c r="JH32" s="144">
        <f t="shared" ca="1" si="301"/>
        <v>1</v>
      </c>
      <c r="JI32" s="19" t="str">
        <f t="shared" ca="1" si="321"/>
        <v>-</v>
      </c>
      <c r="JJ32" s="19" t="str">
        <f t="shared" ca="1" si="321"/>
        <v>-</v>
      </c>
      <c r="JK32" s="19" t="str">
        <f t="shared" ca="1" si="321"/>
        <v>-</v>
      </c>
      <c r="JL32" s="19" t="str">
        <f t="shared" ca="1" si="321"/>
        <v>-</v>
      </c>
      <c r="JM32" s="19">
        <f t="shared" ca="1" si="321"/>
        <v>1</v>
      </c>
      <c r="JN32" s="19">
        <f t="shared" ca="1" si="321"/>
        <v>0.66</v>
      </c>
      <c r="JO32" s="19" t="str">
        <f t="shared" ca="1" si="321"/>
        <v>-</v>
      </c>
      <c r="JP32" s="5" t="b" cm="1">
        <f t="array" aca="1" ref="JP32" ca="1">IF(OR(JQ32:JX32&lt;&gt;"-"),TRUE,"-")</f>
        <v>1</v>
      </c>
      <c r="JQ32" s="237">
        <f t="shared" ref="JQ32:JX37" ca="1" si="332">OFFSET(JQ32,-1,0)</f>
        <v>2</v>
      </c>
      <c r="JR32" s="237">
        <f t="shared" ca="1" si="332"/>
        <v>2</v>
      </c>
      <c r="JS32" s="237">
        <f t="shared" ca="1" si="332"/>
        <v>2</v>
      </c>
      <c r="JT32" s="237">
        <f t="shared" ca="1" si="332"/>
        <v>2</v>
      </c>
      <c r="JU32" s="237">
        <f t="shared" ca="1" si="332"/>
        <v>2</v>
      </c>
      <c r="JV32" s="237">
        <f t="shared" ca="1" si="332"/>
        <v>2</v>
      </c>
      <c r="JW32" s="237">
        <f t="shared" ca="1" si="332"/>
        <v>2</v>
      </c>
      <c r="JX32" s="237">
        <f t="shared" ca="1" si="332"/>
        <v>2</v>
      </c>
      <c r="JY32" s="5" t="str">
        <f t="array" aca="1" ref="JY32" ca="1">IF(OR(JZ32:KF32&lt;&gt;"-"),TRUE,"-")</f>
        <v>-</v>
      </c>
      <c r="JZ32" s="19" t="str">
        <f t="shared" ca="1" si="323"/>
        <v>-</v>
      </c>
      <c r="KA32" s="19" t="str">
        <f t="shared" ca="1" si="323"/>
        <v>-</v>
      </c>
      <c r="KB32" s="19" t="str">
        <f t="shared" ca="1" si="323"/>
        <v>-</v>
      </c>
      <c r="KC32" s="19" t="str">
        <f t="shared" ca="1" si="323"/>
        <v>-</v>
      </c>
      <c r="KD32" s="19" t="str">
        <f t="shared" ca="1" si="323"/>
        <v>-</v>
      </c>
      <c r="KE32" s="19" t="str">
        <f t="shared" ca="1" si="323"/>
        <v>-</v>
      </c>
      <c r="KF32" s="19" t="str">
        <f t="shared" ca="1" si="323"/>
        <v>-</v>
      </c>
      <c r="KG32" s="19" t="b">
        <f t="shared" ca="1" si="263"/>
        <v>1</v>
      </c>
      <c r="KH32" s="144">
        <f t="shared" ca="1" si="302"/>
        <v>2</v>
      </c>
      <c r="KI32" s="19">
        <f t="shared" ca="1" si="263"/>
        <v>2</v>
      </c>
      <c r="KJ32" s="19" t="b">
        <f t="shared" ca="1" si="264"/>
        <v>0</v>
      </c>
      <c r="KK32" s="19" t="str">
        <f t="shared" ca="1" si="324"/>
        <v>-</v>
      </c>
      <c r="KL32" s="5" t="str">
        <f t="shared" ca="1" si="303"/>
        <v>-</v>
      </c>
      <c r="KM32" s="5" t="str">
        <f t="shared" ca="1" si="303"/>
        <v>-</v>
      </c>
      <c r="KN32" s="5" t="str">
        <f t="shared" ca="1" si="303"/>
        <v>-</v>
      </c>
      <c r="KO32" s="5" t="str">
        <f t="shared" ca="1" si="303"/>
        <v>-</v>
      </c>
      <c r="KP32" s="19" t="b">
        <f t="shared" ca="1" si="266"/>
        <v>0</v>
      </c>
      <c r="KQ32" s="19" t="str">
        <f t="shared" ca="1" si="304"/>
        <v>-</v>
      </c>
      <c r="KR32" s="19" t="str">
        <f ca="1">OFFSET(KR$5,$B32,0)</f>
        <v>-</v>
      </c>
      <c r="KS32" s="19" t="b">
        <f ca="1">OFFSET(KS$5,$B32,0)</f>
        <v>1</v>
      </c>
      <c r="KT32" s="19">
        <f t="shared" ca="1" si="304"/>
        <v>0.75</v>
      </c>
      <c r="KU32" s="19">
        <f t="shared" ca="1" si="304"/>
        <v>0.75</v>
      </c>
      <c r="KV32" s="19">
        <f t="shared" ca="1" si="304"/>
        <v>0.99</v>
      </c>
      <c r="KW32" s="19">
        <f t="shared" ca="1" si="304"/>
        <v>0.5</v>
      </c>
      <c r="KX32" s="19">
        <f t="shared" ca="1" si="304"/>
        <v>0</v>
      </c>
      <c r="KY32" s="19">
        <f t="shared" ca="1" si="304"/>
        <v>0</v>
      </c>
      <c r="KZ32" s="19" t="str">
        <f t="shared" ca="1" si="304"/>
        <v>-</v>
      </c>
      <c r="LA32" s="19" t="str">
        <f t="shared" ca="1" si="304"/>
        <v>-</v>
      </c>
      <c r="LB32" s="19" t="str">
        <f t="shared" ca="1" si="304"/>
        <v>-</v>
      </c>
      <c r="LC32" s="5">
        <f t="shared" ca="1" si="305"/>
        <v>1</v>
      </c>
      <c r="LD32" s="9"/>
      <c r="LE32" s="19">
        <f t="shared" ca="1" si="304"/>
        <v>70</v>
      </c>
      <c r="LF32" s="19">
        <f t="shared" ca="1" si="325"/>
        <v>50</v>
      </c>
      <c r="LG32" s="19">
        <f t="shared" ca="1" si="325"/>
        <v>74</v>
      </c>
      <c r="LH32" s="19">
        <f t="shared" ca="1" si="325"/>
        <v>50</v>
      </c>
      <c r="LI32" s="5" t="b" cm="1">
        <f t="array" aca="1" ref="LI32" ca="1">INDEX(i.meatgrid,$Q32,LI$7)</f>
        <v>1</v>
      </c>
      <c r="LJ32" s="5" t="b" cm="1">
        <f t="array" aca="1" ref="LJ32" ca="1">INDEX(i.meatgrid,$Q32,LJ$7)</f>
        <v>0</v>
      </c>
      <c r="LK32" s="19">
        <f t="shared" ca="1" si="268"/>
        <v>1</v>
      </c>
      <c r="LL32" s="5">
        <f t="shared" ca="1" si="306"/>
        <v>1</v>
      </c>
      <c r="LM32" s="5" cm="1">
        <f t="array" aca="1" ref="LM32" ca="1">INDEX(i.meatgrid,$Q32,LM$7)</f>
        <v>1</v>
      </c>
      <c r="LN32" s="5" cm="1">
        <f t="array" aca="1" ref="LN32" ca="1">INDEX(i.meatgrid,$Q32,LN$7)</f>
        <v>1</v>
      </c>
      <c r="LO32" s="5" cm="1">
        <f t="array" aca="1" ref="LO32" ca="1">INDEX(i.meatgrid,$Q32,LO$7)</f>
        <v>1</v>
      </c>
      <c r="LP32" s="5" cm="1">
        <f t="array" aca="1" ref="LP32" ca="1">INDEX(i.meatgrid,$Q32,LP$7)</f>
        <v>0</v>
      </c>
      <c r="LQ32" s="5" cm="1">
        <f t="array" aca="1" ref="LQ32" ca="1">INDEX(i.meatgrid,$Q32,LQ$7)</f>
        <v>1</v>
      </c>
      <c r="LR32" s="5" cm="1">
        <f t="array" aca="1" ref="LR32" ca="1">INDEX(i.meatgrid,$Q32,LR$7)</f>
        <v>1</v>
      </c>
      <c r="LS32" s="5" cm="1">
        <f t="array" aca="1" ref="LS32" ca="1">INDEX(i.meatgrid,$Q32,LS$7)</f>
        <v>1</v>
      </c>
      <c r="LT32" s="5" cm="1">
        <f t="array" aca="1" ref="LT32" ca="1">INDEX(i.meatgrid,$Q32,LT$7)</f>
        <v>1</v>
      </c>
      <c r="LU32" s="19">
        <f t="shared" ca="1" si="307"/>
        <v>1</v>
      </c>
      <c r="LV32" s="9"/>
      <c r="LW32" s="19" t="b">
        <f t="shared" ca="1" si="325"/>
        <v>0</v>
      </c>
      <c r="LX32" s="19" t="b">
        <f t="shared" ca="1" si="325"/>
        <v>0</v>
      </c>
      <c r="LY32" s="19">
        <f t="shared" ca="1" si="325"/>
        <v>1</v>
      </c>
      <c r="LZ32" s="19">
        <f t="shared" ca="1" si="325"/>
        <v>0.75</v>
      </c>
      <c r="MA32" s="19">
        <f t="shared" ca="1" si="325"/>
        <v>0.75</v>
      </c>
      <c r="MB32" s="19">
        <f t="shared" ca="1" si="325"/>
        <v>0.8</v>
      </c>
      <c r="MC32" s="19">
        <f t="shared" ca="1" si="325"/>
        <v>0.82499999999999996</v>
      </c>
      <c r="MD32" s="19">
        <f t="shared" ca="1" si="325"/>
        <v>0.875</v>
      </c>
      <c r="ME32" s="19">
        <f t="shared" ca="1" si="325"/>
        <v>0.9</v>
      </c>
      <c r="MF32" s="19">
        <f t="shared" ca="1" si="325"/>
        <v>1</v>
      </c>
      <c r="MG32" s="19">
        <f t="shared" ca="1" si="325"/>
        <v>0.875</v>
      </c>
      <c r="MH32" s="19" t="b">
        <f t="shared" ca="1" si="268"/>
        <v>1</v>
      </c>
      <c r="MI32" s="19">
        <f t="shared" ca="1" si="268"/>
        <v>74.989999999999995</v>
      </c>
      <c r="MJ32" s="19" t="str">
        <f t="shared" ca="1" si="268"/>
        <v>-</v>
      </c>
      <c r="MK32" s="19" t="str">
        <f t="shared" ca="1" si="268"/>
        <v>-</v>
      </c>
      <c r="ML32" s="19" t="str">
        <f t="shared" ca="1" si="268"/>
        <v>-</v>
      </c>
      <c r="MM32" s="19" t="str">
        <f t="shared" ca="1" si="268"/>
        <v>-</v>
      </c>
      <c r="MN32" s="19" t="str">
        <f t="shared" ca="1" si="268"/>
        <v>-</v>
      </c>
      <c r="MO32" s="19" t="str">
        <f t="shared" ca="1" si="268"/>
        <v>-</v>
      </c>
      <c r="MP32" s="19" t="str">
        <f t="shared" ca="1" si="268"/>
        <v>-</v>
      </c>
      <c r="MQ32" s="19">
        <f t="shared" ca="1" si="268"/>
        <v>36.99</v>
      </c>
      <c r="MR32" s="19">
        <f t="shared" ca="1" si="268"/>
        <v>36.99</v>
      </c>
      <c r="MS32" s="19" t="str">
        <f t="shared" ca="1" si="268"/>
        <v>-</v>
      </c>
      <c r="MT32" s="19" t="str">
        <f t="shared" ca="1" si="268"/>
        <v>-</v>
      </c>
      <c r="MU32" s="19" t="str">
        <f t="shared" ca="1" si="268"/>
        <v>-</v>
      </c>
      <c r="MV32" s="19" t="str">
        <f t="shared" ca="1" si="268"/>
        <v>-</v>
      </c>
      <c r="MW32" s="19" t="str">
        <f t="shared" ca="1" si="268"/>
        <v>-</v>
      </c>
      <c r="MX32" s="19">
        <f t="shared" ca="1" si="268"/>
        <v>49.99</v>
      </c>
      <c r="MY32" s="19">
        <f t="shared" ref="MH32:OA36" ca="1" si="333">OFFSET(MY$5,$B32,0)</f>
        <v>49.99</v>
      </c>
      <c r="MZ32" s="19">
        <f t="shared" ca="1" si="333"/>
        <v>49.99</v>
      </c>
      <c r="NA32" s="19">
        <f t="shared" ca="1" si="333"/>
        <v>49.99</v>
      </c>
      <c r="NB32" s="19">
        <f t="shared" ca="1" si="333"/>
        <v>49.99</v>
      </c>
      <c r="NC32" s="19">
        <f t="shared" ca="1" si="333"/>
        <v>49.99</v>
      </c>
      <c r="ND32" s="19">
        <f t="shared" ca="1" si="333"/>
        <v>49.99</v>
      </c>
      <c r="NE32" s="19">
        <f t="shared" ca="1" si="333"/>
        <v>49.99</v>
      </c>
      <c r="NF32" s="19">
        <f t="shared" ca="1" si="333"/>
        <v>412.99</v>
      </c>
      <c r="NG32" s="19">
        <f t="shared" ca="1" si="333"/>
        <v>412.99</v>
      </c>
      <c r="NH32" s="19" t="str">
        <f t="shared" ca="1" si="333"/>
        <v>-</v>
      </c>
      <c r="NI32" s="19" t="str">
        <f t="shared" ca="1" si="333"/>
        <v>-</v>
      </c>
      <c r="NJ32" s="19" t="str">
        <f t="shared" ca="1" si="333"/>
        <v>-</v>
      </c>
      <c r="NK32" s="19" t="str">
        <f t="shared" ca="1" si="333"/>
        <v>-</v>
      </c>
      <c r="NL32" s="19" t="str">
        <f t="shared" ca="1" si="333"/>
        <v>-</v>
      </c>
      <c r="NM32" s="19">
        <f t="shared" ca="1" si="333"/>
        <v>6.8900000000000006</v>
      </c>
      <c r="NN32" s="19">
        <f t="shared" ca="1" si="333"/>
        <v>6.8900000000000006</v>
      </c>
      <c r="NO32" s="19">
        <f t="shared" ca="1" si="333"/>
        <v>6.8900000000000006</v>
      </c>
      <c r="NP32" s="19">
        <f t="shared" ca="1" si="333"/>
        <v>6.8900000000000006</v>
      </c>
      <c r="NQ32" s="19">
        <f t="shared" ca="1" si="333"/>
        <v>6.8900000000000006</v>
      </c>
      <c r="NR32" s="19">
        <f t="shared" ca="1" si="333"/>
        <v>6.8900000000000006</v>
      </c>
      <c r="NS32" s="19">
        <f t="shared" ca="1" si="333"/>
        <v>6.8900000000000006</v>
      </c>
      <c r="NT32" s="19">
        <f t="shared" ca="1" si="333"/>
        <v>6.8900000000000006</v>
      </c>
      <c r="NU32" s="19">
        <f t="shared" ca="1" si="333"/>
        <v>346.99</v>
      </c>
      <c r="NV32" s="19">
        <f t="shared" ca="1" si="333"/>
        <v>346.99</v>
      </c>
      <c r="NW32" s="19" t="str">
        <f t="shared" ca="1" si="333"/>
        <v>-</v>
      </c>
      <c r="NX32" s="19" t="str">
        <f t="shared" ca="1" si="333"/>
        <v>-</v>
      </c>
      <c r="NY32" s="19" t="str">
        <f t="shared" ca="1" si="333"/>
        <v>-</v>
      </c>
      <c r="NZ32" s="19" t="str">
        <f t="shared" ca="1" si="333"/>
        <v>-</v>
      </c>
      <c r="OA32" s="19" t="str">
        <f t="shared" ca="1" si="333"/>
        <v>-</v>
      </c>
      <c r="OB32" s="19">
        <f t="shared" ca="1" si="326"/>
        <v>0</v>
      </c>
      <c r="OC32" s="24">
        <v>0</v>
      </c>
    </row>
    <row r="33" spans="1:393" outlineLevel="2">
      <c r="A33" s="21">
        <f t="shared" si="309"/>
        <v>28</v>
      </c>
      <c r="B33" s="222">
        <f t="shared" ca="1" si="327"/>
        <v>25</v>
      </c>
      <c r="C33">
        <f>202</f>
        <v>202</v>
      </c>
      <c r="D33" s="144" t="str">
        <f t="shared" ca="1" si="276"/>
        <v>GSM</v>
      </c>
      <c r="E33" t="b">
        <v>0</v>
      </c>
      <c r="F33" t="b">
        <v>0</v>
      </c>
      <c r="G33" s="361" t="b">
        <v>0</v>
      </c>
      <c r="H33" s="237">
        <f t="shared" ca="1" si="310"/>
        <v>1</v>
      </c>
      <c r="I33" s="237">
        <f t="shared" ca="1" si="310"/>
        <v>1</v>
      </c>
      <c r="J33" s="237" t="str">
        <f t="shared" ca="1" si="310"/>
        <v/>
      </c>
      <c r="K33" s="237">
        <f t="shared" ca="1" si="310"/>
        <v>2</v>
      </c>
      <c r="L33" s="237">
        <f t="shared" ca="1" si="310"/>
        <v>2</v>
      </c>
      <c r="M33" s="237">
        <f t="shared" ca="1" si="311"/>
        <v>2</v>
      </c>
      <c r="N33" s="237">
        <f t="shared" ca="1" si="312"/>
        <v>3</v>
      </c>
      <c r="O33" s="237">
        <f t="shared" ca="1" si="313"/>
        <v>1</v>
      </c>
      <c r="P33" s="237">
        <f t="shared" ca="1" si="312"/>
        <v>1</v>
      </c>
      <c r="Q33" s="237">
        <f t="shared" ca="1" si="312"/>
        <v>1</v>
      </c>
      <c r="R33" s="237">
        <f t="shared" ca="1" si="312"/>
        <v>1</v>
      </c>
      <c r="S33" s="237">
        <f t="shared" ca="1" si="312"/>
        <v>1</v>
      </c>
      <c r="T33" s="237">
        <f t="shared" ca="1" si="312"/>
        <v>1</v>
      </c>
      <c r="U33" s="275"/>
      <c r="V33" s="275"/>
      <c r="W33" s="237">
        <f t="shared" ca="1" si="314"/>
        <v>0</v>
      </c>
      <c r="X33" s="275"/>
      <c r="Y33" s="275">
        <f t="shared" ca="1" si="315"/>
        <v>0</v>
      </c>
      <c r="Z33" s="275">
        <f t="shared" ca="1" si="315"/>
        <v>0</v>
      </c>
      <c r="AA33" s="275">
        <f t="shared" ca="1" si="315"/>
        <v>0</v>
      </c>
      <c r="AB33" s="275">
        <f t="shared" ca="1" si="315"/>
        <v>0</v>
      </c>
      <c r="AC33" s="275">
        <f t="shared" ca="1" si="315"/>
        <v>0</v>
      </c>
      <c r="AD33" s="275">
        <f t="shared" ca="1" si="315"/>
        <v>0</v>
      </c>
      <c r="AE33" s="275">
        <f t="shared" ca="1" si="315"/>
        <v>0</v>
      </c>
      <c r="AF33" s="144">
        <f ca="1">INDEX(CHOOSE($N33,DataAutumn!i.AdultDrys,DataWinter!i.AdultDrys,DataSpring!i.AdultDrys),1,$M33)</f>
        <v>3</v>
      </c>
      <c r="AG33" s="5">
        <f t="shared" ca="1" si="277"/>
        <v>2</v>
      </c>
      <c r="AH33" s="5">
        <f t="shared" ca="1" si="277"/>
        <v>0</v>
      </c>
      <c r="AI33" s="5">
        <f t="shared" ca="1" si="278"/>
        <v>1</v>
      </c>
      <c r="AJ33">
        <f t="shared" ca="1" si="279"/>
        <v>1</v>
      </c>
      <c r="AL33" s="231" t="str">
        <f t="shared" ca="1" si="316"/>
        <v>00004 FeedSupplyTemplate GSM MWM     Day204 Scan1 RR000p WP100p MP100p GP100p T_TRUE  (F43N33)</v>
      </c>
      <c r="AM33" s="9" t="str">
        <f ca="1">IF(COUNTIF(AL$5:AL33,AL33)=1,"-","Dup")</f>
        <v>-</v>
      </c>
      <c r="AN33" s="9"/>
      <c r="AO33" s="237" t="str">
        <f t="shared" ca="1" si="328"/>
        <v>-</v>
      </c>
      <c r="AP33" s="237" t="str">
        <f t="shared" ca="1" si="328"/>
        <v>-</v>
      </c>
      <c r="AQ33" s="237" t="str">
        <f t="shared" ca="1" si="328"/>
        <v>-</v>
      </c>
      <c r="AR33" s="237" t="str">
        <f t="shared" ca="1" si="328"/>
        <v>-</v>
      </c>
      <c r="AS33" s="237" t="str">
        <f t="shared" ca="1" si="328"/>
        <v>-</v>
      </c>
      <c r="AT33" s="237" t="str">
        <f t="shared" ca="1" si="328"/>
        <v>-</v>
      </c>
      <c r="AU33" s="9"/>
      <c r="AV33" s="5" t="b">
        <f t="shared" ca="1" si="280"/>
        <v>1</v>
      </c>
      <c r="AW33" s="5" t="str">
        <f t="shared" ca="1" si="280"/>
        <v>-</v>
      </c>
      <c r="AX33" s="5" t="str">
        <f t="shared" ca="1" si="280"/>
        <v>-</v>
      </c>
      <c r="AY33" s="5" t="str">
        <f t="shared" ca="1" si="280"/>
        <v>-</v>
      </c>
      <c r="AZ33" s="5" t="b">
        <f t="shared" ca="1" si="280"/>
        <v>0</v>
      </c>
      <c r="BA33" s="144">
        <f t="shared" ca="1" si="280"/>
        <v>0.25</v>
      </c>
      <c r="BB33" s="19" t="b">
        <f t="shared" ca="1" si="281"/>
        <v>1</v>
      </c>
      <c r="BC33" s="9"/>
      <c r="BD33" s="5" t="str">
        <f t="shared" ca="1" si="282"/>
        <v>-</v>
      </c>
      <c r="BE33" s="19" t="str">
        <f t="shared" ca="1" si="283"/>
        <v>-</v>
      </c>
      <c r="BF33" s="19" t="str">
        <f t="shared" ca="1" si="283"/>
        <v>-</v>
      </c>
      <c r="BG33" s="19" t="str">
        <f t="shared" ca="1" si="283"/>
        <v>-</v>
      </c>
      <c r="BH33" s="5" t="str">
        <f t="shared" ca="1" si="284"/>
        <v>-</v>
      </c>
      <c r="BI33" s="19" t="str">
        <f t="shared" ca="1" si="285"/>
        <v>-</v>
      </c>
      <c r="BJ33" s="5" t="str">
        <f t="shared" ca="1" si="286"/>
        <v>-</v>
      </c>
      <c r="BK33" s="19" t="str">
        <f t="shared" ca="1" si="287"/>
        <v>-</v>
      </c>
      <c r="BL33" s="19" t="str">
        <f t="shared" ca="1" si="287"/>
        <v>-</v>
      </c>
      <c r="BM33" s="19" t="str">
        <f t="shared" ca="1" si="287"/>
        <v>-</v>
      </c>
      <c r="BN33" s="5" t="str">
        <f t="shared" ca="1" si="288"/>
        <v>-</v>
      </c>
      <c r="BO33" s="9"/>
      <c r="BP33" s="19" t="str">
        <f t="shared" ca="1" si="289"/>
        <v>-</v>
      </c>
      <c r="BQ33" s="19" t="str">
        <f t="shared" ca="1" si="289"/>
        <v>-</v>
      </c>
      <c r="BR33" s="19" t="str">
        <f t="shared" ca="1" si="289"/>
        <v>-</v>
      </c>
      <c r="BS33" s="19" t="str">
        <f t="shared" ca="1" si="289"/>
        <v>-</v>
      </c>
      <c r="BT33" s="19" t="str">
        <f t="shared" ca="1" si="289"/>
        <v>-</v>
      </c>
      <c r="BU33" s="19" t="str">
        <f t="shared" ca="1" si="289"/>
        <v>-</v>
      </c>
      <c r="BV33" s="19" t="str">
        <f t="shared" ca="1" si="289"/>
        <v>-</v>
      </c>
      <c r="BW33" s="19" t="str">
        <f t="shared" ca="1" si="289"/>
        <v>-</v>
      </c>
      <c r="BX33" s="19" t="str">
        <f t="shared" ca="1" si="289"/>
        <v>-</v>
      </c>
      <c r="BY33" s="19" t="str">
        <f t="shared" ca="1" si="289"/>
        <v>-</v>
      </c>
      <c r="BZ33" s="9"/>
      <c r="CA33" s="237" t="b">
        <f ca="1">OFFSET(CA33,-1,0)</f>
        <v>1</v>
      </c>
      <c r="CB33" s="12" t="b">
        <v>0</v>
      </c>
      <c r="CC33" s="237" t="b">
        <f ca="1">OFFSET(CC33,-1,0)</f>
        <v>1</v>
      </c>
      <c r="CD33" s="251">
        <f t="shared" ca="1" si="329"/>
        <v>2231101</v>
      </c>
      <c r="CE33" s="237" t="b">
        <f ca="1">OFFSET(CE33,-1,0)</f>
        <v>0</v>
      </c>
      <c r="CF33" s="12" t="s">
        <v>34</v>
      </c>
      <c r="CG33" s="19" t="b">
        <f t="shared" ca="1" si="290"/>
        <v>1</v>
      </c>
      <c r="CH33" s="237">
        <f t="shared" ca="1" si="330"/>
        <v>2231104</v>
      </c>
      <c r="CI33" s="19" t="str">
        <f t="shared" ca="1" si="290"/>
        <v>-</v>
      </c>
      <c r="CJ33" s="19">
        <f t="shared" ca="1" si="290"/>
        <v>1</v>
      </c>
      <c r="CK33" s="19">
        <f t="shared" ca="1" si="290"/>
        <v>1</v>
      </c>
      <c r="CL33" s="9"/>
      <c r="CM33" s="444">
        <f t="shared" ca="1" si="291"/>
        <v>652</v>
      </c>
      <c r="CN33" s="444">
        <f t="shared" ca="1" si="291"/>
        <v>686</v>
      </c>
      <c r="CO33" s="444">
        <f t="shared" ca="1" si="291"/>
        <v>721</v>
      </c>
      <c r="CP33" s="152">
        <f t="shared" ca="1" si="292"/>
        <v>378</v>
      </c>
      <c r="CQ33" s="152">
        <f t="shared" ca="1" si="292"/>
        <v>413</v>
      </c>
      <c r="CR33" s="152">
        <f t="shared" ca="1" si="292"/>
        <v>448</v>
      </c>
      <c r="CS33" s="19" t="str">
        <f t="shared" ca="1" si="293"/>
        <v>-</v>
      </c>
      <c r="CT33" s="12" t="b">
        <v>0</v>
      </c>
      <c r="CU33" s="12" t="b">
        <v>0</v>
      </c>
      <c r="CV33" s="12" t="b">
        <v>0</v>
      </c>
      <c r="CW33" s="12" t="b">
        <v>1</v>
      </c>
      <c r="CX33" s="19" t="b">
        <f t="shared" ca="1" si="238"/>
        <v>1</v>
      </c>
      <c r="CY33" s="19">
        <f t="shared" ca="1" si="237"/>
        <v>0</v>
      </c>
      <c r="CZ33" s="19">
        <f t="shared" ca="1" si="237"/>
        <v>0</v>
      </c>
      <c r="DA33" s="19">
        <f t="shared" ca="1" si="237"/>
        <v>0</v>
      </c>
      <c r="DB33" s="19">
        <f t="shared" ca="1" si="237"/>
        <v>0</v>
      </c>
      <c r="DC33" s="19">
        <f t="shared" ca="1" si="237"/>
        <v>0</v>
      </c>
      <c r="DD33" s="19">
        <f t="shared" ca="1" si="237"/>
        <v>0</v>
      </c>
      <c r="DE33" s="19">
        <f t="shared" ca="1" si="237"/>
        <v>0</v>
      </c>
      <c r="DF33" s="19">
        <f t="shared" ca="1" si="237"/>
        <v>0</v>
      </c>
      <c r="DG33" s="19">
        <f t="shared" ca="1" si="237"/>
        <v>0</v>
      </c>
      <c r="DH33" s="19">
        <f t="shared" ca="1" si="237"/>
        <v>0</v>
      </c>
      <c r="DI33" s="19">
        <f t="shared" ca="1" si="237"/>
        <v>0</v>
      </c>
      <c r="DJ33" s="19">
        <f t="shared" ca="1" si="237"/>
        <v>0</v>
      </c>
      <c r="DK33" s="12">
        <v>3</v>
      </c>
      <c r="DL33" s="12">
        <v>3</v>
      </c>
      <c r="DM33" s="19">
        <f t="shared" ca="1" si="331"/>
        <v>0</v>
      </c>
      <c r="DN33" s="12">
        <v>2</v>
      </c>
      <c r="DO33" s="12">
        <v>-2</v>
      </c>
      <c r="DP33" s="19" t="str">
        <f t="shared" ca="1" si="317"/>
        <v>-</v>
      </c>
      <c r="DQ33" s="19" t="str">
        <f t="shared" ca="1" si="317"/>
        <v>-</v>
      </c>
      <c r="DR33" s="19" t="str">
        <f t="shared" ca="1" si="317"/>
        <v>-</v>
      </c>
      <c r="DS33" s="251">
        <f t="shared" ca="1" si="318"/>
        <v>0</v>
      </c>
      <c r="DT33" s="251">
        <f t="shared" si="318"/>
        <v>2</v>
      </c>
      <c r="DU33" s="251">
        <f t="shared" si="318"/>
        <v>-2</v>
      </c>
      <c r="DV33" s="19">
        <f t="shared" ca="1" si="317"/>
        <v>0</v>
      </c>
      <c r="DW33" s="19">
        <f t="shared" ca="1" si="294"/>
        <v>0</v>
      </c>
      <c r="DX33" s="19">
        <f t="shared" ca="1" si="294"/>
        <v>0</v>
      </c>
      <c r="DY33" s="19">
        <f t="shared" ca="1" si="294"/>
        <v>0</v>
      </c>
      <c r="DZ33" s="19">
        <f t="shared" ca="1" si="319"/>
        <v>0</v>
      </c>
      <c r="EA33" s="19">
        <f t="shared" ca="1" si="319"/>
        <v>0</v>
      </c>
      <c r="EB33" s="19">
        <f t="shared" ca="1" si="319"/>
        <v>0</v>
      </c>
      <c r="EC33" s="19">
        <f t="shared" ca="1" si="319"/>
        <v>0</v>
      </c>
      <c r="ED33" s="19">
        <f t="shared" ca="1" si="319"/>
        <v>0</v>
      </c>
      <c r="EE33" s="19">
        <f t="shared" ca="1" si="319"/>
        <v>0</v>
      </c>
      <c r="EF33" s="19">
        <f t="shared" ca="1" si="319"/>
        <v>0</v>
      </c>
      <c r="EG33" s="19">
        <f t="shared" ca="1" si="319"/>
        <v>0</v>
      </c>
      <c r="EH33" s="19">
        <f t="shared" ca="1" si="319"/>
        <v>0</v>
      </c>
      <c r="EI33" s="19">
        <f t="shared" ca="1" si="319"/>
        <v>0</v>
      </c>
      <c r="EJ33" s="19">
        <f t="shared" ca="1" si="319"/>
        <v>0</v>
      </c>
      <c r="EK33" s="19">
        <f t="shared" ca="1" si="319"/>
        <v>0</v>
      </c>
      <c r="EL33" s="19">
        <f t="shared" ca="1" si="319"/>
        <v>0</v>
      </c>
      <c r="EM33" s="19">
        <f t="shared" ca="1" si="319"/>
        <v>0</v>
      </c>
      <c r="EN33" s="19">
        <f t="shared" ca="1" si="319"/>
        <v>0</v>
      </c>
      <c r="EO33" s="19">
        <f t="shared" ca="1" si="319"/>
        <v>0</v>
      </c>
      <c r="EP33" s="19">
        <f t="shared" ca="1" si="319"/>
        <v>0</v>
      </c>
      <c r="EQ33" s="19">
        <f t="shared" ca="1" si="319"/>
        <v>0</v>
      </c>
      <c r="ER33" s="19">
        <f t="shared" ca="1" si="319"/>
        <v>0</v>
      </c>
      <c r="ES33" s="19">
        <f t="shared" ca="1" si="319"/>
        <v>0</v>
      </c>
      <c r="ET33" s="19">
        <f t="shared" ca="1" si="319"/>
        <v>0</v>
      </c>
      <c r="EU33" s="19">
        <f t="shared" ca="1" si="319"/>
        <v>0</v>
      </c>
      <c r="EV33" s="19">
        <f t="shared" ca="1" si="319"/>
        <v>0</v>
      </c>
      <c r="EW33" s="19">
        <f t="shared" ca="1" si="319"/>
        <v>0</v>
      </c>
      <c r="EX33" s="19">
        <f t="shared" ca="1" si="319"/>
        <v>0</v>
      </c>
      <c r="EY33" s="19">
        <f t="shared" ca="1" si="319"/>
        <v>0</v>
      </c>
      <c r="EZ33" s="19">
        <f t="shared" ca="1" si="319"/>
        <v>0</v>
      </c>
      <c r="FA33" s="19">
        <f t="shared" ca="1" si="319"/>
        <v>0</v>
      </c>
      <c r="FB33" s="19">
        <f t="shared" ca="1" si="319"/>
        <v>0</v>
      </c>
      <c r="FC33" s="19">
        <f t="shared" ca="1" si="319"/>
        <v>0</v>
      </c>
      <c r="FD33" s="19">
        <f t="shared" ca="1" si="319"/>
        <v>0</v>
      </c>
      <c r="FE33" s="19">
        <f t="shared" ca="1" si="319"/>
        <v>0</v>
      </c>
      <c r="FF33" s="19">
        <f t="shared" ca="1" si="319"/>
        <v>0</v>
      </c>
      <c r="FG33" s="19">
        <f t="shared" ca="1" si="319"/>
        <v>0</v>
      </c>
      <c r="FH33" s="19">
        <f t="shared" ca="1" si="319"/>
        <v>0</v>
      </c>
      <c r="FI33" s="19">
        <f t="shared" ca="1" si="319"/>
        <v>0</v>
      </c>
      <c r="FJ33" s="19">
        <f t="shared" ca="1" si="319"/>
        <v>0</v>
      </c>
      <c r="FK33" s="19">
        <f t="shared" ca="1" si="319"/>
        <v>0</v>
      </c>
      <c r="FL33" s="19">
        <f t="shared" ca="1" si="319"/>
        <v>0</v>
      </c>
      <c r="FM33" s="19">
        <f t="shared" ca="1" si="319"/>
        <v>0</v>
      </c>
      <c r="FN33" s="19">
        <f t="shared" ca="1" si="319"/>
        <v>0</v>
      </c>
      <c r="FO33" s="19">
        <f t="shared" ca="1" si="319"/>
        <v>0</v>
      </c>
      <c r="FP33" s="19">
        <f t="shared" ca="1" si="319"/>
        <v>0</v>
      </c>
      <c r="FQ33" s="19">
        <f t="shared" ca="1" si="319"/>
        <v>0</v>
      </c>
      <c r="FR33" s="19">
        <f t="shared" ca="1" si="319"/>
        <v>0</v>
      </c>
      <c r="FS33" s="19">
        <f t="shared" ca="1" si="319"/>
        <v>0</v>
      </c>
      <c r="FT33" s="19">
        <f t="shared" ca="1" si="319"/>
        <v>0</v>
      </c>
      <c r="FU33" s="19">
        <f t="shared" ca="1" si="319"/>
        <v>0</v>
      </c>
      <c r="FV33" s="19">
        <f t="shared" ca="1" si="319"/>
        <v>0</v>
      </c>
      <c r="FW33" s="19">
        <f t="shared" ca="1" si="319"/>
        <v>0</v>
      </c>
      <c r="FX33" s="19">
        <f t="shared" ca="1" si="319"/>
        <v>0</v>
      </c>
      <c r="FY33" s="19">
        <f t="shared" ca="1" si="319"/>
        <v>0</v>
      </c>
      <c r="FZ33" s="19">
        <f t="shared" ca="1" si="319"/>
        <v>0</v>
      </c>
      <c r="GA33" s="19">
        <f t="shared" ca="1" si="319"/>
        <v>0</v>
      </c>
      <c r="GB33" s="19">
        <f t="shared" ca="1" si="319"/>
        <v>0</v>
      </c>
      <c r="GC33" s="19">
        <f t="shared" ca="1" si="319"/>
        <v>0</v>
      </c>
      <c r="GD33" s="19">
        <f t="shared" ca="1" si="319"/>
        <v>0</v>
      </c>
      <c r="GE33" s="19">
        <f t="shared" ca="1" si="319"/>
        <v>0</v>
      </c>
      <c r="GF33" s="19">
        <f t="shared" ca="1" si="319"/>
        <v>0</v>
      </c>
      <c r="GG33" s="19">
        <f t="shared" ca="1" si="295"/>
        <v>0</v>
      </c>
      <c r="GH33" s="19">
        <f t="shared" ca="1" si="295"/>
        <v>0</v>
      </c>
      <c r="GI33" s="19">
        <f t="shared" ca="1" si="295"/>
        <v>0</v>
      </c>
      <c r="GJ33" s="19">
        <f t="shared" ca="1" si="295"/>
        <v>0</v>
      </c>
      <c r="GK33" s="19">
        <f t="shared" ca="1" si="295"/>
        <v>0</v>
      </c>
      <c r="GL33" s="19">
        <f t="shared" ca="1" si="295"/>
        <v>0</v>
      </c>
      <c r="GM33" s="19">
        <f t="shared" ca="1" si="295"/>
        <v>0</v>
      </c>
      <c r="GN33" s="19">
        <f t="shared" ca="1" si="295"/>
        <v>0</v>
      </c>
      <c r="GO33" s="19">
        <f t="shared" ca="1" si="296"/>
        <v>0</v>
      </c>
      <c r="GP33" s="19">
        <f t="shared" ca="1" si="296"/>
        <v>0</v>
      </c>
      <c r="GQ33" s="19">
        <f t="shared" ca="1" si="296"/>
        <v>0</v>
      </c>
      <c r="GR33" s="19">
        <f t="shared" ca="1" si="296"/>
        <v>0</v>
      </c>
      <c r="GS33" s="19">
        <f t="shared" ca="1" si="296"/>
        <v>0</v>
      </c>
      <c r="GT33" s="19">
        <f t="shared" ca="1" si="296"/>
        <v>0</v>
      </c>
      <c r="GU33" s="19">
        <f t="shared" ca="1" si="296"/>
        <v>0</v>
      </c>
      <c r="GV33" s="19">
        <f t="shared" ca="1" si="296"/>
        <v>0</v>
      </c>
      <c r="GW33" s="19">
        <f t="shared" ca="1" si="296"/>
        <v>0</v>
      </c>
      <c r="GX33" s="19">
        <f t="shared" ca="1" si="296"/>
        <v>0</v>
      </c>
      <c r="GY33" s="19">
        <f t="shared" ca="1" si="296"/>
        <v>0</v>
      </c>
      <c r="GZ33" s="19">
        <f t="shared" ca="1" si="296"/>
        <v>0</v>
      </c>
      <c r="HA33" s="19">
        <f t="shared" ca="1" si="296"/>
        <v>0</v>
      </c>
      <c r="HB33" s="19">
        <f t="shared" ca="1" si="296"/>
        <v>0</v>
      </c>
      <c r="HC33" s="19">
        <f t="shared" ca="1" si="296"/>
        <v>0</v>
      </c>
      <c r="HD33" s="19">
        <f t="shared" ca="1" si="296"/>
        <v>0</v>
      </c>
      <c r="HE33" s="19">
        <f t="shared" ca="1" si="296"/>
        <v>0</v>
      </c>
      <c r="HF33" s="19">
        <f t="shared" ca="1" si="296"/>
        <v>0</v>
      </c>
      <c r="HG33" s="19">
        <f t="shared" ca="1" si="296"/>
        <v>0</v>
      </c>
      <c r="HH33" s="19">
        <f t="shared" ca="1" si="296"/>
        <v>0</v>
      </c>
      <c r="HI33" s="19">
        <f t="shared" ca="1" si="296"/>
        <v>0</v>
      </c>
      <c r="HJ33" s="19">
        <f t="shared" ca="1" si="296"/>
        <v>0</v>
      </c>
      <c r="HK33" s="19">
        <f t="shared" ca="1" si="296"/>
        <v>0</v>
      </c>
      <c r="HL33" s="19">
        <f t="shared" ca="1" si="296"/>
        <v>0</v>
      </c>
      <c r="HM33" s="19">
        <f t="shared" ca="1" si="296"/>
        <v>0</v>
      </c>
      <c r="HN33" s="19">
        <f t="shared" ca="1" si="296"/>
        <v>0</v>
      </c>
      <c r="HO33" s="19">
        <f t="shared" ca="1" si="296"/>
        <v>0</v>
      </c>
      <c r="HP33" s="19">
        <f t="shared" ca="1" si="296"/>
        <v>0</v>
      </c>
      <c r="HQ33" s="19">
        <f t="shared" ca="1" si="296"/>
        <v>0</v>
      </c>
      <c r="HR33" s="19">
        <f t="shared" ca="1" si="296"/>
        <v>0</v>
      </c>
      <c r="HS33" s="19">
        <f t="shared" ca="1" si="296"/>
        <v>0</v>
      </c>
      <c r="HT33" s="19">
        <f t="shared" ca="1" si="296"/>
        <v>0</v>
      </c>
      <c r="HU33" s="19">
        <f t="shared" ca="1" si="296"/>
        <v>0</v>
      </c>
      <c r="HV33" s="19">
        <f t="shared" ca="1" si="296"/>
        <v>0</v>
      </c>
      <c r="HW33" s="5">
        <f t="shared" ca="1" si="297"/>
        <v>67</v>
      </c>
      <c r="HX33" s="9"/>
      <c r="HY33" s="5">
        <f t="shared" ca="1" si="298"/>
        <v>1</v>
      </c>
      <c r="HZ33" s="5" t="b">
        <f t="shared" ca="1" si="298"/>
        <v>0</v>
      </c>
      <c r="IA33" s="19">
        <f t="shared" ca="1" si="320"/>
        <v>0</v>
      </c>
      <c r="IB33" s="5">
        <f t="shared" ca="1" si="298"/>
        <v>55</v>
      </c>
      <c r="IC33" s="19">
        <f t="shared" ca="1" si="320"/>
        <v>1</v>
      </c>
      <c r="ID33" s="19">
        <f t="shared" ca="1" si="320"/>
        <v>0</v>
      </c>
      <c r="IE33" s="19">
        <f t="shared" ca="1" si="320"/>
        <v>0</v>
      </c>
      <c r="IF33" s="19">
        <f t="shared" ca="1" si="320"/>
        <v>0</v>
      </c>
      <c r="IG33" s="19">
        <f t="shared" ca="1" si="320"/>
        <v>0</v>
      </c>
      <c r="IH33" s="19">
        <f t="shared" ca="1" si="320"/>
        <v>0</v>
      </c>
      <c r="II33" s="19">
        <f t="shared" ca="1" si="320"/>
        <v>0</v>
      </c>
      <c r="IJ33" s="19">
        <f t="shared" ca="1" si="320"/>
        <v>0</v>
      </c>
      <c r="IK33" s="19">
        <f t="shared" ca="1" si="320"/>
        <v>0</v>
      </c>
      <c r="IL33" s="19">
        <f t="shared" ca="1" si="320"/>
        <v>0</v>
      </c>
      <c r="IM33" s="19">
        <f t="shared" ca="1" si="254"/>
        <v>0</v>
      </c>
      <c r="IN33" s="19">
        <f t="shared" ca="1" si="254"/>
        <v>0</v>
      </c>
      <c r="IO33" s="19">
        <f t="shared" ca="1" si="254"/>
        <v>0</v>
      </c>
      <c r="IP33" s="19">
        <f t="shared" ca="1" si="254"/>
        <v>0</v>
      </c>
      <c r="IQ33" s="19">
        <f t="shared" ca="1" si="254"/>
        <v>0</v>
      </c>
      <c r="IR33" s="19">
        <f t="shared" ca="1" si="254"/>
        <v>0</v>
      </c>
      <c r="IS33" s="19">
        <f t="shared" ca="1" si="254"/>
        <v>0</v>
      </c>
      <c r="IT33" s="19">
        <f t="shared" ca="1" si="254"/>
        <v>0</v>
      </c>
      <c r="IU33" s="19">
        <f t="shared" ca="1" si="254"/>
        <v>0</v>
      </c>
      <c r="IV33" s="19">
        <f t="shared" ca="1" si="254"/>
        <v>0</v>
      </c>
      <c r="IW33" s="19">
        <f t="shared" ca="1" si="254"/>
        <v>0</v>
      </c>
      <c r="IX33" s="19">
        <f t="shared" ca="1" si="254"/>
        <v>0</v>
      </c>
      <c r="IY33" s="19">
        <f t="shared" ca="1" si="254"/>
        <v>1</v>
      </c>
      <c r="IZ33" s="19">
        <f t="shared" ca="1" si="254"/>
        <v>0</v>
      </c>
      <c r="JA33" s="19">
        <f t="shared" ca="1" si="254"/>
        <v>1</v>
      </c>
      <c r="JB33" s="9"/>
      <c r="JC33" s="5" t="b">
        <f t="shared" ca="1" si="299"/>
        <v>0</v>
      </c>
      <c r="JD33" s="5" t="b">
        <f t="shared" ca="1" si="300"/>
        <v>0</v>
      </c>
      <c r="JE33" s="5" t="b">
        <f t="shared" ca="1" si="300"/>
        <v>0</v>
      </c>
      <c r="JF33" s="5" t="b">
        <f t="shared" ca="1" si="300"/>
        <v>1</v>
      </c>
      <c r="JG33" s="144">
        <f t="shared" ca="1" si="301"/>
        <v>1</v>
      </c>
      <c r="JH33" s="144">
        <f t="shared" ca="1" si="301"/>
        <v>1</v>
      </c>
      <c r="JI33" s="19" t="str">
        <f t="shared" ca="1" si="321"/>
        <v>-</v>
      </c>
      <c r="JJ33" s="19" t="str">
        <f t="shared" ca="1" si="321"/>
        <v>-</v>
      </c>
      <c r="JK33" s="19" t="str">
        <f t="shared" ca="1" si="321"/>
        <v>-</v>
      </c>
      <c r="JL33" s="19" t="str">
        <f t="shared" ca="1" si="321"/>
        <v>-</v>
      </c>
      <c r="JM33" s="19">
        <f t="shared" ca="1" si="321"/>
        <v>1</v>
      </c>
      <c r="JN33" s="19">
        <f t="shared" ca="1" si="321"/>
        <v>0.66</v>
      </c>
      <c r="JO33" s="19" t="str">
        <f t="shared" ca="1" si="321"/>
        <v>-</v>
      </c>
      <c r="JP33" s="5" t="b" cm="1">
        <f t="array" aca="1" ref="JP33" ca="1">IF(OR(JQ33:JX33&lt;&gt;"-"),TRUE,"-")</f>
        <v>1</v>
      </c>
      <c r="JQ33" s="237">
        <f t="shared" ca="1" si="332"/>
        <v>2</v>
      </c>
      <c r="JR33" s="237">
        <f t="shared" ca="1" si="332"/>
        <v>2</v>
      </c>
      <c r="JS33" s="237">
        <f t="shared" ca="1" si="332"/>
        <v>2</v>
      </c>
      <c r="JT33" s="237">
        <f t="shared" ca="1" si="332"/>
        <v>2</v>
      </c>
      <c r="JU33" s="237">
        <f t="shared" ca="1" si="332"/>
        <v>2</v>
      </c>
      <c r="JV33" s="237">
        <f t="shared" ca="1" si="332"/>
        <v>2</v>
      </c>
      <c r="JW33" s="237">
        <f t="shared" ca="1" si="332"/>
        <v>2</v>
      </c>
      <c r="JX33" s="237">
        <f t="shared" ca="1" si="332"/>
        <v>2</v>
      </c>
      <c r="JY33" s="5" t="str">
        <f t="array" aca="1" ref="JY33" ca="1">IF(OR(JZ33:KF33&lt;&gt;"-"),TRUE,"-")</f>
        <v>-</v>
      </c>
      <c r="JZ33" s="19" t="str">
        <f t="shared" ca="1" si="323"/>
        <v>-</v>
      </c>
      <c r="KA33" s="19" t="str">
        <f t="shared" ca="1" si="323"/>
        <v>-</v>
      </c>
      <c r="KB33" s="19" t="str">
        <f t="shared" ca="1" si="323"/>
        <v>-</v>
      </c>
      <c r="KC33" s="19" t="str">
        <f t="shared" ca="1" si="323"/>
        <v>-</v>
      </c>
      <c r="KD33" s="19" t="str">
        <f t="shared" ca="1" si="323"/>
        <v>-</v>
      </c>
      <c r="KE33" s="19" t="str">
        <f t="shared" ca="1" si="323"/>
        <v>-</v>
      </c>
      <c r="KF33" s="19" t="str">
        <f t="shared" ca="1" si="323"/>
        <v>-</v>
      </c>
      <c r="KG33" s="19" t="b">
        <f t="shared" ca="1" si="263"/>
        <v>1</v>
      </c>
      <c r="KH33" s="144">
        <f t="shared" ca="1" si="302"/>
        <v>2</v>
      </c>
      <c r="KI33" s="19">
        <f t="shared" ca="1" si="263"/>
        <v>2</v>
      </c>
      <c r="KJ33" s="19" t="b">
        <f t="shared" ca="1" si="264"/>
        <v>0</v>
      </c>
      <c r="KK33" s="19" t="str">
        <f t="shared" ca="1" si="324"/>
        <v>-</v>
      </c>
      <c r="KL33" s="5" t="str">
        <f t="shared" ca="1" si="303"/>
        <v>-</v>
      </c>
      <c r="KM33" s="5" t="str">
        <f t="shared" ca="1" si="303"/>
        <v>-</v>
      </c>
      <c r="KN33" s="5" t="str">
        <f t="shared" ca="1" si="303"/>
        <v>-</v>
      </c>
      <c r="KO33" s="5" t="str">
        <f t="shared" ca="1" si="303"/>
        <v>-</v>
      </c>
      <c r="KP33" s="19" t="b">
        <f t="shared" ca="1" si="266"/>
        <v>0</v>
      </c>
      <c r="KQ33" s="19" t="str">
        <f t="shared" ca="1" si="304"/>
        <v>-</v>
      </c>
      <c r="KR33" s="19" t="str">
        <f t="shared" ca="1" si="304"/>
        <v>-</v>
      </c>
      <c r="KS33" s="19" t="b">
        <f t="shared" ca="1" si="304"/>
        <v>1</v>
      </c>
      <c r="KT33" s="19">
        <f t="shared" ca="1" si="304"/>
        <v>0.75</v>
      </c>
      <c r="KU33" s="19">
        <f t="shared" ca="1" si="304"/>
        <v>0.75</v>
      </c>
      <c r="KV33" s="19">
        <f t="shared" ca="1" si="304"/>
        <v>0.99</v>
      </c>
      <c r="KW33" s="19">
        <f t="shared" ca="1" si="304"/>
        <v>0.5</v>
      </c>
      <c r="KX33" s="19">
        <f t="shared" ca="1" si="304"/>
        <v>0</v>
      </c>
      <c r="KY33" s="19">
        <f t="shared" ca="1" si="304"/>
        <v>0</v>
      </c>
      <c r="KZ33" s="19" t="str">
        <f t="shared" ca="1" si="304"/>
        <v>-</v>
      </c>
      <c r="LA33" s="19" t="str">
        <f t="shared" ca="1" si="304"/>
        <v>-</v>
      </c>
      <c r="LB33" s="19" t="str">
        <f t="shared" ca="1" si="304"/>
        <v>-</v>
      </c>
      <c r="LC33" s="5">
        <f t="shared" ca="1" si="305"/>
        <v>1</v>
      </c>
      <c r="LD33" s="9"/>
      <c r="LE33" s="19">
        <f t="shared" ca="1" si="304"/>
        <v>70</v>
      </c>
      <c r="LF33" s="19">
        <f t="shared" ca="1" si="325"/>
        <v>50</v>
      </c>
      <c r="LG33" s="19">
        <f t="shared" ca="1" si="325"/>
        <v>74</v>
      </c>
      <c r="LH33" s="19">
        <f t="shared" ca="1" si="325"/>
        <v>50</v>
      </c>
      <c r="LI33" s="5" t="b" cm="1">
        <f t="array" aca="1" ref="LI33" ca="1">INDEX(i.meatgrid,$Q33,LI$7)</f>
        <v>1</v>
      </c>
      <c r="LJ33" s="5" t="b" cm="1">
        <f t="array" aca="1" ref="LJ33" ca="1">INDEX(i.meatgrid,$Q33,LJ$7)</f>
        <v>0</v>
      </c>
      <c r="LK33" s="19">
        <f t="shared" ca="1" si="268"/>
        <v>1</v>
      </c>
      <c r="LL33" s="5">
        <f t="shared" ca="1" si="306"/>
        <v>1</v>
      </c>
      <c r="LM33" s="5" cm="1">
        <f t="array" aca="1" ref="LM33" ca="1">INDEX(i.meatgrid,$Q33,LM$7)</f>
        <v>1</v>
      </c>
      <c r="LN33" s="5" cm="1">
        <f t="array" aca="1" ref="LN33" ca="1">INDEX(i.meatgrid,$Q33,LN$7)</f>
        <v>1</v>
      </c>
      <c r="LO33" s="5" cm="1">
        <f t="array" aca="1" ref="LO33" ca="1">INDEX(i.meatgrid,$Q33,LO$7)</f>
        <v>1</v>
      </c>
      <c r="LP33" s="5" cm="1">
        <f t="array" aca="1" ref="LP33" ca="1">INDEX(i.meatgrid,$Q33,LP$7)</f>
        <v>0</v>
      </c>
      <c r="LQ33" s="5" cm="1">
        <f t="array" aca="1" ref="LQ33" ca="1">INDEX(i.meatgrid,$Q33,LQ$7)</f>
        <v>1</v>
      </c>
      <c r="LR33" s="5" cm="1">
        <f t="array" aca="1" ref="LR33" ca="1">INDEX(i.meatgrid,$Q33,LR$7)</f>
        <v>1</v>
      </c>
      <c r="LS33" s="5" cm="1">
        <f t="array" aca="1" ref="LS33" ca="1">INDEX(i.meatgrid,$Q33,LS$7)</f>
        <v>1</v>
      </c>
      <c r="LT33" s="5" cm="1">
        <f t="array" aca="1" ref="LT33" ca="1">INDEX(i.meatgrid,$Q33,LT$7)</f>
        <v>1</v>
      </c>
      <c r="LU33" s="19">
        <f t="shared" ca="1" si="307"/>
        <v>1</v>
      </c>
      <c r="LV33" s="9"/>
      <c r="LW33" s="19" t="b">
        <f t="shared" ca="1" si="325"/>
        <v>0</v>
      </c>
      <c r="LX33" s="19" t="b">
        <f t="shared" ca="1" si="325"/>
        <v>0</v>
      </c>
      <c r="LY33" s="19">
        <f t="shared" ca="1" si="325"/>
        <v>1</v>
      </c>
      <c r="LZ33" s="19">
        <f t="shared" ca="1" si="325"/>
        <v>0.75</v>
      </c>
      <c r="MA33" s="19">
        <f t="shared" ca="1" si="325"/>
        <v>0.75</v>
      </c>
      <c r="MB33" s="19">
        <f t="shared" ca="1" si="325"/>
        <v>0.8</v>
      </c>
      <c r="MC33" s="19">
        <f t="shared" ca="1" si="325"/>
        <v>0.82499999999999996</v>
      </c>
      <c r="MD33" s="19">
        <f t="shared" ca="1" si="325"/>
        <v>0.875</v>
      </c>
      <c r="ME33" s="19">
        <f t="shared" ca="1" si="325"/>
        <v>0.9</v>
      </c>
      <c r="MF33" s="19">
        <f t="shared" ca="1" si="325"/>
        <v>1</v>
      </c>
      <c r="MG33" s="19">
        <f t="shared" ca="1" si="325"/>
        <v>0.875</v>
      </c>
      <c r="MH33" s="19" t="b">
        <f t="shared" ca="1" si="333"/>
        <v>1</v>
      </c>
      <c r="MI33" s="19">
        <f t="shared" ca="1" si="333"/>
        <v>74.989999999999995</v>
      </c>
      <c r="MJ33" s="19" t="str">
        <f t="shared" ca="1" si="333"/>
        <v>-</v>
      </c>
      <c r="MK33" s="19" t="str">
        <f t="shared" ca="1" si="333"/>
        <v>-</v>
      </c>
      <c r="ML33" s="19" t="str">
        <f t="shared" ca="1" si="333"/>
        <v>-</v>
      </c>
      <c r="MM33" s="19" t="str">
        <f t="shared" ca="1" si="333"/>
        <v>-</v>
      </c>
      <c r="MN33" s="19" t="str">
        <f t="shared" ca="1" si="333"/>
        <v>-</v>
      </c>
      <c r="MO33" s="19" t="str">
        <f t="shared" ca="1" si="333"/>
        <v>-</v>
      </c>
      <c r="MP33" s="19" t="str">
        <f t="shared" ca="1" si="333"/>
        <v>-</v>
      </c>
      <c r="MQ33" s="19">
        <f t="shared" ca="1" si="333"/>
        <v>36.99</v>
      </c>
      <c r="MR33" s="19">
        <f t="shared" ca="1" si="333"/>
        <v>36.99</v>
      </c>
      <c r="MS33" s="19" t="str">
        <f t="shared" ca="1" si="333"/>
        <v>-</v>
      </c>
      <c r="MT33" s="19" t="str">
        <f t="shared" ca="1" si="333"/>
        <v>-</v>
      </c>
      <c r="MU33" s="19" t="str">
        <f t="shared" ca="1" si="333"/>
        <v>-</v>
      </c>
      <c r="MV33" s="19" t="str">
        <f t="shared" ca="1" si="333"/>
        <v>-</v>
      </c>
      <c r="MW33" s="19" t="str">
        <f t="shared" ca="1" si="333"/>
        <v>-</v>
      </c>
      <c r="MX33" s="19">
        <f t="shared" ca="1" si="333"/>
        <v>49.99</v>
      </c>
      <c r="MY33" s="19">
        <f t="shared" ca="1" si="333"/>
        <v>49.99</v>
      </c>
      <c r="MZ33" s="19">
        <f t="shared" ca="1" si="333"/>
        <v>49.99</v>
      </c>
      <c r="NA33" s="19">
        <f t="shared" ca="1" si="333"/>
        <v>49.99</v>
      </c>
      <c r="NB33" s="19">
        <f t="shared" ca="1" si="333"/>
        <v>49.99</v>
      </c>
      <c r="NC33" s="19">
        <f t="shared" ca="1" si="333"/>
        <v>49.99</v>
      </c>
      <c r="ND33" s="19">
        <f t="shared" ca="1" si="333"/>
        <v>49.99</v>
      </c>
      <c r="NE33" s="19">
        <f t="shared" ca="1" si="333"/>
        <v>49.99</v>
      </c>
      <c r="NF33" s="19">
        <f t="shared" ca="1" si="333"/>
        <v>412.99</v>
      </c>
      <c r="NG33" s="19">
        <f t="shared" ca="1" si="333"/>
        <v>412.99</v>
      </c>
      <c r="NH33" s="19" t="str">
        <f t="shared" ca="1" si="333"/>
        <v>-</v>
      </c>
      <c r="NI33" s="19" t="str">
        <f t="shared" ca="1" si="333"/>
        <v>-</v>
      </c>
      <c r="NJ33" s="19" t="str">
        <f t="shared" ca="1" si="333"/>
        <v>-</v>
      </c>
      <c r="NK33" s="19" t="str">
        <f t="shared" ca="1" si="333"/>
        <v>-</v>
      </c>
      <c r="NL33" s="19" t="str">
        <f t="shared" ca="1" si="333"/>
        <v>-</v>
      </c>
      <c r="NM33" s="19">
        <f t="shared" ca="1" si="333"/>
        <v>6.8900000000000006</v>
      </c>
      <c r="NN33" s="19">
        <f t="shared" ca="1" si="333"/>
        <v>6.8900000000000006</v>
      </c>
      <c r="NO33" s="19">
        <f t="shared" ca="1" si="333"/>
        <v>6.8900000000000006</v>
      </c>
      <c r="NP33" s="19">
        <f t="shared" ca="1" si="333"/>
        <v>6.8900000000000006</v>
      </c>
      <c r="NQ33" s="19">
        <f t="shared" ca="1" si="333"/>
        <v>6.8900000000000006</v>
      </c>
      <c r="NR33" s="19">
        <f t="shared" ca="1" si="333"/>
        <v>6.8900000000000006</v>
      </c>
      <c r="NS33" s="19">
        <f t="shared" ca="1" si="333"/>
        <v>6.8900000000000006</v>
      </c>
      <c r="NT33" s="19">
        <f t="shared" ca="1" si="333"/>
        <v>6.8900000000000006</v>
      </c>
      <c r="NU33" s="19">
        <f t="shared" ca="1" si="333"/>
        <v>346.99</v>
      </c>
      <c r="NV33" s="19">
        <f t="shared" ca="1" si="333"/>
        <v>346.99</v>
      </c>
      <c r="NW33" s="19" t="str">
        <f t="shared" ca="1" si="333"/>
        <v>-</v>
      </c>
      <c r="NX33" s="19" t="str">
        <f t="shared" ca="1" si="333"/>
        <v>-</v>
      </c>
      <c r="NY33" s="19" t="str">
        <f t="shared" ca="1" si="333"/>
        <v>-</v>
      </c>
      <c r="NZ33" s="19" t="str">
        <f t="shared" ca="1" si="333"/>
        <v>-</v>
      </c>
      <c r="OA33" s="19" t="str">
        <f t="shared" ca="1" si="333"/>
        <v>-</v>
      </c>
      <c r="OB33" s="19">
        <f t="shared" ca="1" si="326"/>
        <v>0</v>
      </c>
      <c r="OC33" s="24">
        <v>0</v>
      </c>
    </row>
    <row r="34" spans="1:393" outlineLevel="2">
      <c r="A34" s="21">
        <f t="shared" si="309"/>
        <v>29</v>
      </c>
      <c r="B34" s="222">
        <f t="shared" ca="1" si="327"/>
        <v>25</v>
      </c>
      <c r="C34">
        <f>202</f>
        <v>202</v>
      </c>
      <c r="D34" s="144" t="str">
        <f t="shared" ca="1" si="276"/>
        <v>GSM</v>
      </c>
      <c r="E34" t="b">
        <v>0</v>
      </c>
      <c r="F34" t="b">
        <v>0</v>
      </c>
      <c r="G34" s="361" t="b">
        <v>0</v>
      </c>
      <c r="H34" s="237">
        <f t="shared" ca="1" si="310"/>
        <v>1</v>
      </c>
      <c r="I34" s="237">
        <f t="shared" ca="1" si="310"/>
        <v>1</v>
      </c>
      <c r="J34" s="237" t="str">
        <f t="shared" ca="1" si="310"/>
        <v/>
      </c>
      <c r="K34" s="237">
        <f t="shared" ca="1" si="310"/>
        <v>2</v>
      </c>
      <c r="L34" s="237">
        <f t="shared" ca="1" si="310"/>
        <v>2</v>
      </c>
      <c r="M34" s="237">
        <f t="shared" ca="1" si="311"/>
        <v>2</v>
      </c>
      <c r="N34" s="237">
        <f t="shared" ca="1" si="312"/>
        <v>3</v>
      </c>
      <c r="O34" s="237">
        <f t="shared" ca="1" si="313"/>
        <v>1</v>
      </c>
      <c r="P34" s="237">
        <f t="shared" ca="1" si="312"/>
        <v>1</v>
      </c>
      <c r="Q34" s="237">
        <f t="shared" ca="1" si="312"/>
        <v>1</v>
      </c>
      <c r="R34" s="237">
        <f t="shared" ca="1" si="312"/>
        <v>1</v>
      </c>
      <c r="S34" s="237">
        <f t="shared" ca="1" si="312"/>
        <v>1</v>
      </c>
      <c r="T34" s="237">
        <f t="shared" ca="1" si="312"/>
        <v>1</v>
      </c>
      <c r="U34" s="275"/>
      <c r="V34" s="275"/>
      <c r="W34" s="237">
        <f t="shared" ca="1" si="314"/>
        <v>0</v>
      </c>
      <c r="X34" s="275"/>
      <c r="Y34" s="275">
        <f t="shared" ca="1" si="315"/>
        <v>0</v>
      </c>
      <c r="Z34" s="275">
        <f t="shared" ca="1" si="315"/>
        <v>0</v>
      </c>
      <c r="AA34" s="275">
        <f t="shared" ca="1" si="315"/>
        <v>0</v>
      </c>
      <c r="AB34" s="275">
        <f t="shared" ca="1" si="315"/>
        <v>0</v>
      </c>
      <c r="AC34" s="275">
        <f t="shared" ca="1" si="315"/>
        <v>0</v>
      </c>
      <c r="AD34" s="275">
        <f t="shared" ca="1" si="315"/>
        <v>0</v>
      </c>
      <c r="AE34" s="275">
        <f t="shared" ca="1" si="315"/>
        <v>0</v>
      </c>
      <c r="AF34" s="144">
        <f ca="1">INDEX(CHOOSE($N34,DataAutumn!i.AdultDrys,DataWinter!i.AdultDrys,DataSpring!i.AdultDrys),1,$M34)</f>
        <v>3</v>
      </c>
      <c r="AG34" s="5">
        <f t="shared" ca="1" si="277"/>
        <v>2</v>
      </c>
      <c r="AH34" s="5">
        <f t="shared" ca="1" si="277"/>
        <v>0</v>
      </c>
      <c r="AI34" s="5">
        <f t="shared" ca="1" si="278"/>
        <v>1</v>
      </c>
      <c r="AJ34">
        <f t="shared" ca="1" si="279"/>
        <v>1</v>
      </c>
      <c r="AL34" s="231" t="str">
        <f t="shared" ca="1" si="316"/>
        <v>00005 FeedSupplyTemplate GSM MWM     Day204 Scan1 RR000p WP100p MP100p GP100p T_TRUE  (F43N33)</v>
      </c>
      <c r="AM34" s="9" t="str">
        <f ca="1">IF(COUNTIF(AL$5:AL34,AL34)=1,"-","Dup")</f>
        <v>-</v>
      </c>
      <c r="AN34" s="9"/>
      <c r="AO34" s="237" t="str">
        <f t="shared" ca="1" si="328"/>
        <v>-</v>
      </c>
      <c r="AP34" s="237" t="str">
        <f t="shared" ca="1" si="328"/>
        <v>-</v>
      </c>
      <c r="AQ34" s="237" t="str">
        <f t="shared" ca="1" si="328"/>
        <v>-</v>
      </c>
      <c r="AR34" s="237" t="str">
        <f t="shared" ca="1" si="328"/>
        <v>-</v>
      </c>
      <c r="AS34" s="237" t="str">
        <f t="shared" ca="1" si="328"/>
        <v>-</v>
      </c>
      <c r="AT34" s="237" t="str">
        <f t="shared" ca="1" si="328"/>
        <v>-</v>
      </c>
      <c r="AU34" s="9"/>
      <c r="AV34" s="5" t="b">
        <f t="shared" ca="1" si="280"/>
        <v>1</v>
      </c>
      <c r="AW34" s="5" t="str">
        <f t="shared" ca="1" si="280"/>
        <v>-</v>
      </c>
      <c r="AX34" s="5" t="str">
        <f t="shared" ca="1" si="280"/>
        <v>-</v>
      </c>
      <c r="AY34" s="5" t="str">
        <f t="shared" ca="1" si="280"/>
        <v>-</v>
      </c>
      <c r="AZ34" s="5" t="b">
        <f t="shared" ca="1" si="280"/>
        <v>0</v>
      </c>
      <c r="BA34" s="144">
        <f t="shared" ca="1" si="280"/>
        <v>0.25</v>
      </c>
      <c r="BB34" s="19" t="b">
        <f t="shared" ca="1" si="281"/>
        <v>1</v>
      </c>
      <c r="BC34" s="9"/>
      <c r="BD34" s="5" t="str">
        <f t="shared" ca="1" si="282"/>
        <v>-</v>
      </c>
      <c r="BE34" s="19" t="str">
        <f t="shared" ca="1" si="283"/>
        <v>-</v>
      </c>
      <c r="BF34" s="19" t="str">
        <f t="shared" ca="1" si="283"/>
        <v>-</v>
      </c>
      <c r="BG34" s="19" t="str">
        <f t="shared" ca="1" si="283"/>
        <v>-</v>
      </c>
      <c r="BH34" s="5" t="str">
        <f t="shared" ca="1" si="284"/>
        <v>-</v>
      </c>
      <c r="BI34" s="19" t="str">
        <f t="shared" ca="1" si="285"/>
        <v>-</v>
      </c>
      <c r="BJ34" s="5" t="str">
        <f t="shared" ca="1" si="286"/>
        <v>-</v>
      </c>
      <c r="BK34" s="19" t="str">
        <f t="shared" ca="1" si="287"/>
        <v>-</v>
      </c>
      <c r="BL34" s="19" t="str">
        <f t="shared" ca="1" si="287"/>
        <v>-</v>
      </c>
      <c r="BM34" s="19" t="str">
        <f t="shared" ca="1" si="287"/>
        <v>-</v>
      </c>
      <c r="BN34" s="5" t="str">
        <f t="shared" ca="1" si="288"/>
        <v>-</v>
      </c>
      <c r="BO34" s="9"/>
      <c r="BP34" s="19" t="str">
        <f t="shared" ca="1" si="289"/>
        <v>-</v>
      </c>
      <c r="BQ34" s="19" t="str">
        <f t="shared" ca="1" si="289"/>
        <v>-</v>
      </c>
      <c r="BR34" s="19" t="str">
        <f t="shared" ca="1" si="289"/>
        <v>-</v>
      </c>
      <c r="BS34" s="19" t="str">
        <f t="shared" ca="1" si="289"/>
        <v>-</v>
      </c>
      <c r="BT34" s="19" t="str">
        <f t="shared" ca="1" si="289"/>
        <v>-</v>
      </c>
      <c r="BU34" s="19" t="str">
        <f t="shared" ca="1" si="289"/>
        <v>-</v>
      </c>
      <c r="BV34" s="19" t="str">
        <f t="shared" ca="1" si="289"/>
        <v>-</v>
      </c>
      <c r="BW34" s="19" t="str">
        <f t="shared" ca="1" si="289"/>
        <v>-</v>
      </c>
      <c r="BX34" s="19" t="str">
        <f t="shared" ca="1" si="289"/>
        <v>-</v>
      </c>
      <c r="BY34" s="19" t="str">
        <f t="shared" ca="1" si="289"/>
        <v>-</v>
      </c>
      <c r="BZ34" s="9"/>
      <c r="CA34" s="237" t="b">
        <f t="shared" ref="CA34:CE35" ca="1" si="334">OFFSET(CA34,-1,0)</f>
        <v>1</v>
      </c>
      <c r="CB34" s="12" t="b">
        <v>1</v>
      </c>
      <c r="CC34" s="237" t="b">
        <f t="shared" ca="1" si="334"/>
        <v>1</v>
      </c>
      <c r="CD34" s="251">
        <f t="shared" ca="1" si="329"/>
        <v>2231101</v>
      </c>
      <c r="CE34" s="237" t="b">
        <f t="shared" ca="1" si="334"/>
        <v>0</v>
      </c>
      <c r="CF34" s="12" t="s">
        <v>34</v>
      </c>
      <c r="CG34" s="19" t="b">
        <f t="shared" ca="1" si="290"/>
        <v>1</v>
      </c>
      <c r="CH34" s="237">
        <f t="shared" ca="1" si="330"/>
        <v>2231105</v>
      </c>
      <c r="CI34" s="19" t="str">
        <f t="shared" ca="1" si="290"/>
        <v>-</v>
      </c>
      <c r="CJ34" s="19">
        <f t="shared" ca="1" si="290"/>
        <v>1</v>
      </c>
      <c r="CK34" s="19">
        <f t="shared" ca="1" si="290"/>
        <v>1</v>
      </c>
      <c r="CL34" s="9"/>
      <c r="CM34" s="444">
        <f t="shared" ca="1" si="291"/>
        <v>652</v>
      </c>
      <c r="CN34" s="444">
        <f t="shared" ca="1" si="291"/>
        <v>686</v>
      </c>
      <c r="CO34" s="444">
        <f t="shared" ca="1" si="291"/>
        <v>721</v>
      </c>
      <c r="CP34" s="152">
        <f t="shared" ca="1" si="292"/>
        <v>378</v>
      </c>
      <c r="CQ34" s="152">
        <f t="shared" ca="1" si="292"/>
        <v>413</v>
      </c>
      <c r="CR34" s="152">
        <f t="shared" ca="1" si="292"/>
        <v>448</v>
      </c>
      <c r="CS34" s="19" t="str">
        <f t="shared" ca="1" si="293"/>
        <v>-</v>
      </c>
      <c r="CT34" s="12" t="b">
        <v>1</v>
      </c>
      <c r="CU34" s="12" t="b">
        <v>0</v>
      </c>
      <c r="CV34" s="12" t="b">
        <v>0</v>
      </c>
      <c r="CW34" s="12" t="b">
        <v>0</v>
      </c>
      <c r="CX34" s="19" t="b">
        <f t="shared" ca="1" si="238"/>
        <v>1</v>
      </c>
      <c r="CY34" s="19">
        <f t="shared" ca="1" si="237"/>
        <v>0</v>
      </c>
      <c r="CZ34" s="19">
        <f t="shared" ca="1" si="237"/>
        <v>0</v>
      </c>
      <c r="DA34" s="19">
        <f t="shared" ca="1" si="237"/>
        <v>0</v>
      </c>
      <c r="DB34" s="19">
        <f t="shared" ca="1" si="237"/>
        <v>0</v>
      </c>
      <c r="DC34" s="19">
        <f t="shared" ca="1" si="237"/>
        <v>0</v>
      </c>
      <c r="DD34" s="19">
        <f t="shared" ca="1" si="237"/>
        <v>0</v>
      </c>
      <c r="DE34" s="19">
        <f t="shared" ca="1" si="237"/>
        <v>0</v>
      </c>
      <c r="DF34" s="19">
        <f t="shared" ca="1" si="237"/>
        <v>0</v>
      </c>
      <c r="DG34" s="19">
        <f t="shared" ca="1" si="237"/>
        <v>0</v>
      </c>
      <c r="DH34" s="19">
        <f t="shared" ca="1" si="237"/>
        <v>0</v>
      </c>
      <c r="DI34" s="19">
        <f t="shared" ca="1" si="237"/>
        <v>0</v>
      </c>
      <c r="DJ34" s="19">
        <f t="shared" ca="1" si="237"/>
        <v>0</v>
      </c>
      <c r="DK34" s="12">
        <v>3</v>
      </c>
      <c r="DL34" s="12">
        <v>3</v>
      </c>
      <c r="DM34" s="19">
        <f t="shared" ca="1" si="331"/>
        <v>0</v>
      </c>
      <c r="DN34" s="12">
        <v>1</v>
      </c>
      <c r="DO34" s="12">
        <v>-1</v>
      </c>
      <c r="DP34" s="19" t="str">
        <f t="shared" ca="1" si="317"/>
        <v>-</v>
      </c>
      <c r="DQ34" s="19" t="str">
        <f t="shared" ca="1" si="317"/>
        <v>-</v>
      </c>
      <c r="DR34" s="19" t="str">
        <f t="shared" ca="1" si="317"/>
        <v>-</v>
      </c>
      <c r="DS34" s="251">
        <f t="shared" ca="1" si="318"/>
        <v>0</v>
      </c>
      <c r="DT34" s="251">
        <f t="shared" si="318"/>
        <v>1</v>
      </c>
      <c r="DU34" s="251">
        <f t="shared" si="318"/>
        <v>-1</v>
      </c>
      <c r="DV34" s="19">
        <f t="shared" ca="1" si="317"/>
        <v>0</v>
      </c>
      <c r="DW34" s="19">
        <f t="shared" ca="1" si="294"/>
        <v>0</v>
      </c>
      <c r="DX34" s="19">
        <f t="shared" ca="1" si="294"/>
        <v>0</v>
      </c>
      <c r="DY34" s="19">
        <f t="shared" ca="1" si="294"/>
        <v>0</v>
      </c>
      <c r="DZ34" s="19">
        <f t="shared" ca="1" si="319"/>
        <v>0</v>
      </c>
      <c r="EA34" s="19">
        <f t="shared" ca="1" si="319"/>
        <v>0</v>
      </c>
      <c r="EB34" s="19">
        <f t="shared" ca="1" si="319"/>
        <v>0</v>
      </c>
      <c r="EC34" s="19">
        <f t="shared" ca="1" si="319"/>
        <v>0</v>
      </c>
      <c r="ED34" s="19">
        <f t="shared" ca="1" si="319"/>
        <v>0</v>
      </c>
      <c r="EE34" s="19">
        <f t="shared" ca="1" si="319"/>
        <v>0</v>
      </c>
      <c r="EF34" s="19">
        <f t="shared" ca="1" si="319"/>
        <v>0</v>
      </c>
      <c r="EG34" s="19">
        <f t="shared" ca="1" si="319"/>
        <v>0</v>
      </c>
      <c r="EH34" s="19">
        <f t="shared" ca="1" si="319"/>
        <v>0</v>
      </c>
      <c r="EI34" s="19">
        <f t="shared" ca="1" si="319"/>
        <v>0</v>
      </c>
      <c r="EJ34" s="19">
        <f t="shared" ca="1" si="319"/>
        <v>0</v>
      </c>
      <c r="EK34" s="19">
        <f t="shared" ca="1" si="319"/>
        <v>0</v>
      </c>
      <c r="EL34" s="19">
        <f t="shared" ca="1" si="319"/>
        <v>0</v>
      </c>
      <c r="EM34" s="19">
        <f t="shared" ca="1" si="319"/>
        <v>0</v>
      </c>
      <c r="EN34" s="19">
        <f t="shared" ca="1" si="319"/>
        <v>0</v>
      </c>
      <c r="EO34" s="19">
        <f t="shared" ca="1" si="319"/>
        <v>0</v>
      </c>
      <c r="EP34" s="19">
        <f t="shared" ca="1" si="319"/>
        <v>0</v>
      </c>
      <c r="EQ34" s="19">
        <f t="shared" ca="1" si="319"/>
        <v>0</v>
      </c>
      <c r="ER34" s="19">
        <f t="shared" ca="1" si="319"/>
        <v>0</v>
      </c>
      <c r="ES34" s="19">
        <f t="shared" ca="1" si="319"/>
        <v>0</v>
      </c>
      <c r="ET34" s="19">
        <f t="shared" ca="1" si="319"/>
        <v>0</v>
      </c>
      <c r="EU34" s="19">
        <f t="shared" ca="1" si="319"/>
        <v>0</v>
      </c>
      <c r="EV34" s="19">
        <f t="shared" ca="1" si="319"/>
        <v>0</v>
      </c>
      <c r="EW34" s="19">
        <f t="shared" ca="1" si="319"/>
        <v>0</v>
      </c>
      <c r="EX34" s="19">
        <f t="shared" ca="1" si="319"/>
        <v>0</v>
      </c>
      <c r="EY34" s="19">
        <f t="shared" ca="1" si="319"/>
        <v>0</v>
      </c>
      <c r="EZ34" s="19">
        <f t="shared" ca="1" si="319"/>
        <v>0</v>
      </c>
      <c r="FA34" s="19">
        <f t="shared" ca="1" si="319"/>
        <v>0</v>
      </c>
      <c r="FB34" s="19">
        <f t="shared" ca="1" si="319"/>
        <v>0</v>
      </c>
      <c r="FC34" s="19">
        <f t="shared" ca="1" si="319"/>
        <v>0</v>
      </c>
      <c r="FD34" s="19">
        <f t="shared" ca="1" si="319"/>
        <v>0</v>
      </c>
      <c r="FE34" s="19">
        <f t="shared" ca="1" si="319"/>
        <v>0</v>
      </c>
      <c r="FF34" s="19">
        <f t="shared" ca="1" si="319"/>
        <v>0</v>
      </c>
      <c r="FG34" s="19">
        <f t="shared" ca="1" si="319"/>
        <v>0</v>
      </c>
      <c r="FH34" s="19">
        <f t="shared" ca="1" si="319"/>
        <v>0</v>
      </c>
      <c r="FI34" s="19">
        <f t="shared" ca="1" si="319"/>
        <v>0</v>
      </c>
      <c r="FJ34" s="19">
        <f t="shared" ca="1" si="319"/>
        <v>0</v>
      </c>
      <c r="FK34" s="19">
        <f t="shared" ca="1" si="319"/>
        <v>0</v>
      </c>
      <c r="FL34" s="19">
        <f t="shared" ca="1" si="319"/>
        <v>0</v>
      </c>
      <c r="FM34" s="19">
        <f t="shared" ca="1" si="319"/>
        <v>0</v>
      </c>
      <c r="FN34" s="19">
        <f t="shared" ca="1" si="319"/>
        <v>0</v>
      </c>
      <c r="FO34" s="19">
        <f t="shared" ca="1" si="319"/>
        <v>0</v>
      </c>
      <c r="FP34" s="19">
        <f t="shared" ca="1" si="319"/>
        <v>0</v>
      </c>
      <c r="FQ34" s="19">
        <f t="shared" ca="1" si="319"/>
        <v>0</v>
      </c>
      <c r="FR34" s="19">
        <f t="shared" ca="1" si="319"/>
        <v>0</v>
      </c>
      <c r="FS34" s="19">
        <f t="shared" ca="1" si="319"/>
        <v>0</v>
      </c>
      <c r="FT34" s="19">
        <f t="shared" ca="1" si="319"/>
        <v>0</v>
      </c>
      <c r="FU34" s="19">
        <f t="shared" ca="1" si="319"/>
        <v>0</v>
      </c>
      <c r="FV34" s="19">
        <f t="shared" ca="1" si="319"/>
        <v>0</v>
      </c>
      <c r="FW34" s="19">
        <f t="shared" ca="1" si="319"/>
        <v>0</v>
      </c>
      <c r="FX34" s="19">
        <f t="shared" ca="1" si="319"/>
        <v>0</v>
      </c>
      <c r="FY34" s="19">
        <f t="shared" ca="1" si="319"/>
        <v>0</v>
      </c>
      <c r="FZ34" s="19">
        <f t="shared" ca="1" si="319"/>
        <v>0</v>
      </c>
      <c r="GA34" s="19">
        <f t="shared" ca="1" si="319"/>
        <v>0</v>
      </c>
      <c r="GB34" s="19">
        <f t="shared" ca="1" si="319"/>
        <v>0</v>
      </c>
      <c r="GC34" s="19">
        <f t="shared" ca="1" si="319"/>
        <v>0</v>
      </c>
      <c r="GD34" s="19">
        <f t="shared" ca="1" si="319"/>
        <v>0</v>
      </c>
      <c r="GE34" s="19">
        <f t="shared" ca="1" si="319"/>
        <v>0</v>
      </c>
      <c r="GF34" s="19">
        <f t="shared" ref="GF34:HV36" ca="1" si="335">OFFSET(GF$5,$B34,0)</f>
        <v>0</v>
      </c>
      <c r="GG34" s="19">
        <f t="shared" ca="1" si="335"/>
        <v>0</v>
      </c>
      <c r="GH34" s="19">
        <f t="shared" ca="1" si="335"/>
        <v>0</v>
      </c>
      <c r="GI34" s="19">
        <f t="shared" ca="1" si="335"/>
        <v>0</v>
      </c>
      <c r="GJ34" s="19">
        <f t="shared" ca="1" si="335"/>
        <v>0</v>
      </c>
      <c r="GK34" s="19">
        <f t="shared" ca="1" si="335"/>
        <v>0</v>
      </c>
      <c r="GL34" s="19">
        <f t="shared" ca="1" si="335"/>
        <v>0</v>
      </c>
      <c r="GM34" s="19">
        <f t="shared" ca="1" si="335"/>
        <v>0</v>
      </c>
      <c r="GN34" s="19">
        <f t="shared" ca="1" si="335"/>
        <v>0</v>
      </c>
      <c r="GO34" s="19">
        <f t="shared" ca="1" si="335"/>
        <v>0</v>
      </c>
      <c r="GP34" s="19">
        <f t="shared" ca="1" si="335"/>
        <v>0</v>
      </c>
      <c r="GQ34" s="19">
        <f t="shared" ca="1" si="335"/>
        <v>0</v>
      </c>
      <c r="GR34" s="19">
        <f t="shared" ca="1" si="335"/>
        <v>0</v>
      </c>
      <c r="GS34" s="19">
        <f t="shared" ca="1" si="335"/>
        <v>0</v>
      </c>
      <c r="GT34" s="19">
        <f t="shared" ca="1" si="335"/>
        <v>0</v>
      </c>
      <c r="GU34" s="19">
        <f t="shared" ca="1" si="335"/>
        <v>0</v>
      </c>
      <c r="GV34" s="19">
        <f t="shared" ca="1" si="335"/>
        <v>0</v>
      </c>
      <c r="GW34" s="19">
        <f t="shared" ca="1" si="335"/>
        <v>0</v>
      </c>
      <c r="GX34" s="19">
        <f t="shared" ca="1" si="335"/>
        <v>0</v>
      </c>
      <c r="GY34" s="19">
        <f t="shared" ca="1" si="335"/>
        <v>0</v>
      </c>
      <c r="GZ34" s="19">
        <f t="shared" ca="1" si="335"/>
        <v>0</v>
      </c>
      <c r="HA34" s="19">
        <f t="shared" ca="1" si="335"/>
        <v>0</v>
      </c>
      <c r="HB34" s="19">
        <f t="shared" ca="1" si="335"/>
        <v>0</v>
      </c>
      <c r="HC34" s="19">
        <f t="shared" ca="1" si="335"/>
        <v>0</v>
      </c>
      <c r="HD34" s="19">
        <f t="shared" ca="1" si="335"/>
        <v>0</v>
      </c>
      <c r="HE34" s="19">
        <f t="shared" ca="1" si="335"/>
        <v>0</v>
      </c>
      <c r="HF34" s="19">
        <f t="shared" ca="1" si="335"/>
        <v>0</v>
      </c>
      <c r="HG34" s="19">
        <f t="shared" ca="1" si="335"/>
        <v>0</v>
      </c>
      <c r="HH34" s="19">
        <f t="shared" ca="1" si="335"/>
        <v>0</v>
      </c>
      <c r="HI34" s="19">
        <f t="shared" ca="1" si="335"/>
        <v>0</v>
      </c>
      <c r="HJ34" s="19">
        <f t="shared" ca="1" si="335"/>
        <v>0</v>
      </c>
      <c r="HK34" s="19">
        <f t="shared" ca="1" si="335"/>
        <v>0</v>
      </c>
      <c r="HL34" s="19">
        <f t="shared" ca="1" si="335"/>
        <v>0</v>
      </c>
      <c r="HM34" s="19">
        <f t="shared" ca="1" si="335"/>
        <v>0</v>
      </c>
      <c r="HN34" s="19">
        <f t="shared" ca="1" si="335"/>
        <v>0</v>
      </c>
      <c r="HO34" s="19">
        <f t="shared" ca="1" si="335"/>
        <v>0</v>
      </c>
      <c r="HP34" s="19">
        <f t="shared" ca="1" si="335"/>
        <v>0</v>
      </c>
      <c r="HQ34" s="19">
        <f t="shared" ca="1" si="335"/>
        <v>0</v>
      </c>
      <c r="HR34" s="19">
        <f t="shared" ca="1" si="335"/>
        <v>0</v>
      </c>
      <c r="HS34" s="19">
        <f t="shared" ca="1" si="335"/>
        <v>0</v>
      </c>
      <c r="HT34" s="19">
        <f t="shared" ca="1" si="335"/>
        <v>0</v>
      </c>
      <c r="HU34" s="19">
        <f t="shared" ca="1" si="335"/>
        <v>0</v>
      </c>
      <c r="HV34" s="19">
        <f t="shared" ca="1" si="335"/>
        <v>0</v>
      </c>
      <c r="HW34" s="5">
        <f t="shared" ca="1" si="297"/>
        <v>67</v>
      </c>
      <c r="HX34" s="9"/>
      <c r="HY34" s="5">
        <f t="shared" ca="1" si="298"/>
        <v>1</v>
      </c>
      <c r="HZ34" s="5" t="b">
        <f t="shared" ca="1" si="298"/>
        <v>0</v>
      </c>
      <c r="IA34" s="19">
        <f t="shared" ca="1" si="320"/>
        <v>0</v>
      </c>
      <c r="IB34" s="5">
        <f t="shared" ca="1" si="298"/>
        <v>55</v>
      </c>
      <c r="IC34" s="19">
        <f t="shared" ca="1" si="320"/>
        <v>1</v>
      </c>
      <c r="ID34" s="19">
        <f t="shared" ca="1" si="320"/>
        <v>0</v>
      </c>
      <c r="IE34" s="19">
        <f t="shared" ca="1" si="320"/>
        <v>0</v>
      </c>
      <c r="IF34" s="19">
        <f t="shared" ca="1" si="320"/>
        <v>0</v>
      </c>
      <c r="IG34" s="19">
        <f t="shared" ca="1" si="320"/>
        <v>0</v>
      </c>
      <c r="IH34" s="19">
        <f t="shared" ca="1" si="320"/>
        <v>0</v>
      </c>
      <c r="II34" s="19">
        <f t="shared" ca="1" si="320"/>
        <v>0</v>
      </c>
      <c r="IJ34" s="19">
        <f t="shared" ca="1" si="320"/>
        <v>0</v>
      </c>
      <c r="IK34" s="19">
        <f t="shared" ca="1" si="320"/>
        <v>0</v>
      </c>
      <c r="IL34" s="19">
        <f t="shared" ca="1" si="320"/>
        <v>0</v>
      </c>
      <c r="IM34" s="19">
        <f t="shared" ca="1" si="254"/>
        <v>0</v>
      </c>
      <c r="IN34" s="19">
        <f t="shared" ca="1" si="254"/>
        <v>0</v>
      </c>
      <c r="IO34" s="19">
        <f t="shared" ca="1" si="254"/>
        <v>0</v>
      </c>
      <c r="IP34" s="19">
        <f t="shared" ca="1" si="254"/>
        <v>0</v>
      </c>
      <c r="IQ34" s="19">
        <f t="shared" ca="1" si="254"/>
        <v>0</v>
      </c>
      <c r="IR34" s="19">
        <f t="shared" ca="1" si="254"/>
        <v>0</v>
      </c>
      <c r="IS34" s="19">
        <f t="shared" ca="1" si="254"/>
        <v>0</v>
      </c>
      <c r="IT34" s="19">
        <f t="shared" ca="1" si="254"/>
        <v>0</v>
      </c>
      <c r="IU34" s="19">
        <f t="shared" ca="1" si="254"/>
        <v>0</v>
      </c>
      <c r="IV34" s="19">
        <f t="shared" ca="1" si="254"/>
        <v>0</v>
      </c>
      <c r="IW34" s="19">
        <f t="shared" ca="1" si="254"/>
        <v>0</v>
      </c>
      <c r="IX34" s="19">
        <f t="shared" ca="1" si="254"/>
        <v>0</v>
      </c>
      <c r="IY34" s="19">
        <f t="shared" ca="1" si="254"/>
        <v>1</v>
      </c>
      <c r="IZ34" s="19">
        <f t="shared" ca="1" si="254"/>
        <v>0</v>
      </c>
      <c r="JA34" s="19">
        <f t="shared" ca="1" si="254"/>
        <v>1</v>
      </c>
      <c r="JB34" s="9"/>
      <c r="JC34" s="5" t="b">
        <f t="shared" ca="1" si="299"/>
        <v>0</v>
      </c>
      <c r="JD34" s="5" t="b">
        <f t="shared" ca="1" si="300"/>
        <v>0</v>
      </c>
      <c r="JE34" s="5" t="b">
        <f t="shared" ca="1" si="300"/>
        <v>0</v>
      </c>
      <c r="JF34" s="5" t="b">
        <f t="shared" ca="1" si="300"/>
        <v>1</v>
      </c>
      <c r="JG34" s="144">
        <f t="shared" ca="1" si="301"/>
        <v>1</v>
      </c>
      <c r="JH34" s="144">
        <f t="shared" ca="1" si="301"/>
        <v>1</v>
      </c>
      <c r="JI34" s="19" t="str">
        <f t="shared" ca="1" si="321"/>
        <v>-</v>
      </c>
      <c r="JJ34" s="19" t="str">
        <f t="shared" ca="1" si="321"/>
        <v>-</v>
      </c>
      <c r="JK34" s="19" t="str">
        <f t="shared" ca="1" si="321"/>
        <v>-</v>
      </c>
      <c r="JL34" s="19" t="str">
        <f t="shared" ca="1" si="321"/>
        <v>-</v>
      </c>
      <c r="JM34" s="19">
        <f t="shared" ca="1" si="321"/>
        <v>1</v>
      </c>
      <c r="JN34" s="19">
        <f t="shared" ca="1" si="321"/>
        <v>0.66</v>
      </c>
      <c r="JO34" s="19" t="str">
        <f t="shared" ca="1" si="321"/>
        <v>-</v>
      </c>
      <c r="JP34" s="5" t="b" cm="1">
        <f t="array" aca="1" ref="JP34" ca="1">IF(OR(JQ34:JX34&lt;&gt;"-"),TRUE,"-")</f>
        <v>1</v>
      </c>
      <c r="JQ34" s="237">
        <f t="shared" ca="1" si="332"/>
        <v>2</v>
      </c>
      <c r="JR34" s="237">
        <f t="shared" ca="1" si="332"/>
        <v>2</v>
      </c>
      <c r="JS34" s="237">
        <f t="shared" ca="1" si="332"/>
        <v>2</v>
      </c>
      <c r="JT34" s="237">
        <f t="shared" ca="1" si="332"/>
        <v>2</v>
      </c>
      <c r="JU34" s="237">
        <f t="shared" ca="1" si="332"/>
        <v>2</v>
      </c>
      <c r="JV34" s="237">
        <f t="shared" ca="1" si="332"/>
        <v>2</v>
      </c>
      <c r="JW34" s="237">
        <f t="shared" ca="1" si="332"/>
        <v>2</v>
      </c>
      <c r="JX34" s="237">
        <f t="shared" ca="1" si="332"/>
        <v>2</v>
      </c>
      <c r="JY34" s="5" t="str">
        <f t="array" aca="1" ref="JY34" ca="1">IF(OR(JZ34:KF34&lt;&gt;"-"),TRUE,"-")</f>
        <v>-</v>
      </c>
      <c r="JZ34" s="19" t="str">
        <f t="shared" ca="1" si="323"/>
        <v>-</v>
      </c>
      <c r="KA34" s="19" t="str">
        <f t="shared" ca="1" si="323"/>
        <v>-</v>
      </c>
      <c r="KB34" s="19" t="str">
        <f t="shared" ca="1" si="323"/>
        <v>-</v>
      </c>
      <c r="KC34" s="19" t="str">
        <f t="shared" ca="1" si="323"/>
        <v>-</v>
      </c>
      <c r="KD34" s="19" t="str">
        <f t="shared" ca="1" si="323"/>
        <v>-</v>
      </c>
      <c r="KE34" s="19" t="str">
        <f t="shared" ca="1" si="323"/>
        <v>-</v>
      </c>
      <c r="KF34" s="19" t="str">
        <f t="shared" ca="1" si="323"/>
        <v>-</v>
      </c>
      <c r="KG34" s="19" t="b">
        <f t="shared" ca="1" si="263"/>
        <v>1</v>
      </c>
      <c r="KH34" s="144">
        <f t="shared" ca="1" si="302"/>
        <v>2</v>
      </c>
      <c r="KI34" s="19">
        <f t="shared" ca="1" si="263"/>
        <v>2</v>
      </c>
      <c r="KJ34" s="19" t="b">
        <f t="shared" ca="1" si="264"/>
        <v>0</v>
      </c>
      <c r="KK34" s="19" t="str">
        <f t="shared" ca="1" si="324"/>
        <v>-</v>
      </c>
      <c r="KL34" s="5" t="str">
        <f t="shared" ca="1" si="303"/>
        <v>-</v>
      </c>
      <c r="KM34" s="5" t="str">
        <f t="shared" ca="1" si="303"/>
        <v>-</v>
      </c>
      <c r="KN34" s="5" t="str">
        <f t="shared" ca="1" si="303"/>
        <v>-</v>
      </c>
      <c r="KO34" s="5" t="str">
        <f t="shared" ca="1" si="303"/>
        <v>-</v>
      </c>
      <c r="KP34" s="19" t="b">
        <f t="shared" ca="1" si="266"/>
        <v>0</v>
      </c>
      <c r="KQ34" s="19" t="str">
        <f t="shared" ca="1" si="304"/>
        <v>-</v>
      </c>
      <c r="KR34" s="19" t="str">
        <f t="shared" ca="1" si="304"/>
        <v>-</v>
      </c>
      <c r="KS34" s="19" t="b">
        <f t="shared" ca="1" si="304"/>
        <v>1</v>
      </c>
      <c r="KT34" s="19">
        <f t="shared" ca="1" si="304"/>
        <v>0.75</v>
      </c>
      <c r="KU34" s="19">
        <f t="shared" ca="1" si="304"/>
        <v>0.75</v>
      </c>
      <c r="KV34" s="19">
        <f t="shared" ca="1" si="304"/>
        <v>0.99</v>
      </c>
      <c r="KW34" s="19">
        <f t="shared" ca="1" si="304"/>
        <v>0.5</v>
      </c>
      <c r="KX34" s="19">
        <f t="shared" ca="1" si="304"/>
        <v>0</v>
      </c>
      <c r="KY34" s="19">
        <f t="shared" ca="1" si="304"/>
        <v>0</v>
      </c>
      <c r="KZ34" s="19" t="str">
        <f t="shared" ca="1" si="304"/>
        <v>-</v>
      </c>
      <c r="LA34" s="19" t="str">
        <f t="shared" ca="1" si="304"/>
        <v>-</v>
      </c>
      <c r="LB34" s="19" t="str">
        <f t="shared" ca="1" si="304"/>
        <v>-</v>
      </c>
      <c r="LC34" s="5">
        <f t="shared" ca="1" si="305"/>
        <v>1</v>
      </c>
      <c r="LD34" s="9"/>
      <c r="LE34" s="19">
        <f t="shared" ca="1" si="304"/>
        <v>70</v>
      </c>
      <c r="LF34" s="19">
        <f t="shared" ca="1" si="325"/>
        <v>50</v>
      </c>
      <c r="LG34" s="19">
        <f t="shared" ca="1" si="325"/>
        <v>74</v>
      </c>
      <c r="LH34" s="19">
        <f t="shared" ca="1" si="325"/>
        <v>50</v>
      </c>
      <c r="LI34" s="5" t="b" cm="1">
        <f t="array" aca="1" ref="LI34" ca="1">INDEX(i.meatgrid,$Q34,LI$7)</f>
        <v>1</v>
      </c>
      <c r="LJ34" s="5" t="b" cm="1">
        <f t="array" aca="1" ref="LJ34" ca="1">INDEX(i.meatgrid,$Q34,LJ$7)</f>
        <v>0</v>
      </c>
      <c r="LK34" s="19">
        <f t="shared" ca="1" si="268"/>
        <v>1</v>
      </c>
      <c r="LL34" s="5">
        <f t="shared" ca="1" si="306"/>
        <v>1</v>
      </c>
      <c r="LM34" s="5" cm="1">
        <f t="array" aca="1" ref="LM34" ca="1">INDEX(i.meatgrid,$Q34,LM$7)</f>
        <v>1</v>
      </c>
      <c r="LN34" s="5" cm="1">
        <f t="array" aca="1" ref="LN34" ca="1">INDEX(i.meatgrid,$Q34,LN$7)</f>
        <v>1</v>
      </c>
      <c r="LO34" s="5" cm="1">
        <f t="array" aca="1" ref="LO34" ca="1">INDEX(i.meatgrid,$Q34,LO$7)</f>
        <v>1</v>
      </c>
      <c r="LP34" s="5" cm="1">
        <f t="array" aca="1" ref="LP34" ca="1">INDEX(i.meatgrid,$Q34,LP$7)</f>
        <v>0</v>
      </c>
      <c r="LQ34" s="5" cm="1">
        <f t="array" aca="1" ref="LQ34" ca="1">INDEX(i.meatgrid,$Q34,LQ$7)</f>
        <v>1</v>
      </c>
      <c r="LR34" s="5" cm="1">
        <f t="array" aca="1" ref="LR34" ca="1">INDEX(i.meatgrid,$Q34,LR$7)</f>
        <v>1</v>
      </c>
      <c r="LS34" s="5" cm="1">
        <f t="array" aca="1" ref="LS34" ca="1">INDEX(i.meatgrid,$Q34,LS$7)</f>
        <v>1</v>
      </c>
      <c r="LT34" s="5" cm="1">
        <f t="array" aca="1" ref="LT34" ca="1">INDEX(i.meatgrid,$Q34,LT$7)</f>
        <v>1</v>
      </c>
      <c r="LU34" s="19">
        <f t="shared" ca="1" si="307"/>
        <v>1</v>
      </c>
      <c r="LV34" s="9"/>
      <c r="LW34" s="19" t="b">
        <f t="shared" ca="1" si="325"/>
        <v>0</v>
      </c>
      <c r="LX34" s="19" t="b">
        <f t="shared" ca="1" si="325"/>
        <v>0</v>
      </c>
      <c r="LY34" s="19">
        <f t="shared" ca="1" si="325"/>
        <v>1</v>
      </c>
      <c r="LZ34" s="19">
        <f t="shared" ca="1" si="325"/>
        <v>0.75</v>
      </c>
      <c r="MA34" s="19">
        <f t="shared" ca="1" si="325"/>
        <v>0.75</v>
      </c>
      <c r="MB34" s="19">
        <f t="shared" ca="1" si="325"/>
        <v>0.8</v>
      </c>
      <c r="MC34" s="19">
        <f t="shared" ca="1" si="325"/>
        <v>0.82499999999999996</v>
      </c>
      <c r="MD34" s="19">
        <f t="shared" ca="1" si="325"/>
        <v>0.875</v>
      </c>
      <c r="ME34" s="19">
        <f t="shared" ca="1" si="325"/>
        <v>0.9</v>
      </c>
      <c r="MF34" s="19">
        <f t="shared" ca="1" si="325"/>
        <v>1</v>
      </c>
      <c r="MG34" s="19">
        <f t="shared" ca="1" si="325"/>
        <v>0.875</v>
      </c>
      <c r="MH34" s="19" t="b">
        <f t="shared" ca="1" si="333"/>
        <v>1</v>
      </c>
      <c r="MI34" s="19">
        <f t="shared" ca="1" si="333"/>
        <v>74.989999999999995</v>
      </c>
      <c r="MJ34" s="19" t="str">
        <f t="shared" ca="1" si="333"/>
        <v>-</v>
      </c>
      <c r="MK34" s="19" t="str">
        <f t="shared" ca="1" si="333"/>
        <v>-</v>
      </c>
      <c r="ML34" s="19" t="str">
        <f t="shared" ca="1" si="333"/>
        <v>-</v>
      </c>
      <c r="MM34" s="19" t="str">
        <f t="shared" ca="1" si="333"/>
        <v>-</v>
      </c>
      <c r="MN34" s="19" t="str">
        <f t="shared" ca="1" si="333"/>
        <v>-</v>
      </c>
      <c r="MO34" s="19" t="str">
        <f t="shared" ca="1" si="333"/>
        <v>-</v>
      </c>
      <c r="MP34" s="19" t="str">
        <f t="shared" ca="1" si="333"/>
        <v>-</v>
      </c>
      <c r="MQ34" s="19">
        <f t="shared" ca="1" si="333"/>
        <v>36.99</v>
      </c>
      <c r="MR34" s="19">
        <f t="shared" ca="1" si="333"/>
        <v>36.99</v>
      </c>
      <c r="MS34" s="19" t="str">
        <f t="shared" ca="1" si="333"/>
        <v>-</v>
      </c>
      <c r="MT34" s="19" t="str">
        <f t="shared" ca="1" si="333"/>
        <v>-</v>
      </c>
      <c r="MU34" s="19" t="str">
        <f t="shared" ca="1" si="333"/>
        <v>-</v>
      </c>
      <c r="MV34" s="19" t="str">
        <f t="shared" ca="1" si="333"/>
        <v>-</v>
      </c>
      <c r="MW34" s="19" t="str">
        <f t="shared" ca="1" si="333"/>
        <v>-</v>
      </c>
      <c r="MX34" s="19">
        <f t="shared" ca="1" si="333"/>
        <v>49.99</v>
      </c>
      <c r="MY34" s="19">
        <f t="shared" ca="1" si="333"/>
        <v>49.99</v>
      </c>
      <c r="MZ34" s="19">
        <f t="shared" ca="1" si="333"/>
        <v>49.99</v>
      </c>
      <c r="NA34" s="19">
        <f t="shared" ca="1" si="333"/>
        <v>49.99</v>
      </c>
      <c r="NB34" s="19">
        <f t="shared" ca="1" si="333"/>
        <v>49.99</v>
      </c>
      <c r="NC34" s="19">
        <f t="shared" ca="1" si="333"/>
        <v>49.99</v>
      </c>
      <c r="ND34" s="19">
        <f t="shared" ca="1" si="333"/>
        <v>49.99</v>
      </c>
      <c r="NE34" s="19">
        <f t="shared" ca="1" si="333"/>
        <v>49.99</v>
      </c>
      <c r="NF34" s="19">
        <f t="shared" ca="1" si="333"/>
        <v>412.99</v>
      </c>
      <c r="NG34" s="19">
        <f t="shared" ca="1" si="333"/>
        <v>412.99</v>
      </c>
      <c r="NH34" s="19" t="str">
        <f t="shared" ca="1" si="333"/>
        <v>-</v>
      </c>
      <c r="NI34" s="19" t="str">
        <f t="shared" ca="1" si="333"/>
        <v>-</v>
      </c>
      <c r="NJ34" s="19" t="str">
        <f t="shared" ca="1" si="333"/>
        <v>-</v>
      </c>
      <c r="NK34" s="19" t="str">
        <f t="shared" ca="1" si="333"/>
        <v>-</v>
      </c>
      <c r="NL34" s="19" t="str">
        <f t="shared" ca="1" si="333"/>
        <v>-</v>
      </c>
      <c r="NM34" s="19">
        <f t="shared" ca="1" si="333"/>
        <v>6.8900000000000006</v>
      </c>
      <c r="NN34" s="19">
        <f t="shared" ca="1" si="333"/>
        <v>6.8900000000000006</v>
      </c>
      <c r="NO34" s="19">
        <f t="shared" ca="1" si="333"/>
        <v>6.8900000000000006</v>
      </c>
      <c r="NP34" s="19">
        <f t="shared" ca="1" si="333"/>
        <v>6.8900000000000006</v>
      </c>
      <c r="NQ34" s="19">
        <f t="shared" ca="1" si="333"/>
        <v>6.8900000000000006</v>
      </c>
      <c r="NR34" s="19">
        <f t="shared" ca="1" si="333"/>
        <v>6.8900000000000006</v>
      </c>
      <c r="NS34" s="19">
        <f t="shared" ca="1" si="333"/>
        <v>6.8900000000000006</v>
      </c>
      <c r="NT34" s="19">
        <f t="shared" ca="1" si="333"/>
        <v>6.8900000000000006</v>
      </c>
      <c r="NU34" s="19">
        <f t="shared" ca="1" si="333"/>
        <v>346.99</v>
      </c>
      <c r="NV34" s="19">
        <f t="shared" ca="1" si="333"/>
        <v>346.99</v>
      </c>
      <c r="NW34" s="19" t="str">
        <f t="shared" ca="1" si="333"/>
        <v>-</v>
      </c>
      <c r="NX34" s="19" t="str">
        <f t="shared" ca="1" si="333"/>
        <v>-</v>
      </c>
      <c r="NY34" s="19" t="str">
        <f t="shared" ca="1" si="333"/>
        <v>-</v>
      </c>
      <c r="NZ34" s="19" t="str">
        <f t="shared" ca="1" si="333"/>
        <v>-</v>
      </c>
      <c r="OA34" s="19" t="str">
        <f t="shared" ca="1" si="333"/>
        <v>-</v>
      </c>
      <c r="OB34" s="19">
        <f t="shared" ca="1" si="326"/>
        <v>0</v>
      </c>
      <c r="OC34" s="24">
        <v>0</v>
      </c>
    </row>
    <row r="35" spans="1:393" outlineLevel="2">
      <c r="A35" s="21">
        <f t="shared" si="309"/>
        <v>30</v>
      </c>
      <c r="B35" s="222">
        <f t="shared" ca="1" si="327"/>
        <v>25</v>
      </c>
      <c r="C35">
        <f>202</f>
        <v>202</v>
      </c>
      <c r="D35" s="144" t="str">
        <f t="shared" ca="1" si="276"/>
        <v>GSM</v>
      </c>
      <c r="E35" t="b">
        <v>0</v>
      </c>
      <c r="F35" t="b">
        <v>0</v>
      </c>
      <c r="G35" s="361" t="b">
        <v>0</v>
      </c>
      <c r="H35" s="237">
        <f t="shared" ca="1" si="310"/>
        <v>1</v>
      </c>
      <c r="I35" s="237">
        <f t="shared" ca="1" si="310"/>
        <v>1</v>
      </c>
      <c r="J35" s="237" t="str">
        <f t="shared" ca="1" si="310"/>
        <v/>
      </c>
      <c r="K35" s="237">
        <f t="shared" ca="1" si="310"/>
        <v>2</v>
      </c>
      <c r="L35" s="237">
        <f t="shared" ca="1" si="310"/>
        <v>2</v>
      </c>
      <c r="M35" s="237">
        <f t="shared" ca="1" si="311"/>
        <v>2</v>
      </c>
      <c r="N35" s="237">
        <f t="shared" ca="1" si="312"/>
        <v>3</v>
      </c>
      <c r="O35" s="237">
        <f t="shared" ca="1" si="313"/>
        <v>1</v>
      </c>
      <c r="P35" s="237">
        <f t="shared" ca="1" si="312"/>
        <v>1</v>
      </c>
      <c r="Q35" s="237">
        <f t="shared" ca="1" si="312"/>
        <v>1</v>
      </c>
      <c r="R35" s="237">
        <f t="shared" ca="1" si="312"/>
        <v>1</v>
      </c>
      <c r="S35" s="237">
        <f t="shared" ca="1" si="312"/>
        <v>1</v>
      </c>
      <c r="T35" s="237">
        <f t="shared" ca="1" si="312"/>
        <v>1</v>
      </c>
      <c r="U35" s="275"/>
      <c r="V35" s="275"/>
      <c r="W35" s="237">
        <f t="shared" ca="1" si="314"/>
        <v>0</v>
      </c>
      <c r="X35" s="275"/>
      <c r="Y35" s="275">
        <f t="shared" ca="1" si="315"/>
        <v>0</v>
      </c>
      <c r="Z35" s="275">
        <f t="shared" ca="1" si="315"/>
        <v>0</v>
      </c>
      <c r="AA35" s="275">
        <f t="shared" ca="1" si="315"/>
        <v>0</v>
      </c>
      <c r="AB35" s="275">
        <f t="shared" ca="1" si="315"/>
        <v>0</v>
      </c>
      <c r="AC35" s="275">
        <f t="shared" ca="1" si="315"/>
        <v>0</v>
      </c>
      <c r="AD35" s="275">
        <f t="shared" ca="1" si="315"/>
        <v>0</v>
      </c>
      <c r="AE35" s="275">
        <f t="shared" ca="1" si="315"/>
        <v>0</v>
      </c>
      <c r="AF35" s="144">
        <f ca="1">INDEX(CHOOSE($N35,DataAutumn!i.AdultDrys,DataWinter!i.AdultDrys,DataSpring!i.AdultDrys),1,$M35)</f>
        <v>3</v>
      </c>
      <c r="AG35" s="5">
        <f t="shared" ca="1" si="277"/>
        <v>2</v>
      </c>
      <c r="AH35" s="5">
        <f t="shared" ca="1" si="277"/>
        <v>0</v>
      </c>
      <c r="AI35" s="5">
        <f t="shared" ca="1" si="278"/>
        <v>1</v>
      </c>
      <c r="AJ35">
        <f t="shared" ca="1" si="279"/>
        <v>1</v>
      </c>
      <c r="AL35" s="231" t="str">
        <f t="shared" ca="1" si="316"/>
        <v>00006 FeedSupplyTemplate GSM MWM     Day204 Scan1 RR000p WP100p MP100p GP100p T_TRUE  (F43N33)</v>
      </c>
      <c r="AM35" s="9" t="str">
        <f ca="1">IF(COUNTIF(AL$5:AL35,AL35)=1,"-","Dup")</f>
        <v>-</v>
      </c>
      <c r="AN35" s="9"/>
      <c r="AO35" s="237" t="str">
        <f t="shared" ca="1" si="328"/>
        <v>-</v>
      </c>
      <c r="AP35" s="237" t="str">
        <f t="shared" ca="1" si="328"/>
        <v>-</v>
      </c>
      <c r="AQ35" s="237" t="str">
        <f t="shared" ca="1" si="328"/>
        <v>-</v>
      </c>
      <c r="AR35" s="237" t="str">
        <f t="shared" ca="1" si="328"/>
        <v>-</v>
      </c>
      <c r="AS35" s="237" t="str">
        <f t="shared" ca="1" si="328"/>
        <v>-</v>
      </c>
      <c r="AT35" s="237" t="str">
        <f t="shared" ca="1" si="328"/>
        <v>-</v>
      </c>
      <c r="AU35" s="9"/>
      <c r="AV35" s="5" t="b">
        <f t="shared" ca="1" si="280"/>
        <v>1</v>
      </c>
      <c r="AW35" s="5" t="str">
        <f t="shared" ca="1" si="280"/>
        <v>-</v>
      </c>
      <c r="AX35" s="5" t="str">
        <f t="shared" ca="1" si="280"/>
        <v>-</v>
      </c>
      <c r="AY35" s="5" t="str">
        <f t="shared" ca="1" si="280"/>
        <v>-</v>
      </c>
      <c r="AZ35" s="5" t="b">
        <f t="shared" ca="1" si="280"/>
        <v>0</v>
      </c>
      <c r="BA35" s="144">
        <f t="shared" ca="1" si="280"/>
        <v>0.25</v>
      </c>
      <c r="BB35" s="19" t="b">
        <f t="shared" ca="1" si="281"/>
        <v>1</v>
      </c>
      <c r="BC35" s="9"/>
      <c r="BD35" s="5" t="str">
        <f t="shared" ca="1" si="282"/>
        <v>-</v>
      </c>
      <c r="BE35" s="19" t="str">
        <f t="shared" ca="1" si="283"/>
        <v>-</v>
      </c>
      <c r="BF35" s="19" t="str">
        <f t="shared" ca="1" si="283"/>
        <v>-</v>
      </c>
      <c r="BG35" s="19" t="str">
        <f t="shared" ca="1" si="283"/>
        <v>-</v>
      </c>
      <c r="BH35" s="5" t="str">
        <f t="shared" ca="1" si="284"/>
        <v>-</v>
      </c>
      <c r="BI35" s="19" t="str">
        <f t="shared" ca="1" si="285"/>
        <v>-</v>
      </c>
      <c r="BJ35" s="5" t="str">
        <f t="shared" ca="1" si="286"/>
        <v>-</v>
      </c>
      <c r="BK35" s="19" t="str">
        <f t="shared" ca="1" si="287"/>
        <v>-</v>
      </c>
      <c r="BL35" s="19" t="str">
        <f t="shared" ca="1" si="287"/>
        <v>-</v>
      </c>
      <c r="BM35" s="19" t="str">
        <f t="shared" ca="1" si="287"/>
        <v>-</v>
      </c>
      <c r="BN35" s="5" t="str">
        <f t="shared" ca="1" si="288"/>
        <v>-</v>
      </c>
      <c r="BO35" s="9"/>
      <c r="BP35" s="19" t="str">
        <f t="shared" ca="1" si="289"/>
        <v>-</v>
      </c>
      <c r="BQ35" s="19" t="str">
        <f t="shared" ca="1" si="289"/>
        <v>-</v>
      </c>
      <c r="BR35" s="19" t="str">
        <f t="shared" ca="1" si="289"/>
        <v>-</v>
      </c>
      <c r="BS35" s="19" t="str">
        <f t="shared" ca="1" si="289"/>
        <v>-</v>
      </c>
      <c r="BT35" s="19" t="str">
        <f t="shared" ca="1" si="289"/>
        <v>-</v>
      </c>
      <c r="BU35" s="19" t="str">
        <f t="shared" ca="1" si="289"/>
        <v>-</v>
      </c>
      <c r="BV35" s="19" t="str">
        <f t="shared" ca="1" si="289"/>
        <v>-</v>
      </c>
      <c r="BW35" s="19" t="str">
        <f t="shared" ca="1" si="289"/>
        <v>-</v>
      </c>
      <c r="BX35" s="19" t="str">
        <f t="shared" ca="1" si="289"/>
        <v>-</v>
      </c>
      <c r="BY35" s="19" t="str">
        <f t="shared" ca="1" si="289"/>
        <v>-</v>
      </c>
      <c r="BZ35" s="9"/>
      <c r="CA35" s="237" t="b">
        <f t="shared" ca="1" si="334"/>
        <v>1</v>
      </c>
      <c r="CB35" s="12" t="b">
        <v>1</v>
      </c>
      <c r="CC35" s="237" t="b">
        <f t="shared" ca="1" si="334"/>
        <v>1</v>
      </c>
      <c r="CD35" s="251">
        <f t="shared" ca="1" si="329"/>
        <v>2231101</v>
      </c>
      <c r="CE35" s="237" t="b">
        <f t="shared" ca="1" si="334"/>
        <v>0</v>
      </c>
      <c r="CF35" s="12" t="s">
        <v>34</v>
      </c>
      <c r="CG35" s="19" t="b">
        <f t="shared" ca="1" si="290"/>
        <v>1</v>
      </c>
      <c r="CH35" s="237">
        <f t="shared" ca="1" si="330"/>
        <v>2231106</v>
      </c>
      <c r="CI35" s="19" t="str">
        <f t="shared" ca="1" si="290"/>
        <v>-</v>
      </c>
      <c r="CJ35" s="19">
        <f t="shared" ca="1" si="290"/>
        <v>1</v>
      </c>
      <c r="CK35" s="19">
        <f t="shared" ca="1" si="290"/>
        <v>1</v>
      </c>
      <c r="CL35" s="9"/>
      <c r="CM35" s="444">
        <f t="shared" ca="1" si="291"/>
        <v>652</v>
      </c>
      <c r="CN35" s="444">
        <f t="shared" ca="1" si="291"/>
        <v>686</v>
      </c>
      <c r="CO35" s="444">
        <f t="shared" ca="1" si="291"/>
        <v>721</v>
      </c>
      <c r="CP35" s="152">
        <f t="shared" ca="1" si="292"/>
        <v>378</v>
      </c>
      <c r="CQ35" s="152">
        <f t="shared" ca="1" si="292"/>
        <v>413</v>
      </c>
      <c r="CR35" s="152">
        <f t="shared" ca="1" si="292"/>
        <v>448</v>
      </c>
      <c r="CS35" s="19" t="str">
        <f t="shared" ca="1" si="293"/>
        <v>-</v>
      </c>
      <c r="CT35" s="12" t="b">
        <v>0</v>
      </c>
      <c r="CU35" s="12" t="b">
        <v>1</v>
      </c>
      <c r="CV35" s="12" t="b">
        <v>0</v>
      </c>
      <c r="CW35" s="12" t="b">
        <v>0</v>
      </c>
      <c r="CX35" s="19" t="b">
        <f t="shared" ca="1" si="238"/>
        <v>1</v>
      </c>
      <c r="CY35" s="19">
        <f t="shared" ca="1" si="237"/>
        <v>0</v>
      </c>
      <c r="CZ35" s="19">
        <f t="shared" ca="1" si="237"/>
        <v>0</v>
      </c>
      <c r="DA35" s="19">
        <f t="shared" ca="1" si="237"/>
        <v>0</v>
      </c>
      <c r="DB35" s="19">
        <f t="shared" ca="1" si="237"/>
        <v>0</v>
      </c>
      <c r="DC35" s="19">
        <f t="shared" ca="1" si="237"/>
        <v>0</v>
      </c>
      <c r="DD35" s="19">
        <f t="shared" ca="1" si="237"/>
        <v>0</v>
      </c>
      <c r="DE35" s="19">
        <f t="shared" ca="1" si="237"/>
        <v>0</v>
      </c>
      <c r="DF35" s="19">
        <f t="shared" ca="1" si="237"/>
        <v>0</v>
      </c>
      <c r="DG35" s="19">
        <f t="shared" ca="1" si="237"/>
        <v>0</v>
      </c>
      <c r="DH35" s="19">
        <f t="shared" ca="1" si="237"/>
        <v>0</v>
      </c>
      <c r="DI35" s="19">
        <f t="shared" ca="1" si="237"/>
        <v>0</v>
      </c>
      <c r="DJ35" s="19">
        <f t="shared" ca="1" si="237"/>
        <v>0</v>
      </c>
      <c r="DK35" s="12">
        <v>3</v>
      </c>
      <c r="DL35" s="12">
        <v>3</v>
      </c>
      <c r="DM35" s="19">
        <f t="shared" ca="1" si="331"/>
        <v>0</v>
      </c>
      <c r="DN35" s="12">
        <v>1</v>
      </c>
      <c r="DO35" s="12">
        <v>-1</v>
      </c>
      <c r="DP35" s="19" t="str">
        <f t="shared" ca="1" si="317"/>
        <v>-</v>
      </c>
      <c r="DQ35" s="19" t="str">
        <f t="shared" ca="1" si="317"/>
        <v>-</v>
      </c>
      <c r="DR35" s="19" t="str">
        <f t="shared" ca="1" si="317"/>
        <v>-</v>
      </c>
      <c r="DS35" s="251">
        <f t="shared" ca="1" si="318"/>
        <v>0</v>
      </c>
      <c r="DT35" s="251">
        <f t="shared" si="318"/>
        <v>1</v>
      </c>
      <c r="DU35" s="251">
        <f t="shared" si="318"/>
        <v>-1</v>
      </c>
      <c r="DV35" s="19">
        <f t="shared" ca="1" si="317"/>
        <v>0</v>
      </c>
      <c r="DW35" s="19">
        <f t="shared" ca="1" si="294"/>
        <v>0</v>
      </c>
      <c r="DX35" s="19">
        <f t="shared" ca="1" si="294"/>
        <v>0</v>
      </c>
      <c r="DY35" s="19">
        <f t="shared" ca="1" si="294"/>
        <v>0</v>
      </c>
      <c r="DZ35" s="19">
        <f t="shared" ref="DZ35:GF36" ca="1" si="336">OFFSET(DZ$5,$B35,0)</f>
        <v>0</v>
      </c>
      <c r="EA35" s="19">
        <f t="shared" ca="1" si="336"/>
        <v>0</v>
      </c>
      <c r="EB35" s="19">
        <f t="shared" ca="1" si="336"/>
        <v>0</v>
      </c>
      <c r="EC35" s="19">
        <f t="shared" ca="1" si="336"/>
        <v>0</v>
      </c>
      <c r="ED35" s="19">
        <f t="shared" ca="1" si="336"/>
        <v>0</v>
      </c>
      <c r="EE35" s="19">
        <f t="shared" ca="1" si="336"/>
        <v>0</v>
      </c>
      <c r="EF35" s="19">
        <f t="shared" ca="1" si="336"/>
        <v>0</v>
      </c>
      <c r="EG35" s="19">
        <f t="shared" ca="1" si="336"/>
        <v>0</v>
      </c>
      <c r="EH35" s="19">
        <f t="shared" ca="1" si="336"/>
        <v>0</v>
      </c>
      <c r="EI35" s="19">
        <f t="shared" ca="1" si="336"/>
        <v>0</v>
      </c>
      <c r="EJ35" s="19">
        <f t="shared" ca="1" si="336"/>
        <v>0</v>
      </c>
      <c r="EK35" s="19">
        <f t="shared" ca="1" si="336"/>
        <v>0</v>
      </c>
      <c r="EL35" s="19">
        <f t="shared" ca="1" si="336"/>
        <v>0</v>
      </c>
      <c r="EM35" s="19">
        <f t="shared" ca="1" si="336"/>
        <v>0</v>
      </c>
      <c r="EN35" s="19">
        <f t="shared" ca="1" si="336"/>
        <v>0</v>
      </c>
      <c r="EO35" s="19">
        <f t="shared" ca="1" si="336"/>
        <v>0</v>
      </c>
      <c r="EP35" s="19">
        <f t="shared" ca="1" si="336"/>
        <v>0</v>
      </c>
      <c r="EQ35" s="19">
        <f t="shared" ca="1" si="336"/>
        <v>0</v>
      </c>
      <c r="ER35" s="19">
        <f t="shared" ca="1" si="336"/>
        <v>0</v>
      </c>
      <c r="ES35" s="19">
        <f t="shared" ca="1" si="336"/>
        <v>0</v>
      </c>
      <c r="ET35" s="19">
        <f t="shared" ca="1" si="336"/>
        <v>0</v>
      </c>
      <c r="EU35" s="19">
        <f t="shared" ca="1" si="336"/>
        <v>0</v>
      </c>
      <c r="EV35" s="19">
        <f t="shared" ca="1" si="336"/>
        <v>0</v>
      </c>
      <c r="EW35" s="19">
        <f t="shared" ca="1" si="336"/>
        <v>0</v>
      </c>
      <c r="EX35" s="19">
        <f t="shared" ca="1" si="336"/>
        <v>0</v>
      </c>
      <c r="EY35" s="19">
        <f t="shared" ca="1" si="336"/>
        <v>0</v>
      </c>
      <c r="EZ35" s="19">
        <f t="shared" ca="1" si="336"/>
        <v>0</v>
      </c>
      <c r="FA35" s="19">
        <f t="shared" ca="1" si="336"/>
        <v>0</v>
      </c>
      <c r="FB35" s="19">
        <f t="shared" ca="1" si="336"/>
        <v>0</v>
      </c>
      <c r="FC35" s="19">
        <f t="shared" ca="1" si="336"/>
        <v>0</v>
      </c>
      <c r="FD35" s="19">
        <f t="shared" ca="1" si="336"/>
        <v>0</v>
      </c>
      <c r="FE35" s="19">
        <f t="shared" ca="1" si="336"/>
        <v>0</v>
      </c>
      <c r="FF35" s="19">
        <f t="shared" ca="1" si="336"/>
        <v>0</v>
      </c>
      <c r="FG35" s="19">
        <f t="shared" ca="1" si="336"/>
        <v>0</v>
      </c>
      <c r="FH35" s="19">
        <f t="shared" ca="1" si="336"/>
        <v>0</v>
      </c>
      <c r="FI35" s="19">
        <f t="shared" ca="1" si="336"/>
        <v>0</v>
      </c>
      <c r="FJ35" s="19">
        <f t="shared" ca="1" si="336"/>
        <v>0</v>
      </c>
      <c r="FK35" s="19">
        <f t="shared" ca="1" si="336"/>
        <v>0</v>
      </c>
      <c r="FL35" s="19">
        <f t="shared" ca="1" si="336"/>
        <v>0</v>
      </c>
      <c r="FM35" s="19">
        <f t="shared" ca="1" si="336"/>
        <v>0</v>
      </c>
      <c r="FN35" s="19">
        <f t="shared" ca="1" si="336"/>
        <v>0</v>
      </c>
      <c r="FO35" s="19">
        <f t="shared" ca="1" si="336"/>
        <v>0</v>
      </c>
      <c r="FP35" s="19">
        <f t="shared" ca="1" si="336"/>
        <v>0</v>
      </c>
      <c r="FQ35" s="19">
        <f t="shared" ca="1" si="336"/>
        <v>0</v>
      </c>
      <c r="FR35" s="19">
        <f t="shared" ca="1" si="336"/>
        <v>0</v>
      </c>
      <c r="FS35" s="19">
        <f t="shared" ca="1" si="336"/>
        <v>0</v>
      </c>
      <c r="FT35" s="19">
        <f t="shared" ca="1" si="336"/>
        <v>0</v>
      </c>
      <c r="FU35" s="19">
        <f t="shared" ca="1" si="336"/>
        <v>0</v>
      </c>
      <c r="FV35" s="19">
        <f t="shared" ca="1" si="336"/>
        <v>0</v>
      </c>
      <c r="FW35" s="19">
        <f t="shared" ca="1" si="336"/>
        <v>0</v>
      </c>
      <c r="FX35" s="19">
        <f t="shared" ca="1" si="336"/>
        <v>0</v>
      </c>
      <c r="FY35" s="19">
        <f t="shared" ca="1" si="336"/>
        <v>0</v>
      </c>
      <c r="FZ35" s="19">
        <f t="shared" ca="1" si="336"/>
        <v>0</v>
      </c>
      <c r="GA35" s="19">
        <f t="shared" ca="1" si="336"/>
        <v>0</v>
      </c>
      <c r="GB35" s="19">
        <f t="shared" ca="1" si="336"/>
        <v>0</v>
      </c>
      <c r="GC35" s="19">
        <f t="shared" ca="1" si="336"/>
        <v>0</v>
      </c>
      <c r="GD35" s="19">
        <f t="shared" ca="1" si="336"/>
        <v>0</v>
      </c>
      <c r="GE35" s="19">
        <f t="shared" ca="1" si="336"/>
        <v>0</v>
      </c>
      <c r="GF35" s="19">
        <f t="shared" ca="1" si="336"/>
        <v>0</v>
      </c>
      <c r="GG35" s="19">
        <f t="shared" ca="1" si="335"/>
        <v>0</v>
      </c>
      <c r="GH35" s="19">
        <f t="shared" ca="1" si="335"/>
        <v>0</v>
      </c>
      <c r="GI35" s="19">
        <f t="shared" ca="1" si="335"/>
        <v>0</v>
      </c>
      <c r="GJ35" s="19">
        <f t="shared" ca="1" si="335"/>
        <v>0</v>
      </c>
      <c r="GK35" s="19">
        <f t="shared" ca="1" si="335"/>
        <v>0</v>
      </c>
      <c r="GL35" s="19">
        <f t="shared" ca="1" si="335"/>
        <v>0</v>
      </c>
      <c r="GM35" s="19">
        <f t="shared" ca="1" si="335"/>
        <v>0</v>
      </c>
      <c r="GN35" s="19">
        <f t="shared" ca="1" si="335"/>
        <v>0</v>
      </c>
      <c r="GO35" s="19">
        <f t="shared" ca="1" si="335"/>
        <v>0</v>
      </c>
      <c r="GP35" s="19">
        <f t="shared" ca="1" si="335"/>
        <v>0</v>
      </c>
      <c r="GQ35" s="19">
        <f t="shared" ca="1" si="335"/>
        <v>0</v>
      </c>
      <c r="GR35" s="19">
        <f t="shared" ca="1" si="335"/>
        <v>0</v>
      </c>
      <c r="GS35" s="19">
        <f t="shared" ca="1" si="335"/>
        <v>0</v>
      </c>
      <c r="GT35" s="19">
        <f t="shared" ca="1" si="335"/>
        <v>0</v>
      </c>
      <c r="GU35" s="19">
        <f t="shared" ca="1" si="335"/>
        <v>0</v>
      </c>
      <c r="GV35" s="19">
        <f t="shared" ca="1" si="335"/>
        <v>0</v>
      </c>
      <c r="GW35" s="19">
        <f t="shared" ca="1" si="335"/>
        <v>0</v>
      </c>
      <c r="GX35" s="19">
        <f t="shared" ca="1" si="335"/>
        <v>0</v>
      </c>
      <c r="GY35" s="19">
        <f t="shared" ca="1" si="335"/>
        <v>0</v>
      </c>
      <c r="GZ35" s="19">
        <f t="shared" ca="1" si="335"/>
        <v>0</v>
      </c>
      <c r="HA35" s="19">
        <f t="shared" ca="1" si="335"/>
        <v>0</v>
      </c>
      <c r="HB35" s="19">
        <f t="shared" ca="1" si="335"/>
        <v>0</v>
      </c>
      <c r="HC35" s="19">
        <f t="shared" ca="1" si="335"/>
        <v>0</v>
      </c>
      <c r="HD35" s="19">
        <f t="shared" ca="1" si="335"/>
        <v>0</v>
      </c>
      <c r="HE35" s="19">
        <f t="shared" ca="1" si="335"/>
        <v>0</v>
      </c>
      <c r="HF35" s="19">
        <f t="shared" ca="1" si="335"/>
        <v>0</v>
      </c>
      <c r="HG35" s="19">
        <f t="shared" ca="1" si="335"/>
        <v>0</v>
      </c>
      <c r="HH35" s="19">
        <f t="shared" ca="1" si="335"/>
        <v>0</v>
      </c>
      <c r="HI35" s="19">
        <f t="shared" ca="1" si="335"/>
        <v>0</v>
      </c>
      <c r="HJ35" s="19">
        <f t="shared" ca="1" si="335"/>
        <v>0</v>
      </c>
      <c r="HK35" s="19">
        <f t="shared" ca="1" si="335"/>
        <v>0</v>
      </c>
      <c r="HL35" s="19">
        <f t="shared" ca="1" si="335"/>
        <v>0</v>
      </c>
      <c r="HM35" s="19">
        <f t="shared" ca="1" si="335"/>
        <v>0</v>
      </c>
      <c r="HN35" s="19">
        <f t="shared" ca="1" si="335"/>
        <v>0</v>
      </c>
      <c r="HO35" s="19">
        <f t="shared" ca="1" si="335"/>
        <v>0</v>
      </c>
      <c r="HP35" s="19">
        <f t="shared" ca="1" si="335"/>
        <v>0</v>
      </c>
      <c r="HQ35" s="19">
        <f t="shared" ca="1" si="335"/>
        <v>0</v>
      </c>
      <c r="HR35" s="19">
        <f t="shared" ca="1" si="335"/>
        <v>0</v>
      </c>
      <c r="HS35" s="19">
        <f t="shared" ca="1" si="335"/>
        <v>0</v>
      </c>
      <c r="HT35" s="19">
        <f t="shared" ca="1" si="335"/>
        <v>0</v>
      </c>
      <c r="HU35" s="19">
        <f t="shared" ca="1" si="335"/>
        <v>0</v>
      </c>
      <c r="HV35" s="19">
        <f t="shared" ca="1" si="335"/>
        <v>0</v>
      </c>
      <c r="HW35" s="5">
        <f t="shared" ca="1" si="297"/>
        <v>67</v>
      </c>
      <c r="HX35" s="9"/>
      <c r="HY35" s="5">
        <f t="shared" ca="1" si="298"/>
        <v>1</v>
      </c>
      <c r="HZ35" s="5" t="b">
        <f t="shared" ca="1" si="298"/>
        <v>0</v>
      </c>
      <c r="IA35" s="19">
        <f t="shared" ca="1" si="320"/>
        <v>0</v>
      </c>
      <c r="IB35" s="5">
        <f t="shared" ca="1" si="298"/>
        <v>55</v>
      </c>
      <c r="IC35" s="19">
        <f t="shared" ca="1" si="320"/>
        <v>1</v>
      </c>
      <c r="ID35" s="19">
        <f t="shared" ca="1" si="320"/>
        <v>0</v>
      </c>
      <c r="IE35" s="19">
        <f t="shared" ca="1" si="320"/>
        <v>0</v>
      </c>
      <c r="IF35" s="19">
        <f t="shared" ca="1" si="320"/>
        <v>0</v>
      </c>
      <c r="IG35" s="19">
        <f t="shared" ca="1" si="320"/>
        <v>0</v>
      </c>
      <c r="IH35" s="19">
        <f t="shared" ca="1" si="320"/>
        <v>0</v>
      </c>
      <c r="II35" s="19">
        <f t="shared" ca="1" si="320"/>
        <v>0</v>
      </c>
      <c r="IJ35" s="19">
        <f t="shared" ca="1" si="320"/>
        <v>0</v>
      </c>
      <c r="IK35" s="19">
        <f t="shared" ca="1" si="320"/>
        <v>0</v>
      </c>
      <c r="IL35" s="19">
        <f t="shared" ca="1" si="320"/>
        <v>0</v>
      </c>
      <c r="IM35" s="19">
        <f t="shared" ca="1" si="254"/>
        <v>0</v>
      </c>
      <c r="IN35" s="19">
        <f t="shared" ca="1" si="254"/>
        <v>0</v>
      </c>
      <c r="IO35" s="19">
        <f t="shared" ca="1" si="254"/>
        <v>0</v>
      </c>
      <c r="IP35" s="19">
        <f t="shared" ca="1" si="254"/>
        <v>0</v>
      </c>
      <c r="IQ35" s="19">
        <f t="shared" ca="1" si="254"/>
        <v>0</v>
      </c>
      <c r="IR35" s="19">
        <f t="shared" ca="1" si="254"/>
        <v>0</v>
      </c>
      <c r="IS35" s="19">
        <f t="shared" ca="1" si="254"/>
        <v>0</v>
      </c>
      <c r="IT35" s="19">
        <f t="shared" ca="1" si="254"/>
        <v>0</v>
      </c>
      <c r="IU35" s="19">
        <f t="shared" ca="1" si="254"/>
        <v>0</v>
      </c>
      <c r="IV35" s="19">
        <f t="shared" ca="1" si="254"/>
        <v>0</v>
      </c>
      <c r="IW35" s="19">
        <f t="shared" ca="1" si="254"/>
        <v>0</v>
      </c>
      <c r="IX35" s="19">
        <f t="shared" ca="1" si="254"/>
        <v>0</v>
      </c>
      <c r="IY35" s="19">
        <f t="shared" ca="1" si="254"/>
        <v>1</v>
      </c>
      <c r="IZ35" s="19">
        <f t="shared" ca="1" si="254"/>
        <v>0</v>
      </c>
      <c r="JA35" s="19">
        <f t="shared" ca="1" si="254"/>
        <v>1</v>
      </c>
      <c r="JB35" s="9"/>
      <c r="JC35" s="5" t="b">
        <f t="shared" ca="1" si="299"/>
        <v>0</v>
      </c>
      <c r="JD35" s="5" t="b">
        <f t="shared" ca="1" si="300"/>
        <v>0</v>
      </c>
      <c r="JE35" s="5" t="b">
        <f t="shared" ca="1" si="300"/>
        <v>0</v>
      </c>
      <c r="JF35" s="5" t="b">
        <f t="shared" ca="1" si="300"/>
        <v>1</v>
      </c>
      <c r="JG35" s="144">
        <f t="shared" ca="1" si="301"/>
        <v>1</v>
      </c>
      <c r="JH35" s="144">
        <f t="shared" ca="1" si="301"/>
        <v>1</v>
      </c>
      <c r="JI35" s="19" t="str">
        <f t="shared" ca="1" si="321"/>
        <v>-</v>
      </c>
      <c r="JJ35" s="19" t="str">
        <f t="shared" ca="1" si="321"/>
        <v>-</v>
      </c>
      <c r="JK35" s="19" t="str">
        <f t="shared" ca="1" si="321"/>
        <v>-</v>
      </c>
      <c r="JL35" s="19" t="str">
        <f t="shared" ca="1" si="321"/>
        <v>-</v>
      </c>
      <c r="JM35" s="19">
        <f t="shared" ca="1" si="321"/>
        <v>1</v>
      </c>
      <c r="JN35" s="19">
        <f t="shared" ca="1" si="321"/>
        <v>0.66</v>
      </c>
      <c r="JO35" s="19" t="str">
        <f t="shared" ca="1" si="321"/>
        <v>-</v>
      </c>
      <c r="JP35" s="5" t="b" cm="1">
        <f t="array" aca="1" ref="JP35" ca="1">IF(OR(JQ35:JX35&lt;&gt;"-"),TRUE,"-")</f>
        <v>1</v>
      </c>
      <c r="JQ35" s="237">
        <f t="shared" ca="1" si="332"/>
        <v>2</v>
      </c>
      <c r="JR35" s="237">
        <f t="shared" ca="1" si="332"/>
        <v>2</v>
      </c>
      <c r="JS35" s="237">
        <f t="shared" ca="1" si="332"/>
        <v>2</v>
      </c>
      <c r="JT35" s="237">
        <f t="shared" ca="1" si="332"/>
        <v>2</v>
      </c>
      <c r="JU35" s="237">
        <f t="shared" ca="1" si="332"/>
        <v>2</v>
      </c>
      <c r="JV35" s="237">
        <f t="shared" ca="1" si="332"/>
        <v>2</v>
      </c>
      <c r="JW35" s="237">
        <f t="shared" ca="1" si="332"/>
        <v>2</v>
      </c>
      <c r="JX35" s="237">
        <f t="shared" ca="1" si="332"/>
        <v>2</v>
      </c>
      <c r="JY35" s="5" t="str">
        <f t="array" aca="1" ref="JY35" ca="1">IF(OR(JZ35:KF35&lt;&gt;"-"),TRUE,"-")</f>
        <v>-</v>
      </c>
      <c r="JZ35" s="19" t="str">
        <f t="shared" ca="1" si="323"/>
        <v>-</v>
      </c>
      <c r="KA35" s="19" t="str">
        <f t="shared" ca="1" si="323"/>
        <v>-</v>
      </c>
      <c r="KB35" s="19" t="str">
        <f t="shared" ca="1" si="323"/>
        <v>-</v>
      </c>
      <c r="KC35" s="19" t="str">
        <f t="shared" ca="1" si="323"/>
        <v>-</v>
      </c>
      <c r="KD35" s="19" t="str">
        <f t="shared" ca="1" si="323"/>
        <v>-</v>
      </c>
      <c r="KE35" s="19" t="str">
        <f t="shared" ca="1" si="323"/>
        <v>-</v>
      </c>
      <c r="KF35" s="19" t="str">
        <f t="shared" ca="1" si="323"/>
        <v>-</v>
      </c>
      <c r="KG35" s="19" t="b">
        <f t="shared" ca="1" si="263"/>
        <v>1</v>
      </c>
      <c r="KH35" s="144">
        <f t="shared" ca="1" si="302"/>
        <v>2</v>
      </c>
      <c r="KI35" s="19">
        <f t="shared" ca="1" si="263"/>
        <v>2</v>
      </c>
      <c r="KJ35" s="19" t="b">
        <f t="shared" ca="1" si="264"/>
        <v>0</v>
      </c>
      <c r="KK35" s="19" t="str">
        <f t="shared" ca="1" si="324"/>
        <v>-</v>
      </c>
      <c r="KL35" s="5" t="str">
        <f t="shared" ca="1" si="303"/>
        <v>-</v>
      </c>
      <c r="KM35" s="5" t="str">
        <f t="shared" ca="1" si="303"/>
        <v>-</v>
      </c>
      <c r="KN35" s="5" t="str">
        <f t="shared" ca="1" si="303"/>
        <v>-</v>
      </c>
      <c r="KO35" s="5" t="str">
        <f t="shared" ca="1" si="303"/>
        <v>-</v>
      </c>
      <c r="KP35" s="19" t="b">
        <f t="shared" ca="1" si="266"/>
        <v>0</v>
      </c>
      <c r="KQ35" s="19" t="str">
        <f t="shared" ca="1" si="304"/>
        <v>-</v>
      </c>
      <c r="KR35" s="19" t="str">
        <f t="shared" ca="1" si="304"/>
        <v>-</v>
      </c>
      <c r="KS35" s="19" t="b">
        <f t="shared" ca="1" si="304"/>
        <v>1</v>
      </c>
      <c r="KT35" s="19">
        <f t="shared" ca="1" si="304"/>
        <v>0.75</v>
      </c>
      <c r="KU35" s="19">
        <f t="shared" ca="1" si="304"/>
        <v>0.75</v>
      </c>
      <c r="KV35" s="19">
        <f t="shared" ca="1" si="304"/>
        <v>0.99</v>
      </c>
      <c r="KW35" s="19">
        <f t="shared" ca="1" si="304"/>
        <v>0.5</v>
      </c>
      <c r="KX35" s="19">
        <f t="shared" ca="1" si="304"/>
        <v>0</v>
      </c>
      <c r="KY35" s="19">
        <f t="shared" ca="1" si="304"/>
        <v>0</v>
      </c>
      <c r="KZ35" s="19" t="str">
        <f t="shared" ca="1" si="304"/>
        <v>-</v>
      </c>
      <c r="LA35" s="19" t="str">
        <f t="shared" ca="1" si="304"/>
        <v>-</v>
      </c>
      <c r="LB35" s="19" t="str">
        <f t="shared" ca="1" si="304"/>
        <v>-</v>
      </c>
      <c r="LC35" s="5">
        <f t="shared" ca="1" si="305"/>
        <v>1</v>
      </c>
      <c r="LD35" s="9"/>
      <c r="LE35" s="19">
        <f t="shared" ca="1" si="304"/>
        <v>70</v>
      </c>
      <c r="LF35" s="19">
        <f t="shared" ca="1" si="325"/>
        <v>50</v>
      </c>
      <c r="LG35" s="19">
        <f t="shared" ca="1" si="325"/>
        <v>74</v>
      </c>
      <c r="LH35" s="19">
        <f t="shared" ca="1" si="325"/>
        <v>50</v>
      </c>
      <c r="LI35" s="5" t="b" cm="1">
        <f t="array" aca="1" ref="LI35" ca="1">INDEX(i.meatgrid,$Q35,LI$7)</f>
        <v>1</v>
      </c>
      <c r="LJ35" s="5" t="b" cm="1">
        <f t="array" aca="1" ref="LJ35" ca="1">INDEX(i.meatgrid,$Q35,LJ$7)</f>
        <v>0</v>
      </c>
      <c r="LK35" s="19">
        <f t="shared" ca="1" si="268"/>
        <v>1</v>
      </c>
      <c r="LL35" s="5">
        <f t="shared" ca="1" si="306"/>
        <v>1</v>
      </c>
      <c r="LM35" s="5" cm="1">
        <f t="array" aca="1" ref="LM35" ca="1">INDEX(i.meatgrid,$Q35,LM$7)</f>
        <v>1</v>
      </c>
      <c r="LN35" s="5" cm="1">
        <f t="array" aca="1" ref="LN35" ca="1">INDEX(i.meatgrid,$Q35,LN$7)</f>
        <v>1</v>
      </c>
      <c r="LO35" s="5" cm="1">
        <f t="array" aca="1" ref="LO35" ca="1">INDEX(i.meatgrid,$Q35,LO$7)</f>
        <v>1</v>
      </c>
      <c r="LP35" s="5" cm="1">
        <f t="array" aca="1" ref="LP35" ca="1">INDEX(i.meatgrid,$Q35,LP$7)</f>
        <v>0</v>
      </c>
      <c r="LQ35" s="5" cm="1">
        <f t="array" aca="1" ref="LQ35" ca="1">INDEX(i.meatgrid,$Q35,LQ$7)</f>
        <v>1</v>
      </c>
      <c r="LR35" s="5" cm="1">
        <f t="array" aca="1" ref="LR35" ca="1">INDEX(i.meatgrid,$Q35,LR$7)</f>
        <v>1</v>
      </c>
      <c r="LS35" s="5" cm="1">
        <f t="array" aca="1" ref="LS35" ca="1">INDEX(i.meatgrid,$Q35,LS$7)</f>
        <v>1</v>
      </c>
      <c r="LT35" s="5" cm="1">
        <f t="array" aca="1" ref="LT35" ca="1">INDEX(i.meatgrid,$Q35,LT$7)</f>
        <v>1</v>
      </c>
      <c r="LU35" s="19">
        <f t="shared" ca="1" si="307"/>
        <v>1</v>
      </c>
      <c r="LV35" s="9"/>
      <c r="LW35" s="19" t="b">
        <f t="shared" ca="1" si="325"/>
        <v>0</v>
      </c>
      <c r="LX35" s="19" t="b">
        <f t="shared" ca="1" si="325"/>
        <v>0</v>
      </c>
      <c r="LY35" s="19">
        <f t="shared" ca="1" si="325"/>
        <v>1</v>
      </c>
      <c r="LZ35" s="19">
        <f t="shared" ca="1" si="325"/>
        <v>0.75</v>
      </c>
      <c r="MA35" s="19">
        <f t="shared" ca="1" si="325"/>
        <v>0.75</v>
      </c>
      <c r="MB35" s="19">
        <f t="shared" ca="1" si="325"/>
        <v>0.8</v>
      </c>
      <c r="MC35" s="19">
        <f t="shared" ca="1" si="325"/>
        <v>0.82499999999999996</v>
      </c>
      <c r="MD35" s="19">
        <f t="shared" ca="1" si="325"/>
        <v>0.875</v>
      </c>
      <c r="ME35" s="19">
        <f t="shared" ca="1" si="325"/>
        <v>0.9</v>
      </c>
      <c r="MF35" s="19">
        <f t="shared" ca="1" si="325"/>
        <v>1</v>
      </c>
      <c r="MG35" s="19">
        <f t="shared" ca="1" si="325"/>
        <v>0.875</v>
      </c>
      <c r="MH35" s="19" t="b">
        <f t="shared" ca="1" si="333"/>
        <v>1</v>
      </c>
      <c r="MI35" s="19">
        <f t="shared" ca="1" si="333"/>
        <v>74.989999999999995</v>
      </c>
      <c r="MJ35" s="19" t="str">
        <f t="shared" ca="1" si="333"/>
        <v>-</v>
      </c>
      <c r="MK35" s="19" t="str">
        <f t="shared" ca="1" si="333"/>
        <v>-</v>
      </c>
      <c r="ML35" s="19" t="str">
        <f t="shared" ca="1" si="333"/>
        <v>-</v>
      </c>
      <c r="MM35" s="19" t="str">
        <f t="shared" ca="1" si="333"/>
        <v>-</v>
      </c>
      <c r="MN35" s="19" t="str">
        <f t="shared" ca="1" si="333"/>
        <v>-</v>
      </c>
      <c r="MO35" s="19" t="str">
        <f t="shared" ca="1" si="333"/>
        <v>-</v>
      </c>
      <c r="MP35" s="19" t="str">
        <f t="shared" ca="1" si="333"/>
        <v>-</v>
      </c>
      <c r="MQ35" s="19">
        <f t="shared" ca="1" si="333"/>
        <v>36.99</v>
      </c>
      <c r="MR35" s="19">
        <f t="shared" ca="1" si="333"/>
        <v>36.99</v>
      </c>
      <c r="MS35" s="19" t="str">
        <f t="shared" ca="1" si="333"/>
        <v>-</v>
      </c>
      <c r="MT35" s="19" t="str">
        <f t="shared" ca="1" si="333"/>
        <v>-</v>
      </c>
      <c r="MU35" s="19" t="str">
        <f t="shared" ca="1" si="333"/>
        <v>-</v>
      </c>
      <c r="MV35" s="19" t="str">
        <f t="shared" ca="1" si="333"/>
        <v>-</v>
      </c>
      <c r="MW35" s="19" t="str">
        <f t="shared" ca="1" si="333"/>
        <v>-</v>
      </c>
      <c r="MX35" s="19">
        <f t="shared" ca="1" si="333"/>
        <v>49.99</v>
      </c>
      <c r="MY35" s="19">
        <f t="shared" ca="1" si="333"/>
        <v>49.99</v>
      </c>
      <c r="MZ35" s="19">
        <f t="shared" ca="1" si="333"/>
        <v>49.99</v>
      </c>
      <c r="NA35" s="19">
        <f t="shared" ca="1" si="333"/>
        <v>49.99</v>
      </c>
      <c r="NB35" s="19">
        <f t="shared" ca="1" si="333"/>
        <v>49.99</v>
      </c>
      <c r="NC35" s="19">
        <f t="shared" ca="1" si="333"/>
        <v>49.99</v>
      </c>
      <c r="ND35" s="19">
        <f t="shared" ca="1" si="333"/>
        <v>49.99</v>
      </c>
      <c r="NE35" s="19">
        <f t="shared" ca="1" si="333"/>
        <v>49.99</v>
      </c>
      <c r="NF35" s="19">
        <f t="shared" ca="1" si="333"/>
        <v>412.99</v>
      </c>
      <c r="NG35" s="19">
        <f t="shared" ca="1" si="333"/>
        <v>412.99</v>
      </c>
      <c r="NH35" s="19" t="str">
        <f t="shared" ca="1" si="333"/>
        <v>-</v>
      </c>
      <c r="NI35" s="19" t="str">
        <f t="shared" ca="1" si="333"/>
        <v>-</v>
      </c>
      <c r="NJ35" s="19" t="str">
        <f t="shared" ca="1" si="333"/>
        <v>-</v>
      </c>
      <c r="NK35" s="19" t="str">
        <f t="shared" ca="1" si="333"/>
        <v>-</v>
      </c>
      <c r="NL35" s="19" t="str">
        <f t="shared" ca="1" si="333"/>
        <v>-</v>
      </c>
      <c r="NM35" s="19">
        <f t="shared" ca="1" si="333"/>
        <v>6.8900000000000006</v>
      </c>
      <c r="NN35" s="19">
        <f t="shared" ca="1" si="333"/>
        <v>6.8900000000000006</v>
      </c>
      <c r="NO35" s="19">
        <f t="shared" ca="1" si="333"/>
        <v>6.8900000000000006</v>
      </c>
      <c r="NP35" s="19">
        <f t="shared" ca="1" si="333"/>
        <v>6.8900000000000006</v>
      </c>
      <c r="NQ35" s="19">
        <f t="shared" ca="1" si="333"/>
        <v>6.8900000000000006</v>
      </c>
      <c r="NR35" s="19">
        <f t="shared" ca="1" si="333"/>
        <v>6.8900000000000006</v>
      </c>
      <c r="NS35" s="19">
        <f t="shared" ca="1" si="333"/>
        <v>6.8900000000000006</v>
      </c>
      <c r="NT35" s="19">
        <f t="shared" ca="1" si="333"/>
        <v>6.8900000000000006</v>
      </c>
      <c r="NU35" s="19">
        <f t="shared" ca="1" si="333"/>
        <v>346.99</v>
      </c>
      <c r="NV35" s="19">
        <f t="shared" ca="1" si="333"/>
        <v>346.99</v>
      </c>
      <c r="NW35" s="19" t="str">
        <f t="shared" ca="1" si="333"/>
        <v>-</v>
      </c>
      <c r="NX35" s="19" t="str">
        <f t="shared" ca="1" si="333"/>
        <v>-</v>
      </c>
      <c r="NY35" s="19" t="str">
        <f t="shared" ca="1" si="333"/>
        <v>-</v>
      </c>
      <c r="NZ35" s="19" t="str">
        <f t="shared" ca="1" si="333"/>
        <v>-</v>
      </c>
      <c r="OA35" s="19" t="str">
        <f t="shared" ca="1" si="333"/>
        <v>-</v>
      </c>
      <c r="OB35" s="19">
        <f t="shared" ca="1" si="326"/>
        <v>0</v>
      </c>
      <c r="OC35" s="24">
        <v>0</v>
      </c>
    </row>
    <row r="36" spans="1:393" outlineLevel="2">
      <c r="A36" s="21">
        <f t="shared" si="309"/>
        <v>31</v>
      </c>
      <c r="B36" s="222">
        <f t="shared" ca="1" si="327"/>
        <v>25</v>
      </c>
      <c r="C36">
        <f>202</f>
        <v>202</v>
      </c>
      <c r="D36" s="144" t="str">
        <f t="shared" ca="1" si="276"/>
        <v>GSM</v>
      </c>
      <c r="E36" t="b">
        <v>0</v>
      </c>
      <c r="F36" t="b">
        <v>0</v>
      </c>
      <c r="G36" s="361" t="b">
        <v>0</v>
      </c>
      <c r="H36" s="237">
        <f t="shared" ca="1" si="310"/>
        <v>1</v>
      </c>
      <c r="I36" s="237">
        <f t="shared" ca="1" si="310"/>
        <v>1</v>
      </c>
      <c r="J36" s="237" t="str">
        <f t="shared" ca="1" si="310"/>
        <v/>
      </c>
      <c r="K36" s="237">
        <f t="shared" ca="1" si="310"/>
        <v>2</v>
      </c>
      <c r="L36" s="237">
        <f t="shared" ca="1" si="310"/>
        <v>2</v>
      </c>
      <c r="M36" s="237">
        <f t="shared" ca="1" si="311"/>
        <v>2</v>
      </c>
      <c r="N36" s="237">
        <f t="shared" ca="1" si="312"/>
        <v>3</v>
      </c>
      <c r="O36" s="237">
        <f t="shared" ca="1" si="313"/>
        <v>1</v>
      </c>
      <c r="P36" s="237">
        <f t="shared" ca="1" si="312"/>
        <v>1</v>
      </c>
      <c r="Q36" s="237">
        <f t="shared" ca="1" si="312"/>
        <v>1</v>
      </c>
      <c r="R36" s="237">
        <f t="shared" ca="1" si="312"/>
        <v>1</v>
      </c>
      <c r="S36" s="237">
        <f t="shared" ca="1" si="312"/>
        <v>1</v>
      </c>
      <c r="T36" s="237">
        <f t="shared" ca="1" si="312"/>
        <v>1</v>
      </c>
      <c r="U36" s="275"/>
      <c r="V36" s="275"/>
      <c r="W36" s="237">
        <f t="shared" ca="1" si="314"/>
        <v>0</v>
      </c>
      <c r="X36" s="275"/>
      <c r="Y36" s="275">
        <f t="shared" ca="1" si="315"/>
        <v>0</v>
      </c>
      <c r="Z36" s="275">
        <f t="shared" ca="1" si="315"/>
        <v>0</v>
      </c>
      <c r="AA36" s="275">
        <f t="shared" ca="1" si="315"/>
        <v>0</v>
      </c>
      <c r="AB36" s="275">
        <f t="shared" ca="1" si="315"/>
        <v>0</v>
      </c>
      <c r="AC36" s="275">
        <f t="shared" ca="1" si="315"/>
        <v>0</v>
      </c>
      <c r="AD36" s="275">
        <f t="shared" ca="1" si="315"/>
        <v>0</v>
      </c>
      <c r="AE36" s="275">
        <f t="shared" ca="1" si="315"/>
        <v>0</v>
      </c>
      <c r="AF36" s="144">
        <f ca="1">INDEX(CHOOSE($N36,DataAutumn!i.AdultDrys,DataWinter!i.AdultDrys,DataSpring!i.AdultDrys),1,$M36)</f>
        <v>3</v>
      </c>
      <c r="AG36" s="5">
        <f t="shared" ca="1" si="277"/>
        <v>2</v>
      </c>
      <c r="AH36" s="5">
        <f t="shared" ca="1" si="277"/>
        <v>0</v>
      </c>
      <c r="AI36" s="5">
        <f t="shared" ca="1" si="278"/>
        <v>1</v>
      </c>
      <c r="AJ36">
        <f t="shared" ca="1" si="279"/>
        <v>1</v>
      </c>
      <c r="AL36" s="231" t="str">
        <f t="shared" ca="1" si="316"/>
        <v>00007 FeedSupplyTemplate GSM MWM     Day204 Scan1 RR000p WP100p MP100p GP100p T_TRUE  (F43N33)</v>
      </c>
      <c r="AM36" s="9" t="str">
        <f ca="1">IF(COUNTIF(AL$5:AL36,AL36)=1,"-","Dup")</f>
        <v>-</v>
      </c>
      <c r="AN36" s="9"/>
      <c r="AO36" s="237" t="str">
        <f t="shared" ca="1" si="328"/>
        <v>-</v>
      </c>
      <c r="AP36" s="237" t="str">
        <f t="shared" ca="1" si="328"/>
        <v>-</v>
      </c>
      <c r="AQ36" s="237" t="str">
        <f t="shared" ca="1" si="328"/>
        <v>-</v>
      </c>
      <c r="AR36" s="237" t="str">
        <f t="shared" ca="1" si="328"/>
        <v>-</v>
      </c>
      <c r="AS36" s="237" t="str">
        <f t="shared" ca="1" si="328"/>
        <v>-</v>
      </c>
      <c r="AT36" s="237" t="str">
        <f t="shared" ca="1" si="328"/>
        <v>-</v>
      </c>
      <c r="AU36" s="9"/>
      <c r="AV36" s="5" t="b">
        <f t="shared" ca="1" si="280"/>
        <v>1</v>
      </c>
      <c r="AW36" s="5" t="str">
        <f t="shared" ca="1" si="280"/>
        <v>-</v>
      </c>
      <c r="AX36" s="5" t="str">
        <f t="shared" ca="1" si="280"/>
        <v>-</v>
      </c>
      <c r="AY36" s="5" t="str">
        <f t="shared" ca="1" si="280"/>
        <v>-</v>
      </c>
      <c r="AZ36" s="5" t="b">
        <f t="shared" ca="1" si="280"/>
        <v>0</v>
      </c>
      <c r="BA36" s="144">
        <f t="shared" ca="1" si="280"/>
        <v>0.25</v>
      </c>
      <c r="BB36" s="19" t="b">
        <f t="shared" ca="1" si="281"/>
        <v>1</v>
      </c>
      <c r="BC36" s="9"/>
      <c r="BD36" s="5" t="str">
        <f t="shared" ca="1" si="282"/>
        <v>-</v>
      </c>
      <c r="BE36" s="19" t="str">
        <f t="shared" ca="1" si="283"/>
        <v>-</v>
      </c>
      <c r="BF36" s="19" t="str">
        <f t="shared" ca="1" si="283"/>
        <v>-</v>
      </c>
      <c r="BG36" s="19" t="str">
        <f t="shared" ca="1" si="283"/>
        <v>-</v>
      </c>
      <c r="BH36" s="5" t="str">
        <f t="shared" ca="1" si="284"/>
        <v>-</v>
      </c>
      <c r="BI36" s="19" t="str">
        <f t="shared" ca="1" si="285"/>
        <v>-</v>
      </c>
      <c r="BJ36" s="5" t="str">
        <f t="shared" ca="1" si="286"/>
        <v>-</v>
      </c>
      <c r="BK36" s="19" t="str">
        <f t="shared" ca="1" si="287"/>
        <v>-</v>
      </c>
      <c r="BL36" s="19" t="str">
        <f t="shared" ca="1" si="287"/>
        <v>-</v>
      </c>
      <c r="BM36" s="19" t="str">
        <f t="shared" ca="1" si="287"/>
        <v>-</v>
      </c>
      <c r="BN36" s="5" t="str">
        <f t="shared" ca="1" si="288"/>
        <v>-</v>
      </c>
      <c r="BO36" s="9"/>
      <c r="BP36" s="19" t="str">
        <f t="shared" ca="1" si="289"/>
        <v>-</v>
      </c>
      <c r="BQ36" s="19" t="str">
        <f t="shared" ca="1" si="289"/>
        <v>-</v>
      </c>
      <c r="BR36" s="19" t="str">
        <f t="shared" ca="1" si="289"/>
        <v>-</v>
      </c>
      <c r="BS36" s="19" t="str">
        <f t="shared" ca="1" si="289"/>
        <v>-</v>
      </c>
      <c r="BT36" s="19" t="str">
        <f t="shared" ca="1" si="289"/>
        <v>-</v>
      </c>
      <c r="BU36" s="19" t="str">
        <f t="shared" ca="1" si="289"/>
        <v>-</v>
      </c>
      <c r="BV36" s="19" t="str">
        <f t="shared" ca="1" si="289"/>
        <v>-</v>
      </c>
      <c r="BW36" s="19" t="str">
        <f t="shared" ca="1" si="289"/>
        <v>-</v>
      </c>
      <c r="BX36" s="19" t="str">
        <f t="shared" ca="1" si="289"/>
        <v>-</v>
      </c>
      <c r="BY36" s="19" t="str">
        <f t="shared" ca="1" si="289"/>
        <v>-</v>
      </c>
      <c r="BZ36" s="9"/>
      <c r="CA36" s="237" t="b">
        <f t="shared" ref="CA36:CE37" ca="1" si="337">OFFSET(CA36,-1,0)</f>
        <v>1</v>
      </c>
      <c r="CB36" s="12" t="b">
        <v>1</v>
      </c>
      <c r="CC36" s="237" t="b">
        <f t="shared" ca="1" si="337"/>
        <v>1</v>
      </c>
      <c r="CD36" s="251">
        <f t="shared" ca="1" si="329"/>
        <v>2231101</v>
      </c>
      <c r="CE36" s="237" t="b">
        <f t="shared" ca="1" si="337"/>
        <v>0</v>
      </c>
      <c r="CF36" s="12" t="s">
        <v>34</v>
      </c>
      <c r="CG36" s="19" t="b">
        <f t="shared" ca="1" si="290"/>
        <v>1</v>
      </c>
      <c r="CH36" s="237">
        <f t="shared" ca="1" si="330"/>
        <v>2231107</v>
      </c>
      <c r="CI36" s="19" t="str">
        <f t="shared" ca="1" si="290"/>
        <v>-</v>
      </c>
      <c r="CJ36" s="19">
        <f t="shared" ca="1" si="290"/>
        <v>1</v>
      </c>
      <c r="CK36" s="19">
        <f t="shared" ca="1" si="290"/>
        <v>1</v>
      </c>
      <c r="CL36" s="9"/>
      <c r="CM36" s="444">
        <f t="shared" ca="1" si="291"/>
        <v>652</v>
      </c>
      <c r="CN36" s="444">
        <f t="shared" ca="1" si="291"/>
        <v>686</v>
      </c>
      <c r="CO36" s="444">
        <f t="shared" ca="1" si="291"/>
        <v>721</v>
      </c>
      <c r="CP36" s="152">
        <f t="shared" ca="1" si="292"/>
        <v>378</v>
      </c>
      <c r="CQ36" s="152">
        <f t="shared" ca="1" si="292"/>
        <v>413</v>
      </c>
      <c r="CR36" s="152">
        <f t="shared" ca="1" si="292"/>
        <v>448</v>
      </c>
      <c r="CS36" s="19" t="str">
        <f t="shared" ca="1" si="293"/>
        <v>-</v>
      </c>
      <c r="CT36" s="12" t="b">
        <v>0</v>
      </c>
      <c r="CU36" s="12" t="b">
        <v>0</v>
      </c>
      <c r="CV36" s="12" t="b">
        <v>1</v>
      </c>
      <c r="CW36" s="12" t="b">
        <v>0</v>
      </c>
      <c r="CX36" s="19" t="b">
        <f t="shared" ca="1" si="238"/>
        <v>1</v>
      </c>
      <c r="CY36" s="19">
        <f t="shared" ca="1" si="237"/>
        <v>0</v>
      </c>
      <c r="CZ36" s="19">
        <f t="shared" ca="1" si="237"/>
        <v>0</v>
      </c>
      <c r="DA36" s="19">
        <f t="shared" ca="1" si="237"/>
        <v>0</v>
      </c>
      <c r="DB36" s="19">
        <f t="shared" ca="1" si="237"/>
        <v>0</v>
      </c>
      <c r="DC36" s="19">
        <f t="shared" ca="1" si="237"/>
        <v>0</v>
      </c>
      <c r="DD36" s="19">
        <f t="shared" ca="1" si="237"/>
        <v>0</v>
      </c>
      <c r="DE36" s="19">
        <f t="shared" ca="1" si="237"/>
        <v>0</v>
      </c>
      <c r="DF36" s="19">
        <f t="shared" ca="1" si="237"/>
        <v>0</v>
      </c>
      <c r="DG36" s="19">
        <f t="shared" ca="1" si="237"/>
        <v>0</v>
      </c>
      <c r="DH36" s="19">
        <f t="shared" ca="1" si="237"/>
        <v>0</v>
      </c>
      <c r="DI36" s="19">
        <f t="shared" ca="1" si="237"/>
        <v>0</v>
      </c>
      <c r="DJ36" s="19">
        <f t="shared" ca="1" si="237"/>
        <v>0</v>
      </c>
      <c r="DK36" s="12">
        <v>3</v>
      </c>
      <c r="DL36" s="12">
        <v>3</v>
      </c>
      <c r="DM36" s="19">
        <f t="shared" ca="1" si="331"/>
        <v>0</v>
      </c>
      <c r="DN36" s="12">
        <v>1</v>
      </c>
      <c r="DO36" s="12">
        <v>-1</v>
      </c>
      <c r="DP36" s="19" t="str">
        <f t="shared" ca="1" si="317"/>
        <v>-</v>
      </c>
      <c r="DQ36" s="19" t="str">
        <f t="shared" ca="1" si="317"/>
        <v>-</v>
      </c>
      <c r="DR36" s="19" t="str">
        <f t="shared" ca="1" si="317"/>
        <v>-</v>
      </c>
      <c r="DS36" s="251">
        <f t="shared" ca="1" si="318"/>
        <v>0</v>
      </c>
      <c r="DT36" s="251">
        <f t="shared" si="318"/>
        <v>1</v>
      </c>
      <c r="DU36" s="251">
        <f t="shared" si="318"/>
        <v>-1</v>
      </c>
      <c r="DV36" s="19">
        <f t="shared" ca="1" si="317"/>
        <v>0</v>
      </c>
      <c r="DW36" s="19">
        <f t="shared" ca="1" si="294"/>
        <v>0</v>
      </c>
      <c r="DX36" s="19">
        <f t="shared" ca="1" si="294"/>
        <v>0</v>
      </c>
      <c r="DY36" s="19">
        <f t="shared" ca="1" si="294"/>
        <v>0</v>
      </c>
      <c r="DZ36" s="19">
        <f t="shared" ca="1" si="336"/>
        <v>0</v>
      </c>
      <c r="EA36" s="19">
        <f t="shared" ca="1" si="336"/>
        <v>0</v>
      </c>
      <c r="EB36" s="19">
        <f t="shared" ca="1" si="336"/>
        <v>0</v>
      </c>
      <c r="EC36" s="19">
        <f t="shared" ca="1" si="336"/>
        <v>0</v>
      </c>
      <c r="ED36" s="19">
        <f t="shared" ca="1" si="336"/>
        <v>0</v>
      </c>
      <c r="EE36" s="19">
        <f t="shared" ca="1" si="336"/>
        <v>0</v>
      </c>
      <c r="EF36" s="19">
        <f t="shared" ca="1" si="336"/>
        <v>0</v>
      </c>
      <c r="EG36" s="19">
        <f t="shared" ca="1" si="336"/>
        <v>0</v>
      </c>
      <c r="EH36" s="19">
        <f t="shared" ca="1" si="336"/>
        <v>0</v>
      </c>
      <c r="EI36" s="19">
        <f t="shared" ca="1" si="336"/>
        <v>0</v>
      </c>
      <c r="EJ36" s="19">
        <f t="shared" ca="1" si="336"/>
        <v>0</v>
      </c>
      <c r="EK36" s="19">
        <f t="shared" ca="1" si="336"/>
        <v>0</v>
      </c>
      <c r="EL36" s="19">
        <f t="shared" ca="1" si="336"/>
        <v>0</v>
      </c>
      <c r="EM36" s="19">
        <f t="shared" ca="1" si="336"/>
        <v>0</v>
      </c>
      <c r="EN36" s="19">
        <f t="shared" ca="1" si="336"/>
        <v>0</v>
      </c>
      <c r="EO36" s="19">
        <f t="shared" ca="1" si="336"/>
        <v>0</v>
      </c>
      <c r="EP36" s="19">
        <f t="shared" ca="1" si="336"/>
        <v>0</v>
      </c>
      <c r="EQ36" s="19">
        <f t="shared" ca="1" si="336"/>
        <v>0</v>
      </c>
      <c r="ER36" s="19">
        <f t="shared" ca="1" si="336"/>
        <v>0</v>
      </c>
      <c r="ES36" s="19">
        <f t="shared" ca="1" si="336"/>
        <v>0</v>
      </c>
      <c r="ET36" s="19">
        <f t="shared" ca="1" si="336"/>
        <v>0</v>
      </c>
      <c r="EU36" s="19">
        <f t="shared" ca="1" si="336"/>
        <v>0</v>
      </c>
      <c r="EV36" s="19">
        <f t="shared" ca="1" si="336"/>
        <v>0</v>
      </c>
      <c r="EW36" s="19">
        <f t="shared" ca="1" si="336"/>
        <v>0</v>
      </c>
      <c r="EX36" s="19">
        <f t="shared" ca="1" si="336"/>
        <v>0</v>
      </c>
      <c r="EY36" s="19">
        <f t="shared" ca="1" si="336"/>
        <v>0</v>
      </c>
      <c r="EZ36" s="19">
        <f t="shared" ca="1" si="336"/>
        <v>0</v>
      </c>
      <c r="FA36" s="19">
        <f t="shared" ca="1" si="336"/>
        <v>0</v>
      </c>
      <c r="FB36" s="19">
        <f t="shared" ca="1" si="336"/>
        <v>0</v>
      </c>
      <c r="FC36" s="19">
        <f t="shared" ca="1" si="336"/>
        <v>0</v>
      </c>
      <c r="FD36" s="19">
        <f t="shared" ca="1" si="336"/>
        <v>0</v>
      </c>
      <c r="FE36" s="19">
        <f t="shared" ca="1" si="336"/>
        <v>0</v>
      </c>
      <c r="FF36" s="19">
        <f t="shared" ca="1" si="336"/>
        <v>0</v>
      </c>
      <c r="FG36" s="19">
        <f t="shared" ca="1" si="336"/>
        <v>0</v>
      </c>
      <c r="FH36" s="19">
        <f t="shared" ca="1" si="336"/>
        <v>0</v>
      </c>
      <c r="FI36" s="19">
        <f t="shared" ca="1" si="336"/>
        <v>0</v>
      </c>
      <c r="FJ36" s="19">
        <f t="shared" ca="1" si="336"/>
        <v>0</v>
      </c>
      <c r="FK36" s="19">
        <f t="shared" ca="1" si="336"/>
        <v>0</v>
      </c>
      <c r="FL36" s="19">
        <f t="shared" ca="1" si="336"/>
        <v>0</v>
      </c>
      <c r="FM36" s="19">
        <f t="shared" ca="1" si="336"/>
        <v>0</v>
      </c>
      <c r="FN36" s="19">
        <f t="shared" ca="1" si="336"/>
        <v>0</v>
      </c>
      <c r="FO36" s="19">
        <f t="shared" ca="1" si="336"/>
        <v>0</v>
      </c>
      <c r="FP36" s="19">
        <f t="shared" ca="1" si="336"/>
        <v>0</v>
      </c>
      <c r="FQ36" s="19">
        <f t="shared" ca="1" si="336"/>
        <v>0</v>
      </c>
      <c r="FR36" s="19">
        <f t="shared" ca="1" si="336"/>
        <v>0</v>
      </c>
      <c r="FS36" s="19">
        <f t="shared" ca="1" si="336"/>
        <v>0</v>
      </c>
      <c r="FT36" s="19">
        <f t="shared" ca="1" si="336"/>
        <v>0</v>
      </c>
      <c r="FU36" s="19">
        <f t="shared" ca="1" si="336"/>
        <v>0</v>
      </c>
      <c r="FV36" s="19">
        <f t="shared" ca="1" si="336"/>
        <v>0</v>
      </c>
      <c r="FW36" s="19">
        <f t="shared" ca="1" si="336"/>
        <v>0</v>
      </c>
      <c r="FX36" s="19">
        <f t="shared" ca="1" si="336"/>
        <v>0</v>
      </c>
      <c r="FY36" s="19">
        <f t="shared" ca="1" si="336"/>
        <v>0</v>
      </c>
      <c r="FZ36" s="19">
        <f t="shared" ca="1" si="336"/>
        <v>0</v>
      </c>
      <c r="GA36" s="19">
        <f t="shared" ca="1" si="336"/>
        <v>0</v>
      </c>
      <c r="GB36" s="19">
        <f t="shared" ca="1" si="336"/>
        <v>0</v>
      </c>
      <c r="GC36" s="19">
        <f t="shared" ca="1" si="336"/>
        <v>0</v>
      </c>
      <c r="GD36" s="19">
        <f t="shared" ca="1" si="336"/>
        <v>0</v>
      </c>
      <c r="GE36" s="19">
        <f t="shared" ca="1" si="336"/>
        <v>0</v>
      </c>
      <c r="GF36" s="19">
        <f t="shared" ca="1" si="336"/>
        <v>0</v>
      </c>
      <c r="GG36" s="19">
        <f t="shared" ca="1" si="335"/>
        <v>0</v>
      </c>
      <c r="GH36" s="19">
        <f t="shared" ca="1" si="335"/>
        <v>0</v>
      </c>
      <c r="GI36" s="19">
        <f t="shared" ca="1" si="335"/>
        <v>0</v>
      </c>
      <c r="GJ36" s="19">
        <f t="shared" ca="1" si="335"/>
        <v>0</v>
      </c>
      <c r="GK36" s="19">
        <f t="shared" ca="1" si="335"/>
        <v>0</v>
      </c>
      <c r="GL36" s="19">
        <f t="shared" ca="1" si="335"/>
        <v>0</v>
      </c>
      <c r="GM36" s="19">
        <f t="shared" ca="1" si="335"/>
        <v>0</v>
      </c>
      <c r="GN36" s="19">
        <f t="shared" ca="1" si="335"/>
        <v>0</v>
      </c>
      <c r="GO36" s="19">
        <f t="shared" ca="1" si="335"/>
        <v>0</v>
      </c>
      <c r="GP36" s="19">
        <f t="shared" ca="1" si="335"/>
        <v>0</v>
      </c>
      <c r="GQ36" s="19">
        <f t="shared" ca="1" si="335"/>
        <v>0</v>
      </c>
      <c r="GR36" s="19">
        <f t="shared" ca="1" si="335"/>
        <v>0</v>
      </c>
      <c r="GS36" s="19">
        <f t="shared" ca="1" si="335"/>
        <v>0</v>
      </c>
      <c r="GT36" s="19">
        <f t="shared" ca="1" si="335"/>
        <v>0</v>
      </c>
      <c r="GU36" s="19">
        <f t="shared" ca="1" si="335"/>
        <v>0</v>
      </c>
      <c r="GV36" s="19">
        <f t="shared" ca="1" si="335"/>
        <v>0</v>
      </c>
      <c r="GW36" s="19">
        <f t="shared" ca="1" si="335"/>
        <v>0</v>
      </c>
      <c r="GX36" s="19">
        <f t="shared" ca="1" si="335"/>
        <v>0</v>
      </c>
      <c r="GY36" s="19">
        <f t="shared" ca="1" si="335"/>
        <v>0</v>
      </c>
      <c r="GZ36" s="19">
        <f t="shared" ca="1" si="335"/>
        <v>0</v>
      </c>
      <c r="HA36" s="19">
        <f t="shared" ca="1" si="335"/>
        <v>0</v>
      </c>
      <c r="HB36" s="19">
        <f t="shared" ca="1" si="335"/>
        <v>0</v>
      </c>
      <c r="HC36" s="19">
        <f t="shared" ca="1" si="335"/>
        <v>0</v>
      </c>
      <c r="HD36" s="19">
        <f t="shared" ca="1" si="335"/>
        <v>0</v>
      </c>
      <c r="HE36" s="19">
        <f t="shared" ca="1" si="335"/>
        <v>0</v>
      </c>
      <c r="HF36" s="19">
        <f t="shared" ca="1" si="335"/>
        <v>0</v>
      </c>
      <c r="HG36" s="19">
        <f t="shared" ca="1" si="335"/>
        <v>0</v>
      </c>
      <c r="HH36" s="19">
        <f t="shared" ca="1" si="335"/>
        <v>0</v>
      </c>
      <c r="HI36" s="19">
        <f t="shared" ca="1" si="335"/>
        <v>0</v>
      </c>
      <c r="HJ36" s="19">
        <f t="shared" ca="1" si="335"/>
        <v>0</v>
      </c>
      <c r="HK36" s="19">
        <f t="shared" ca="1" si="335"/>
        <v>0</v>
      </c>
      <c r="HL36" s="19">
        <f t="shared" ca="1" si="335"/>
        <v>0</v>
      </c>
      <c r="HM36" s="19">
        <f t="shared" ca="1" si="335"/>
        <v>0</v>
      </c>
      <c r="HN36" s="19">
        <f t="shared" ca="1" si="335"/>
        <v>0</v>
      </c>
      <c r="HO36" s="19">
        <f t="shared" ca="1" si="335"/>
        <v>0</v>
      </c>
      <c r="HP36" s="19">
        <f t="shared" ca="1" si="335"/>
        <v>0</v>
      </c>
      <c r="HQ36" s="19">
        <f t="shared" ca="1" si="335"/>
        <v>0</v>
      </c>
      <c r="HR36" s="19">
        <f t="shared" ca="1" si="335"/>
        <v>0</v>
      </c>
      <c r="HS36" s="19">
        <f t="shared" ca="1" si="335"/>
        <v>0</v>
      </c>
      <c r="HT36" s="19">
        <f t="shared" ca="1" si="335"/>
        <v>0</v>
      </c>
      <c r="HU36" s="19">
        <f t="shared" ca="1" si="335"/>
        <v>0</v>
      </c>
      <c r="HV36" s="19">
        <f t="shared" ca="1" si="335"/>
        <v>0</v>
      </c>
      <c r="HW36" s="5">
        <f t="shared" ca="1" si="297"/>
        <v>67</v>
      </c>
      <c r="HX36" s="9"/>
      <c r="HY36" s="5">
        <f t="shared" ca="1" si="298"/>
        <v>1</v>
      </c>
      <c r="HZ36" s="5" t="b">
        <f t="shared" ca="1" si="298"/>
        <v>0</v>
      </c>
      <c r="IA36" s="19">
        <f t="shared" ca="1" si="320"/>
        <v>0</v>
      </c>
      <c r="IB36" s="5">
        <f t="shared" ca="1" si="298"/>
        <v>55</v>
      </c>
      <c r="IC36" s="19">
        <f t="shared" ca="1" si="320"/>
        <v>1</v>
      </c>
      <c r="ID36" s="19">
        <f t="shared" ca="1" si="320"/>
        <v>0</v>
      </c>
      <c r="IE36" s="19">
        <f t="shared" ca="1" si="320"/>
        <v>0</v>
      </c>
      <c r="IF36" s="19">
        <f t="shared" ca="1" si="320"/>
        <v>0</v>
      </c>
      <c r="IG36" s="19">
        <f t="shared" ca="1" si="320"/>
        <v>0</v>
      </c>
      <c r="IH36" s="19">
        <f t="shared" ca="1" si="320"/>
        <v>0</v>
      </c>
      <c r="II36" s="19">
        <f t="shared" ca="1" si="320"/>
        <v>0</v>
      </c>
      <c r="IJ36" s="19">
        <f t="shared" ca="1" si="320"/>
        <v>0</v>
      </c>
      <c r="IK36" s="19">
        <f t="shared" ca="1" si="320"/>
        <v>0</v>
      </c>
      <c r="IL36" s="19">
        <f t="shared" ca="1" si="320"/>
        <v>0</v>
      </c>
      <c r="IM36" s="19">
        <f t="shared" ca="1" si="254"/>
        <v>0</v>
      </c>
      <c r="IN36" s="19">
        <f t="shared" ca="1" si="254"/>
        <v>0</v>
      </c>
      <c r="IO36" s="19">
        <f t="shared" ca="1" si="254"/>
        <v>0</v>
      </c>
      <c r="IP36" s="19">
        <f t="shared" ca="1" si="254"/>
        <v>0</v>
      </c>
      <c r="IQ36" s="19">
        <f t="shared" ca="1" si="254"/>
        <v>0</v>
      </c>
      <c r="IR36" s="19">
        <f t="shared" ca="1" si="254"/>
        <v>0</v>
      </c>
      <c r="IS36" s="19">
        <f t="shared" ca="1" si="254"/>
        <v>0</v>
      </c>
      <c r="IT36" s="19">
        <f t="shared" ca="1" si="254"/>
        <v>0</v>
      </c>
      <c r="IU36" s="19">
        <f t="shared" ca="1" si="254"/>
        <v>0</v>
      </c>
      <c r="IV36" s="19">
        <f t="shared" ca="1" si="254"/>
        <v>0</v>
      </c>
      <c r="IW36" s="19">
        <f t="shared" ca="1" si="254"/>
        <v>0</v>
      </c>
      <c r="IX36" s="19">
        <f t="shared" ca="1" si="254"/>
        <v>0</v>
      </c>
      <c r="IY36" s="19">
        <f t="shared" ca="1" si="254"/>
        <v>1</v>
      </c>
      <c r="IZ36" s="19">
        <f t="shared" ca="1" si="254"/>
        <v>0</v>
      </c>
      <c r="JA36" s="19">
        <f t="shared" ca="1" si="254"/>
        <v>1</v>
      </c>
      <c r="JB36" s="9"/>
      <c r="JC36" s="5" t="b">
        <f t="shared" ca="1" si="299"/>
        <v>0</v>
      </c>
      <c r="JD36" s="5" t="b">
        <f t="shared" ca="1" si="300"/>
        <v>0</v>
      </c>
      <c r="JE36" s="5" t="b">
        <f t="shared" ca="1" si="300"/>
        <v>0</v>
      </c>
      <c r="JF36" s="5" t="b">
        <f t="shared" ca="1" si="300"/>
        <v>1</v>
      </c>
      <c r="JG36" s="144">
        <f t="shared" ca="1" si="301"/>
        <v>1</v>
      </c>
      <c r="JH36" s="144">
        <f t="shared" ca="1" si="301"/>
        <v>1</v>
      </c>
      <c r="JI36" s="19" t="str">
        <f t="shared" ca="1" si="321"/>
        <v>-</v>
      </c>
      <c r="JJ36" s="19" t="str">
        <f t="shared" ca="1" si="321"/>
        <v>-</v>
      </c>
      <c r="JK36" s="19" t="str">
        <f t="shared" ca="1" si="321"/>
        <v>-</v>
      </c>
      <c r="JL36" s="19" t="str">
        <f t="shared" ca="1" si="321"/>
        <v>-</v>
      </c>
      <c r="JM36" s="19">
        <f t="shared" ca="1" si="321"/>
        <v>1</v>
      </c>
      <c r="JN36" s="19">
        <f t="shared" ca="1" si="321"/>
        <v>0.66</v>
      </c>
      <c r="JO36" s="19" t="str">
        <f t="shared" ca="1" si="321"/>
        <v>-</v>
      </c>
      <c r="JP36" s="5" t="b" cm="1">
        <f t="array" aca="1" ref="JP36" ca="1">IF(OR(JQ36:JX36&lt;&gt;"-"),TRUE,"-")</f>
        <v>1</v>
      </c>
      <c r="JQ36" s="237">
        <f t="shared" ca="1" si="332"/>
        <v>2</v>
      </c>
      <c r="JR36" s="237">
        <f t="shared" ca="1" si="332"/>
        <v>2</v>
      </c>
      <c r="JS36" s="237">
        <f t="shared" ca="1" si="332"/>
        <v>2</v>
      </c>
      <c r="JT36" s="237">
        <f t="shared" ca="1" si="332"/>
        <v>2</v>
      </c>
      <c r="JU36" s="237">
        <f t="shared" ca="1" si="332"/>
        <v>2</v>
      </c>
      <c r="JV36" s="237">
        <f t="shared" ca="1" si="332"/>
        <v>2</v>
      </c>
      <c r="JW36" s="237">
        <f t="shared" ca="1" si="332"/>
        <v>2</v>
      </c>
      <c r="JX36" s="237">
        <f t="shared" ca="1" si="332"/>
        <v>2</v>
      </c>
      <c r="JY36" s="5" t="str">
        <f t="array" aca="1" ref="JY36" ca="1">IF(OR(JZ36:KF36&lt;&gt;"-"),TRUE,"-")</f>
        <v>-</v>
      </c>
      <c r="JZ36" s="19" t="str">
        <f t="shared" ca="1" si="323"/>
        <v>-</v>
      </c>
      <c r="KA36" s="19" t="str">
        <f t="shared" ca="1" si="323"/>
        <v>-</v>
      </c>
      <c r="KB36" s="19" t="str">
        <f t="shared" ca="1" si="323"/>
        <v>-</v>
      </c>
      <c r="KC36" s="19" t="str">
        <f t="shared" ca="1" si="323"/>
        <v>-</v>
      </c>
      <c r="KD36" s="19" t="str">
        <f t="shared" ca="1" si="323"/>
        <v>-</v>
      </c>
      <c r="KE36" s="19" t="str">
        <f t="shared" ca="1" si="323"/>
        <v>-</v>
      </c>
      <c r="KF36" s="19" t="str">
        <f t="shared" ca="1" si="323"/>
        <v>-</v>
      </c>
      <c r="KG36" s="19" t="b">
        <f t="shared" ca="1" si="263"/>
        <v>1</v>
      </c>
      <c r="KH36" s="144">
        <f t="shared" ca="1" si="302"/>
        <v>2</v>
      </c>
      <c r="KI36" s="19">
        <f t="shared" ca="1" si="263"/>
        <v>2</v>
      </c>
      <c r="KJ36" s="19" t="b">
        <f t="shared" ca="1" si="264"/>
        <v>0</v>
      </c>
      <c r="KK36" s="19" t="str">
        <f t="shared" ca="1" si="324"/>
        <v>-</v>
      </c>
      <c r="KL36" s="5" t="str">
        <f t="shared" ca="1" si="303"/>
        <v>-</v>
      </c>
      <c r="KM36" s="5" t="str">
        <f t="shared" ca="1" si="303"/>
        <v>-</v>
      </c>
      <c r="KN36" s="5" t="str">
        <f t="shared" ca="1" si="303"/>
        <v>-</v>
      </c>
      <c r="KO36" s="5" t="str">
        <f t="shared" ca="1" si="303"/>
        <v>-</v>
      </c>
      <c r="KP36" s="19" t="b">
        <f t="shared" ca="1" si="266"/>
        <v>0</v>
      </c>
      <c r="KQ36" s="19" t="str">
        <f t="shared" ca="1" si="304"/>
        <v>-</v>
      </c>
      <c r="KR36" s="19" t="str">
        <f t="shared" ca="1" si="304"/>
        <v>-</v>
      </c>
      <c r="KS36" s="19" t="b">
        <f t="shared" ca="1" si="304"/>
        <v>1</v>
      </c>
      <c r="KT36" s="19">
        <f t="shared" ca="1" si="304"/>
        <v>0.75</v>
      </c>
      <c r="KU36" s="19">
        <f t="shared" ca="1" si="304"/>
        <v>0.75</v>
      </c>
      <c r="KV36" s="19">
        <f t="shared" ca="1" si="304"/>
        <v>0.99</v>
      </c>
      <c r="KW36" s="19">
        <f t="shared" ca="1" si="304"/>
        <v>0.5</v>
      </c>
      <c r="KX36" s="19">
        <f t="shared" ca="1" si="304"/>
        <v>0</v>
      </c>
      <c r="KY36" s="19">
        <f t="shared" ca="1" si="304"/>
        <v>0</v>
      </c>
      <c r="KZ36" s="19" t="str">
        <f t="shared" ca="1" si="304"/>
        <v>-</v>
      </c>
      <c r="LA36" s="19" t="str">
        <f t="shared" ca="1" si="304"/>
        <v>-</v>
      </c>
      <c r="LB36" s="19" t="str">
        <f t="shared" ca="1" si="304"/>
        <v>-</v>
      </c>
      <c r="LC36" s="5">
        <f t="shared" ca="1" si="305"/>
        <v>1</v>
      </c>
      <c r="LD36" s="9"/>
      <c r="LE36" s="19">
        <f t="shared" ca="1" si="304"/>
        <v>70</v>
      </c>
      <c r="LF36" s="19">
        <f t="shared" ca="1" si="325"/>
        <v>50</v>
      </c>
      <c r="LG36" s="19">
        <f t="shared" ca="1" si="325"/>
        <v>74</v>
      </c>
      <c r="LH36" s="19">
        <f t="shared" ca="1" si="325"/>
        <v>50</v>
      </c>
      <c r="LI36" s="5" t="b" cm="1">
        <f t="array" aca="1" ref="LI36" ca="1">INDEX(i.meatgrid,$Q36,LI$7)</f>
        <v>1</v>
      </c>
      <c r="LJ36" s="5" t="b" cm="1">
        <f t="array" aca="1" ref="LJ36" ca="1">INDEX(i.meatgrid,$Q36,LJ$7)</f>
        <v>0</v>
      </c>
      <c r="LK36" s="19">
        <f t="shared" ca="1" si="268"/>
        <v>1</v>
      </c>
      <c r="LL36" s="5">
        <f t="shared" ca="1" si="306"/>
        <v>1</v>
      </c>
      <c r="LM36" s="5" cm="1">
        <f t="array" aca="1" ref="LM36" ca="1">INDEX(i.meatgrid,$Q36,LM$7)</f>
        <v>1</v>
      </c>
      <c r="LN36" s="5" cm="1">
        <f t="array" aca="1" ref="LN36" ca="1">INDEX(i.meatgrid,$Q36,LN$7)</f>
        <v>1</v>
      </c>
      <c r="LO36" s="5" cm="1">
        <f t="array" aca="1" ref="LO36" ca="1">INDEX(i.meatgrid,$Q36,LO$7)</f>
        <v>1</v>
      </c>
      <c r="LP36" s="5" cm="1">
        <f t="array" aca="1" ref="LP36" ca="1">INDEX(i.meatgrid,$Q36,LP$7)</f>
        <v>0</v>
      </c>
      <c r="LQ36" s="5" cm="1">
        <f t="array" aca="1" ref="LQ36" ca="1">INDEX(i.meatgrid,$Q36,LQ$7)</f>
        <v>1</v>
      </c>
      <c r="LR36" s="5" cm="1">
        <f t="array" aca="1" ref="LR36" ca="1">INDEX(i.meatgrid,$Q36,LR$7)</f>
        <v>1</v>
      </c>
      <c r="LS36" s="5" cm="1">
        <f t="array" aca="1" ref="LS36" ca="1">INDEX(i.meatgrid,$Q36,LS$7)</f>
        <v>1</v>
      </c>
      <c r="LT36" s="5" cm="1">
        <f t="array" aca="1" ref="LT36" ca="1">INDEX(i.meatgrid,$Q36,LT$7)</f>
        <v>1</v>
      </c>
      <c r="LU36" s="19">
        <f t="shared" ca="1" si="307"/>
        <v>1</v>
      </c>
      <c r="LV36" s="9"/>
      <c r="LW36" s="19" t="b">
        <f t="shared" ca="1" si="325"/>
        <v>0</v>
      </c>
      <c r="LX36" s="19" t="b">
        <f t="shared" ca="1" si="325"/>
        <v>0</v>
      </c>
      <c r="LY36" s="19">
        <f t="shared" ca="1" si="325"/>
        <v>1</v>
      </c>
      <c r="LZ36" s="19">
        <f t="shared" ca="1" si="325"/>
        <v>0.75</v>
      </c>
      <c r="MA36" s="19">
        <f t="shared" ca="1" si="325"/>
        <v>0.75</v>
      </c>
      <c r="MB36" s="19">
        <f t="shared" ca="1" si="325"/>
        <v>0.8</v>
      </c>
      <c r="MC36" s="19">
        <f t="shared" ca="1" si="325"/>
        <v>0.82499999999999996</v>
      </c>
      <c r="MD36" s="19">
        <f t="shared" ca="1" si="325"/>
        <v>0.875</v>
      </c>
      <c r="ME36" s="19">
        <f t="shared" ca="1" si="325"/>
        <v>0.9</v>
      </c>
      <c r="MF36" s="19">
        <f t="shared" ca="1" si="325"/>
        <v>1</v>
      </c>
      <c r="MG36" s="19">
        <f t="shared" ca="1" si="325"/>
        <v>0.875</v>
      </c>
      <c r="MH36" s="19" t="b">
        <f t="shared" ca="1" si="333"/>
        <v>1</v>
      </c>
      <c r="MI36" s="19">
        <f t="shared" ca="1" si="333"/>
        <v>74.989999999999995</v>
      </c>
      <c r="MJ36" s="19" t="str">
        <f t="shared" ca="1" si="333"/>
        <v>-</v>
      </c>
      <c r="MK36" s="19" t="str">
        <f t="shared" ca="1" si="333"/>
        <v>-</v>
      </c>
      <c r="ML36" s="19" t="str">
        <f t="shared" ca="1" si="333"/>
        <v>-</v>
      </c>
      <c r="MM36" s="19" t="str">
        <f t="shared" ca="1" si="333"/>
        <v>-</v>
      </c>
      <c r="MN36" s="19" t="str">
        <f t="shared" ca="1" si="333"/>
        <v>-</v>
      </c>
      <c r="MO36" s="19" t="str">
        <f t="shared" ca="1" si="333"/>
        <v>-</v>
      </c>
      <c r="MP36" s="19" t="str">
        <f t="shared" ca="1" si="333"/>
        <v>-</v>
      </c>
      <c r="MQ36" s="19">
        <f t="shared" ca="1" si="333"/>
        <v>36.99</v>
      </c>
      <c r="MR36" s="19">
        <f t="shared" ca="1" si="333"/>
        <v>36.99</v>
      </c>
      <c r="MS36" s="19" t="str">
        <f t="shared" ca="1" si="333"/>
        <v>-</v>
      </c>
      <c r="MT36" s="19" t="str">
        <f t="shared" ca="1" si="333"/>
        <v>-</v>
      </c>
      <c r="MU36" s="19" t="str">
        <f t="shared" ca="1" si="333"/>
        <v>-</v>
      </c>
      <c r="MV36" s="19" t="str">
        <f t="shared" ca="1" si="333"/>
        <v>-</v>
      </c>
      <c r="MW36" s="19" t="str">
        <f t="shared" ca="1" si="333"/>
        <v>-</v>
      </c>
      <c r="MX36" s="19">
        <f t="shared" ca="1" si="333"/>
        <v>49.99</v>
      </c>
      <c r="MY36" s="19">
        <f t="shared" ca="1" si="333"/>
        <v>49.99</v>
      </c>
      <c r="MZ36" s="19">
        <f t="shared" ca="1" si="333"/>
        <v>49.99</v>
      </c>
      <c r="NA36" s="19">
        <f t="shared" ca="1" si="333"/>
        <v>49.99</v>
      </c>
      <c r="NB36" s="19">
        <f t="shared" ca="1" si="333"/>
        <v>49.99</v>
      </c>
      <c r="NC36" s="19">
        <f t="shared" ca="1" si="333"/>
        <v>49.99</v>
      </c>
      <c r="ND36" s="19">
        <f t="shared" ca="1" si="333"/>
        <v>49.99</v>
      </c>
      <c r="NE36" s="19">
        <f t="shared" ca="1" si="333"/>
        <v>49.99</v>
      </c>
      <c r="NF36" s="19">
        <f t="shared" ca="1" si="333"/>
        <v>412.99</v>
      </c>
      <c r="NG36" s="19">
        <f t="shared" ca="1" si="333"/>
        <v>412.99</v>
      </c>
      <c r="NH36" s="19" t="str">
        <f t="shared" ca="1" si="333"/>
        <v>-</v>
      </c>
      <c r="NI36" s="19" t="str">
        <f t="shared" ca="1" si="333"/>
        <v>-</v>
      </c>
      <c r="NJ36" s="19" t="str">
        <f t="shared" ca="1" si="333"/>
        <v>-</v>
      </c>
      <c r="NK36" s="19" t="str">
        <f t="shared" ca="1" si="333"/>
        <v>-</v>
      </c>
      <c r="NL36" s="19" t="str">
        <f t="shared" ca="1" si="333"/>
        <v>-</v>
      </c>
      <c r="NM36" s="19">
        <f t="shared" ca="1" si="333"/>
        <v>6.8900000000000006</v>
      </c>
      <c r="NN36" s="19">
        <f t="shared" ca="1" si="333"/>
        <v>6.8900000000000006</v>
      </c>
      <c r="NO36" s="19">
        <f t="shared" ca="1" si="333"/>
        <v>6.8900000000000006</v>
      </c>
      <c r="NP36" s="19">
        <f t="shared" ca="1" si="333"/>
        <v>6.8900000000000006</v>
      </c>
      <c r="NQ36" s="19">
        <f t="shared" ca="1" si="333"/>
        <v>6.8900000000000006</v>
      </c>
      <c r="NR36" s="19">
        <f t="shared" ca="1" si="333"/>
        <v>6.8900000000000006</v>
      </c>
      <c r="NS36" s="19">
        <f t="shared" ca="1" si="333"/>
        <v>6.8900000000000006</v>
      </c>
      <c r="NT36" s="19">
        <f t="shared" ca="1" si="333"/>
        <v>6.8900000000000006</v>
      </c>
      <c r="NU36" s="19">
        <f t="shared" ca="1" si="333"/>
        <v>346.99</v>
      </c>
      <c r="NV36" s="19">
        <f t="shared" ca="1" si="333"/>
        <v>346.99</v>
      </c>
      <c r="NW36" s="19" t="str">
        <f t="shared" ca="1" si="333"/>
        <v>-</v>
      </c>
      <c r="NX36" s="19" t="str">
        <f t="shared" ca="1" si="333"/>
        <v>-</v>
      </c>
      <c r="NY36" s="19" t="str">
        <f t="shared" ca="1" si="333"/>
        <v>-</v>
      </c>
      <c r="NZ36" s="19" t="str">
        <f t="shared" ca="1" si="333"/>
        <v>-</v>
      </c>
      <c r="OA36" s="19" t="str">
        <f t="shared" ca="1" si="333"/>
        <v>-</v>
      </c>
      <c r="OB36" s="19">
        <f t="shared" ca="1" si="326"/>
        <v>0</v>
      </c>
      <c r="OC36" s="24">
        <v>0</v>
      </c>
    </row>
    <row r="37" spans="1:393" outlineLevel="2">
      <c r="A37" s="21">
        <f t="shared" ref="A37:A38" si="338">ROW(A37)-5</f>
        <v>32</v>
      </c>
      <c r="B37" s="222">
        <f t="shared" ca="1" si="327"/>
        <v>25</v>
      </c>
      <c r="C37">
        <f>203</f>
        <v>203</v>
      </c>
      <c r="D37" s="549" t="str">
        <f t="shared" ca="1" si="276"/>
        <v>GSM</v>
      </c>
      <c r="E37" t="b">
        <v>0</v>
      </c>
      <c r="F37" t="b">
        <v>0</v>
      </c>
      <c r="G37" t="b">
        <f t="shared" ref="G37" si="339">E37</f>
        <v>0</v>
      </c>
      <c r="H37" s="237">
        <f t="shared" ca="1" si="310"/>
        <v>1</v>
      </c>
      <c r="I37" s="237">
        <f t="shared" ca="1" si="310"/>
        <v>1</v>
      </c>
      <c r="J37" s="237" t="str">
        <f t="shared" ca="1" si="310"/>
        <v/>
      </c>
      <c r="K37" s="237">
        <f t="shared" ca="1" si="310"/>
        <v>2</v>
      </c>
      <c r="L37" s="237">
        <f t="shared" ca="1" si="310"/>
        <v>2</v>
      </c>
      <c r="M37" s="237">
        <f t="shared" ca="1" si="311"/>
        <v>2</v>
      </c>
      <c r="N37" s="237">
        <f t="shared" ca="1" si="312"/>
        <v>3</v>
      </c>
      <c r="O37" s="237">
        <f t="shared" ca="1" si="313"/>
        <v>1</v>
      </c>
      <c r="P37" s="237">
        <f t="shared" ca="1" si="312"/>
        <v>1</v>
      </c>
      <c r="Q37" s="237">
        <f t="shared" ca="1" si="312"/>
        <v>1</v>
      </c>
      <c r="R37" s="237">
        <f t="shared" ca="1" si="312"/>
        <v>1</v>
      </c>
      <c r="S37" s="237">
        <f t="shared" ca="1" si="312"/>
        <v>1</v>
      </c>
      <c r="T37" s="237">
        <f t="shared" ca="1" si="312"/>
        <v>1</v>
      </c>
      <c r="U37" s="275"/>
      <c r="V37" s="275"/>
      <c r="W37" s="237">
        <f t="shared" ca="1" si="314"/>
        <v>0</v>
      </c>
      <c r="X37" s="275"/>
      <c r="Y37" s="276">
        <v>0</v>
      </c>
      <c r="Z37" s="276">
        <v>0</v>
      </c>
      <c r="AA37" s="276">
        <v>0</v>
      </c>
      <c r="AB37" s="276">
        <v>0</v>
      </c>
      <c r="AC37" s="276">
        <v>0</v>
      </c>
      <c r="AD37" s="276">
        <v>0</v>
      </c>
      <c r="AE37" s="276">
        <v>0</v>
      </c>
      <c r="AF37" s="144">
        <f ca="1">INDEX(CHOOSE($N37,DataAutumn!i.AdultDrys,DataWinter!i.AdultDrys,DataSpring!i.AdultDrys),1,$M37)</f>
        <v>3</v>
      </c>
      <c r="AG37" s="5">
        <f t="shared" ca="1" si="277"/>
        <v>2</v>
      </c>
      <c r="AH37" s="5">
        <f t="shared" ca="1" si="277"/>
        <v>0</v>
      </c>
      <c r="AI37" s="5">
        <f t="shared" ca="1" si="278"/>
        <v>1</v>
      </c>
      <c r="AJ37">
        <f t="shared" ca="1" si="279"/>
        <v>7</v>
      </c>
      <c r="AK37">
        <v>1</v>
      </c>
      <c r="AL37" s="231" t="str">
        <f t="shared" ca="1" si="316"/>
        <v>00008 FeedSupplyTemplate GSM MWM     Day204 Scan1 RR000p WP100p MP100p GP100p T_TRUE  (F33N11)</v>
      </c>
      <c r="AM37" s="9" t="str">
        <f ca="1">IF(COUNTIF(AL$5:AL37,AL37)=1,"-","Dup")</f>
        <v>-</v>
      </c>
      <c r="AN37" s="9"/>
      <c r="AO37" s="237" t="str">
        <f t="shared" ca="1" si="328"/>
        <v>-</v>
      </c>
      <c r="AP37" s="237" t="str">
        <f t="shared" ca="1" si="328"/>
        <v>-</v>
      </c>
      <c r="AQ37" s="237" t="str">
        <f t="shared" ca="1" si="328"/>
        <v>-</v>
      </c>
      <c r="AR37" s="237" t="str">
        <f t="shared" ca="1" si="328"/>
        <v>-</v>
      </c>
      <c r="AS37" s="237" t="str">
        <f t="shared" ca="1" si="328"/>
        <v>-</v>
      </c>
      <c r="AT37" s="237" t="str">
        <f t="shared" ca="1" si="328"/>
        <v>-</v>
      </c>
      <c r="AU37" s="9"/>
      <c r="AV37" s="5" t="b">
        <f t="shared" ca="1" si="280"/>
        <v>1</v>
      </c>
      <c r="AW37" s="5" t="str">
        <f t="shared" ca="1" si="280"/>
        <v>-</v>
      </c>
      <c r="AX37" s="5" t="str">
        <f t="shared" ca="1" si="280"/>
        <v>-</v>
      </c>
      <c r="AY37" s="5" t="str">
        <f t="shared" ca="1" si="280"/>
        <v>-</v>
      </c>
      <c r="AZ37" s="5" t="b">
        <f t="shared" ca="1" si="280"/>
        <v>0</v>
      </c>
      <c r="BA37" s="144">
        <f t="shared" ca="1" si="280"/>
        <v>0.25</v>
      </c>
      <c r="BB37" s="19" t="b">
        <f t="shared" ca="1" si="281"/>
        <v>1</v>
      </c>
      <c r="BC37" s="9"/>
      <c r="BD37" s="5" t="str">
        <f t="shared" ca="1" si="282"/>
        <v>-</v>
      </c>
      <c r="BE37" s="19" t="str">
        <f t="shared" ca="1" si="283"/>
        <v>-</v>
      </c>
      <c r="BF37" s="19" t="str">
        <f t="shared" ca="1" si="283"/>
        <v>-</v>
      </c>
      <c r="BG37" s="19" t="str">
        <f t="shared" ca="1" si="283"/>
        <v>-</v>
      </c>
      <c r="BH37" s="5" t="str">
        <f t="shared" ca="1" si="284"/>
        <v>-</v>
      </c>
      <c r="BI37" s="19" t="str">
        <f t="shared" ca="1" si="285"/>
        <v>-</v>
      </c>
      <c r="BJ37" s="5" t="str">
        <f t="shared" ca="1" si="286"/>
        <v>-</v>
      </c>
      <c r="BK37" s="19" t="str">
        <f t="shared" ca="1" si="287"/>
        <v>-</v>
      </c>
      <c r="BL37" s="19" t="str">
        <f t="shared" ca="1" si="287"/>
        <v>-</v>
      </c>
      <c r="BM37" s="19" t="str">
        <f t="shared" ca="1" si="287"/>
        <v>-</v>
      </c>
      <c r="BN37" s="5" t="str">
        <f t="shared" ca="1" si="288"/>
        <v>-</v>
      </c>
      <c r="BO37" s="9"/>
      <c r="BP37" s="19" t="str">
        <f t="shared" ca="1" si="289"/>
        <v>-</v>
      </c>
      <c r="BQ37" s="19" t="str">
        <f t="shared" ca="1" si="289"/>
        <v>-</v>
      </c>
      <c r="BR37" s="19" t="str">
        <f t="shared" ca="1" si="289"/>
        <v>-</v>
      </c>
      <c r="BS37" s="19" t="str">
        <f t="shared" ca="1" si="289"/>
        <v>-</v>
      </c>
      <c r="BT37" s="19" t="str">
        <f t="shared" ca="1" si="289"/>
        <v>-</v>
      </c>
      <c r="BU37" s="19" t="str">
        <f t="shared" ca="1" si="289"/>
        <v>-</v>
      </c>
      <c r="BV37" s="19" t="str">
        <f t="shared" ca="1" si="289"/>
        <v>-</v>
      </c>
      <c r="BW37" s="19" t="str">
        <f t="shared" ca="1" si="289"/>
        <v>-</v>
      </c>
      <c r="BX37" s="19" t="str">
        <f t="shared" ca="1" si="289"/>
        <v>-</v>
      </c>
      <c r="BY37" s="19" t="str">
        <f t="shared" ca="1" si="289"/>
        <v>-</v>
      </c>
      <c r="BZ37" s="9"/>
      <c r="CA37" s="237" t="b">
        <f t="shared" ca="1" si="337"/>
        <v>1</v>
      </c>
      <c r="CB37" s="12" t="b">
        <v>1</v>
      </c>
      <c r="CC37" s="237" t="b">
        <f t="shared" ref="CC37" ca="1" si="340">OFFSET(CC37,-1,0)</f>
        <v>1</v>
      </c>
      <c r="CD37" s="252">
        <f t="shared" ref="CD37" ca="1" si="341">OFFSET($CH37,-$AK37,0)</f>
        <v>2231107</v>
      </c>
      <c r="CE37" s="12" t="b">
        <v>1</v>
      </c>
      <c r="CF37" s="12">
        <v>0</v>
      </c>
      <c r="CG37" s="12" t="b">
        <v>0</v>
      </c>
      <c r="CH37" s="237">
        <f t="shared" ca="1" si="330"/>
        <v>2231108</v>
      </c>
      <c r="CI37" s="19" t="str">
        <f t="shared" ca="1" si="290"/>
        <v>-</v>
      </c>
      <c r="CJ37" s="12">
        <v>1</v>
      </c>
      <c r="CK37" s="12">
        <v>1</v>
      </c>
      <c r="CL37" s="9"/>
      <c r="CM37" s="444">
        <f t="shared" ca="1" si="291"/>
        <v>652</v>
      </c>
      <c r="CN37" s="444">
        <f t="shared" ca="1" si="291"/>
        <v>686</v>
      </c>
      <c r="CO37" s="444">
        <f t="shared" ca="1" si="291"/>
        <v>721</v>
      </c>
      <c r="CP37" s="152">
        <f t="shared" ca="1" si="292"/>
        <v>378</v>
      </c>
      <c r="CQ37" s="152">
        <f t="shared" ca="1" si="292"/>
        <v>413</v>
      </c>
      <c r="CR37" s="152">
        <f t="shared" ca="1" si="292"/>
        <v>448</v>
      </c>
      <c r="CS37" s="19" t="str">
        <f t="shared" ca="1" si="293"/>
        <v>-</v>
      </c>
      <c r="CT37" s="19" t="str">
        <f t="shared" ref="CT37:CW37" ca="1" si="342">OFFSET(CT$5,$B37,0)</f>
        <v>-</v>
      </c>
      <c r="CU37" s="19" t="str">
        <f t="shared" ca="1" si="342"/>
        <v>-</v>
      </c>
      <c r="CV37" s="19" t="str">
        <f t="shared" ca="1" si="342"/>
        <v>-</v>
      </c>
      <c r="CW37" s="19" t="str">
        <f t="shared" ca="1" si="342"/>
        <v>-</v>
      </c>
      <c r="CX37" s="19" t="b">
        <f t="shared" ca="1" si="238"/>
        <v>1</v>
      </c>
      <c r="CY37" s="19">
        <f t="shared" ca="1" si="237"/>
        <v>0</v>
      </c>
      <c r="CZ37" s="19">
        <f t="shared" ca="1" si="237"/>
        <v>0</v>
      </c>
      <c r="DA37" s="19">
        <f t="shared" ca="1" si="237"/>
        <v>0</v>
      </c>
      <c r="DB37" s="19">
        <f t="shared" ca="1" si="237"/>
        <v>0</v>
      </c>
      <c r="DC37" s="19">
        <f t="shared" ca="1" si="237"/>
        <v>0</v>
      </c>
      <c r="DD37" s="19">
        <f t="shared" ca="1" si="237"/>
        <v>0</v>
      </c>
      <c r="DE37" s="19">
        <f t="shared" ca="1" si="237"/>
        <v>0</v>
      </c>
      <c r="DF37" s="19">
        <f t="shared" ca="1" si="237"/>
        <v>0</v>
      </c>
      <c r="DG37" s="19">
        <f t="shared" ca="1" si="237"/>
        <v>0</v>
      </c>
      <c r="DH37" s="19">
        <f t="shared" ca="1" si="237"/>
        <v>0</v>
      </c>
      <c r="DI37" s="19">
        <f t="shared" ca="1" si="237"/>
        <v>0</v>
      </c>
      <c r="DJ37" s="19">
        <f t="shared" ca="1" si="237"/>
        <v>0</v>
      </c>
      <c r="DK37" s="12">
        <v>1</v>
      </c>
      <c r="DL37" s="12">
        <v>1</v>
      </c>
      <c r="DM37" s="19">
        <f t="shared" ca="1" si="331"/>
        <v>0</v>
      </c>
      <c r="DN37" s="19" t="str">
        <f t="shared" ca="1" si="317"/>
        <v>-</v>
      </c>
      <c r="DO37" s="19" t="str">
        <f t="shared" ca="1" si="317"/>
        <v>-</v>
      </c>
      <c r="DP37" s="19" t="str">
        <f t="shared" ca="1" si="317"/>
        <v>-</v>
      </c>
      <c r="DQ37" s="19" t="str">
        <f t="shared" ref="DQ37:DX37" ca="1" si="343">OFFSET(DQ$5,$B37,0)</f>
        <v>-</v>
      </c>
      <c r="DR37" s="19" t="str">
        <f t="shared" ca="1" si="343"/>
        <v>-</v>
      </c>
      <c r="DS37" s="19">
        <f t="shared" ca="1" si="343"/>
        <v>0</v>
      </c>
      <c r="DT37" s="19" t="str">
        <f t="shared" ca="1" si="343"/>
        <v>-</v>
      </c>
      <c r="DU37" s="19" t="str">
        <f t="shared" ca="1" si="343"/>
        <v>-</v>
      </c>
      <c r="DV37" s="19">
        <f t="shared" ca="1" si="343"/>
        <v>0</v>
      </c>
      <c r="DW37" s="19">
        <f t="shared" ca="1" si="343"/>
        <v>0</v>
      </c>
      <c r="DX37" s="19">
        <f t="shared" ca="1" si="343"/>
        <v>0</v>
      </c>
      <c r="DY37" s="124">
        <f t="shared" ref="DY37:EP37" ca="1" si="344">IF(AND($K37=DY$9,$N37=DY$11,$AB37=DY$8,$AI37=DY$12),INDEX(i.FS_Strategy,$AC37+1,$AB37),0)</f>
        <v>0</v>
      </c>
      <c r="DZ37" s="124">
        <f t="shared" ca="1" si="344"/>
        <v>0</v>
      </c>
      <c r="EA37" s="124">
        <f t="shared" ca="1" si="344"/>
        <v>0</v>
      </c>
      <c r="EB37" s="124">
        <f t="shared" ca="1" si="344"/>
        <v>0</v>
      </c>
      <c r="EC37" s="124">
        <f t="shared" ca="1" si="344"/>
        <v>0</v>
      </c>
      <c r="ED37" s="124">
        <f t="shared" ca="1" si="344"/>
        <v>0</v>
      </c>
      <c r="EE37" s="124">
        <f t="shared" ca="1" si="344"/>
        <v>0</v>
      </c>
      <c r="EF37" s="124">
        <f t="shared" ca="1" si="344"/>
        <v>0</v>
      </c>
      <c r="EG37" s="124">
        <f t="shared" ca="1" si="344"/>
        <v>0</v>
      </c>
      <c r="EH37" s="124">
        <f t="shared" ca="1" si="344"/>
        <v>0</v>
      </c>
      <c r="EI37" s="124">
        <f t="shared" ca="1" si="344"/>
        <v>0</v>
      </c>
      <c r="EJ37" s="124">
        <f t="shared" ca="1" si="344"/>
        <v>0</v>
      </c>
      <c r="EK37" s="124">
        <f t="shared" ca="1" si="344"/>
        <v>0</v>
      </c>
      <c r="EL37" s="124">
        <f t="shared" ca="1" si="344"/>
        <v>0</v>
      </c>
      <c r="EM37" s="124">
        <f t="shared" ca="1" si="344"/>
        <v>0</v>
      </c>
      <c r="EN37" s="124">
        <f t="shared" ca="1" si="344"/>
        <v>0</v>
      </c>
      <c r="EO37" s="124">
        <f t="shared" ca="1" si="344"/>
        <v>0</v>
      </c>
      <c r="EP37" s="124">
        <f t="shared" ca="1" si="344"/>
        <v>0</v>
      </c>
      <c r="EQ37" s="554">
        <f ca="1">IF(AND($K37=EQ$9,$N37=EQ$11,$AB37=EQ$8),INDEX(i.FS_Strategy,$AD37+1,$AB37),0)</f>
        <v>0</v>
      </c>
      <c r="ER37" s="554">
        <f ca="1">IF(AND($K37=ER$9,$N37=ER$11,$AB37=ER$8),INDEX(i.FS_Strategy,$AD37+1,$AB37),0)</f>
        <v>0</v>
      </c>
      <c r="ES37" s="554">
        <f ca="1">IF(AND($K37=ES$9,$N37=ES$11,$AB37=ES$8),INDEX(i.FS_Strategy,$AD37+1,$AB37),0)</f>
        <v>0</v>
      </c>
      <c r="ET37" s="125">
        <f t="shared" ref="ET37:FF37" ca="1" si="345">IF(AND($K37=ET$9,$N37=ET$11,$AB37=ET$8),INDEX(i.FS_Strategy,$AE37+1,$AB37),0)</f>
        <v>0</v>
      </c>
      <c r="EU37" s="125">
        <f t="shared" ca="1" si="345"/>
        <v>0</v>
      </c>
      <c r="EV37" s="125">
        <f t="shared" ca="1" si="345"/>
        <v>0</v>
      </c>
      <c r="EW37" s="125">
        <f t="shared" ca="1" si="345"/>
        <v>0</v>
      </c>
      <c r="EX37" s="125">
        <f t="shared" ca="1" si="345"/>
        <v>0</v>
      </c>
      <c r="EY37" s="125">
        <f t="shared" ca="1" si="345"/>
        <v>0</v>
      </c>
      <c r="EZ37" s="125">
        <f t="shared" ca="1" si="345"/>
        <v>0</v>
      </c>
      <c r="FA37" s="125">
        <f t="shared" ca="1" si="345"/>
        <v>0</v>
      </c>
      <c r="FB37" s="125">
        <f t="shared" ca="1" si="345"/>
        <v>0</v>
      </c>
      <c r="FC37" s="125">
        <f t="shared" ca="1" si="345"/>
        <v>0</v>
      </c>
      <c r="FD37" s="125">
        <f t="shared" ca="1" si="345"/>
        <v>0</v>
      </c>
      <c r="FE37" s="125">
        <f t="shared" ca="1" si="345"/>
        <v>0</v>
      </c>
      <c r="FF37" s="125">
        <f t="shared" ca="1" si="345"/>
        <v>0</v>
      </c>
      <c r="FG37" s="124">
        <f t="shared" ref="FG37:FX37" ca="1" si="346">IF(AND($K37=FG$9,$N37=FG$11,$AB37=FG$8,$AI37=FG$12),INDEX(i.FS_Strategy,$AC37+1,$AB37),0)</f>
        <v>0</v>
      </c>
      <c r="FH37" s="124">
        <f t="shared" ca="1" si="346"/>
        <v>0</v>
      </c>
      <c r="FI37" s="124">
        <f t="shared" ca="1" si="346"/>
        <v>0</v>
      </c>
      <c r="FJ37" s="124">
        <f t="shared" ca="1" si="346"/>
        <v>0</v>
      </c>
      <c r="FK37" s="124">
        <f t="shared" ca="1" si="346"/>
        <v>0</v>
      </c>
      <c r="FL37" s="124">
        <f t="shared" ca="1" si="346"/>
        <v>0</v>
      </c>
      <c r="FM37" s="124">
        <f t="shared" ca="1" si="346"/>
        <v>0</v>
      </c>
      <c r="FN37" s="124">
        <f t="shared" ca="1" si="346"/>
        <v>0</v>
      </c>
      <c r="FO37" s="124">
        <f t="shared" ca="1" si="346"/>
        <v>0</v>
      </c>
      <c r="FP37" s="124">
        <f t="shared" ca="1" si="346"/>
        <v>0</v>
      </c>
      <c r="FQ37" s="124">
        <f t="shared" ca="1" si="346"/>
        <v>0</v>
      </c>
      <c r="FR37" s="124">
        <f t="shared" ca="1" si="346"/>
        <v>0</v>
      </c>
      <c r="FS37" s="124">
        <f t="shared" ca="1" si="346"/>
        <v>0</v>
      </c>
      <c r="FT37" s="124">
        <f t="shared" ca="1" si="346"/>
        <v>0</v>
      </c>
      <c r="FU37" s="124">
        <f t="shared" ca="1" si="346"/>
        <v>0</v>
      </c>
      <c r="FV37" s="124">
        <f t="shared" ca="1" si="346"/>
        <v>0</v>
      </c>
      <c r="FW37" s="124">
        <f t="shared" ca="1" si="346"/>
        <v>0</v>
      </c>
      <c r="FX37" s="124">
        <f t="shared" ca="1" si="346"/>
        <v>0</v>
      </c>
      <c r="FY37" s="554">
        <f ca="1">IF(AND($K37=FY$9,$N37=FY$11,$AB37=FY$8),INDEX(i.FS_Strategy,$AD37+1,$AB37),0)</f>
        <v>0</v>
      </c>
      <c r="FZ37" s="554">
        <f ca="1">IF(AND($K37=FZ$9,$N37=FZ$11,$AB37=FZ$8),INDEX(i.FS_Strategy,$AD37+1,$AB37),0)</f>
        <v>0</v>
      </c>
      <c r="GA37" s="554">
        <f ca="1">IF(AND($K37=GA$9,$N37=GA$11,$AB37=GA$8),INDEX(i.FS_Strategy,$AD37+1,$AB37),0)</f>
        <v>0</v>
      </c>
      <c r="GB37" s="125">
        <f t="shared" ref="GB37:GN37" ca="1" si="347">IF(AND($K37=GB$9,$N37=GB$11,$AB37=GB$8),INDEX(i.FS_Strategy,$AE37+1,$AB37),0)</f>
        <v>0</v>
      </c>
      <c r="GC37" s="125">
        <f t="shared" ca="1" si="347"/>
        <v>0</v>
      </c>
      <c r="GD37" s="125">
        <f t="shared" ca="1" si="347"/>
        <v>0</v>
      </c>
      <c r="GE37" s="125">
        <f t="shared" ca="1" si="347"/>
        <v>0</v>
      </c>
      <c r="GF37" s="125">
        <f t="shared" ca="1" si="347"/>
        <v>0</v>
      </c>
      <c r="GG37" s="125">
        <f t="shared" ca="1" si="347"/>
        <v>0</v>
      </c>
      <c r="GH37" s="125">
        <f t="shared" ca="1" si="347"/>
        <v>0</v>
      </c>
      <c r="GI37" s="125">
        <f t="shared" ca="1" si="347"/>
        <v>0</v>
      </c>
      <c r="GJ37" s="125">
        <f t="shared" ca="1" si="347"/>
        <v>0</v>
      </c>
      <c r="GK37" s="125">
        <f t="shared" ca="1" si="347"/>
        <v>0</v>
      </c>
      <c r="GL37" s="125">
        <f t="shared" ca="1" si="347"/>
        <v>0</v>
      </c>
      <c r="GM37" s="125">
        <f t="shared" ca="1" si="347"/>
        <v>0</v>
      </c>
      <c r="GN37" s="125">
        <f t="shared" ca="1" si="347"/>
        <v>0</v>
      </c>
      <c r="GO37" s="124">
        <f t="shared" ref="GO37:HF37" ca="1" si="348">IF(AND($K37=GO$9,$N37=GO$11,$AB37=GO$8,$AI37=GO$12),INDEX(i.FS_Strategy,$AC37+1,$AB37),0)</f>
        <v>0</v>
      </c>
      <c r="GP37" s="124">
        <f t="shared" ca="1" si="348"/>
        <v>0</v>
      </c>
      <c r="GQ37" s="124">
        <f t="shared" ca="1" si="348"/>
        <v>0</v>
      </c>
      <c r="GR37" s="124">
        <f t="shared" ca="1" si="348"/>
        <v>0</v>
      </c>
      <c r="GS37" s="124">
        <f t="shared" ca="1" si="348"/>
        <v>0</v>
      </c>
      <c r="GT37" s="124">
        <f t="shared" ca="1" si="348"/>
        <v>0</v>
      </c>
      <c r="GU37" s="124">
        <f t="shared" ca="1" si="348"/>
        <v>0</v>
      </c>
      <c r="GV37" s="124">
        <f t="shared" ca="1" si="348"/>
        <v>0</v>
      </c>
      <c r="GW37" s="124">
        <f t="shared" ca="1" si="348"/>
        <v>0</v>
      </c>
      <c r="GX37" s="124">
        <f t="shared" ca="1" si="348"/>
        <v>0</v>
      </c>
      <c r="GY37" s="124">
        <f t="shared" ca="1" si="348"/>
        <v>0</v>
      </c>
      <c r="GZ37" s="124">
        <f t="shared" ca="1" si="348"/>
        <v>0</v>
      </c>
      <c r="HA37" s="124">
        <f t="shared" ca="1" si="348"/>
        <v>0</v>
      </c>
      <c r="HB37" s="124">
        <f t="shared" ca="1" si="348"/>
        <v>0</v>
      </c>
      <c r="HC37" s="124">
        <f t="shared" ca="1" si="348"/>
        <v>0</v>
      </c>
      <c r="HD37" s="124">
        <f t="shared" ca="1" si="348"/>
        <v>0</v>
      </c>
      <c r="HE37" s="124">
        <f t="shared" ca="1" si="348"/>
        <v>0</v>
      </c>
      <c r="HF37" s="124">
        <f t="shared" ca="1" si="348"/>
        <v>0</v>
      </c>
      <c r="HG37" s="554">
        <f ca="1">IF(AND($K37=HG$9,$N37=HG$11,$AB37=HG$8),INDEX(i.FS_Strategy,$AD37+1,$AB37),0)</f>
        <v>0</v>
      </c>
      <c r="HH37" s="554">
        <f ca="1">IF(AND($K37=HH$9,$N37=HH$11,$AB37=HH$8),INDEX(i.FS_Strategy,$AD37+1,$AB37),0)</f>
        <v>0</v>
      </c>
      <c r="HI37" s="554">
        <f ca="1">IF(AND($K37=HI$9,$N37=HI$11,$AB37=HI$8),INDEX(i.FS_Strategy,$AD37+1,$AB37),0)</f>
        <v>0</v>
      </c>
      <c r="HJ37" s="125">
        <f t="shared" ref="HJ37:HV37" ca="1" si="349">IF(AND($K37=HJ$9,$N37=HJ$11,$AB37=HJ$8),INDEX(i.FS_Strategy,$AE37+1,$AB37),0)</f>
        <v>0</v>
      </c>
      <c r="HK37" s="125">
        <f t="shared" ca="1" si="349"/>
        <v>0</v>
      </c>
      <c r="HL37" s="125">
        <f t="shared" ca="1" si="349"/>
        <v>0</v>
      </c>
      <c r="HM37" s="125">
        <f t="shared" ca="1" si="349"/>
        <v>0</v>
      </c>
      <c r="HN37" s="125">
        <f t="shared" ca="1" si="349"/>
        <v>0</v>
      </c>
      <c r="HO37" s="125">
        <f t="shared" ca="1" si="349"/>
        <v>0</v>
      </c>
      <c r="HP37" s="125">
        <f t="shared" ca="1" si="349"/>
        <v>0</v>
      </c>
      <c r="HQ37" s="125">
        <f t="shared" ca="1" si="349"/>
        <v>0</v>
      </c>
      <c r="HR37" s="125">
        <f t="shared" ca="1" si="349"/>
        <v>0</v>
      </c>
      <c r="HS37" s="125">
        <f t="shared" ca="1" si="349"/>
        <v>0</v>
      </c>
      <c r="HT37" s="125">
        <f t="shared" ca="1" si="349"/>
        <v>0</v>
      </c>
      <c r="HU37" s="125">
        <f t="shared" ca="1" si="349"/>
        <v>0</v>
      </c>
      <c r="HV37" s="125">
        <f t="shared" ca="1" si="349"/>
        <v>0</v>
      </c>
      <c r="HW37" s="5">
        <f t="shared" ca="1" si="297"/>
        <v>67</v>
      </c>
      <c r="HX37" s="9"/>
      <c r="HY37" s="5">
        <f t="shared" ca="1" si="298"/>
        <v>1</v>
      </c>
      <c r="HZ37" s="5" t="b">
        <f t="shared" ca="1" si="298"/>
        <v>0</v>
      </c>
      <c r="IA37" s="19">
        <f t="shared" ca="1" si="320"/>
        <v>0</v>
      </c>
      <c r="IB37" s="5">
        <f t="shared" ca="1" si="298"/>
        <v>55</v>
      </c>
      <c r="IC37" s="19">
        <f t="shared" ca="1" si="320"/>
        <v>1</v>
      </c>
      <c r="ID37" s="19">
        <f t="shared" ca="1" si="320"/>
        <v>0</v>
      </c>
      <c r="IE37" s="19">
        <f t="shared" ca="1" si="320"/>
        <v>0</v>
      </c>
      <c r="IF37" s="19">
        <f t="shared" ca="1" si="320"/>
        <v>0</v>
      </c>
      <c r="IG37" s="19">
        <f t="shared" ca="1" si="320"/>
        <v>0</v>
      </c>
      <c r="IH37" s="19">
        <f t="shared" ca="1" si="320"/>
        <v>0</v>
      </c>
      <c r="II37" s="19">
        <f t="shared" ca="1" si="320"/>
        <v>0</v>
      </c>
      <c r="IJ37" s="19">
        <f t="shared" ca="1" si="320"/>
        <v>0</v>
      </c>
      <c r="IK37" s="19">
        <f t="shared" ca="1" si="320"/>
        <v>0</v>
      </c>
      <c r="IL37" s="19">
        <f t="shared" ca="1" si="320"/>
        <v>0</v>
      </c>
      <c r="IM37" s="19">
        <f t="shared" ca="1" si="254"/>
        <v>0</v>
      </c>
      <c r="IN37" s="19">
        <f t="shared" ca="1" si="254"/>
        <v>0</v>
      </c>
      <c r="IO37" s="19">
        <f t="shared" ca="1" si="254"/>
        <v>0</v>
      </c>
      <c r="IP37" s="19">
        <f t="shared" ca="1" si="254"/>
        <v>0</v>
      </c>
      <c r="IQ37" s="19">
        <f t="shared" ca="1" si="254"/>
        <v>0</v>
      </c>
      <c r="IR37" s="19">
        <f t="shared" ca="1" si="254"/>
        <v>0</v>
      </c>
      <c r="IS37" s="19">
        <f t="shared" ca="1" si="254"/>
        <v>0</v>
      </c>
      <c r="IT37" s="19">
        <f t="shared" ca="1" si="254"/>
        <v>0</v>
      </c>
      <c r="IU37" s="19">
        <f t="shared" ca="1" si="254"/>
        <v>0</v>
      </c>
      <c r="IV37" s="19">
        <f t="shared" ca="1" si="254"/>
        <v>0</v>
      </c>
      <c r="IW37" s="19">
        <f t="shared" ca="1" si="254"/>
        <v>0</v>
      </c>
      <c r="IX37" s="19">
        <f t="shared" ca="1" si="254"/>
        <v>0</v>
      </c>
      <c r="IY37" s="19">
        <f t="shared" ca="1" si="254"/>
        <v>1</v>
      </c>
      <c r="IZ37" s="19">
        <f t="shared" ca="1" si="254"/>
        <v>0</v>
      </c>
      <c r="JA37" s="19">
        <f t="shared" ca="1" si="254"/>
        <v>1</v>
      </c>
      <c r="JB37" s="9"/>
      <c r="JC37" s="5" t="b">
        <f t="shared" ca="1" si="299"/>
        <v>0</v>
      </c>
      <c r="JD37" s="5" t="b">
        <f t="shared" ca="1" si="300"/>
        <v>0</v>
      </c>
      <c r="JE37" s="5" t="b">
        <f t="shared" ca="1" si="300"/>
        <v>0</v>
      </c>
      <c r="JF37" s="5" t="b">
        <f t="shared" ca="1" si="300"/>
        <v>1</v>
      </c>
      <c r="JG37" s="144">
        <f t="shared" ca="1" si="301"/>
        <v>1</v>
      </c>
      <c r="JH37" s="144">
        <f t="shared" ca="1" si="301"/>
        <v>1</v>
      </c>
      <c r="JI37" s="19" t="str">
        <f t="shared" ca="1" si="321"/>
        <v>-</v>
      </c>
      <c r="JJ37" s="19" t="str">
        <f t="shared" ca="1" si="321"/>
        <v>-</v>
      </c>
      <c r="JK37" s="19" t="str">
        <f t="shared" ca="1" si="321"/>
        <v>-</v>
      </c>
      <c r="JL37" s="19" t="str">
        <f t="shared" ca="1" si="321"/>
        <v>-</v>
      </c>
      <c r="JM37" s="19">
        <f t="shared" ca="1" si="321"/>
        <v>1</v>
      </c>
      <c r="JN37" s="19">
        <f t="shared" ca="1" si="321"/>
        <v>0.66</v>
      </c>
      <c r="JO37" s="19" t="str">
        <f t="shared" ca="1" si="321"/>
        <v>-</v>
      </c>
      <c r="JP37" s="5" t="b" cm="1">
        <f t="array" aca="1" ref="JP37" ca="1">IF(OR(JQ37:JX37&lt;&gt;"-"),TRUE,"-")</f>
        <v>1</v>
      </c>
      <c r="JQ37" s="237">
        <f t="shared" ca="1" si="332"/>
        <v>2</v>
      </c>
      <c r="JR37" s="237">
        <f t="shared" ca="1" si="332"/>
        <v>2</v>
      </c>
      <c r="JS37" s="237">
        <f t="shared" ca="1" si="332"/>
        <v>2</v>
      </c>
      <c r="JT37" s="237">
        <f t="shared" ca="1" si="332"/>
        <v>2</v>
      </c>
      <c r="JU37" s="237">
        <f t="shared" ca="1" si="332"/>
        <v>2</v>
      </c>
      <c r="JV37" s="237">
        <f t="shared" ca="1" si="332"/>
        <v>2</v>
      </c>
      <c r="JW37" s="237">
        <f t="shared" ca="1" si="332"/>
        <v>2</v>
      </c>
      <c r="JX37" s="237">
        <f t="shared" ca="1" si="332"/>
        <v>2</v>
      </c>
      <c r="JY37" s="5" t="str">
        <f t="array" aca="1" ref="JY37" ca="1">IF(OR(JZ37:KF37&lt;&gt;"-"),TRUE,"-")</f>
        <v>-</v>
      </c>
      <c r="JZ37" s="19" t="str">
        <f t="shared" ref="JZ37:KF37" ca="1" si="350">OFFSET(JZ$5,$B37,0)</f>
        <v>-</v>
      </c>
      <c r="KA37" s="19" t="str">
        <f t="shared" ca="1" si="350"/>
        <v>-</v>
      </c>
      <c r="KB37" s="19" t="str">
        <f t="shared" ca="1" si="350"/>
        <v>-</v>
      </c>
      <c r="KC37" s="19" t="str">
        <f t="shared" ca="1" si="350"/>
        <v>-</v>
      </c>
      <c r="KD37" s="19" t="str">
        <f t="shared" ca="1" si="350"/>
        <v>-</v>
      </c>
      <c r="KE37" s="19" t="str">
        <f t="shared" ca="1" si="350"/>
        <v>-</v>
      </c>
      <c r="KF37" s="19" t="str">
        <f t="shared" ca="1" si="350"/>
        <v>-</v>
      </c>
      <c r="KG37" s="19" t="b">
        <f t="shared" ref="KG37:KI37" ca="1" si="351">OFFSET(KG$5,$B37,0)</f>
        <v>1</v>
      </c>
      <c r="KH37" s="144">
        <f t="shared" ca="1" si="302"/>
        <v>2</v>
      </c>
      <c r="KI37" s="19">
        <f t="shared" ca="1" si="351"/>
        <v>2</v>
      </c>
      <c r="KJ37" s="19" t="b">
        <f t="shared" ca="1" si="264"/>
        <v>0</v>
      </c>
      <c r="KK37" s="19" t="str">
        <f t="shared" ca="1" si="324"/>
        <v>-</v>
      </c>
      <c r="KL37" s="5" t="str">
        <f t="shared" ca="1" si="303"/>
        <v>-</v>
      </c>
      <c r="KM37" s="5" t="str">
        <f t="shared" ca="1" si="303"/>
        <v>-</v>
      </c>
      <c r="KN37" s="5" t="str">
        <f t="shared" ca="1" si="303"/>
        <v>-</v>
      </c>
      <c r="KO37" s="5" t="str">
        <f t="shared" ca="1" si="303"/>
        <v>-</v>
      </c>
      <c r="KP37" s="19" t="b">
        <f t="shared" ca="1" si="266"/>
        <v>0</v>
      </c>
      <c r="KQ37" s="19" t="str">
        <f t="shared" ca="1" si="304"/>
        <v>-</v>
      </c>
      <c r="KR37" s="19" t="str">
        <f t="shared" ca="1" si="304"/>
        <v>-</v>
      </c>
      <c r="KS37" s="19" t="b">
        <f t="shared" ca="1" si="304"/>
        <v>1</v>
      </c>
      <c r="KT37" s="19">
        <f t="shared" ca="1" si="304"/>
        <v>0.75</v>
      </c>
      <c r="KU37" s="19">
        <f t="shared" ca="1" si="304"/>
        <v>0.75</v>
      </c>
      <c r="KV37" s="19">
        <f t="shared" ca="1" si="304"/>
        <v>0.99</v>
      </c>
      <c r="KW37" s="19">
        <f t="shared" ca="1" si="304"/>
        <v>0.5</v>
      </c>
      <c r="KX37" s="19">
        <f t="shared" ca="1" si="304"/>
        <v>0</v>
      </c>
      <c r="KY37" s="19">
        <f t="shared" ca="1" si="304"/>
        <v>0</v>
      </c>
      <c r="KZ37" s="19" t="str">
        <f t="shared" ca="1" si="304"/>
        <v>-</v>
      </c>
      <c r="LA37" s="19" t="str">
        <f t="shared" ca="1" si="304"/>
        <v>-</v>
      </c>
      <c r="LB37" s="19" t="str">
        <f t="shared" ca="1" si="304"/>
        <v>-</v>
      </c>
      <c r="LC37" s="5">
        <f t="shared" ca="1" si="305"/>
        <v>1</v>
      </c>
      <c r="LD37" s="9"/>
      <c r="LE37" s="19">
        <f t="shared" ref="LE37:OB37" ca="1" si="352">OFFSET(LE$5,$B37,0)</f>
        <v>70</v>
      </c>
      <c r="LF37" s="19">
        <f t="shared" ca="1" si="352"/>
        <v>50</v>
      </c>
      <c r="LG37" s="19">
        <f t="shared" ca="1" si="352"/>
        <v>74</v>
      </c>
      <c r="LH37" s="19">
        <f t="shared" ca="1" si="352"/>
        <v>50</v>
      </c>
      <c r="LI37" s="5" t="b" cm="1">
        <f t="array" aca="1" ref="LI37" ca="1">INDEX(i.meatgrid,$Q37,LI$7)</f>
        <v>1</v>
      </c>
      <c r="LJ37" s="5" t="b" cm="1">
        <f t="array" aca="1" ref="LJ37" ca="1">INDEX(i.meatgrid,$Q37,LJ$7)</f>
        <v>0</v>
      </c>
      <c r="LK37" s="19">
        <f t="shared" ca="1" si="268"/>
        <v>1</v>
      </c>
      <c r="LL37" s="5">
        <f t="shared" ca="1" si="306"/>
        <v>1</v>
      </c>
      <c r="LM37" s="5" cm="1">
        <f t="array" aca="1" ref="LM37" ca="1">INDEX(i.meatgrid,$Q37,LM$7)</f>
        <v>1</v>
      </c>
      <c r="LN37" s="5" cm="1">
        <f t="array" aca="1" ref="LN37" ca="1">INDEX(i.meatgrid,$Q37,LN$7)</f>
        <v>1</v>
      </c>
      <c r="LO37" s="5" cm="1">
        <f t="array" aca="1" ref="LO37" ca="1">INDEX(i.meatgrid,$Q37,LO$7)</f>
        <v>1</v>
      </c>
      <c r="LP37" s="5" cm="1">
        <f t="array" aca="1" ref="LP37" ca="1">INDEX(i.meatgrid,$Q37,LP$7)</f>
        <v>0</v>
      </c>
      <c r="LQ37" s="5" cm="1">
        <f t="array" aca="1" ref="LQ37" ca="1">INDEX(i.meatgrid,$Q37,LQ$7)</f>
        <v>1</v>
      </c>
      <c r="LR37" s="5" cm="1">
        <f t="array" aca="1" ref="LR37" ca="1">INDEX(i.meatgrid,$Q37,LR$7)</f>
        <v>1</v>
      </c>
      <c r="LS37" s="5" cm="1">
        <f t="array" aca="1" ref="LS37" ca="1">INDEX(i.meatgrid,$Q37,LS$7)</f>
        <v>1</v>
      </c>
      <c r="LT37" s="5" cm="1">
        <f t="array" aca="1" ref="LT37" ca="1">INDEX(i.meatgrid,$Q37,LT$7)</f>
        <v>1</v>
      </c>
      <c r="LU37" s="19">
        <f t="shared" ca="1" si="307"/>
        <v>1</v>
      </c>
      <c r="LV37" s="9"/>
      <c r="LW37" s="19" t="b">
        <f t="shared" ca="1" si="325"/>
        <v>0</v>
      </c>
      <c r="LX37" s="19" t="b">
        <f t="shared" ca="1" si="325"/>
        <v>0</v>
      </c>
      <c r="LY37" s="19">
        <f t="shared" ca="1" si="352"/>
        <v>1</v>
      </c>
      <c r="LZ37" s="19">
        <f t="shared" ca="1" si="352"/>
        <v>0.75</v>
      </c>
      <c r="MA37" s="19">
        <f t="shared" ca="1" si="352"/>
        <v>0.75</v>
      </c>
      <c r="MB37" s="19">
        <f t="shared" ca="1" si="352"/>
        <v>0.8</v>
      </c>
      <c r="MC37" s="19">
        <f t="shared" ca="1" si="352"/>
        <v>0.82499999999999996</v>
      </c>
      <c r="MD37" s="19">
        <f t="shared" ca="1" si="352"/>
        <v>0.875</v>
      </c>
      <c r="ME37" s="19">
        <f t="shared" ca="1" si="352"/>
        <v>0.9</v>
      </c>
      <c r="MF37" s="19">
        <f t="shared" ca="1" si="352"/>
        <v>1</v>
      </c>
      <c r="MG37" s="19">
        <f t="shared" ca="1" si="352"/>
        <v>0.875</v>
      </c>
      <c r="MH37" s="19" t="b">
        <f t="shared" ca="1" si="352"/>
        <v>1</v>
      </c>
      <c r="MI37" s="19">
        <f t="shared" ca="1" si="352"/>
        <v>74.989999999999995</v>
      </c>
      <c r="MJ37" s="19" t="str">
        <f t="shared" ca="1" si="352"/>
        <v>-</v>
      </c>
      <c r="MK37" s="19" t="str">
        <f t="shared" ca="1" si="352"/>
        <v>-</v>
      </c>
      <c r="ML37" s="19" t="str">
        <f t="shared" ca="1" si="352"/>
        <v>-</v>
      </c>
      <c r="MM37" s="19" t="str">
        <f t="shared" ca="1" si="352"/>
        <v>-</v>
      </c>
      <c r="MN37" s="19" t="str">
        <f t="shared" ca="1" si="352"/>
        <v>-</v>
      </c>
      <c r="MO37" s="19" t="str">
        <f t="shared" ca="1" si="352"/>
        <v>-</v>
      </c>
      <c r="MP37" s="19" t="str">
        <f t="shared" ca="1" si="352"/>
        <v>-</v>
      </c>
      <c r="MQ37" s="19">
        <f t="shared" ca="1" si="352"/>
        <v>36.99</v>
      </c>
      <c r="MR37" s="19">
        <f t="shared" ca="1" si="352"/>
        <v>36.99</v>
      </c>
      <c r="MS37" s="19" t="str">
        <f t="shared" ca="1" si="352"/>
        <v>-</v>
      </c>
      <c r="MT37" s="19" t="str">
        <f t="shared" ca="1" si="352"/>
        <v>-</v>
      </c>
      <c r="MU37" s="19" t="str">
        <f t="shared" ca="1" si="352"/>
        <v>-</v>
      </c>
      <c r="MV37" s="19" t="str">
        <f t="shared" ca="1" si="352"/>
        <v>-</v>
      </c>
      <c r="MW37" s="19" t="str">
        <f t="shared" ca="1" si="352"/>
        <v>-</v>
      </c>
      <c r="MX37" s="19">
        <f t="shared" ca="1" si="352"/>
        <v>49.99</v>
      </c>
      <c r="MY37" s="19">
        <f t="shared" ca="1" si="352"/>
        <v>49.99</v>
      </c>
      <c r="MZ37" s="19">
        <f t="shared" ca="1" si="352"/>
        <v>49.99</v>
      </c>
      <c r="NA37" s="19">
        <f t="shared" ca="1" si="352"/>
        <v>49.99</v>
      </c>
      <c r="NB37" s="19">
        <f t="shared" ca="1" si="352"/>
        <v>49.99</v>
      </c>
      <c r="NC37" s="19">
        <f t="shared" ca="1" si="352"/>
        <v>49.99</v>
      </c>
      <c r="ND37" s="19">
        <f t="shared" ca="1" si="352"/>
        <v>49.99</v>
      </c>
      <c r="NE37" s="19">
        <f t="shared" ca="1" si="352"/>
        <v>49.99</v>
      </c>
      <c r="NF37" s="19">
        <f t="shared" ca="1" si="352"/>
        <v>412.99</v>
      </c>
      <c r="NG37" s="19">
        <f t="shared" ca="1" si="352"/>
        <v>412.99</v>
      </c>
      <c r="NH37" s="19" t="str">
        <f t="shared" ca="1" si="352"/>
        <v>-</v>
      </c>
      <c r="NI37" s="19" t="str">
        <f t="shared" ca="1" si="352"/>
        <v>-</v>
      </c>
      <c r="NJ37" s="19" t="str">
        <f t="shared" ca="1" si="352"/>
        <v>-</v>
      </c>
      <c r="NK37" s="19" t="str">
        <f t="shared" ca="1" si="352"/>
        <v>-</v>
      </c>
      <c r="NL37" s="19" t="str">
        <f t="shared" ca="1" si="352"/>
        <v>-</v>
      </c>
      <c r="NM37" s="19">
        <f t="shared" ca="1" si="352"/>
        <v>6.8900000000000006</v>
      </c>
      <c r="NN37" s="19">
        <f t="shared" ca="1" si="352"/>
        <v>6.8900000000000006</v>
      </c>
      <c r="NO37" s="19">
        <f t="shared" ca="1" si="352"/>
        <v>6.8900000000000006</v>
      </c>
      <c r="NP37" s="19">
        <f t="shared" ca="1" si="352"/>
        <v>6.8900000000000006</v>
      </c>
      <c r="NQ37" s="19">
        <f t="shared" ca="1" si="352"/>
        <v>6.8900000000000006</v>
      </c>
      <c r="NR37" s="19">
        <f t="shared" ca="1" si="352"/>
        <v>6.8900000000000006</v>
      </c>
      <c r="NS37" s="19">
        <f t="shared" ca="1" si="352"/>
        <v>6.8900000000000006</v>
      </c>
      <c r="NT37" s="19">
        <f t="shared" ca="1" si="352"/>
        <v>6.8900000000000006</v>
      </c>
      <c r="NU37" s="19">
        <f t="shared" ca="1" si="352"/>
        <v>346.99</v>
      </c>
      <c r="NV37" s="19">
        <f t="shared" ca="1" si="352"/>
        <v>346.99</v>
      </c>
      <c r="NW37" s="19" t="str">
        <f t="shared" ca="1" si="352"/>
        <v>-</v>
      </c>
      <c r="NX37" s="19" t="str">
        <f t="shared" ca="1" si="352"/>
        <v>-</v>
      </c>
      <c r="NY37" s="19" t="str">
        <f t="shared" ca="1" si="352"/>
        <v>-</v>
      </c>
      <c r="NZ37" s="19" t="str">
        <f t="shared" ca="1" si="352"/>
        <v>-</v>
      </c>
      <c r="OA37" s="19" t="str">
        <f t="shared" ca="1" si="352"/>
        <v>-</v>
      </c>
      <c r="OB37" s="19">
        <f t="shared" ca="1" si="352"/>
        <v>0</v>
      </c>
      <c r="OC37" s="24">
        <v>0</v>
      </c>
    </row>
    <row r="38" spans="1:393" outlineLevel="1">
      <c r="A38" s="21">
        <f t="shared" si="338"/>
        <v>33</v>
      </c>
      <c r="B38" s="21"/>
      <c r="D38" s="14"/>
      <c r="E38" t="b">
        <v>0</v>
      </c>
      <c r="H38" s="21"/>
      <c r="I38" s="21"/>
      <c r="J38" s="21"/>
      <c r="K38" s="21"/>
      <c r="L38" s="21"/>
      <c r="M38" s="21"/>
      <c r="N38" s="21"/>
      <c r="O38" s="21"/>
      <c r="P38" s="21"/>
      <c r="Q38" s="21"/>
      <c r="R38" s="21"/>
      <c r="S38" s="21"/>
      <c r="T38" s="21"/>
      <c r="U38" s="218"/>
      <c r="V38" s="218"/>
      <c r="W38" s="21"/>
      <c r="X38" s="218"/>
      <c r="Y38" s="218"/>
      <c r="Z38" s="218"/>
      <c r="AA38" s="218"/>
      <c r="AB38" s="218"/>
      <c r="AC38" s="323" t="e">
        <f>INDEX(CHOOSE($N38,DataAutumn!i.OptLTWAdj,DataWinter!i.OptLTWAdj,DataSpring!i.OptLTWAdj),AC$7+($AI38-1)*3+($W38-1)*15,$S38+($M38-1)*4)</f>
        <v>#VALUE!</v>
      </c>
      <c r="AD38" s="218"/>
      <c r="AE38" s="218"/>
      <c r="AL38" s="234" t="str">
        <f ca="1">"blank "&amp;TEXT(RAND(),"0.000")</f>
        <v>blank 0.990</v>
      </c>
      <c r="AM38" s="9" t="str">
        <f ca="1">IF(COUNTIF(AL$5:AL38,AL38)=1,"-","Dup")</f>
        <v>-</v>
      </c>
      <c r="AN38" s="9"/>
      <c r="AO38" s="14"/>
      <c r="AP38" s="14"/>
      <c r="AQ38" s="14"/>
      <c r="AR38" s="14"/>
      <c r="AS38" s="14"/>
      <c r="AT38" s="14"/>
      <c r="AU38" s="9"/>
      <c r="AV38" s="14"/>
      <c r="AW38" s="14"/>
      <c r="AX38" s="14"/>
      <c r="AY38" s="14"/>
      <c r="AZ38" s="14"/>
      <c r="BA38" s="14"/>
      <c r="BB38" s="14"/>
      <c r="BC38" s="9"/>
      <c r="BD38" s="14"/>
      <c r="BE38" s="14"/>
      <c r="BF38" s="14"/>
      <c r="BG38" s="14"/>
      <c r="BH38" s="14"/>
      <c r="BI38" s="14"/>
      <c r="BJ38" s="14"/>
      <c r="BK38" s="14"/>
      <c r="BL38" s="14"/>
      <c r="BM38" s="14"/>
      <c r="BN38" s="14"/>
      <c r="BO38" s="9"/>
      <c r="BP38" s="14"/>
      <c r="BQ38" s="14"/>
      <c r="BR38" s="14"/>
      <c r="BS38" s="14"/>
      <c r="BT38" s="14"/>
      <c r="BU38" s="14"/>
      <c r="BV38" s="14"/>
      <c r="BW38" s="14"/>
      <c r="BX38" s="14"/>
      <c r="BY38" s="14"/>
      <c r="BZ38" s="9"/>
      <c r="CA38" s="14"/>
      <c r="CB38" s="14"/>
      <c r="CC38" s="14"/>
      <c r="CD38" s="14"/>
      <c r="CE38" s="14"/>
      <c r="CF38" s="14"/>
      <c r="CG38" s="14"/>
      <c r="CH38" s="14"/>
      <c r="CI38" s="14"/>
      <c r="CJ38" s="14"/>
      <c r="CK38" s="14"/>
      <c r="CL38" s="9"/>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c r="ED38" s="14"/>
      <c r="EE38" s="14"/>
      <c r="EF38" s="14"/>
      <c r="EG38" s="14"/>
      <c r="EH38" s="14"/>
      <c r="EI38" s="14"/>
      <c r="EJ38" s="14"/>
      <c r="EK38" s="14"/>
      <c r="EL38" s="14"/>
      <c r="EM38" s="14"/>
      <c r="EN38" s="14"/>
      <c r="EO38" s="14"/>
      <c r="EP38" s="14"/>
      <c r="EQ38" s="14"/>
      <c r="ER38" s="14"/>
      <c r="ES38" s="14"/>
      <c r="ET38" s="14"/>
      <c r="EU38" s="14"/>
      <c r="EV38" s="14"/>
      <c r="EW38" s="14"/>
      <c r="EX38" s="14"/>
      <c r="EY38" s="14"/>
      <c r="EZ38" s="14"/>
      <c r="FA38" s="14"/>
      <c r="FB38" s="14"/>
      <c r="FC38" s="14"/>
      <c r="FD38" s="14"/>
      <c r="FE38" s="14"/>
      <c r="FF38" s="14"/>
      <c r="FG38" s="14"/>
      <c r="FH38" s="14"/>
      <c r="FI38" s="14"/>
      <c r="FJ38" s="14"/>
      <c r="FK38" s="14"/>
      <c r="FL38" s="14"/>
      <c r="FM38" s="14"/>
      <c r="FN38" s="14"/>
      <c r="FO38" s="14"/>
      <c r="FP38" s="14"/>
      <c r="FQ38" s="14"/>
      <c r="FR38" s="14"/>
      <c r="FS38" s="14"/>
      <c r="FT38" s="14"/>
      <c r="FU38" s="14"/>
      <c r="FV38" s="14"/>
      <c r="FW38" s="14"/>
      <c r="FX38" s="14"/>
      <c r="FY38" s="14"/>
      <c r="FZ38" s="14"/>
      <c r="GA38" s="14"/>
      <c r="GB38" s="14"/>
      <c r="GC38" s="14"/>
      <c r="GD38" s="14"/>
      <c r="GE38" s="14"/>
      <c r="GF38" s="14"/>
      <c r="GG38" s="14"/>
      <c r="GH38" s="14"/>
      <c r="GI38" s="14"/>
      <c r="GJ38" s="14"/>
      <c r="GK38" s="14"/>
      <c r="GL38" s="14"/>
      <c r="GM38" s="14"/>
      <c r="GN38" s="14"/>
      <c r="GO38" s="14"/>
      <c r="GP38" s="14"/>
      <c r="GQ38" s="14"/>
      <c r="GR38" s="14"/>
      <c r="GS38" s="14"/>
      <c r="GT38" s="14"/>
      <c r="GU38" s="14"/>
      <c r="GV38" s="14"/>
      <c r="GW38" s="14"/>
      <c r="GX38" s="14"/>
      <c r="GY38" s="14"/>
      <c r="GZ38" s="14"/>
      <c r="HA38" s="14"/>
      <c r="HB38" s="14"/>
      <c r="HC38" s="14"/>
      <c r="HD38" s="14"/>
      <c r="HE38" s="14"/>
      <c r="HF38" s="14"/>
      <c r="HG38" s="14"/>
      <c r="HH38" s="14"/>
      <c r="HI38" s="14"/>
      <c r="HJ38" s="14"/>
      <c r="HK38" s="14"/>
      <c r="HL38" s="14"/>
      <c r="HM38" s="14"/>
      <c r="HN38" s="14"/>
      <c r="HO38" s="14"/>
      <c r="HP38" s="14"/>
      <c r="HQ38" s="14"/>
      <c r="HR38" s="14"/>
      <c r="HS38" s="14"/>
      <c r="HT38" s="14"/>
      <c r="HU38" s="14"/>
      <c r="HV38" s="14"/>
      <c r="HW38" s="14"/>
      <c r="HX38" s="9"/>
      <c r="HY38" s="14"/>
      <c r="HZ38" s="14"/>
      <c r="IA38" s="14"/>
      <c r="IB38" s="14"/>
      <c r="IC38" s="14"/>
      <c r="ID38" s="14"/>
      <c r="IE38" s="14"/>
      <c r="IF38" s="14"/>
      <c r="IG38" s="14"/>
      <c r="IH38" s="14"/>
      <c r="II38" s="14"/>
      <c r="IJ38" s="14"/>
      <c r="IK38" s="14"/>
      <c r="IL38" s="14"/>
      <c r="IM38" s="14"/>
      <c r="IN38" s="14"/>
      <c r="IO38" s="14"/>
      <c r="IP38" s="14"/>
      <c r="IQ38" s="14"/>
      <c r="IR38" s="14"/>
      <c r="IS38" s="14"/>
      <c r="IT38" s="14"/>
      <c r="IU38" s="14"/>
      <c r="IV38" s="14"/>
      <c r="IW38" s="14"/>
      <c r="IX38" s="14"/>
      <c r="IY38" s="14"/>
      <c r="IZ38" s="14"/>
      <c r="JA38" s="14"/>
      <c r="JB38" s="9"/>
      <c r="JC38" s="14"/>
      <c r="JD38" s="14"/>
      <c r="JE38" s="14"/>
      <c r="JF38" s="14"/>
      <c r="JG38" s="14"/>
      <c r="JH38" s="14"/>
      <c r="JI38" s="14"/>
      <c r="JJ38" s="14"/>
      <c r="JK38" s="14"/>
      <c r="JL38" s="14"/>
      <c r="JM38" s="14"/>
      <c r="JN38" s="14"/>
      <c r="JO38" s="14"/>
      <c r="JP38" s="14"/>
      <c r="JQ38" s="14"/>
      <c r="JR38" s="14"/>
      <c r="JS38" s="14"/>
      <c r="JT38" s="14"/>
      <c r="JU38" s="14"/>
      <c r="JV38" s="14"/>
      <c r="JW38" s="14"/>
      <c r="JX38" s="14"/>
      <c r="JY38" s="14"/>
      <c r="JZ38" s="14"/>
      <c r="KA38" s="14"/>
      <c r="KB38" s="14"/>
      <c r="KC38" s="14"/>
      <c r="KD38" s="14"/>
      <c r="KE38" s="14"/>
      <c r="KF38" s="14"/>
      <c r="KG38" s="14"/>
      <c r="KH38" s="14"/>
      <c r="KI38" s="14"/>
      <c r="KJ38" s="14"/>
      <c r="KK38" s="14"/>
      <c r="KL38" s="14"/>
      <c r="KM38" s="14"/>
      <c r="KN38" s="14"/>
      <c r="KO38" s="14"/>
      <c r="KP38" s="14"/>
      <c r="KQ38" s="14"/>
      <c r="KR38" s="14"/>
      <c r="KS38" s="14"/>
      <c r="KT38" s="14"/>
      <c r="KU38" s="14"/>
      <c r="KV38" s="14"/>
      <c r="KW38" s="14"/>
      <c r="KX38" s="14"/>
      <c r="KY38" s="14"/>
      <c r="KZ38" s="14"/>
      <c r="LA38" s="14"/>
      <c r="LB38" s="14"/>
      <c r="LC38" s="14"/>
      <c r="LD38" s="9"/>
      <c r="LE38" s="14"/>
      <c r="LF38" s="14"/>
      <c r="LG38" s="14"/>
      <c r="LH38" s="14"/>
      <c r="LI38" s="14"/>
      <c r="LJ38" s="14"/>
      <c r="LK38" s="14"/>
      <c r="LL38" s="14"/>
      <c r="LM38" s="14"/>
      <c r="LN38" s="14"/>
      <c r="LO38" s="14"/>
      <c r="LP38" s="14"/>
      <c r="LQ38" s="14"/>
      <c r="LR38" s="14"/>
      <c r="LS38" s="14"/>
      <c r="LT38" s="14"/>
      <c r="LU38" s="14"/>
      <c r="LV38" s="9"/>
      <c r="LW38" s="14"/>
      <c r="LX38" s="14"/>
      <c r="LY38" s="14"/>
      <c r="LZ38" s="14"/>
      <c r="MA38" s="14"/>
      <c r="MB38" s="14"/>
      <c r="MC38" s="14"/>
      <c r="MD38" s="14"/>
      <c r="ME38" s="14"/>
      <c r="MF38" s="14"/>
      <c r="MG38" s="14"/>
      <c r="MH38" s="14"/>
      <c r="MI38" s="14"/>
      <c r="MJ38" s="14"/>
      <c r="MK38" s="14"/>
      <c r="ML38" s="14"/>
      <c r="MM38" s="14"/>
      <c r="MN38" s="14"/>
      <c r="MO38" s="14"/>
      <c r="MP38" s="14"/>
      <c r="MQ38" s="14"/>
      <c r="MR38" s="14"/>
      <c r="MS38" s="14"/>
      <c r="MT38" s="14"/>
      <c r="MU38" s="14"/>
      <c r="MV38" s="14"/>
      <c r="MW38" s="14"/>
      <c r="MX38" s="14"/>
      <c r="MY38" s="14"/>
      <c r="MZ38" s="14"/>
      <c r="NA38" s="14"/>
      <c r="NB38" s="14"/>
      <c r="NC38" s="14"/>
      <c r="ND38" s="14"/>
      <c r="NE38" s="14"/>
      <c r="NF38" s="14"/>
      <c r="NG38" s="14"/>
      <c r="NH38" s="14"/>
      <c r="NI38" s="14"/>
      <c r="NJ38" s="14"/>
      <c r="NK38" s="14"/>
      <c r="NL38" s="14"/>
      <c r="NM38" s="14"/>
      <c r="NN38" s="14"/>
      <c r="NO38" s="14"/>
      <c r="NP38" s="14"/>
      <c r="NQ38" s="14"/>
      <c r="NR38" s="14"/>
      <c r="NS38" s="14"/>
      <c r="NT38" s="14"/>
      <c r="NU38" s="14"/>
      <c r="NV38" s="14"/>
      <c r="NW38" s="14"/>
      <c r="NX38" s="14"/>
      <c r="NY38" s="14"/>
      <c r="NZ38" s="14"/>
      <c r="OA38" s="14"/>
      <c r="OB38" s="14"/>
      <c r="OC38" s="24">
        <v>0</v>
      </c>
    </row>
    <row r="39" spans="1:393">
      <c r="A39" s="21">
        <f>ROW(A39)-5</f>
        <v>34</v>
      </c>
      <c r="B39" s="21"/>
      <c r="D39" s="14"/>
      <c r="E39" t="b">
        <v>0</v>
      </c>
      <c r="G39" s="32" t="s">
        <v>1019</v>
      </c>
      <c r="M39">
        <v>1</v>
      </c>
      <c r="N39">
        <v>1</v>
      </c>
      <c r="P39">
        <v>1</v>
      </c>
      <c r="Q39">
        <v>1</v>
      </c>
      <c r="R39">
        <v>1</v>
      </c>
      <c r="S39">
        <v>1</v>
      </c>
      <c r="T39">
        <v>1</v>
      </c>
      <c r="U39" s="218"/>
      <c r="V39" s="218"/>
      <c r="W39">
        <v>0</v>
      </c>
      <c r="X39" s="218"/>
      <c r="Y39" s="218">
        <v>81</v>
      </c>
      <c r="Z39" s="218">
        <v>81</v>
      </c>
      <c r="AA39" s="218">
        <v>81</v>
      </c>
      <c r="AB39" s="218">
        <v>1</v>
      </c>
      <c r="AC39" s="218">
        <v>1</v>
      </c>
      <c r="AD39" s="218">
        <v>1</v>
      </c>
      <c r="AE39" s="218">
        <v>1</v>
      </c>
      <c r="AL39" s="233" t="s">
        <v>1757</v>
      </c>
      <c r="AM39" s="9" t="s">
        <v>34</v>
      </c>
      <c r="AN39" s="9"/>
      <c r="AO39" s="515"/>
      <c r="AP39" s="515"/>
      <c r="AQ39" s="515"/>
      <c r="AR39" s="515"/>
      <c r="AS39" s="515"/>
      <c r="AT39" s="515"/>
      <c r="AU39" s="9"/>
      <c r="AV39" s="515"/>
      <c r="AW39" s="515"/>
      <c r="AX39" s="515"/>
      <c r="AY39" s="515"/>
      <c r="AZ39" s="515"/>
      <c r="BA39" s="515"/>
      <c r="BB39" s="515"/>
      <c r="BC39" s="9"/>
      <c r="BD39" s="515"/>
      <c r="BE39" s="515"/>
      <c r="BF39" s="515"/>
      <c r="BG39" s="515"/>
      <c r="BH39" s="515"/>
      <c r="BI39" s="515"/>
      <c r="BJ39" s="515"/>
      <c r="BK39" s="515"/>
      <c r="BL39" s="515"/>
      <c r="BM39" s="515"/>
      <c r="BN39" s="515"/>
      <c r="BO39" s="9"/>
      <c r="BP39" s="515"/>
      <c r="BQ39" s="515"/>
      <c r="BR39" s="515"/>
      <c r="BS39" s="515"/>
      <c r="BT39" s="515"/>
      <c r="BU39" s="515"/>
      <c r="BV39" s="515"/>
      <c r="BW39" s="515"/>
      <c r="BX39" s="515"/>
      <c r="BY39" s="515"/>
      <c r="BZ39" s="9"/>
      <c r="CA39" s="515"/>
      <c r="CB39" s="515"/>
      <c r="CC39" s="515"/>
      <c r="CD39" s="515"/>
      <c r="CE39" s="515"/>
      <c r="CF39" s="515"/>
      <c r="CG39" s="515"/>
      <c r="CH39" s="515"/>
      <c r="CI39" s="515"/>
      <c r="CJ39" s="515"/>
      <c r="CK39" s="515"/>
      <c r="CL39" s="9"/>
      <c r="CM39" s="515"/>
      <c r="CN39" s="515"/>
      <c r="CO39" s="515"/>
      <c r="CP39" s="515"/>
      <c r="CQ39" s="515"/>
      <c r="CR39" s="515"/>
      <c r="CS39" s="515"/>
      <c r="CT39" s="515"/>
      <c r="CU39" s="515"/>
      <c r="CV39" s="515"/>
      <c r="CW39" s="515"/>
      <c r="CX39" s="515"/>
      <c r="CY39" s="515"/>
      <c r="CZ39" s="515"/>
      <c r="DA39" s="515"/>
      <c r="DB39" s="515"/>
      <c r="DC39" s="515"/>
      <c r="DD39" s="515"/>
      <c r="DE39" s="515"/>
      <c r="DF39" s="515"/>
      <c r="DG39" s="515"/>
      <c r="DH39" s="515"/>
      <c r="DI39" s="515"/>
      <c r="DJ39" s="515"/>
      <c r="DK39" s="515"/>
      <c r="DL39" s="515"/>
      <c r="DM39" s="515"/>
      <c r="DN39" s="515"/>
      <c r="DO39" s="515"/>
      <c r="DP39" s="515"/>
      <c r="DQ39" s="515"/>
      <c r="DR39" s="515"/>
      <c r="DS39" s="515"/>
      <c r="DT39" s="515"/>
      <c r="DU39" s="515"/>
      <c r="DV39" s="516"/>
      <c r="DW39" s="515"/>
      <c r="DX39" s="515"/>
      <c r="DY39" s="515"/>
      <c r="DZ39" s="515"/>
      <c r="EA39" s="515"/>
      <c r="EB39" s="515"/>
      <c r="EC39" s="515"/>
      <c r="ED39" s="515"/>
      <c r="EE39" s="515"/>
      <c r="EF39" s="515"/>
      <c r="EG39" s="515"/>
      <c r="EH39" s="515"/>
      <c r="EI39" s="515"/>
      <c r="EJ39" s="515"/>
      <c r="EK39" s="515"/>
      <c r="EL39" s="515"/>
      <c r="EM39" s="515"/>
      <c r="EN39" s="515"/>
      <c r="EO39" s="515"/>
      <c r="EP39" s="515"/>
      <c r="EQ39" s="515"/>
      <c r="ER39" s="515"/>
      <c r="ES39" s="515"/>
      <c r="ET39" s="515"/>
      <c r="EU39" s="515"/>
      <c r="EV39" s="515"/>
      <c r="EW39" s="515"/>
      <c r="EX39" s="515"/>
      <c r="EY39" s="515"/>
      <c r="EZ39" s="515"/>
      <c r="FA39" s="515"/>
      <c r="FB39" s="515"/>
      <c r="FC39" s="515"/>
      <c r="FD39" s="515"/>
      <c r="FE39" s="515"/>
      <c r="FF39" s="515"/>
      <c r="FG39" s="515"/>
      <c r="FH39" s="515"/>
      <c r="FI39" s="515"/>
      <c r="FJ39" s="515"/>
      <c r="FK39" s="515"/>
      <c r="FL39" s="515"/>
      <c r="FM39" s="515"/>
      <c r="FN39" s="515"/>
      <c r="FO39" s="515"/>
      <c r="FP39" s="515"/>
      <c r="FQ39" s="515"/>
      <c r="FR39" s="515"/>
      <c r="FS39" s="515"/>
      <c r="FT39" s="515"/>
      <c r="FU39" s="515"/>
      <c r="FV39" s="515"/>
      <c r="FW39" s="515"/>
      <c r="FX39" s="515"/>
      <c r="FY39" s="515"/>
      <c r="FZ39" s="515"/>
      <c r="GA39" s="515"/>
      <c r="GB39" s="515"/>
      <c r="GC39" s="515"/>
      <c r="GD39" s="515"/>
      <c r="GE39" s="515"/>
      <c r="GF39" s="515"/>
      <c r="GG39" s="515"/>
      <c r="GH39" s="515"/>
      <c r="GI39" s="515"/>
      <c r="GJ39" s="515"/>
      <c r="GK39" s="515"/>
      <c r="GL39" s="515"/>
      <c r="GM39" s="515"/>
      <c r="GN39" s="515"/>
      <c r="GO39" s="515"/>
      <c r="GP39" s="515"/>
      <c r="GQ39" s="515"/>
      <c r="GR39" s="515"/>
      <c r="GS39" s="515"/>
      <c r="GT39" s="515"/>
      <c r="GU39" s="515"/>
      <c r="GV39" s="515"/>
      <c r="GW39" s="515"/>
      <c r="GX39" s="515"/>
      <c r="GY39" s="515"/>
      <c r="GZ39" s="515"/>
      <c r="HA39" s="515"/>
      <c r="HB39" s="515"/>
      <c r="HC39" s="515"/>
      <c r="HD39" s="515"/>
      <c r="HE39" s="515"/>
      <c r="HF39" s="515"/>
      <c r="HG39" s="515"/>
      <c r="HH39" s="515"/>
      <c r="HI39" s="515"/>
      <c r="HJ39" s="515"/>
      <c r="HK39" s="515"/>
      <c r="HL39" s="515"/>
      <c r="HM39" s="515"/>
      <c r="HN39" s="515"/>
      <c r="HO39" s="515"/>
      <c r="HP39" s="515"/>
      <c r="HQ39" s="515"/>
      <c r="HR39" s="515"/>
      <c r="HS39" s="515"/>
      <c r="HT39" s="515"/>
      <c r="HU39" s="515"/>
      <c r="HV39" s="515"/>
      <c r="HW39" s="515"/>
      <c r="HX39" s="9"/>
      <c r="HY39" s="515"/>
      <c r="HZ39" s="515"/>
      <c r="IA39" s="515"/>
      <c r="IB39" s="515"/>
      <c r="IC39" s="515"/>
      <c r="ID39" s="515"/>
      <c r="IE39" s="515"/>
      <c r="IF39" s="515"/>
      <c r="IG39" s="515"/>
      <c r="IH39" s="515"/>
      <c r="II39" s="515"/>
      <c r="IJ39" s="515"/>
      <c r="IK39" s="515"/>
      <c r="IL39" s="515"/>
      <c r="IM39" s="515"/>
      <c r="IN39" s="515"/>
      <c r="IO39" s="515"/>
      <c r="IP39" s="515"/>
      <c r="IQ39" s="515"/>
      <c r="IR39" s="515"/>
      <c r="IS39" s="515"/>
      <c r="IT39" s="515"/>
      <c r="IU39" s="515"/>
      <c r="IV39" s="515"/>
      <c r="IW39" s="515"/>
      <c r="IX39" s="515"/>
      <c r="IY39" s="515"/>
      <c r="IZ39" s="515"/>
      <c r="JA39" s="515"/>
      <c r="JB39" s="9"/>
      <c r="JC39" s="515"/>
      <c r="JD39" s="515"/>
      <c r="JE39" s="515"/>
      <c r="JF39" s="515"/>
      <c r="JG39" s="515"/>
      <c r="JH39" s="515"/>
      <c r="JI39" s="515"/>
      <c r="JJ39" s="515"/>
      <c r="JK39" s="515"/>
      <c r="JL39" s="515"/>
      <c r="JM39" s="515"/>
      <c r="JN39" s="515"/>
      <c r="JO39" s="515"/>
      <c r="JP39" s="515"/>
      <c r="JQ39" s="515"/>
      <c r="JR39" s="515"/>
      <c r="JS39" s="515"/>
      <c r="JT39" s="515"/>
      <c r="JU39" s="515"/>
      <c r="JV39" s="515"/>
      <c r="JW39" s="515"/>
      <c r="JX39" s="515"/>
      <c r="JY39" s="515"/>
      <c r="JZ39" s="515"/>
      <c r="KA39" s="515"/>
      <c r="KB39" s="515"/>
      <c r="KC39" s="515"/>
      <c r="KD39" s="515"/>
      <c r="KE39" s="515"/>
      <c r="KF39" s="515"/>
      <c r="KG39" s="515"/>
      <c r="KH39" s="515"/>
      <c r="KI39" s="515"/>
      <c r="KJ39" s="515"/>
      <c r="KK39" s="515"/>
      <c r="KL39" s="515"/>
      <c r="KM39" s="515"/>
      <c r="KN39" s="515"/>
      <c r="KO39" s="515"/>
      <c r="KP39" s="515"/>
      <c r="KQ39" s="515"/>
      <c r="KR39" s="515"/>
      <c r="KS39" s="515"/>
      <c r="KT39" s="515"/>
      <c r="KU39" s="515"/>
      <c r="KV39" s="515"/>
      <c r="KW39" s="515"/>
      <c r="KX39" s="515"/>
      <c r="KY39" s="515"/>
      <c r="KZ39" s="515"/>
      <c r="LA39" s="515"/>
      <c r="LB39" s="515"/>
      <c r="LC39" s="515"/>
      <c r="LD39" s="9"/>
      <c r="LE39" s="515"/>
      <c r="LF39" s="515"/>
      <c r="LG39" s="515"/>
      <c r="LH39" s="515"/>
      <c r="LI39" s="515"/>
      <c r="LJ39" s="515"/>
      <c r="LK39" s="515"/>
      <c r="LL39" s="515"/>
      <c r="LM39" s="515"/>
      <c r="LN39" s="515"/>
      <c r="LO39" s="515"/>
      <c r="LP39" s="515"/>
      <c r="LQ39" s="515"/>
      <c r="LR39" s="515"/>
      <c r="LS39" s="515"/>
      <c r="LT39" s="515"/>
      <c r="LU39" s="515"/>
      <c r="LV39" s="9"/>
      <c r="LW39" s="515"/>
      <c r="LX39" s="515"/>
      <c r="LY39" s="515"/>
      <c r="LZ39" s="515"/>
      <c r="MA39" s="515"/>
      <c r="MB39" s="515"/>
      <c r="MC39" s="515"/>
      <c r="MD39" s="515"/>
      <c r="ME39" s="515"/>
      <c r="MF39" s="515"/>
      <c r="MG39" s="515"/>
      <c r="MH39" s="515"/>
      <c r="MI39" s="515"/>
      <c r="MJ39" s="515"/>
      <c r="MK39" s="515"/>
      <c r="ML39" s="515"/>
      <c r="MM39" s="515"/>
      <c r="MN39" s="515"/>
      <c r="MO39" s="515"/>
      <c r="MP39" s="515"/>
      <c r="MQ39" s="515"/>
      <c r="MR39" s="515"/>
      <c r="MS39" s="515"/>
      <c r="MT39" s="515"/>
      <c r="MU39" s="515"/>
      <c r="MV39" s="515"/>
      <c r="MW39" s="515"/>
      <c r="MX39" s="515"/>
      <c r="MY39" s="515"/>
      <c r="MZ39" s="515"/>
      <c r="NA39" s="515"/>
      <c r="NB39" s="515"/>
      <c r="NC39" s="515"/>
      <c r="ND39" s="515"/>
      <c r="NE39" s="515"/>
      <c r="NF39" s="515"/>
      <c r="NG39" s="515"/>
      <c r="NH39" s="515"/>
      <c r="NI39" s="515"/>
      <c r="NJ39" s="515"/>
      <c r="NK39" s="515"/>
      <c r="NL39" s="515"/>
      <c r="NM39" s="515"/>
      <c r="NN39" s="515"/>
      <c r="NO39" s="515"/>
      <c r="NP39" s="515"/>
      <c r="NQ39" s="515"/>
      <c r="NR39" s="515"/>
      <c r="NS39" s="515"/>
      <c r="NT39" s="515"/>
      <c r="NU39" s="515"/>
      <c r="NV39" s="515"/>
      <c r="NW39" s="515"/>
      <c r="NX39" s="515"/>
      <c r="NY39" s="515"/>
      <c r="NZ39" s="515"/>
      <c r="OA39" s="515"/>
      <c r="OB39" s="515"/>
      <c r="OC39" s="24">
        <v>0</v>
      </c>
    </row>
    <row r="40" spans="1:393" outlineLevel="1">
      <c r="A40" s="21">
        <f>ROW(A40)-5</f>
        <v>35</v>
      </c>
      <c r="B40" s="21"/>
      <c r="D40" s="14"/>
      <c r="E40" t="b">
        <v>0</v>
      </c>
      <c r="G40" s="32" t="s">
        <v>1020</v>
      </c>
      <c r="M40">
        <v>4</v>
      </c>
      <c r="N40">
        <v>3</v>
      </c>
      <c r="P40">
        <v>1</v>
      </c>
      <c r="Q40">
        <v>4</v>
      </c>
      <c r="R40">
        <v>1</v>
      </c>
      <c r="S40">
        <v>4</v>
      </c>
      <c r="T40">
        <v>1</v>
      </c>
      <c r="U40" s="218"/>
      <c r="V40" s="218"/>
      <c r="W40">
        <v>0</v>
      </c>
      <c r="X40" s="218"/>
      <c r="Y40" s="218">
        <f>Y39+26</f>
        <v>107</v>
      </c>
      <c r="Z40" s="218">
        <f>Z39+26</f>
        <v>107</v>
      </c>
      <c r="AA40" s="218">
        <f>AA39+26</f>
        <v>107</v>
      </c>
      <c r="AB40" s="218">
        <v>3</v>
      </c>
      <c r="AC40" s="218">
        <v>5</v>
      </c>
      <c r="AD40" s="218">
        <v>5</v>
      </c>
      <c r="AE40" s="218">
        <v>5</v>
      </c>
      <c r="AL40" s="559" t="s">
        <v>1825</v>
      </c>
      <c r="AM40" s="9" t="str">
        <f ca="1">IF(COUNTIF(AL$5:AL40,AL40)=1,"-","Dup")</f>
        <v>-</v>
      </c>
      <c r="AN40" s="9"/>
      <c r="AO40" s="14"/>
      <c r="AP40" s="14"/>
      <c r="AQ40" s="14"/>
      <c r="AR40" s="14"/>
      <c r="AS40" s="14"/>
      <c r="AT40" s="14"/>
      <c r="AU40" s="9"/>
      <c r="AV40" s="14"/>
      <c r="AW40" s="14"/>
      <c r="AX40" s="14"/>
      <c r="AY40" s="14"/>
      <c r="AZ40" s="14"/>
      <c r="BA40" s="14"/>
      <c r="BB40" s="14"/>
      <c r="BC40" s="9"/>
      <c r="BD40" s="14"/>
      <c r="BE40" s="14"/>
      <c r="BF40" s="14"/>
      <c r="BG40" s="14"/>
      <c r="BH40" s="14"/>
      <c r="BI40" s="14"/>
      <c r="BJ40" s="14"/>
      <c r="BK40" s="14"/>
      <c r="BL40" s="14"/>
      <c r="BM40" s="14"/>
      <c r="BN40" s="14"/>
      <c r="BO40" s="9"/>
      <c r="BP40" s="14"/>
      <c r="BQ40" s="14"/>
      <c r="BR40" s="14"/>
      <c r="BS40" s="14"/>
      <c r="BT40" s="14"/>
      <c r="BU40" s="14"/>
      <c r="BV40" s="14"/>
      <c r="BW40" s="14"/>
      <c r="BX40" s="14"/>
      <c r="BY40" s="14"/>
      <c r="BZ40" s="9"/>
      <c r="CA40" s="14"/>
      <c r="CB40" s="14"/>
      <c r="CC40" s="14"/>
      <c r="CD40" s="14"/>
      <c r="CE40" s="14"/>
      <c r="CF40" s="153"/>
      <c r="CG40" s="14"/>
      <c r="CH40" s="14"/>
      <c r="CI40" s="14"/>
      <c r="CJ40" s="14"/>
      <c r="CK40" s="14"/>
      <c r="CL40" s="9"/>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322"/>
      <c r="DW40" s="14"/>
      <c r="DX40" s="14"/>
      <c r="DY40" s="14"/>
      <c r="DZ40" s="14"/>
      <c r="EA40" s="14"/>
      <c r="EB40" s="14"/>
      <c r="EC40" s="14"/>
      <c r="ED40" s="14"/>
      <c r="EE40" s="14"/>
      <c r="EF40" s="14"/>
      <c r="EG40" s="14"/>
      <c r="EH40" s="14"/>
      <c r="EI40" s="14"/>
      <c r="EJ40" s="14"/>
      <c r="EK40" s="14"/>
      <c r="EL40" s="14"/>
      <c r="EM40" s="14"/>
      <c r="EN40" s="14"/>
      <c r="EO40" s="14"/>
      <c r="EP40" s="14"/>
      <c r="EQ40" s="14"/>
      <c r="ER40" s="14"/>
      <c r="ES40" s="14"/>
      <c r="ET40" s="14"/>
      <c r="EU40" s="14"/>
      <c r="EV40" s="14"/>
      <c r="EW40" s="14"/>
      <c r="EX40" s="14"/>
      <c r="EY40" s="14"/>
      <c r="EZ40" s="14"/>
      <c r="FA40" s="14"/>
      <c r="FB40" s="14"/>
      <c r="FC40" s="14"/>
      <c r="FD40" s="14"/>
      <c r="FE40" s="14"/>
      <c r="FF40" s="14"/>
      <c r="FG40" s="14"/>
      <c r="FH40" s="14"/>
      <c r="FI40" s="14"/>
      <c r="FJ40" s="14"/>
      <c r="FK40" s="14"/>
      <c r="FL40" s="14"/>
      <c r="FM40" s="14"/>
      <c r="FN40" s="14"/>
      <c r="FO40" s="14"/>
      <c r="FP40" s="14"/>
      <c r="FQ40" s="14"/>
      <c r="FR40" s="14"/>
      <c r="FS40" s="14"/>
      <c r="FT40" s="14"/>
      <c r="FU40" s="14"/>
      <c r="FV40" s="14"/>
      <c r="FW40" s="14"/>
      <c r="FX40" s="14"/>
      <c r="FY40" s="14"/>
      <c r="FZ40" s="14"/>
      <c r="GA40" s="14"/>
      <c r="GB40" s="14"/>
      <c r="GC40" s="14"/>
      <c r="GD40" s="14"/>
      <c r="GE40" s="14"/>
      <c r="GF40" s="14"/>
      <c r="GG40" s="14"/>
      <c r="GH40" s="14"/>
      <c r="GI40" s="14"/>
      <c r="GJ40" s="14"/>
      <c r="GK40" s="14"/>
      <c r="GL40" s="14"/>
      <c r="GM40" s="14"/>
      <c r="GN40" s="14"/>
      <c r="GO40" s="14"/>
      <c r="GP40" s="14"/>
      <c r="GQ40" s="14"/>
      <c r="GR40" s="14"/>
      <c r="GS40" s="14"/>
      <c r="GT40" s="14"/>
      <c r="GU40" s="14"/>
      <c r="GV40" s="14"/>
      <c r="GW40" s="14"/>
      <c r="GX40" s="14"/>
      <c r="GY40" s="14"/>
      <c r="GZ40" s="14"/>
      <c r="HA40" s="14"/>
      <c r="HB40" s="14"/>
      <c r="HC40" s="14"/>
      <c r="HD40" s="14"/>
      <c r="HE40" s="14"/>
      <c r="HF40" s="14"/>
      <c r="HG40" s="14"/>
      <c r="HH40" s="14"/>
      <c r="HI40" s="14"/>
      <c r="HJ40" s="14"/>
      <c r="HK40" s="14"/>
      <c r="HL40" s="14"/>
      <c r="HM40" s="14"/>
      <c r="HN40" s="14"/>
      <c r="HO40" s="14"/>
      <c r="HP40" s="14"/>
      <c r="HQ40" s="14"/>
      <c r="HR40" s="14"/>
      <c r="HS40" s="14"/>
      <c r="HT40" s="14"/>
      <c r="HU40" s="14"/>
      <c r="HV40" s="14"/>
      <c r="HW40" s="14"/>
      <c r="HX40" s="9"/>
      <c r="HY40" s="14"/>
      <c r="HZ40" s="14"/>
      <c r="IA40" s="14"/>
      <c r="IB40" s="14"/>
      <c r="IC40" s="14"/>
      <c r="ID40" s="14"/>
      <c r="IE40" s="14"/>
      <c r="IF40" s="14"/>
      <c r="IG40" s="14"/>
      <c r="IH40" s="14"/>
      <c r="II40" s="14"/>
      <c r="IJ40" s="14"/>
      <c r="IK40" s="14"/>
      <c r="IL40" s="14"/>
      <c r="IM40" s="14"/>
      <c r="IN40" s="14"/>
      <c r="IO40" s="14"/>
      <c r="IP40" s="14"/>
      <c r="IQ40" s="14"/>
      <c r="IR40" s="14"/>
      <c r="IS40" s="14"/>
      <c r="IT40" s="14"/>
      <c r="IU40" s="14"/>
      <c r="IV40" s="14"/>
      <c r="IW40" s="14"/>
      <c r="IX40" s="14"/>
      <c r="IY40" s="14"/>
      <c r="IZ40" s="14"/>
      <c r="JA40" s="14"/>
      <c r="JB40" s="9"/>
      <c r="JC40" s="14"/>
      <c r="JD40" s="14"/>
      <c r="JE40" s="14"/>
      <c r="JF40" s="14"/>
      <c r="JG40" s="14"/>
      <c r="JH40" s="14"/>
      <c r="JI40" s="14"/>
      <c r="JJ40" s="14"/>
      <c r="JK40" s="14"/>
      <c r="JL40" s="14"/>
      <c r="JM40" s="14"/>
      <c r="JN40" s="14"/>
      <c r="JO40" s="14"/>
      <c r="JP40" s="14"/>
      <c r="JQ40" s="14"/>
      <c r="JR40" s="14"/>
      <c r="JS40" s="14"/>
      <c r="JT40" s="14"/>
      <c r="JU40" s="14"/>
      <c r="JV40" s="14"/>
      <c r="JW40" s="14"/>
      <c r="JX40" s="14"/>
      <c r="JY40" s="14"/>
      <c r="JZ40" s="14"/>
      <c r="KA40" s="14"/>
      <c r="KB40" s="14"/>
      <c r="KC40" s="14"/>
      <c r="KD40" s="14"/>
      <c r="KE40" s="14"/>
      <c r="KF40" s="14"/>
      <c r="KG40" s="14"/>
      <c r="KH40" s="14"/>
      <c r="KI40" s="14"/>
      <c r="KJ40" s="14"/>
      <c r="KK40" s="14"/>
      <c r="KL40" s="14"/>
      <c r="KM40" s="14"/>
      <c r="KN40" s="14"/>
      <c r="KO40" s="14"/>
      <c r="KP40" s="14"/>
      <c r="KQ40" s="14"/>
      <c r="KR40" s="14"/>
      <c r="KS40" s="14"/>
      <c r="KT40" s="14"/>
      <c r="KU40" s="14"/>
      <c r="KV40" s="14"/>
      <c r="KW40" s="14"/>
      <c r="KX40" s="14"/>
      <c r="KY40" s="14"/>
      <c r="KZ40" s="14"/>
      <c r="LA40" s="14"/>
      <c r="LB40" s="14"/>
      <c r="LC40" s="14"/>
      <c r="LD40" s="9"/>
      <c r="LE40" s="14"/>
      <c r="LF40" s="14"/>
      <c r="LG40" s="14"/>
      <c r="LH40" s="14"/>
      <c r="LI40" s="14"/>
      <c r="LJ40" s="14"/>
      <c r="LK40" s="14"/>
      <c r="LL40" s="14"/>
      <c r="LM40" s="14"/>
      <c r="LN40" s="14"/>
      <c r="LO40" s="14"/>
      <c r="LP40" s="14"/>
      <c r="LQ40" s="14"/>
      <c r="LR40" s="14"/>
      <c r="LS40" s="14"/>
      <c r="LT40" s="14"/>
      <c r="LU40" s="14"/>
      <c r="LV40" s="9"/>
      <c r="LW40" s="14"/>
      <c r="LX40" s="14"/>
      <c r="LY40" s="14"/>
      <c r="LZ40" s="14"/>
      <c r="MA40" s="14"/>
      <c r="MB40" s="14"/>
      <c r="MC40" s="14"/>
      <c r="MD40" s="14"/>
      <c r="ME40" s="14"/>
      <c r="MF40" s="14"/>
      <c r="MG40" s="14"/>
      <c r="MH40" s="14"/>
      <c r="MI40" s="14"/>
      <c r="MJ40" s="14"/>
      <c r="MK40" s="14"/>
      <c r="ML40" s="14"/>
      <c r="MM40" s="14"/>
      <c r="MN40" s="14"/>
      <c r="MO40" s="14"/>
      <c r="MP40" s="14"/>
      <c r="MQ40" s="14"/>
      <c r="MR40" s="14"/>
      <c r="MS40" s="14"/>
      <c r="MT40" s="14"/>
      <c r="MU40" s="14"/>
      <c r="MV40" s="14"/>
      <c r="MW40" s="14"/>
      <c r="MX40" s="14"/>
      <c r="MY40" s="14"/>
      <c r="MZ40" s="14"/>
      <c r="NA40" s="14"/>
      <c r="NB40" s="14"/>
      <c r="NC40" s="14"/>
      <c r="ND40" s="14"/>
      <c r="NE40" s="14"/>
      <c r="NF40" s="14"/>
      <c r="NG40" s="14"/>
      <c r="NH40" s="14"/>
      <c r="NI40" s="14"/>
      <c r="NJ40" s="14"/>
      <c r="NK40" s="14"/>
      <c r="NL40" s="14"/>
      <c r="NM40" s="14"/>
      <c r="NN40" s="14"/>
      <c r="NO40" s="14"/>
      <c r="NP40" s="14"/>
      <c r="NQ40" s="14"/>
      <c r="NR40" s="14"/>
      <c r="NS40" s="14"/>
      <c r="NT40" s="14"/>
      <c r="NU40" s="14"/>
      <c r="NV40" s="14"/>
      <c r="NW40" s="14"/>
      <c r="NX40" s="14"/>
      <c r="NY40" s="14"/>
      <c r="NZ40" s="14"/>
      <c r="OA40" s="14"/>
      <c r="OB40" s="14"/>
      <c r="OC40" s="24">
        <v>0</v>
      </c>
    </row>
    <row r="41" spans="1:393" outlineLevel="1">
      <c r="A41" s="21">
        <f t="shared" si="156"/>
        <v>36</v>
      </c>
      <c r="B41" s="29">
        <f>$A$14</f>
        <v>9</v>
      </c>
      <c r="C41">
        <f>202</f>
        <v>202</v>
      </c>
      <c r="D41" s="144" t="str">
        <f t="shared" ref="D41:D48" si="353">INDEX(i.Region_Desc,$K41,1)</f>
        <v>GSM</v>
      </c>
      <c r="E41" t="b">
        <f t="shared" ref="E41:E47" si="354">$M41&lt;&gt;3</f>
        <v>1</v>
      </c>
      <c r="F41" t="b">
        <v>0</v>
      </c>
      <c r="G41" t="b">
        <f t="shared" ref="G41:G47" si="355">E41</f>
        <v>1</v>
      </c>
      <c r="H41" s="325">
        <v>1</v>
      </c>
      <c r="I41" s="325">
        <v>1</v>
      </c>
      <c r="J41" s="29" t="str">
        <f>""</f>
        <v/>
      </c>
      <c r="K41" s="29">
        <f>d.Region</f>
        <v>2</v>
      </c>
      <c r="L41" s="29">
        <v>2</v>
      </c>
      <c r="M41" s="29">
        <v>2</v>
      </c>
      <c r="N41" s="325">
        <v>3</v>
      </c>
      <c r="O41" s="325">
        <v>1</v>
      </c>
      <c r="P41" s="29">
        <v>1</v>
      </c>
      <c r="Q41" s="29">
        <v>2</v>
      </c>
      <c r="R41" s="21">
        <v>1</v>
      </c>
      <c r="S41" s="29">
        <v>1</v>
      </c>
      <c r="T41" s="21">
        <v>1</v>
      </c>
      <c r="U41" s="21"/>
      <c r="V41" s="21"/>
      <c r="W41" s="21">
        <v>0</v>
      </c>
      <c r="X41" s="21"/>
      <c r="Y41" s="21">
        <v>0</v>
      </c>
      <c r="Z41" s="21">
        <v>0</v>
      </c>
      <c r="AA41" s="21">
        <v>0</v>
      </c>
      <c r="AB41" s="21">
        <v>0</v>
      </c>
      <c r="AC41" s="21">
        <v>0</v>
      </c>
      <c r="AD41" s="21">
        <v>0</v>
      </c>
      <c r="AE41" s="21">
        <v>0</v>
      </c>
      <c r="AF41" s="144">
        <f>INDEX(CHOOSE($N41,DataAutumn!i.AdultDrys,DataWinter!i.AdultDrys,DataSpring!i.AdultDrys),1,$M41)</f>
        <v>3</v>
      </c>
      <c r="AG41" s="5">
        <f t="shared" ref="AG41:AH48" si="356">INDEX(i.FlkStrctr,$M41,AG$7)</f>
        <v>2</v>
      </c>
      <c r="AH41" s="5">
        <f t="shared" si="356"/>
        <v>0</v>
      </c>
      <c r="AI41" s="5">
        <f t="shared" ref="AI41:AI48" si="357">INDEX(i.StdELMan,($K41-1)*12+($M41-1)*3+$N41,AI$7)</f>
        <v>1</v>
      </c>
      <c r="AJ41">
        <f t="shared" ref="AJ41:AJ48" si="358">IFERROR(MOD($CD41,100),0)</f>
        <v>11</v>
      </c>
      <c r="AL41" s="235" t="str">
        <f ca="1">TEXT(LEFT(OFFSET(AL41,-1,0),5)+1,"00000")&amp;MID(OFFSET(AL41,-1,0),6,FIND(" ",OFFSET(AL41,-1,0),7)-5)
&amp; $D41           &amp; IF($HY41=0," FWM","")&amp;IF($HY41=1," MWM","")&amp;IF($HY41=5," Mat","")&amp;IF($HZ41=TRUE,"&amp;BBT","    ")          &amp; " Day"&amp;INDEX(i.DOY,$N41,1)
&amp; " Scan"&amp;TEXT($O41,"0")        &amp;" "&amp; INDEX(DataMaster!$B$98:$B$103,$Q41,0)
&amp; " WP"&amp;TEXT($LK41*100,"000p")           &amp; " MP"&amp;TEXT($LL41*100,"000p")           &amp; " GP"&amp;TEXT($LU41*100,"000p")
&amp; " T_" &amp; IF(AND($CA41,$CC41),"TRUE ")        &amp; " (F"&amp;3+COUNTIF($CT41:$CW41,TRUE)&amp;3&amp;"N"&amp;$DK41&amp;$DL41&amp;")"</f>
        <v>00001 FeedSupplySE GSM MWM     Day204 Scan1 Only export WP100p MP100p GP100p T_FALSE (F33N11)</v>
      </c>
      <c r="AM41" s="9" t="str">
        <f ca="1">IF(COUNTIF(AL$5:AL41,AL41)=1,"-","Dup")</f>
        <v>-</v>
      </c>
      <c r="AN41" s="9"/>
      <c r="AO41" s="12" t="b">
        <v>1</v>
      </c>
      <c r="AP41" s="12" t="b">
        <v>1</v>
      </c>
      <c r="AQ41" s="12" t="b">
        <v>1</v>
      </c>
      <c r="AR41" s="12" t="b">
        <v>1</v>
      </c>
      <c r="AS41" s="12" t="b">
        <v>1</v>
      </c>
      <c r="AT41" s="12" t="b">
        <v>1</v>
      </c>
      <c r="AU41" s="9"/>
      <c r="AV41" s="5" t="b">
        <f t="shared" ref="AV41:BA48" si="359">INDEX(i.model_structure,$H41,AV$7)</f>
        <v>1</v>
      </c>
      <c r="AW41" s="5" t="str">
        <f t="shared" si="359"/>
        <v>-</v>
      </c>
      <c r="AX41" s="5" t="str">
        <f t="shared" si="359"/>
        <v>-</v>
      </c>
      <c r="AY41" s="5" t="str">
        <f t="shared" si="359"/>
        <v>-</v>
      </c>
      <c r="AZ41" s="5" t="b">
        <f t="shared" si="359"/>
        <v>0</v>
      </c>
      <c r="BA41" s="144">
        <f t="shared" si="359"/>
        <v>0.25</v>
      </c>
      <c r="BB41" s="19" t="b">
        <f t="shared" ref="BB41:BB48" ca="1" si="360">OFFSET(BB$5,$B41,0)</f>
        <v>1</v>
      </c>
      <c r="BC41" s="9"/>
      <c r="BD41" s="5" t="str">
        <f t="shared" ref="BD41:BD48" ca="1" si="361">IF($M41&lt;&gt;4,OFFSET(BD$5,$B41,0),1)</f>
        <v>-</v>
      </c>
      <c r="BE41" s="19" t="str">
        <f t="shared" ref="BE41:BG48" ca="1" si="362">OFFSET(BE$5,$B41,0)</f>
        <v>-</v>
      </c>
      <c r="BF41" s="19" t="str">
        <f t="shared" ca="1" si="362"/>
        <v>-</v>
      </c>
      <c r="BG41" s="19" t="str">
        <f t="shared" ca="1" si="362"/>
        <v>-</v>
      </c>
      <c r="BH41" s="5" t="str">
        <f t="shared" ref="BH41:BH48" ca="1" si="363">IF($M41&lt;&gt;4,OFFSET(BH$5,$B41,0),1)</f>
        <v>-</v>
      </c>
      <c r="BI41" s="19" t="str">
        <f t="shared" ref="BI41:BI48" ca="1" si="364">OFFSET(BI$5,$B41,0)</f>
        <v>-</v>
      </c>
      <c r="BJ41" s="5" t="str">
        <f t="shared" ref="BJ41:BJ48" ca="1" si="365">IF($M41&lt;&gt;4,OFFSET(BJ$5,$B41,0),1)</f>
        <v>-</v>
      </c>
      <c r="BK41" s="19" t="str">
        <f t="shared" ref="BK41:BM48" ca="1" si="366">OFFSET(BK$5,$B41,0)</f>
        <v>-</v>
      </c>
      <c r="BL41" s="19" t="str">
        <f t="shared" ca="1" si="366"/>
        <v>-</v>
      </c>
      <c r="BM41" s="19" t="str">
        <f t="shared" ca="1" si="366"/>
        <v>-</v>
      </c>
      <c r="BN41" s="5" t="str">
        <f t="shared" ref="BN41:BN48" ca="1" si="367">IF($M41&lt;&gt;4,OFFSET(BN$5,$B41,0),1)</f>
        <v>-</v>
      </c>
      <c r="BO41" s="9"/>
      <c r="BP41" s="19" t="str">
        <f t="shared" ref="BP41:BY48" ca="1" si="368">OFFSET(BP$5,$B41,0)</f>
        <v>-</v>
      </c>
      <c r="BQ41" s="19" t="str">
        <f t="shared" ca="1" si="368"/>
        <v>-</v>
      </c>
      <c r="BR41" s="19" t="str">
        <f t="shared" ca="1" si="368"/>
        <v>-</v>
      </c>
      <c r="BS41" s="19" t="str">
        <f t="shared" ca="1" si="368"/>
        <v>-</v>
      </c>
      <c r="BT41" s="19" t="str">
        <f t="shared" ca="1" si="368"/>
        <v>-</v>
      </c>
      <c r="BU41" s="19" t="str">
        <f t="shared" ca="1" si="368"/>
        <v>-</v>
      </c>
      <c r="BV41" s="19" t="str">
        <f t="shared" ca="1" si="368"/>
        <v>-</v>
      </c>
      <c r="BW41" s="19" t="str">
        <f t="shared" ca="1" si="368"/>
        <v>-</v>
      </c>
      <c r="BX41" s="19" t="str">
        <f t="shared" ca="1" si="368"/>
        <v>-</v>
      </c>
      <c r="BY41" s="19" t="str">
        <f t="shared" ca="1" si="368"/>
        <v>-</v>
      </c>
      <c r="BZ41" s="9"/>
      <c r="CA41" s="12" t="b">
        <v>0</v>
      </c>
      <c r="CB41" s="12" t="b">
        <v>0</v>
      </c>
      <c r="CC41" s="12" t="b">
        <v>0</v>
      </c>
      <c r="CD41" s="12">
        <f>VALUE($K41&amp;$M41&amp;$N41&amp;$O41&amp;"1")</f>
        <v>22311</v>
      </c>
      <c r="CE41" s="144" t="b">
        <f>NOT(CC41)</f>
        <v>1</v>
      </c>
      <c r="CF41" s="12" t="s">
        <v>34</v>
      </c>
      <c r="CG41" s="12" t="b">
        <v>1</v>
      </c>
      <c r="CH41" s="12">
        <f>VALUE($K41&amp;$M41&amp;$N41&amp;$O41&amp;$S41&amp;"01")</f>
        <v>2231101</v>
      </c>
      <c r="CI41" s="19" t="str">
        <f t="shared" ref="CI41:CK41" ca="1" si="369">OFFSET(CI$5,$B41,0)</f>
        <v>-</v>
      </c>
      <c r="CJ41" s="19">
        <f t="shared" ca="1" si="369"/>
        <v>1</v>
      </c>
      <c r="CK41" s="19">
        <f t="shared" ca="1" si="369"/>
        <v>1</v>
      </c>
      <c r="CL41" s="9"/>
      <c r="CM41" s="444">
        <f t="shared" ref="CM41:CO48" si="370">INDEX(i.UserPeriod0,$AI41,CM$7)</f>
        <v>652</v>
      </c>
      <c r="CN41" s="444">
        <f t="shared" si="370"/>
        <v>686</v>
      </c>
      <c r="CO41" s="444">
        <f t="shared" si="370"/>
        <v>721</v>
      </c>
      <c r="CP41" s="152">
        <f t="shared" ref="CP41:CR48" si="371">7*INDEX(i.end_joining,1,CP$7+($AI41-1)*3)</f>
        <v>378</v>
      </c>
      <c r="CQ41" s="152">
        <f t="shared" si="371"/>
        <v>413</v>
      </c>
      <c r="CR41" s="152">
        <f t="shared" si="371"/>
        <v>448</v>
      </c>
      <c r="CS41" s="19" t="str">
        <f t="shared" ref="CS41:DI48" ca="1" si="372">OFFSET(CS$5,$B41,0)</f>
        <v>-</v>
      </c>
      <c r="CT41" s="19" t="str">
        <f t="shared" ca="1" si="372"/>
        <v>-</v>
      </c>
      <c r="CU41" s="19" t="str">
        <f t="shared" ca="1" si="372"/>
        <v>-</v>
      </c>
      <c r="CV41" s="19" t="str">
        <f t="shared" ca="1" si="372"/>
        <v>-</v>
      </c>
      <c r="CW41" s="19" t="str">
        <f t="shared" ca="1" si="372"/>
        <v>-</v>
      </c>
      <c r="CX41" s="19" t="b">
        <f t="shared" ca="1" si="372"/>
        <v>1</v>
      </c>
      <c r="CY41" s="19">
        <f t="shared" ca="1" si="372"/>
        <v>0</v>
      </c>
      <c r="CZ41" s="19">
        <f t="shared" ca="1" si="372"/>
        <v>0</v>
      </c>
      <c r="DA41" s="19">
        <f t="shared" ca="1" si="372"/>
        <v>0</v>
      </c>
      <c r="DB41" s="19">
        <f t="shared" ca="1" si="372"/>
        <v>0</v>
      </c>
      <c r="DC41" s="19">
        <f t="shared" ca="1" si="372"/>
        <v>0</v>
      </c>
      <c r="DD41" s="19">
        <f t="shared" ca="1" si="372"/>
        <v>0</v>
      </c>
      <c r="DE41" s="19">
        <f t="shared" ca="1" si="372"/>
        <v>0</v>
      </c>
      <c r="DF41" s="19">
        <f t="shared" ca="1" si="372"/>
        <v>0</v>
      </c>
      <c r="DG41" s="19">
        <f t="shared" ca="1" si="372"/>
        <v>0</v>
      </c>
      <c r="DH41" s="19">
        <f t="shared" ca="1" si="372"/>
        <v>0</v>
      </c>
      <c r="DI41" s="19">
        <f t="shared" ca="1" si="372"/>
        <v>0</v>
      </c>
      <c r="DJ41" s="19">
        <f t="shared" ref="DJ41:EK48" ca="1" si="373">OFFSET(DJ$5,$B41,0)</f>
        <v>0</v>
      </c>
      <c r="DK41" s="19">
        <f t="shared" ca="1" si="373"/>
        <v>1</v>
      </c>
      <c r="DL41" s="19">
        <f t="shared" ca="1" si="373"/>
        <v>1</v>
      </c>
      <c r="DM41" s="19">
        <f t="shared" ca="1" si="373"/>
        <v>0</v>
      </c>
      <c r="DN41" s="19" t="str">
        <f t="shared" ca="1" si="373"/>
        <v>-</v>
      </c>
      <c r="DO41" s="19" t="str">
        <f t="shared" ca="1" si="373"/>
        <v>-</v>
      </c>
      <c r="DP41" s="19" t="str">
        <f t="shared" ca="1" si="373"/>
        <v>-</v>
      </c>
      <c r="DQ41" s="19" t="str">
        <f t="shared" ca="1" si="373"/>
        <v>-</v>
      </c>
      <c r="DR41" s="19" t="str">
        <f t="shared" ca="1" si="373"/>
        <v>-</v>
      </c>
      <c r="DS41" s="19">
        <f t="shared" ca="1" si="373"/>
        <v>0</v>
      </c>
      <c r="DT41" s="19" t="str">
        <f t="shared" ca="1" si="373"/>
        <v>-</v>
      </c>
      <c r="DU41" s="19" t="str">
        <f t="shared" ca="1" si="373"/>
        <v>-</v>
      </c>
      <c r="DV41" s="19">
        <f t="shared" ca="1" si="373"/>
        <v>0</v>
      </c>
      <c r="DW41" s="19">
        <f t="shared" ca="1" si="373"/>
        <v>0</v>
      </c>
      <c r="DX41" s="19">
        <f t="shared" ca="1" si="373"/>
        <v>0</v>
      </c>
      <c r="DY41" s="19">
        <f t="shared" ca="1" si="373"/>
        <v>0</v>
      </c>
      <c r="DZ41" s="19">
        <f t="shared" ca="1" si="373"/>
        <v>0</v>
      </c>
      <c r="EA41" s="19">
        <f t="shared" ca="1" si="373"/>
        <v>0</v>
      </c>
      <c r="EB41" s="19">
        <f t="shared" ca="1" si="373"/>
        <v>0</v>
      </c>
      <c r="EC41" s="19">
        <f t="shared" ca="1" si="373"/>
        <v>0</v>
      </c>
      <c r="ED41" s="19">
        <f t="shared" ca="1" si="373"/>
        <v>0</v>
      </c>
      <c r="EE41" s="19">
        <f t="shared" ca="1" si="373"/>
        <v>0</v>
      </c>
      <c r="EF41" s="19">
        <f t="shared" ca="1" si="373"/>
        <v>0</v>
      </c>
      <c r="EG41" s="19">
        <f t="shared" ca="1" si="373"/>
        <v>0</v>
      </c>
      <c r="EH41" s="19">
        <f t="shared" ca="1" si="373"/>
        <v>0</v>
      </c>
      <c r="EI41" s="19">
        <f t="shared" ca="1" si="373"/>
        <v>0</v>
      </c>
      <c r="EJ41" s="19">
        <f t="shared" ca="1" si="373"/>
        <v>0</v>
      </c>
      <c r="EK41" s="19">
        <f t="shared" ca="1" si="373"/>
        <v>0</v>
      </c>
      <c r="EL41" s="19">
        <f t="shared" ref="EL41:FA47" ca="1" si="374">OFFSET(EL$5,$B41,0)</f>
        <v>0</v>
      </c>
      <c r="EM41" s="19">
        <f t="shared" ca="1" si="374"/>
        <v>0</v>
      </c>
      <c r="EN41" s="19">
        <f t="shared" ca="1" si="374"/>
        <v>0</v>
      </c>
      <c r="EO41" s="19">
        <f t="shared" ca="1" si="374"/>
        <v>0</v>
      </c>
      <c r="EP41" s="19">
        <f t="shared" ca="1" si="374"/>
        <v>0</v>
      </c>
      <c r="EQ41" s="19">
        <f t="shared" ca="1" si="374"/>
        <v>0</v>
      </c>
      <c r="ER41" s="19">
        <f t="shared" ca="1" si="374"/>
        <v>0</v>
      </c>
      <c r="ES41" s="19">
        <f t="shared" ca="1" si="374"/>
        <v>0</v>
      </c>
      <c r="ET41" s="19">
        <f t="shared" ca="1" si="374"/>
        <v>0</v>
      </c>
      <c r="EU41" s="19">
        <f t="shared" ca="1" si="374"/>
        <v>0</v>
      </c>
      <c r="EV41" s="19">
        <f t="shared" ca="1" si="374"/>
        <v>0</v>
      </c>
      <c r="EW41" s="19">
        <f t="shared" ca="1" si="374"/>
        <v>0</v>
      </c>
      <c r="EX41" s="19">
        <f t="shared" ca="1" si="374"/>
        <v>0</v>
      </c>
      <c r="EY41" s="19">
        <f t="shared" ca="1" si="374"/>
        <v>0</v>
      </c>
      <c r="EZ41" s="19">
        <f t="shared" ca="1" si="374"/>
        <v>0</v>
      </c>
      <c r="FA41" s="19">
        <f t="shared" ca="1" si="374"/>
        <v>0</v>
      </c>
      <c r="FB41" s="19">
        <f t="shared" ref="FB41:HC45" ca="1" si="375">OFFSET(FB$5,$B41,0)</f>
        <v>0</v>
      </c>
      <c r="FC41" s="19">
        <f t="shared" ca="1" si="375"/>
        <v>0</v>
      </c>
      <c r="FD41" s="19">
        <f t="shared" ca="1" si="375"/>
        <v>0</v>
      </c>
      <c r="FE41" s="19">
        <f t="shared" ca="1" si="375"/>
        <v>0</v>
      </c>
      <c r="FF41" s="19">
        <f t="shared" ca="1" si="375"/>
        <v>0</v>
      </c>
      <c r="FG41" s="19">
        <f t="shared" ca="1" si="375"/>
        <v>0</v>
      </c>
      <c r="FH41" s="19">
        <f t="shared" ca="1" si="375"/>
        <v>0</v>
      </c>
      <c r="FI41" s="19">
        <f t="shared" ca="1" si="375"/>
        <v>0</v>
      </c>
      <c r="FJ41" s="19">
        <f t="shared" ca="1" si="375"/>
        <v>0</v>
      </c>
      <c r="FK41" s="19">
        <f t="shared" ca="1" si="375"/>
        <v>0</v>
      </c>
      <c r="FL41" s="19">
        <f t="shared" ca="1" si="375"/>
        <v>0</v>
      </c>
      <c r="FM41" s="19">
        <f t="shared" ca="1" si="375"/>
        <v>0</v>
      </c>
      <c r="FN41" s="19">
        <f t="shared" ca="1" si="375"/>
        <v>0</v>
      </c>
      <c r="FO41" s="19">
        <f t="shared" ca="1" si="375"/>
        <v>0</v>
      </c>
      <c r="FP41" s="19">
        <f t="shared" ca="1" si="375"/>
        <v>0</v>
      </c>
      <c r="FQ41" s="19">
        <f t="shared" ca="1" si="375"/>
        <v>0</v>
      </c>
      <c r="FR41" s="19">
        <f t="shared" ca="1" si="375"/>
        <v>0</v>
      </c>
      <c r="FS41" s="19">
        <f t="shared" ca="1" si="375"/>
        <v>0</v>
      </c>
      <c r="FT41" s="19">
        <f t="shared" ca="1" si="375"/>
        <v>0</v>
      </c>
      <c r="FU41" s="19">
        <f t="shared" ca="1" si="375"/>
        <v>0</v>
      </c>
      <c r="FV41" s="19">
        <f t="shared" ca="1" si="375"/>
        <v>0</v>
      </c>
      <c r="FW41" s="19">
        <f t="shared" ca="1" si="375"/>
        <v>0</v>
      </c>
      <c r="FX41" s="19">
        <f t="shared" ca="1" si="375"/>
        <v>0</v>
      </c>
      <c r="FY41" s="19">
        <f t="shared" ca="1" si="375"/>
        <v>0</v>
      </c>
      <c r="FZ41" s="19">
        <f t="shared" ca="1" si="375"/>
        <v>0</v>
      </c>
      <c r="GA41" s="19">
        <f t="shared" ca="1" si="375"/>
        <v>0</v>
      </c>
      <c r="GB41" s="19">
        <f t="shared" ca="1" si="375"/>
        <v>0</v>
      </c>
      <c r="GC41" s="19">
        <f t="shared" ca="1" si="375"/>
        <v>0</v>
      </c>
      <c r="GD41" s="19">
        <f t="shared" ca="1" si="375"/>
        <v>0</v>
      </c>
      <c r="GE41" s="19">
        <f t="shared" ca="1" si="375"/>
        <v>0</v>
      </c>
      <c r="GF41" s="19">
        <f t="shared" ca="1" si="375"/>
        <v>0</v>
      </c>
      <c r="GG41" s="19">
        <f t="shared" ca="1" si="375"/>
        <v>0</v>
      </c>
      <c r="GH41" s="19">
        <f t="shared" ca="1" si="375"/>
        <v>0</v>
      </c>
      <c r="GI41" s="19">
        <f t="shared" ca="1" si="375"/>
        <v>0</v>
      </c>
      <c r="GJ41" s="19">
        <f t="shared" ca="1" si="375"/>
        <v>0</v>
      </c>
      <c r="GK41" s="19">
        <f t="shared" ca="1" si="375"/>
        <v>0</v>
      </c>
      <c r="GL41" s="19">
        <f t="shared" ca="1" si="375"/>
        <v>0</v>
      </c>
      <c r="GM41" s="19">
        <f t="shared" ca="1" si="375"/>
        <v>0</v>
      </c>
      <c r="GN41" s="19">
        <f t="shared" ca="1" si="375"/>
        <v>0</v>
      </c>
      <c r="GO41" s="19">
        <f t="shared" ca="1" si="375"/>
        <v>0</v>
      </c>
      <c r="GP41" s="19">
        <f t="shared" ca="1" si="375"/>
        <v>0</v>
      </c>
      <c r="GQ41" s="19">
        <f t="shared" ca="1" si="375"/>
        <v>0</v>
      </c>
      <c r="GR41" s="19">
        <f t="shared" ca="1" si="375"/>
        <v>0</v>
      </c>
      <c r="GS41" s="19">
        <f t="shared" ca="1" si="375"/>
        <v>0</v>
      </c>
      <c r="GT41" s="19">
        <f t="shared" ca="1" si="375"/>
        <v>0</v>
      </c>
      <c r="GU41" s="19">
        <f t="shared" ca="1" si="375"/>
        <v>0</v>
      </c>
      <c r="GV41" s="19">
        <f t="shared" ca="1" si="375"/>
        <v>0</v>
      </c>
      <c r="GW41" s="19">
        <f t="shared" ca="1" si="375"/>
        <v>0</v>
      </c>
      <c r="GX41" s="19">
        <f t="shared" ca="1" si="375"/>
        <v>0</v>
      </c>
      <c r="GY41" s="19">
        <f t="shared" ca="1" si="375"/>
        <v>0</v>
      </c>
      <c r="GZ41" s="19">
        <f t="shared" ca="1" si="375"/>
        <v>0</v>
      </c>
      <c r="HA41" s="19">
        <f t="shared" ca="1" si="375"/>
        <v>0</v>
      </c>
      <c r="HB41" s="19">
        <f t="shared" ca="1" si="375"/>
        <v>0</v>
      </c>
      <c r="HC41" s="19">
        <f t="shared" ca="1" si="375"/>
        <v>0</v>
      </c>
      <c r="HD41" s="19">
        <f t="shared" ref="HD41:HV44" ca="1" si="376">OFFSET(HD$5,$B41,0)</f>
        <v>0</v>
      </c>
      <c r="HE41" s="19">
        <f t="shared" ca="1" si="376"/>
        <v>0</v>
      </c>
      <c r="HF41" s="19">
        <f t="shared" ca="1" si="376"/>
        <v>0</v>
      </c>
      <c r="HG41" s="19">
        <f t="shared" ca="1" si="376"/>
        <v>0</v>
      </c>
      <c r="HH41" s="19">
        <f t="shared" ca="1" si="376"/>
        <v>0</v>
      </c>
      <c r="HI41" s="19">
        <f t="shared" ca="1" si="376"/>
        <v>0</v>
      </c>
      <c r="HJ41" s="19">
        <f t="shared" ca="1" si="376"/>
        <v>0</v>
      </c>
      <c r="HK41" s="19">
        <f t="shared" ca="1" si="376"/>
        <v>0</v>
      </c>
      <c r="HL41" s="19">
        <f t="shared" ca="1" si="376"/>
        <v>0</v>
      </c>
      <c r="HM41" s="19">
        <f t="shared" ca="1" si="376"/>
        <v>0</v>
      </c>
      <c r="HN41" s="19">
        <f t="shared" ca="1" si="376"/>
        <v>0</v>
      </c>
      <c r="HO41" s="19">
        <f t="shared" ca="1" si="376"/>
        <v>0</v>
      </c>
      <c r="HP41" s="19">
        <f t="shared" ca="1" si="376"/>
        <v>0</v>
      </c>
      <c r="HQ41" s="19">
        <f t="shared" ca="1" si="376"/>
        <v>0</v>
      </c>
      <c r="HR41" s="19">
        <f t="shared" ca="1" si="376"/>
        <v>0</v>
      </c>
      <c r="HS41" s="19">
        <f t="shared" ca="1" si="376"/>
        <v>0</v>
      </c>
      <c r="HT41" s="19">
        <f t="shared" ca="1" si="376"/>
        <v>0</v>
      </c>
      <c r="HU41" s="19">
        <f t="shared" ca="1" si="376"/>
        <v>0</v>
      </c>
      <c r="HV41" s="19">
        <f t="shared" ca="1" si="376"/>
        <v>0</v>
      </c>
      <c r="HW41" s="5">
        <f t="shared" ref="HW41:HW48" si="377">INDEX(i.TOL,$N41,HW$7)</f>
        <v>67</v>
      </c>
      <c r="HX41" s="9"/>
      <c r="HY41" s="5">
        <f t="shared" ref="HY41:IB48" si="378">INDEX(i.FlkStrctr,$M41,HY$7)</f>
        <v>1</v>
      </c>
      <c r="HZ41" s="5" t="b">
        <f t="shared" si="378"/>
        <v>0</v>
      </c>
      <c r="IA41" s="19">
        <f t="shared" ref="IA41:JA47" ca="1" si="379">OFFSET(IA$5,$B41,0)</f>
        <v>0</v>
      </c>
      <c r="IB41" s="5">
        <f t="shared" si="378"/>
        <v>55</v>
      </c>
      <c r="IC41" s="19">
        <f t="shared" ca="1" si="379"/>
        <v>1</v>
      </c>
      <c r="ID41" s="19">
        <f t="shared" ca="1" si="379"/>
        <v>0</v>
      </c>
      <c r="IE41" s="19">
        <f t="shared" ca="1" si="379"/>
        <v>0</v>
      </c>
      <c r="IF41" s="19">
        <f t="shared" ca="1" si="379"/>
        <v>0</v>
      </c>
      <c r="IG41" s="19">
        <f t="shared" ca="1" si="379"/>
        <v>0</v>
      </c>
      <c r="IH41" s="19">
        <f t="shared" ca="1" si="379"/>
        <v>0</v>
      </c>
      <c r="II41" s="19">
        <f t="shared" ca="1" si="379"/>
        <v>0</v>
      </c>
      <c r="IJ41" s="19">
        <f t="shared" ca="1" si="379"/>
        <v>0</v>
      </c>
      <c r="IK41" s="19">
        <f t="shared" ca="1" si="379"/>
        <v>0</v>
      </c>
      <c r="IL41" s="19">
        <f t="shared" ca="1" si="379"/>
        <v>0</v>
      </c>
      <c r="IM41" s="19">
        <f t="shared" ca="1" si="379"/>
        <v>0</v>
      </c>
      <c r="IN41" s="19">
        <f t="shared" ca="1" si="379"/>
        <v>0</v>
      </c>
      <c r="IO41" s="19">
        <f t="shared" ca="1" si="379"/>
        <v>0</v>
      </c>
      <c r="IP41" s="19">
        <f t="shared" ca="1" si="379"/>
        <v>0</v>
      </c>
      <c r="IQ41" s="19">
        <f t="shared" ca="1" si="379"/>
        <v>0</v>
      </c>
      <c r="IR41" s="19">
        <f t="shared" ca="1" si="379"/>
        <v>0</v>
      </c>
      <c r="IS41" s="19">
        <f t="shared" ca="1" si="379"/>
        <v>0</v>
      </c>
      <c r="IT41" s="19">
        <f t="shared" ca="1" si="379"/>
        <v>0</v>
      </c>
      <c r="IU41" s="19">
        <f t="shared" ca="1" si="379"/>
        <v>0</v>
      </c>
      <c r="IV41" s="19">
        <f t="shared" ca="1" si="379"/>
        <v>0</v>
      </c>
      <c r="IW41" s="19">
        <f t="shared" ca="1" si="379"/>
        <v>0</v>
      </c>
      <c r="IX41" s="19">
        <f t="shared" ca="1" si="379"/>
        <v>0</v>
      </c>
      <c r="IY41" s="19">
        <f t="shared" ca="1" si="379"/>
        <v>1</v>
      </c>
      <c r="IZ41" s="19">
        <f t="shared" ca="1" si="379"/>
        <v>0</v>
      </c>
      <c r="JA41" s="19">
        <f t="shared" ca="1" si="379"/>
        <v>1</v>
      </c>
      <c r="JB41" s="9"/>
      <c r="JC41" s="5" t="b">
        <f t="shared" ref="JC41:JC48" ca="1" si="380">IF($L41&lt;&gt;0,INDEX(i.cropgraze_inc,$L41,JC$7),OFFSET(JC$5,$B41,0))</f>
        <v>0</v>
      </c>
      <c r="JD41" s="5" t="b">
        <f t="shared" ref="JD41:JF48" si="381">($N41=JD$11)</f>
        <v>0</v>
      </c>
      <c r="JE41" s="5" t="b">
        <f t="shared" si="381"/>
        <v>0</v>
      </c>
      <c r="JF41" s="5" t="b">
        <f t="shared" si="381"/>
        <v>1</v>
      </c>
      <c r="JG41" s="144">
        <f>$O41</f>
        <v>1</v>
      </c>
      <c r="JH41" s="144">
        <f t="shared" ref="JH41" si="382">$O41</f>
        <v>1</v>
      </c>
      <c r="JI41" s="12" t="s">
        <v>34</v>
      </c>
      <c r="JJ41" s="12" t="s">
        <v>34</v>
      </c>
      <c r="JK41" s="12" t="s">
        <v>34</v>
      </c>
      <c r="JL41" s="12" t="s">
        <v>34</v>
      </c>
      <c r="JM41" s="12">
        <v>1</v>
      </c>
      <c r="JN41" s="12">
        <v>0.66</v>
      </c>
      <c r="JO41" s="244" t="s">
        <v>34</v>
      </c>
      <c r="JP41" s="5" t="b" cm="1">
        <f t="array" ref="JP41">IF(OR(JQ41:JX41&lt;&gt;"-"),TRUE,"-")</f>
        <v>1</v>
      </c>
      <c r="JQ41" s="12">
        <v>2</v>
      </c>
      <c r="JR41" s="12">
        <v>2</v>
      </c>
      <c r="JS41" s="12">
        <v>2</v>
      </c>
      <c r="JT41" s="12">
        <v>2</v>
      </c>
      <c r="JU41" s="12">
        <v>2</v>
      </c>
      <c r="JV41" s="12">
        <v>2</v>
      </c>
      <c r="JW41" s="12">
        <v>2</v>
      </c>
      <c r="JX41" s="12">
        <v>2</v>
      </c>
      <c r="JY41" s="5" t="str">
        <f t="array" ref="JY41">IF(OR(JZ41:KF41&lt;&gt;"-"),TRUE,"-")</f>
        <v>-</v>
      </c>
      <c r="JZ41" s="12" t="s">
        <v>34</v>
      </c>
      <c r="KA41" s="12" t="s">
        <v>34</v>
      </c>
      <c r="KB41" s="12" t="s">
        <v>34</v>
      </c>
      <c r="KC41" s="12" t="s">
        <v>34</v>
      </c>
      <c r="KD41" s="12" t="s">
        <v>34</v>
      </c>
      <c r="KE41" s="12" t="s">
        <v>34</v>
      </c>
      <c r="KF41" s="12" t="s">
        <v>34</v>
      </c>
      <c r="KG41" s="12" t="b">
        <v>1</v>
      </c>
      <c r="KH41" s="144">
        <f t="shared" ref="KH41:KH48" si="383">IF($AI41=6,0,$KI41)</f>
        <v>2</v>
      </c>
      <c r="KI41" s="12">
        <v>2</v>
      </c>
      <c r="KJ41" s="12" t="b">
        <v>0</v>
      </c>
      <c r="KK41" s="12" t="s">
        <v>34</v>
      </c>
      <c r="KL41" s="5" t="str">
        <f t="shared" ref="KL41:KO48" si="384">INDEX(i.FlkStrctr,$M41,KL$7)</f>
        <v>-</v>
      </c>
      <c r="KM41" s="5" t="str">
        <f t="shared" si="384"/>
        <v>-</v>
      </c>
      <c r="KN41" s="5" t="str">
        <f t="shared" si="384"/>
        <v>-</v>
      </c>
      <c r="KO41" s="5" t="str">
        <f t="shared" si="384"/>
        <v>-</v>
      </c>
      <c r="KP41" s="12" t="b">
        <v>0</v>
      </c>
      <c r="KQ41" s="244" t="s">
        <v>34</v>
      </c>
      <c r="KR41" s="244" t="s">
        <v>34</v>
      </c>
      <c r="KS41" s="12" t="b">
        <v>1</v>
      </c>
      <c r="KT41" s="12">
        <v>0.75</v>
      </c>
      <c r="KU41" s="144">
        <f>KT41</f>
        <v>0.75</v>
      </c>
      <c r="KV41" s="12">
        <v>0.99</v>
      </c>
      <c r="KW41" s="12">
        <v>0.5</v>
      </c>
      <c r="KX41" s="12">
        <v>0</v>
      </c>
      <c r="KY41" s="12">
        <v>0</v>
      </c>
      <c r="KZ41" s="12" t="s">
        <v>34</v>
      </c>
      <c r="LA41" s="19" t="str">
        <f t="shared" ref="LA41:LB41" ca="1" si="385">OFFSET(LA$5,$B41,0)</f>
        <v>-</v>
      </c>
      <c r="LB41" s="19" t="str">
        <f t="shared" ca="1" si="385"/>
        <v>-</v>
      </c>
      <c r="LC41" s="5">
        <f t="shared" ref="LC41:LC48" si="386">INDEX(i.conservation,$W41+1,$N41)</f>
        <v>1</v>
      </c>
      <c r="LD41" s="9"/>
      <c r="LE41" s="19">
        <f t="shared" ref="LE41:LK48" ca="1" si="387">OFFSET(LE$5,$B41,0)</f>
        <v>70</v>
      </c>
      <c r="LF41" s="19">
        <f t="shared" ca="1" si="387"/>
        <v>50</v>
      </c>
      <c r="LG41" s="19">
        <f t="shared" ca="1" si="387"/>
        <v>74</v>
      </c>
      <c r="LH41" s="19">
        <f t="shared" ca="1" si="387"/>
        <v>50</v>
      </c>
      <c r="LI41" s="5" t="b" cm="1">
        <f t="array" ref="LI41">INDEX(i.meatgrid,$Q41,LI$7)</f>
        <v>0</v>
      </c>
      <c r="LJ41" s="5" t="b" cm="1">
        <f t="array" ref="LJ41">INDEX(i.meatgrid,$Q41,LJ$7)</f>
        <v>0</v>
      </c>
      <c r="LK41" s="19">
        <f t="shared" ca="1" si="387"/>
        <v>1</v>
      </c>
      <c r="LL41" s="5">
        <f t="shared" ref="LL41:LL48" si="388">INDEX(i.MeatPrices,$S41,LL$7)</f>
        <v>1</v>
      </c>
      <c r="LM41" s="5" cm="1">
        <f t="array" ref="LM41">INDEX(i.meatgrid,$Q41,LM$7)</f>
        <v>0</v>
      </c>
      <c r="LN41" s="5" cm="1">
        <f t="array" ref="LN41">INDEX(i.meatgrid,$Q41,LN$7)</f>
        <v>0</v>
      </c>
      <c r="LO41" s="5" cm="1">
        <f t="array" ref="LO41">INDEX(i.meatgrid,$Q41,LO$7)</f>
        <v>0</v>
      </c>
      <c r="LP41" s="5" cm="1">
        <f t="array" ref="LP41">INDEX(i.meatgrid,$Q41,LP$7)</f>
        <v>0</v>
      </c>
      <c r="LQ41" s="5" cm="1">
        <f t="array" ref="LQ41">INDEX(i.meatgrid,$Q41,LQ$7)</f>
        <v>1</v>
      </c>
      <c r="LR41" s="5" cm="1">
        <f t="array" ref="LR41">INDEX(i.meatgrid,$Q41,LR$7)</f>
        <v>1</v>
      </c>
      <c r="LS41" s="5" cm="1">
        <f t="array" ref="LS41">INDEX(i.meatgrid,$Q41,LS$7)</f>
        <v>1</v>
      </c>
      <c r="LT41" s="5" cm="1">
        <f t="array" ref="LT41">INDEX(i.meatgrid,$Q41,LT$7)</f>
        <v>1</v>
      </c>
      <c r="LU41" s="19">
        <f t="shared" ref="LU41:LU48" ca="1" si="389">OFFSET(LU$5,$B41,0)</f>
        <v>1</v>
      </c>
      <c r="LV41" s="9"/>
      <c r="LW41" s="19" t="b">
        <f t="shared" ref="LW41:ML48" ca="1" si="390">OFFSET(LW$5,$B41,0)</f>
        <v>0</v>
      </c>
      <c r="LX41" s="19" t="b">
        <f t="shared" ca="1" si="390"/>
        <v>0</v>
      </c>
      <c r="LY41" s="19">
        <f ca="1">OFFSET(LY$5,$B41,0)</f>
        <v>1</v>
      </c>
      <c r="LZ41" s="19">
        <f t="shared" ref="LZ41:OB46" ca="1" si="391">OFFSET(LZ$5,$B41,0)</f>
        <v>0.75</v>
      </c>
      <c r="MA41" s="19">
        <f t="shared" ca="1" si="391"/>
        <v>0.75</v>
      </c>
      <c r="MB41" s="19">
        <f t="shared" ca="1" si="391"/>
        <v>0.8</v>
      </c>
      <c r="MC41" s="19">
        <f t="shared" ca="1" si="391"/>
        <v>0.82499999999999996</v>
      </c>
      <c r="MD41" s="19">
        <f t="shared" ca="1" si="391"/>
        <v>0.875</v>
      </c>
      <c r="ME41" s="19">
        <f t="shared" ca="1" si="391"/>
        <v>0.9</v>
      </c>
      <c r="MF41" s="19">
        <f t="shared" ca="1" si="391"/>
        <v>1</v>
      </c>
      <c r="MG41" s="19">
        <f t="shared" ca="1" si="391"/>
        <v>0.875</v>
      </c>
      <c r="MH41" s="19" t="b">
        <f t="shared" ca="1" si="391"/>
        <v>1</v>
      </c>
      <c r="MI41" s="19">
        <f t="shared" ca="1" si="391"/>
        <v>74.989999999999995</v>
      </c>
      <c r="MJ41" s="19" t="str">
        <f t="shared" ca="1" si="391"/>
        <v>-</v>
      </c>
      <c r="MK41" s="19" t="str">
        <f t="shared" ca="1" si="391"/>
        <v>-</v>
      </c>
      <c r="ML41" s="19" t="str">
        <f t="shared" ca="1" si="391"/>
        <v>-</v>
      </c>
      <c r="MM41" s="19" t="str">
        <f t="shared" ca="1" si="391"/>
        <v>-</v>
      </c>
      <c r="MN41" s="19" t="str">
        <f t="shared" ca="1" si="391"/>
        <v>-</v>
      </c>
      <c r="MO41" s="19" t="str">
        <f t="shared" ca="1" si="391"/>
        <v>-</v>
      </c>
      <c r="MP41" s="19" t="str">
        <f t="shared" ca="1" si="391"/>
        <v>-</v>
      </c>
      <c r="MQ41" s="19">
        <f t="shared" ca="1" si="391"/>
        <v>36.99</v>
      </c>
      <c r="MR41" s="19">
        <f t="shared" ca="1" si="391"/>
        <v>36.99</v>
      </c>
      <c r="MS41" s="19" t="str">
        <f t="shared" ca="1" si="391"/>
        <v>-</v>
      </c>
      <c r="MT41" s="19" t="str">
        <f t="shared" ca="1" si="391"/>
        <v>-</v>
      </c>
      <c r="MU41" s="19" t="str">
        <f t="shared" ca="1" si="391"/>
        <v>-</v>
      </c>
      <c r="MV41" s="19" t="str">
        <f t="shared" ca="1" si="391"/>
        <v>-</v>
      </c>
      <c r="MW41" s="19" t="str">
        <f t="shared" ca="1" si="391"/>
        <v>-</v>
      </c>
      <c r="MX41" s="19">
        <f t="shared" ca="1" si="391"/>
        <v>49.99</v>
      </c>
      <c r="MY41" s="19">
        <f t="shared" ca="1" si="391"/>
        <v>49.99</v>
      </c>
      <c r="MZ41" s="19">
        <f t="shared" ca="1" si="391"/>
        <v>49.99</v>
      </c>
      <c r="NA41" s="19">
        <f t="shared" ca="1" si="391"/>
        <v>49.99</v>
      </c>
      <c r="NB41" s="19">
        <f t="shared" ca="1" si="391"/>
        <v>49.99</v>
      </c>
      <c r="NC41" s="19">
        <f t="shared" ca="1" si="391"/>
        <v>49.99</v>
      </c>
      <c r="ND41" s="19">
        <f t="shared" ca="1" si="391"/>
        <v>49.99</v>
      </c>
      <c r="NE41" s="19">
        <f t="shared" ca="1" si="391"/>
        <v>49.99</v>
      </c>
      <c r="NF41" s="19">
        <f t="shared" ca="1" si="391"/>
        <v>412.99</v>
      </c>
      <c r="NG41" s="19">
        <f t="shared" ca="1" si="391"/>
        <v>412.99</v>
      </c>
      <c r="NH41" s="19" t="str">
        <f t="shared" ca="1" si="391"/>
        <v>-</v>
      </c>
      <c r="NI41" s="19" t="str">
        <f t="shared" ca="1" si="391"/>
        <v>-</v>
      </c>
      <c r="NJ41" s="19" t="str">
        <f t="shared" ca="1" si="391"/>
        <v>-</v>
      </c>
      <c r="NK41" s="19" t="str">
        <f t="shared" ca="1" si="391"/>
        <v>-</v>
      </c>
      <c r="NL41" s="19" t="str">
        <f t="shared" ca="1" si="391"/>
        <v>-</v>
      </c>
      <c r="NM41" s="19">
        <f t="shared" ca="1" si="391"/>
        <v>6.8900000000000006</v>
      </c>
      <c r="NN41" s="19">
        <f t="shared" ca="1" si="391"/>
        <v>6.8900000000000006</v>
      </c>
      <c r="NO41" s="19">
        <f t="shared" ca="1" si="391"/>
        <v>6.8900000000000006</v>
      </c>
      <c r="NP41" s="19">
        <f t="shared" ca="1" si="391"/>
        <v>6.8900000000000006</v>
      </c>
      <c r="NQ41" s="19">
        <f t="shared" ca="1" si="391"/>
        <v>6.8900000000000006</v>
      </c>
      <c r="NR41" s="19">
        <f t="shared" ca="1" si="391"/>
        <v>6.8900000000000006</v>
      </c>
      <c r="NS41" s="19">
        <f t="shared" ca="1" si="391"/>
        <v>6.8900000000000006</v>
      </c>
      <c r="NT41" s="19">
        <f t="shared" ca="1" si="391"/>
        <v>6.8900000000000006</v>
      </c>
      <c r="NU41" s="19">
        <f t="shared" ca="1" si="391"/>
        <v>346.99</v>
      </c>
      <c r="NV41" s="19">
        <f t="shared" ca="1" si="391"/>
        <v>346.99</v>
      </c>
      <c r="NW41" s="19" t="str">
        <f t="shared" ca="1" si="391"/>
        <v>-</v>
      </c>
      <c r="NX41" s="19" t="str">
        <f t="shared" ca="1" si="391"/>
        <v>-</v>
      </c>
      <c r="NY41" s="19" t="str">
        <f t="shared" ca="1" si="391"/>
        <v>-</v>
      </c>
      <c r="NZ41" s="19" t="str">
        <f t="shared" ca="1" si="391"/>
        <v>-</v>
      </c>
      <c r="OA41" s="19" t="str">
        <f t="shared" ca="1" si="391"/>
        <v>-</v>
      </c>
      <c r="OB41" s="19">
        <f t="shared" ca="1" si="391"/>
        <v>0</v>
      </c>
      <c r="OC41" s="24">
        <v>0</v>
      </c>
    </row>
    <row r="42" spans="1:393" outlineLevel="2">
      <c r="A42" s="21">
        <f t="shared" si="156"/>
        <v>37</v>
      </c>
      <c r="B42" s="29">
        <f ca="1">OFFSET(B42,-1,-1)</f>
        <v>36</v>
      </c>
      <c r="C42">
        <f>202</f>
        <v>202</v>
      </c>
      <c r="D42" s="144" t="str">
        <f t="shared" ca="1" si="353"/>
        <v>GSM</v>
      </c>
      <c r="E42" t="b">
        <f t="shared" ca="1" si="354"/>
        <v>1</v>
      </c>
      <c r="F42" t="b">
        <v>0</v>
      </c>
      <c r="G42" t="b">
        <f t="shared" ca="1" si="355"/>
        <v>1</v>
      </c>
      <c r="H42" s="237">
        <f ca="1">OFFSET(H42,-1,0)</f>
        <v>1</v>
      </c>
      <c r="I42" s="237">
        <f t="shared" ref="I42:L48" ca="1" si="392">OFFSET(I42,-1,0)</f>
        <v>1</v>
      </c>
      <c r="J42" s="237" t="str">
        <f t="shared" ca="1" si="392"/>
        <v/>
      </c>
      <c r="K42" s="237">
        <f t="shared" ca="1" si="392"/>
        <v>2</v>
      </c>
      <c r="L42" s="237">
        <f t="shared" ca="1" si="392"/>
        <v>2</v>
      </c>
      <c r="M42" s="237">
        <f t="shared" ref="M42:T48" ca="1" si="393">OFFSET(M42,-1,0)</f>
        <v>2</v>
      </c>
      <c r="N42" s="237">
        <f t="shared" ca="1" si="393"/>
        <v>3</v>
      </c>
      <c r="O42" s="237">
        <f t="shared" ca="1" si="393"/>
        <v>1</v>
      </c>
      <c r="P42" s="237">
        <f t="shared" ca="1" si="393"/>
        <v>1</v>
      </c>
      <c r="Q42" s="237">
        <f t="shared" ca="1" si="393"/>
        <v>2</v>
      </c>
      <c r="R42" s="237">
        <f t="shared" ca="1" si="393"/>
        <v>1</v>
      </c>
      <c r="S42" s="237">
        <f t="shared" ca="1" si="393"/>
        <v>1</v>
      </c>
      <c r="T42" s="237">
        <f t="shared" ca="1" si="393"/>
        <v>1</v>
      </c>
      <c r="U42" s="275"/>
      <c r="V42" s="275"/>
      <c r="W42" s="237">
        <f t="shared" ref="W42:W48" ca="1" si="394">OFFSET(W42,-1,0)</f>
        <v>0</v>
      </c>
      <c r="X42" s="275"/>
      <c r="Y42" s="275">
        <f t="shared" ref="Y42:AE47" ca="1" si="395">OFFSET(Y42,-1,0)</f>
        <v>0</v>
      </c>
      <c r="Z42" s="275">
        <f t="shared" ca="1" si="395"/>
        <v>0</v>
      </c>
      <c r="AA42" s="275">
        <f t="shared" ca="1" si="395"/>
        <v>0</v>
      </c>
      <c r="AB42" s="275">
        <f t="shared" ca="1" si="395"/>
        <v>0</v>
      </c>
      <c r="AC42" s="275">
        <f t="shared" ca="1" si="395"/>
        <v>0</v>
      </c>
      <c r="AD42" s="275">
        <f t="shared" ca="1" si="395"/>
        <v>0</v>
      </c>
      <c r="AE42" s="275">
        <f t="shared" ca="1" si="395"/>
        <v>0</v>
      </c>
      <c r="AF42" s="144">
        <f ca="1">INDEX(CHOOSE($N42,DataAutumn!i.AdultDrys,DataWinter!i.AdultDrys,DataSpring!i.AdultDrys),1,$M42)</f>
        <v>3</v>
      </c>
      <c r="AG42" s="5">
        <f t="shared" ca="1" si="356"/>
        <v>2</v>
      </c>
      <c r="AH42" s="5">
        <f t="shared" ca="1" si="356"/>
        <v>0</v>
      </c>
      <c r="AI42" s="5">
        <f t="shared" ca="1" si="357"/>
        <v>1</v>
      </c>
      <c r="AJ42">
        <f t="shared" ca="1" si="358"/>
        <v>1</v>
      </c>
      <c r="AL42" s="231" t="str">
        <f ca="1">TEXT(LEFT(OFFSET(AL42,-1,0),5)+1,"00000")&amp;MID(OFFSET(AL42,-1,0),6,FIND(" ",OFFSET(AL42,-1,0),7)-5)
&amp; $D42           &amp; IF($HY42=0," FWM","")&amp;IF($HY42=1," MWM","")&amp;IF($HY42=5," Mat","")&amp;IF($HZ42=TRUE,"&amp;BBT","    ")          &amp; " Day"&amp;INDEX(i.DOY,$N42,1)
&amp; " Scan"&amp;TEXT($O42,"0")        &amp;" "&amp; INDEX(DataMaster!$B$98:$B$103,$Q42,0)
&amp; " WP"&amp;TEXT($LK42*100,"000p")           &amp; " MP"&amp;TEXT($LL42*100,"000p")           &amp; " GP"&amp;TEXT($LU42*100,"000p")
&amp; " T_" &amp; IF(AND($CA42,$CC42),"TRUE ")        &amp; " (F"&amp;3+COUNTIF($CT42:$CW42,TRUE)&amp;3&amp;"N"&amp;$DK42&amp;$DL42&amp;")"</f>
        <v>00002 FeedSupplySE GSM MWM     Day204 Scan1 Only export WP100p MP100p GP100p T_TRUE  (F43N33)</v>
      </c>
      <c r="AM42" s="9" t="str">
        <f ca="1">IF(COUNTIF(AL$5:AL42,AL42)=1,"-","Dup")</f>
        <v>-</v>
      </c>
      <c r="AN42" s="9"/>
      <c r="AO42" s="12" t="s">
        <v>34</v>
      </c>
      <c r="AP42" s="12" t="s">
        <v>34</v>
      </c>
      <c r="AQ42" s="12" t="s">
        <v>34</v>
      </c>
      <c r="AR42" s="12" t="s">
        <v>34</v>
      </c>
      <c r="AS42" s="12" t="s">
        <v>34</v>
      </c>
      <c r="AT42" s="12" t="s">
        <v>34</v>
      </c>
      <c r="AU42" s="9"/>
      <c r="AV42" s="5" t="b">
        <f t="shared" ca="1" si="359"/>
        <v>1</v>
      </c>
      <c r="AW42" s="5" t="str">
        <f t="shared" ca="1" si="359"/>
        <v>-</v>
      </c>
      <c r="AX42" s="5" t="str">
        <f t="shared" ca="1" si="359"/>
        <v>-</v>
      </c>
      <c r="AY42" s="5" t="str">
        <f t="shared" ca="1" si="359"/>
        <v>-</v>
      </c>
      <c r="AZ42" s="5" t="b">
        <f t="shared" ca="1" si="359"/>
        <v>0</v>
      </c>
      <c r="BA42" s="144">
        <f t="shared" ca="1" si="359"/>
        <v>0.25</v>
      </c>
      <c r="BB42" s="19" t="b">
        <f t="shared" ca="1" si="360"/>
        <v>1</v>
      </c>
      <c r="BC42" s="9"/>
      <c r="BD42" s="5" t="str">
        <f t="shared" ca="1" si="361"/>
        <v>-</v>
      </c>
      <c r="BE42" s="19" t="str">
        <f t="shared" ca="1" si="362"/>
        <v>-</v>
      </c>
      <c r="BF42" s="19" t="str">
        <f t="shared" ca="1" si="362"/>
        <v>-</v>
      </c>
      <c r="BG42" s="19" t="str">
        <f t="shared" ca="1" si="362"/>
        <v>-</v>
      </c>
      <c r="BH42" s="5" t="str">
        <f t="shared" ca="1" si="363"/>
        <v>-</v>
      </c>
      <c r="BI42" s="19" t="str">
        <f t="shared" ca="1" si="364"/>
        <v>-</v>
      </c>
      <c r="BJ42" s="5" t="str">
        <f t="shared" ca="1" si="365"/>
        <v>-</v>
      </c>
      <c r="BK42" s="19" t="str">
        <f t="shared" ca="1" si="366"/>
        <v>-</v>
      </c>
      <c r="BL42" s="19" t="str">
        <f t="shared" ca="1" si="366"/>
        <v>-</v>
      </c>
      <c r="BM42" s="19" t="str">
        <f t="shared" ca="1" si="366"/>
        <v>-</v>
      </c>
      <c r="BN42" s="5" t="str">
        <f t="shared" ca="1" si="367"/>
        <v>-</v>
      </c>
      <c r="BO42" s="9"/>
      <c r="BP42" s="19" t="str">
        <f t="shared" ca="1" si="368"/>
        <v>-</v>
      </c>
      <c r="BQ42" s="19" t="str">
        <f t="shared" ca="1" si="368"/>
        <v>-</v>
      </c>
      <c r="BR42" s="19" t="str">
        <f t="shared" ca="1" si="368"/>
        <v>-</v>
      </c>
      <c r="BS42" s="19" t="str">
        <f t="shared" ca="1" si="368"/>
        <v>-</v>
      </c>
      <c r="BT42" s="19" t="str">
        <f t="shared" ca="1" si="368"/>
        <v>-</v>
      </c>
      <c r="BU42" s="19" t="str">
        <f t="shared" ca="1" si="368"/>
        <v>-</v>
      </c>
      <c r="BV42" s="19" t="str">
        <f t="shared" ca="1" si="368"/>
        <v>-</v>
      </c>
      <c r="BW42" s="19" t="str">
        <f t="shared" ca="1" si="368"/>
        <v>-</v>
      </c>
      <c r="BX42" s="19" t="str">
        <f t="shared" ca="1" si="368"/>
        <v>-</v>
      </c>
      <c r="BY42" s="19" t="str">
        <f t="shared" ca="1" si="368"/>
        <v>-</v>
      </c>
      <c r="BZ42" s="9"/>
      <c r="CA42" s="12" t="b">
        <v>1</v>
      </c>
      <c r="CB42" s="12" t="b">
        <v>0</v>
      </c>
      <c r="CC42" s="12" t="b">
        <v>1</v>
      </c>
      <c r="CD42" s="12">
        <f ca="1">VALUE($K42&amp;$M42&amp;$N42&amp;$O42&amp;$S42&amp;"01")</f>
        <v>2231101</v>
      </c>
      <c r="CE42" s="12" t="b">
        <v>0</v>
      </c>
      <c r="CF42" s="12" t="s">
        <v>34</v>
      </c>
      <c r="CG42" s="19" t="b">
        <f t="shared" ref="CG42:CK48" ca="1" si="396">OFFSET(CG$5,$B42,0)</f>
        <v>1</v>
      </c>
      <c r="CH42" s="12">
        <f ca="1">VALUE($K42&amp;$M42&amp;$N42&amp;$O42&amp;$S42&amp;"02")</f>
        <v>2231102</v>
      </c>
      <c r="CI42" s="19" t="str">
        <f t="shared" ca="1" si="396"/>
        <v>-</v>
      </c>
      <c r="CJ42" s="19">
        <f t="shared" ca="1" si="396"/>
        <v>1</v>
      </c>
      <c r="CK42" s="19">
        <f t="shared" ca="1" si="396"/>
        <v>1</v>
      </c>
      <c r="CL42" s="9"/>
      <c r="CM42" s="444">
        <f t="shared" ca="1" si="370"/>
        <v>652</v>
      </c>
      <c r="CN42" s="444">
        <f t="shared" ca="1" si="370"/>
        <v>686</v>
      </c>
      <c r="CO42" s="444">
        <f t="shared" ca="1" si="370"/>
        <v>721</v>
      </c>
      <c r="CP42" s="152">
        <f t="shared" ca="1" si="371"/>
        <v>378</v>
      </c>
      <c r="CQ42" s="152">
        <f t="shared" ca="1" si="371"/>
        <v>413</v>
      </c>
      <c r="CR42" s="152">
        <f t="shared" ca="1" si="371"/>
        <v>448</v>
      </c>
      <c r="CS42" s="19" t="str">
        <f t="shared" ca="1" si="372"/>
        <v>-</v>
      </c>
      <c r="CT42" s="12" t="b">
        <v>1</v>
      </c>
      <c r="CU42" s="12" t="b">
        <v>0</v>
      </c>
      <c r="CV42" s="12" t="b">
        <v>0</v>
      </c>
      <c r="CW42" s="12" t="b">
        <v>0</v>
      </c>
      <c r="CX42" s="19" t="b">
        <f t="shared" ca="1" si="372"/>
        <v>1</v>
      </c>
      <c r="CY42" s="19">
        <f t="shared" ca="1" si="372"/>
        <v>0</v>
      </c>
      <c r="CZ42" s="19">
        <f t="shared" ca="1" si="372"/>
        <v>0</v>
      </c>
      <c r="DA42" s="19">
        <f t="shared" ca="1" si="372"/>
        <v>0</v>
      </c>
      <c r="DB42" s="19">
        <f t="shared" ca="1" si="372"/>
        <v>0</v>
      </c>
      <c r="DC42" s="19">
        <f t="shared" ca="1" si="372"/>
        <v>0</v>
      </c>
      <c r="DD42" s="19">
        <f t="shared" ca="1" si="372"/>
        <v>0</v>
      </c>
      <c r="DE42" s="19">
        <f t="shared" ca="1" si="372"/>
        <v>0</v>
      </c>
      <c r="DF42" s="19">
        <f t="shared" ca="1" si="372"/>
        <v>0</v>
      </c>
      <c r="DG42" s="19">
        <f t="shared" ca="1" si="372"/>
        <v>0</v>
      </c>
      <c r="DH42" s="19">
        <f t="shared" ca="1" si="372"/>
        <v>0</v>
      </c>
      <c r="DI42" s="19">
        <f t="shared" ca="1" si="372"/>
        <v>0</v>
      </c>
      <c r="DJ42" s="19">
        <f t="shared" ca="1" si="373"/>
        <v>0</v>
      </c>
      <c r="DK42" s="12">
        <v>3</v>
      </c>
      <c r="DL42" s="12">
        <v>3</v>
      </c>
      <c r="DM42" s="12">
        <v>0</v>
      </c>
      <c r="DN42" s="12">
        <v>2</v>
      </c>
      <c r="DO42" s="12">
        <v>-2</v>
      </c>
      <c r="DP42" s="19" t="str">
        <f t="shared" ca="1" si="373"/>
        <v>-</v>
      </c>
      <c r="DQ42" s="19" t="str">
        <f t="shared" ca="1" si="373"/>
        <v>-</v>
      </c>
      <c r="DR42" s="19" t="str">
        <f t="shared" ca="1" si="373"/>
        <v>-</v>
      </c>
      <c r="DS42" s="251">
        <f t="shared" ref="DS42:DS47" si="397">DM42</f>
        <v>0</v>
      </c>
      <c r="DT42" s="251">
        <f>DN42</f>
        <v>2</v>
      </c>
      <c r="DU42" s="251">
        <f t="shared" ref="DU42:DU47" si="398">DO42</f>
        <v>-2</v>
      </c>
      <c r="DV42" s="19">
        <f t="shared" ca="1" si="373"/>
        <v>0</v>
      </c>
      <c r="DW42" s="19">
        <f t="shared" ca="1" si="373"/>
        <v>0</v>
      </c>
      <c r="DX42" s="19">
        <f t="shared" ca="1" si="373"/>
        <v>0</v>
      </c>
      <c r="DY42" s="19">
        <f t="shared" ca="1" si="373"/>
        <v>0</v>
      </c>
      <c r="DZ42" s="19">
        <f t="shared" ca="1" si="373"/>
        <v>0</v>
      </c>
      <c r="EA42" s="19">
        <f t="shared" ca="1" si="373"/>
        <v>0</v>
      </c>
      <c r="EB42" s="19">
        <f t="shared" ca="1" si="373"/>
        <v>0</v>
      </c>
      <c r="EC42" s="19">
        <f t="shared" ca="1" si="373"/>
        <v>0</v>
      </c>
      <c r="ED42" s="19">
        <f t="shared" ca="1" si="373"/>
        <v>0</v>
      </c>
      <c r="EE42" s="19">
        <f t="shared" ca="1" si="373"/>
        <v>0</v>
      </c>
      <c r="EF42" s="19">
        <f t="shared" ca="1" si="373"/>
        <v>0</v>
      </c>
      <c r="EG42" s="19">
        <f t="shared" ca="1" si="373"/>
        <v>0</v>
      </c>
      <c r="EH42" s="19">
        <f t="shared" ca="1" si="373"/>
        <v>0</v>
      </c>
      <c r="EI42" s="19">
        <f t="shared" ca="1" si="373"/>
        <v>0</v>
      </c>
      <c r="EJ42" s="19">
        <f t="shared" ca="1" si="373"/>
        <v>0</v>
      </c>
      <c r="EK42" s="19">
        <f t="shared" ca="1" si="373"/>
        <v>0</v>
      </c>
      <c r="EL42" s="19">
        <f t="shared" ca="1" si="374"/>
        <v>0</v>
      </c>
      <c r="EM42" s="19">
        <f t="shared" ca="1" si="374"/>
        <v>0</v>
      </c>
      <c r="EN42" s="19">
        <f t="shared" ca="1" si="374"/>
        <v>0</v>
      </c>
      <c r="EO42" s="19">
        <f t="shared" ca="1" si="374"/>
        <v>0</v>
      </c>
      <c r="EP42" s="19">
        <f t="shared" ca="1" si="374"/>
        <v>0</v>
      </c>
      <c r="EQ42" s="19">
        <f t="shared" ca="1" si="374"/>
        <v>0</v>
      </c>
      <c r="ER42" s="19">
        <f t="shared" ca="1" si="374"/>
        <v>0</v>
      </c>
      <c r="ES42" s="19">
        <f t="shared" ca="1" si="374"/>
        <v>0</v>
      </c>
      <c r="ET42" s="19">
        <f t="shared" ca="1" si="374"/>
        <v>0</v>
      </c>
      <c r="EU42" s="19">
        <f t="shared" ca="1" si="374"/>
        <v>0</v>
      </c>
      <c r="EV42" s="19">
        <f t="shared" ca="1" si="374"/>
        <v>0</v>
      </c>
      <c r="EW42" s="19">
        <f t="shared" ca="1" si="374"/>
        <v>0</v>
      </c>
      <c r="EX42" s="19">
        <f t="shared" ca="1" si="374"/>
        <v>0</v>
      </c>
      <c r="EY42" s="19">
        <f t="shared" ca="1" si="374"/>
        <v>0</v>
      </c>
      <c r="EZ42" s="19">
        <f t="shared" ca="1" si="374"/>
        <v>0</v>
      </c>
      <c r="FA42" s="19">
        <f t="shared" ca="1" si="374"/>
        <v>0</v>
      </c>
      <c r="FB42" s="19">
        <f t="shared" ca="1" si="375"/>
        <v>0</v>
      </c>
      <c r="FC42" s="19">
        <f t="shared" ca="1" si="375"/>
        <v>0</v>
      </c>
      <c r="FD42" s="19">
        <f t="shared" ca="1" si="375"/>
        <v>0</v>
      </c>
      <c r="FE42" s="19">
        <f t="shared" ca="1" si="375"/>
        <v>0</v>
      </c>
      <c r="FF42" s="19">
        <f t="shared" ca="1" si="375"/>
        <v>0</v>
      </c>
      <c r="FG42" s="19">
        <f t="shared" ca="1" si="375"/>
        <v>0</v>
      </c>
      <c r="FH42" s="19">
        <f t="shared" ca="1" si="375"/>
        <v>0</v>
      </c>
      <c r="FI42" s="19">
        <f t="shared" ca="1" si="375"/>
        <v>0</v>
      </c>
      <c r="FJ42" s="19">
        <f t="shared" ca="1" si="375"/>
        <v>0</v>
      </c>
      <c r="FK42" s="19">
        <f t="shared" ca="1" si="375"/>
        <v>0</v>
      </c>
      <c r="FL42" s="19">
        <f t="shared" ca="1" si="375"/>
        <v>0</v>
      </c>
      <c r="FM42" s="19">
        <f t="shared" ca="1" si="375"/>
        <v>0</v>
      </c>
      <c r="FN42" s="19">
        <f t="shared" ca="1" si="375"/>
        <v>0</v>
      </c>
      <c r="FO42" s="19">
        <f t="shared" ca="1" si="375"/>
        <v>0</v>
      </c>
      <c r="FP42" s="19">
        <f t="shared" ca="1" si="375"/>
        <v>0</v>
      </c>
      <c r="FQ42" s="19">
        <f t="shared" ca="1" si="375"/>
        <v>0</v>
      </c>
      <c r="FR42" s="19">
        <f t="shared" ca="1" si="375"/>
        <v>0</v>
      </c>
      <c r="FS42" s="19">
        <f t="shared" ca="1" si="375"/>
        <v>0</v>
      </c>
      <c r="FT42" s="19">
        <f t="shared" ca="1" si="375"/>
        <v>0</v>
      </c>
      <c r="FU42" s="19">
        <f t="shared" ca="1" si="375"/>
        <v>0</v>
      </c>
      <c r="FV42" s="19">
        <f t="shared" ca="1" si="375"/>
        <v>0</v>
      </c>
      <c r="FW42" s="19">
        <f t="shared" ca="1" si="375"/>
        <v>0</v>
      </c>
      <c r="FX42" s="19">
        <f t="shared" ca="1" si="375"/>
        <v>0</v>
      </c>
      <c r="FY42" s="19">
        <f t="shared" ca="1" si="375"/>
        <v>0</v>
      </c>
      <c r="FZ42" s="19">
        <f t="shared" ca="1" si="375"/>
        <v>0</v>
      </c>
      <c r="GA42" s="19">
        <f t="shared" ca="1" si="375"/>
        <v>0</v>
      </c>
      <c r="GB42" s="19">
        <f t="shared" ca="1" si="375"/>
        <v>0</v>
      </c>
      <c r="GC42" s="19">
        <f t="shared" ca="1" si="375"/>
        <v>0</v>
      </c>
      <c r="GD42" s="19">
        <f t="shared" ca="1" si="375"/>
        <v>0</v>
      </c>
      <c r="GE42" s="19">
        <f t="shared" ca="1" si="375"/>
        <v>0</v>
      </c>
      <c r="GF42" s="19">
        <f t="shared" ca="1" si="375"/>
        <v>0</v>
      </c>
      <c r="GG42" s="19">
        <f t="shared" ca="1" si="375"/>
        <v>0</v>
      </c>
      <c r="GH42" s="19">
        <f t="shared" ca="1" si="375"/>
        <v>0</v>
      </c>
      <c r="GI42" s="19">
        <f t="shared" ca="1" si="375"/>
        <v>0</v>
      </c>
      <c r="GJ42" s="19">
        <f t="shared" ca="1" si="375"/>
        <v>0</v>
      </c>
      <c r="GK42" s="19">
        <f t="shared" ca="1" si="375"/>
        <v>0</v>
      </c>
      <c r="GL42" s="19">
        <f t="shared" ca="1" si="375"/>
        <v>0</v>
      </c>
      <c r="GM42" s="19">
        <f t="shared" ca="1" si="375"/>
        <v>0</v>
      </c>
      <c r="GN42" s="19">
        <f t="shared" ca="1" si="375"/>
        <v>0</v>
      </c>
      <c r="GO42" s="19">
        <f t="shared" ca="1" si="375"/>
        <v>0</v>
      </c>
      <c r="GP42" s="19">
        <f t="shared" ca="1" si="375"/>
        <v>0</v>
      </c>
      <c r="GQ42" s="19">
        <f t="shared" ca="1" si="375"/>
        <v>0</v>
      </c>
      <c r="GR42" s="19">
        <f t="shared" ca="1" si="375"/>
        <v>0</v>
      </c>
      <c r="GS42" s="19">
        <f t="shared" ca="1" si="375"/>
        <v>0</v>
      </c>
      <c r="GT42" s="19">
        <f t="shared" ca="1" si="375"/>
        <v>0</v>
      </c>
      <c r="GU42" s="19">
        <f t="shared" ca="1" si="375"/>
        <v>0</v>
      </c>
      <c r="GV42" s="19">
        <f t="shared" ca="1" si="375"/>
        <v>0</v>
      </c>
      <c r="GW42" s="19">
        <f t="shared" ca="1" si="375"/>
        <v>0</v>
      </c>
      <c r="GX42" s="19">
        <f t="shared" ca="1" si="375"/>
        <v>0</v>
      </c>
      <c r="GY42" s="19">
        <f t="shared" ca="1" si="375"/>
        <v>0</v>
      </c>
      <c r="GZ42" s="19">
        <f t="shared" ca="1" si="375"/>
        <v>0</v>
      </c>
      <c r="HA42" s="19">
        <f t="shared" ca="1" si="375"/>
        <v>0</v>
      </c>
      <c r="HB42" s="19">
        <f t="shared" ca="1" si="375"/>
        <v>0</v>
      </c>
      <c r="HC42" s="19">
        <f t="shared" ca="1" si="375"/>
        <v>0</v>
      </c>
      <c r="HD42" s="19">
        <f t="shared" ca="1" si="376"/>
        <v>0</v>
      </c>
      <c r="HE42" s="19">
        <f t="shared" ca="1" si="376"/>
        <v>0</v>
      </c>
      <c r="HF42" s="19">
        <f t="shared" ca="1" si="376"/>
        <v>0</v>
      </c>
      <c r="HG42" s="19">
        <f t="shared" ca="1" si="376"/>
        <v>0</v>
      </c>
      <c r="HH42" s="19">
        <f t="shared" ca="1" si="376"/>
        <v>0</v>
      </c>
      <c r="HI42" s="19">
        <f t="shared" ca="1" si="376"/>
        <v>0</v>
      </c>
      <c r="HJ42" s="19">
        <f t="shared" ca="1" si="376"/>
        <v>0</v>
      </c>
      <c r="HK42" s="19">
        <f t="shared" ca="1" si="376"/>
        <v>0</v>
      </c>
      <c r="HL42" s="19">
        <f t="shared" ca="1" si="376"/>
        <v>0</v>
      </c>
      <c r="HM42" s="19">
        <f t="shared" ca="1" si="376"/>
        <v>0</v>
      </c>
      <c r="HN42" s="19">
        <f t="shared" ca="1" si="376"/>
        <v>0</v>
      </c>
      <c r="HO42" s="19">
        <f t="shared" ca="1" si="376"/>
        <v>0</v>
      </c>
      <c r="HP42" s="19">
        <f t="shared" ca="1" si="376"/>
        <v>0</v>
      </c>
      <c r="HQ42" s="19">
        <f t="shared" ca="1" si="376"/>
        <v>0</v>
      </c>
      <c r="HR42" s="19">
        <f t="shared" ca="1" si="376"/>
        <v>0</v>
      </c>
      <c r="HS42" s="19">
        <f t="shared" ca="1" si="376"/>
        <v>0</v>
      </c>
      <c r="HT42" s="19">
        <f t="shared" ca="1" si="376"/>
        <v>0</v>
      </c>
      <c r="HU42" s="19">
        <f t="shared" ca="1" si="376"/>
        <v>0</v>
      </c>
      <c r="HV42" s="19">
        <f t="shared" ca="1" si="376"/>
        <v>0</v>
      </c>
      <c r="HW42" s="5">
        <f t="shared" ca="1" si="377"/>
        <v>67</v>
      </c>
      <c r="HX42" s="9"/>
      <c r="HY42" s="5">
        <f t="shared" ca="1" si="378"/>
        <v>1</v>
      </c>
      <c r="HZ42" s="5" t="b">
        <f t="shared" ca="1" si="378"/>
        <v>0</v>
      </c>
      <c r="IA42" s="19">
        <f t="shared" ca="1" si="379"/>
        <v>0</v>
      </c>
      <c r="IB42" s="5">
        <f t="shared" ca="1" si="378"/>
        <v>55</v>
      </c>
      <c r="IC42" s="19">
        <f t="shared" ca="1" si="379"/>
        <v>1</v>
      </c>
      <c r="ID42" s="19">
        <f t="shared" ca="1" si="379"/>
        <v>0</v>
      </c>
      <c r="IE42" s="19">
        <f t="shared" ca="1" si="379"/>
        <v>0</v>
      </c>
      <c r="IF42" s="19">
        <f t="shared" ca="1" si="379"/>
        <v>0</v>
      </c>
      <c r="IG42" s="19">
        <f t="shared" ca="1" si="379"/>
        <v>0</v>
      </c>
      <c r="IH42" s="19">
        <f t="shared" ca="1" si="379"/>
        <v>0</v>
      </c>
      <c r="II42" s="19">
        <f t="shared" ca="1" si="379"/>
        <v>0</v>
      </c>
      <c r="IJ42" s="19">
        <f t="shared" ca="1" si="379"/>
        <v>0</v>
      </c>
      <c r="IK42" s="19">
        <f t="shared" ca="1" si="379"/>
        <v>0</v>
      </c>
      <c r="IL42" s="19">
        <f t="shared" ca="1" si="379"/>
        <v>0</v>
      </c>
      <c r="IM42" s="19">
        <f t="shared" ca="1" si="379"/>
        <v>0</v>
      </c>
      <c r="IN42" s="19">
        <f t="shared" ca="1" si="379"/>
        <v>0</v>
      </c>
      <c r="IO42" s="19">
        <f t="shared" ca="1" si="379"/>
        <v>0</v>
      </c>
      <c r="IP42" s="19">
        <f t="shared" ca="1" si="379"/>
        <v>0</v>
      </c>
      <c r="IQ42" s="19">
        <f t="shared" ca="1" si="379"/>
        <v>0</v>
      </c>
      <c r="IR42" s="19">
        <f t="shared" ca="1" si="379"/>
        <v>0</v>
      </c>
      <c r="IS42" s="19">
        <f t="shared" ca="1" si="379"/>
        <v>0</v>
      </c>
      <c r="IT42" s="19">
        <f t="shared" ca="1" si="379"/>
        <v>0</v>
      </c>
      <c r="IU42" s="19">
        <f t="shared" ca="1" si="379"/>
        <v>0</v>
      </c>
      <c r="IV42" s="19">
        <f t="shared" ca="1" si="379"/>
        <v>0</v>
      </c>
      <c r="IW42" s="19">
        <f t="shared" ca="1" si="379"/>
        <v>0</v>
      </c>
      <c r="IX42" s="19">
        <f t="shared" ca="1" si="379"/>
        <v>0</v>
      </c>
      <c r="IY42" s="19">
        <f t="shared" ca="1" si="379"/>
        <v>1</v>
      </c>
      <c r="IZ42" s="19">
        <f t="shared" ca="1" si="379"/>
        <v>0</v>
      </c>
      <c r="JA42" s="19">
        <f t="shared" ca="1" si="379"/>
        <v>1</v>
      </c>
      <c r="JB42" s="9"/>
      <c r="JC42" s="5" t="b">
        <f t="shared" ca="1" si="380"/>
        <v>0</v>
      </c>
      <c r="JD42" s="5" t="b">
        <f t="shared" ca="1" si="381"/>
        <v>0</v>
      </c>
      <c r="JE42" s="5" t="b">
        <f t="shared" ca="1" si="381"/>
        <v>0</v>
      </c>
      <c r="JF42" s="5" t="b">
        <f t="shared" ca="1" si="381"/>
        <v>1</v>
      </c>
      <c r="JG42" s="144">
        <f t="shared" ref="JG42:JH48" ca="1" si="399">$O42</f>
        <v>1</v>
      </c>
      <c r="JH42" s="144">
        <f t="shared" ca="1" si="399"/>
        <v>1</v>
      </c>
      <c r="JI42" s="19" t="str">
        <f t="shared" ref="JI42:JO48" ca="1" si="400">OFFSET(JI$5,$B42,0)</f>
        <v>-</v>
      </c>
      <c r="JJ42" s="19" t="str">
        <f t="shared" ca="1" si="400"/>
        <v>-</v>
      </c>
      <c r="JK42" s="19" t="str">
        <f t="shared" ca="1" si="400"/>
        <v>-</v>
      </c>
      <c r="JL42" s="19" t="str">
        <f t="shared" ca="1" si="400"/>
        <v>-</v>
      </c>
      <c r="JM42" s="19">
        <f t="shared" ca="1" si="400"/>
        <v>1</v>
      </c>
      <c r="JN42" s="19">
        <f t="shared" ca="1" si="400"/>
        <v>0.66</v>
      </c>
      <c r="JO42" s="19" t="str">
        <f t="shared" ca="1" si="400"/>
        <v>-</v>
      </c>
      <c r="JP42" s="5" t="b" cm="1">
        <f t="array" aca="1" ref="JP42" ca="1">IF(OR(JQ42:JX42&lt;&gt;"-"),TRUE,"-")</f>
        <v>1</v>
      </c>
      <c r="JQ42" s="237">
        <f ca="1">OFFSET(JQ42,-1,0)</f>
        <v>2</v>
      </c>
      <c r="JR42" s="237">
        <f t="shared" ref="JR42:JX42" ca="1" si="401">OFFSET(JR42,-1,0)</f>
        <v>2</v>
      </c>
      <c r="JS42" s="237">
        <f t="shared" ca="1" si="401"/>
        <v>2</v>
      </c>
      <c r="JT42" s="237">
        <f t="shared" ca="1" si="401"/>
        <v>2</v>
      </c>
      <c r="JU42" s="237">
        <f t="shared" ca="1" si="401"/>
        <v>2</v>
      </c>
      <c r="JV42" s="237">
        <f t="shared" ca="1" si="401"/>
        <v>2</v>
      </c>
      <c r="JW42" s="237">
        <f t="shared" ca="1" si="401"/>
        <v>2</v>
      </c>
      <c r="JX42" s="237">
        <f t="shared" ca="1" si="401"/>
        <v>2</v>
      </c>
      <c r="JY42" s="5" t="str">
        <f t="array" aca="1" ref="JY42" ca="1">IF(OR(JZ42:KF42&lt;&gt;"-"),TRUE,"-")</f>
        <v>-</v>
      </c>
      <c r="JZ42" s="19" t="str">
        <f t="shared" ref="JZ42:KK48" ca="1" si="402">OFFSET(JZ$5,$B42,0)</f>
        <v>-</v>
      </c>
      <c r="KA42" s="19" t="str">
        <f t="shared" ca="1" si="402"/>
        <v>-</v>
      </c>
      <c r="KB42" s="19" t="str">
        <f t="shared" ca="1" si="402"/>
        <v>-</v>
      </c>
      <c r="KC42" s="19" t="str">
        <f t="shared" ca="1" si="402"/>
        <v>-</v>
      </c>
      <c r="KD42" s="19" t="str">
        <f t="shared" ca="1" si="402"/>
        <v>-</v>
      </c>
      <c r="KE42" s="19" t="str">
        <f t="shared" ca="1" si="402"/>
        <v>-</v>
      </c>
      <c r="KF42" s="19" t="str">
        <f t="shared" ca="1" si="402"/>
        <v>-</v>
      </c>
      <c r="KG42" s="19" t="b">
        <f t="shared" ca="1" si="402"/>
        <v>1</v>
      </c>
      <c r="KH42" s="144">
        <f t="shared" ca="1" si="383"/>
        <v>2</v>
      </c>
      <c r="KI42" s="19">
        <f t="shared" ca="1" si="402"/>
        <v>2</v>
      </c>
      <c r="KJ42" s="19" t="b">
        <f t="shared" ca="1" si="402"/>
        <v>0</v>
      </c>
      <c r="KK42" s="19" t="str">
        <f t="shared" ca="1" si="402"/>
        <v>-</v>
      </c>
      <c r="KL42" s="5" t="str">
        <f t="shared" ca="1" si="384"/>
        <v>-</v>
      </c>
      <c r="KM42" s="5" t="str">
        <f t="shared" ca="1" si="384"/>
        <v>-</v>
      </c>
      <c r="KN42" s="5" t="str">
        <f t="shared" ca="1" si="384"/>
        <v>-</v>
      </c>
      <c r="KO42" s="5" t="str">
        <f t="shared" ca="1" si="384"/>
        <v>-</v>
      </c>
      <c r="KP42" s="19" t="b">
        <f t="shared" ref="KP42:LE48" ca="1" si="403">OFFSET(KP$5,$B42,0)</f>
        <v>0</v>
      </c>
      <c r="KQ42" s="19" t="str">
        <f t="shared" ca="1" si="403"/>
        <v>-</v>
      </c>
      <c r="KR42" s="19" t="str">
        <f ca="1">OFFSET(KR$5,$B42,0)</f>
        <v>-</v>
      </c>
      <c r="KS42" s="19" t="b">
        <f ca="1">OFFSET(KS$5,$B42,0)</f>
        <v>1</v>
      </c>
      <c r="KT42" s="19">
        <f t="shared" ca="1" si="403"/>
        <v>0.75</v>
      </c>
      <c r="KU42" s="19">
        <f t="shared" ca="1" si="403"/>
        <v>0.75</v>
      </c>
      <c r="KV42" s="19">
        <f t="shared" ca="1" si="403"/>
        <v>0.99</v>
      </c>
      <c r="KW42" s="19">
        <f t="shared" ca="1" si="403"/>
        <v>0.5</v>
      </c>
      <c r="KX42" s="19">
        <f t="shared" ca="1" si="403"/>
        <v>0</v>
      </c>
      <c r="KY42" s="19">
        <f t="shared" ca="1" si="403"/>
        <v>0</v>
      </c>
      <c r="KZ42" s="19" t="str">
        <f t="shared" ca="1" si="403"/>
        <v>-</v>
      </c>
      <c r="LA42" s="19" t="str">
        <f t="shared" ca="1" si="403"/>
        <v>-</v>
      </c>
      <c r="LB42" s="19" t="str">
        <f t="shared" ca="1" si="403"/>
        <v>-</v>
      </c>
      <c r="LC42" s="5">
        <f t="shared" ca="1" si="386"/>
        <v>1</v>
      </c>
      <c r="LD42" s="9"/>
      <c r="LE42" s="19">
        <f t="shared" ca="1" si="403"/>
        <v>70</v>
      </c>
      <c r="LF42" s="19">
        <f t="shared" ca="1" si="387"/>
        <v>50</v>
      </c>
      <c r="LG42" s="19">
        <f t="shared" ca="1" si="387"/>
        <v>74</v>
      </c>
      <c r="LH42" s="19">
        <f t="shared" ca="1" si="387"/>
        <v>50</v>
      </c>
      <c r="LI42" s="5" t="b" cm="1">
        <f t="array" aca="1" ref="LI42" ca="1">INDEX(i.meatgrid,$Q42,LI$7)</f>
        <v>0</v>
      </c>
      <c r="LJ42" s="5" t="b" cm="1">
        <f t="array" aca="1" ref="LJ42" ca="1">INDEX(i.meatgrid,$Q42,LJ$7)</f>
        <v>0</v>
      </c>
      <c r="LK42" s="19">
        <f t="shared" ca="1" si="387"/>
        <v>1</v>
      </c>
      <c r="LL42" s="5">
        <f t="shared" ca="1" si="388"/>
        <v>1</v>
      </c>
      <c r="LM42" s="5" cm="1">
        <f t="array" aca="1" ref="LM42" ca="1">INDEX(i.meatgrid,$Q42,LM$7)</f>
        <v>0</v>
      </c>
      <c r="LN42" s="5" cm="1">
        <f t="array" aca="1" ref="LN42" ca="1">INDEX(i.meatgrid,$Q42,LN$7)</f>
        <v>0</v>
      </c>
      <c r="LO42" s="5" cm="1">
        <f t="array" aca="1" ref="LO42" ca="1">INDEX(i.meatgrid,$Q42,LO$7)</f>
        <v>0</v>
      </c>
      <c r="LP42" s="5" cm="1">
        <f t="array" aca="1" ref="LP42" ca="1">INDEX(i.meatgrid,$Q42,LP$7)</f>
        <v>0</v>
      </c>
      <c r="LQ42" s="5" cm="1">
        <f t="array" aca="1" ref="LQ42" ca="1">INDEX(i.meatgrid,$Q42,LQ$7)</f>
        <v>1</v>
      </c>
      <c r="LR42" s="5" cm="1">
        <f t="array" aca="1" ref="LR42" ca="1">INDEX(i.meatgrid,$Q42,LR$7)</f>
        <v>1</v>
      </c>
      <c r="LS42" s="5" cm="1">
        <f t="array" aca="1" ref="LS42" ca="1">INDEX(i.meatgrid,$Q42,LS$7)</f>
        <v>1</v>
      </c>
      <c r="LT42" s="5" cm="1">
        <f t="array" aca="1" ref="LT42" ca="1">INDEX(i.meatgrid,$Q42,LT$7)</f>
        <v>1</v>
      </c>
      <c r="LU42" s="19">
        <f t="shared" ca="1" si="389"/>
        <v>1</v>
      </c>
      <c r="LV42" s="9"/>
      <c r="LW42" s="19" t="b">
        <f t="shared" ca="1" si="390"/>
        <v>0</v>
      </c>
      <c r="LX42" s="19" t="b">
        <f t="shared" ca="1" si="390"/>
        <v>0</v>
      </c>
      <c r="LY42" s="19">
        <f t="shared" ca="1" si="390"/>
        <v>1</v>
      </c>
      <c r="LZ42" s="19">
        <f t="shared" ca="1" si="390"/>
        <v>0.75</v>
      </c>
      <c r="MA42" s="19">
        <f t="shared" ca="1" si="390"/>
        <v>0.75</v>
      </c>
      <c r="MB42" s="19">
        <f t="shared" ca="1" si="390"/>
        <v>0.8</v>
      </c>
      <c r="MC42" s="19">
        <f t="shared" ca="1" si="390"/>
        <v>0.82499999999999996</v>
      </c>
      <c r="MD42" s="19">
        <f t="shared" ca="1" si="390"/>
        <v>0.875</v>
      </c>
      <c r="ME42" s="19">
        <f t="shared" ca="1" si="390"/>
        <v>0.9</v>
      </c>
      <c r="MF42" s="19">
        <f t="shared" ca="1" si="390"/>
        <v>1</v>
      </c>
      <c r="MG42" s="19">
        <f t="shared" ca="1" si="390"/>
        <v>0.875</v>
      </c>
      <c r="MH42" s="19" t="b">
        <f t="shared" ca="1" si="390"/>
        <v>1</v>
      </c>
      <c r="MI42" s="19">
        <f t="shared" ca="1" si="391"/>
        <v>74.989999999999995</v>
      </c>
      <c r="MJ42" s="19" t="str">
        <f t="shared" ca="1" si="391"/>
        <v>-</v>
      </c>
      <c r="MK42" s="19" t="str">
        <f t="shared" ca="1" si="391"/>
        <v>-</v>
      </c>
      <c r="ML42" s="19" t="str">
        <f t="shared" ca="1" si="391"/>
        <v>-</v>
      </c>
      <c r="MM42" s="19" t="str">
        <f t="shared" ca="1" si="391"/>
        <v>-</v>
      </c>
      <c r="MN42" s="19" t="str">
        <f t="shared" ca="1" si="391"/>
        <v>-</v>
      </c>
      <c r="MO42" s="19" t="str">
        <f t="shared" ca="1" si="391"/>
        <v>-</v>
      </c>
      <c r="MP42" s="19" t="str">
        <f t="shared" ca="1" si="391"/>
        <v>-</v>
      </c>
      <c r="MQ42" s="19">
        <f t="shared" ca="1" si="391"/>
        <v>36.99</v>
      </c>
      <c r="MR42" s="19">
        <f t="shared" ca="1" si="391"/>
        <v>36.99</v>
      </c>
      <c r="MS42" s="19" t="str">
        <f t="shared" ca="1" si="391"/>
        <v>-</v>
      </c>
      <c r="MT42" s="19" t="str">
        <f t="shared" ca="1" si="391"/>
        <v>-</v>
      </c>
      <c r="MU42" s="19" t="str">
        <f t="shared" ca="1" si="391"/>
        <v>-</v>
      </c>
      <c r="MV42" s="19" t="str">
        <f t="shared" ca="1" si="391"/>
        <v>-</v>
      </c>
      <c r="MW42" s="19" t="str">
        <f t="shared" ca="1" si="391"/>
        <v>-</v>
      </c>
      <c r="MX42" s="19">
        <f t="shared" ca="1" si="391"/>
        <v>49.99</v>
      </c>
      <c r="MY42" s="19">
        <f t="shared" ca="1" si="391"/>
        <v>49.99</v>
      </c>
      <c r="MZ42" s="19">
        <f t="shared" ca="1" si="391"/>
        <v>49.99</v>
      </c>
      <c r="NA42" s="19">
        <f t="shared" ca="1" si="391"/>
        <v>49.99</v>
      </c>
      <c r="NB42" s="19">
        <f t="shared" ca="1" si="391"/>
        <v>49.99</v>
      </c>
      <c r="NC42" s="19">
        <f t="shared" ca="1" si="391"/>
        <v>49.99</v>
      </c>
      <c r="ND42" s="19">
        <f t="shared" ca="1" si="391"/>
        <v>49.99</v>
      </c>
      <c r="NE42" s="19">
        <f t="shared" ca="1" si="391"/>
        <v>49.99</v>
      </c>
      <c r="NF42" s="19">
        <f t="shared" ca="1" si="391"/>
        <v>412.99</v>
      </c>
      <c r="NG42" s="19">
        <f t="shared" ca="1" si="391"/>
        <v>412.99</v>
      </c>
      <c r="NH42" s="19" t="str">
        <f t="shared" ca="1" si="391"/>
        <v>-</v>
      </c>
      <c r="NI42" s="19" t="str">
        <f t="shared" ca="1" si="391"/>
        <v>-</v>
      </c>
      <c r="NJ42" s="19" t="str">
        <f t="shared" ca="1" si="391"/>
        <v>-</v>
      </c>
      <c r="NK42" s="19" t="str">
        <f t="shared" ca="1" si="391"/>
        <v>-</v>
      </c>
      <c r="NL42" s="19" t="str">
        <f t="shared" ca="1" si="391"/>
        <v>-</v>
      </c>
      <c r="NM42" s="19">
        <f t="shared" ca="1" si="391"/>
        <v>6.8900000000000006</v>
      </c>
      <c r="NN42" s="19">
        <f t="shared" ca="1" si="391"/>
        <v>6.8900000000000006</v>
      </c>
      <c r="NO42" s="19">
        <f t="shared" ca="1" si="391"/>
        <v>6.8900000000000006</v>
      </c>
      <c r="NP42" s="19">
        <f t="shared" ca="1" si="391"/>
        <v>6.8900000000000006</v>
      </c>
      <c r="NQ42" s="19">
        <f t="shared" ca="1" si="391"/>
        <v>6.8900000000000006</v>
      </c>
      <c r="NR42" s="19">
        <f t="shared" ca="1" si="391"/>
        <v>6.8900000000000006</v>
      </c>
      <c r="NS42" s="19">
        <f t="shared" ca="1" si="391"/>
        <v>6.8900000000000006</v>
      </c>
      <c r="NT42" s="19">
        <f t="shared" ca="1" si="391"/>
        <v>6.8900000000000006</v>
      </c>
      <c r="NU42" s="19">
        <f t="shared" ca="1" si="391"/>
        <v>346.99</v>
      </c>
      <c r="NV42" s="19">
        <f t="shared" ca="1" si="391"/>
        <v>346.99</v>
      </c>
      <c r="NW42" s="19" t="str">
        <f t="shared" ca="1" si="391"/>
        <v>-</v>
      </c>
      <c r="NX42" s="19" t="str">
        <f t="shared" ca="1" si="391"/>
        <v>-</v>
      </c>
      <c r="NY42" s="19" t="str">
        <f t="shared" ca="1" si="391"/>
        <v>-</v>
      </c>
      <c r="NZ42" s="19" t="str">
        <f t="shared" ca="1" si="391"/>
        <v>-</v>
      </c>
      <c r="OA42" s="19" t="str">
        <f t="shared" ca="1" si="391"/>
        <v>-</v>
      </c>
      <c r="OB42" s="19">
        <f t="shared" ca="1" si="391"/>
        <v>0</v>
      </c>
      <c r="OC42" s="24">
        <v>0</v>
      </c>
    </row>
    <row r="43" spans="1:393" outlineLevel="2">
      <c r="A43" s="21">
        <f t="shared" si="156"/>
        <v>38</v>
      </c>
      <c r="B43" s="222">
        <f t="shared" ref="B43:B48" ca="1" si="404">OFFSET(B43,-1,0)</f>
        <v>36</v>
      </c>
      <c r="C43">
        <f>202</f>
        <v>202</v>
      </c>
      <c r="D43" s="144" t="str">
        <f t="shared" ca="1" si="353"/>
        <v>GSM</v>
      </c>
      <c r="E43" t="b">
        <f t="shared" ca="1" si="354"/>
        <v>1</v>
      </c>
      <c r="F43" t="b">
        <v>0</v>
      </c>
      <c r="G43" t="b">
        <f t="shared" ca="1" si="355"/>
        <v>1</v>
      </c>
      <c r="H43" s="237">
        <f t="shared" ref="H43:T48" ca="1" si="405">OFFSET(H43,-1,0)</f>
        <v>1</v>
      </c>
      <c r="I43" s="237">
        <f t="shared" ca="1" si="405"/>
        <v>1</v>
      </c>
      <c r="J43" s="237" t="str">
        <f t="shared" ca="1" si="405"/>
        <v/>
      </c>
      <c r="K43" s="237">
        <f t="shared" ca="1" si="405"/>
        <v>2</v>
      </c>
      <c r="L43" s="237">
        <f t="shared" ca="1" si="392"/>
        <v>2</v>
      </c>
      <c r="M43" s="237">
        <f t="shared" ca="1" si="393"/>
        <v>2</v>
      </c>
      <c r="N43" s="237">
        <f t="shared" ca="1" si="393"/>
        <v>3</v>
      </c>
      <c r="O43" s="237">
        <f t="shared" ca="1" si="393"/>
        <v>1</v>
      </c>
      <c r="P43" s="237">
        <f t="shared" ca="1" si="393"/>
        <v>1</v>
      </c>
      <c r="Q43" s="237">
        <f t="shared" ca="1" si="393"/>
        <v>2</v>
      </c>
      <c r="R43" s="237">
        <f t="shared" ca="1" si="393"/>
        <v>1</v>
      </c>
      <c r="S43" s="237">
        <f t="shared" ca="1" si="393"/>
        <v>1</v>
      </c>
      <c r="T43" s="237">
        <f t="shared" ca="1" si="393"/>
        <v>1</v>
      </c>
      <c r="U43" s="275"/>
      <c r="V43" s="275"/>
      <c r="W43" s="237">
        <f t="shared" ca="1" si="394"/>
        <v>0</v>
      </c>
      <c r="X43" s="275"/>
      <c r="Y43" s="275">
        <f t="shared" ca="1" si="395"/>
        <v>0</v>
      </c>
      <c r="Z43" s="275">
        <f t="shared" ca="1" si="395"/>
        <v>0</v>
      </c>
      <c r="AA43" s="275">
        <f t="shared" ca="1" si="395"/>
        <v>0</v>
      </c>
      <c r="AB43" s="275">
        <f t="shared" ca="1" si="395"/>
        <v>0</v>
      </c>
      <c r="AC43" s="275">
        <f t="shared" ca="1" si="395"/>
        <v>0</v>
      </c>
      <c r="AD43" s="275">
        <f t="shared" ca="1" si="395"/>
        <v>0</v>
      </c>
      <c r="AE43" s="275">
        <f t="shared" ca="1" si="395"/>
        <v>0</v>
      </c>
      <c r="AF43" s="144">
        <f ca="1">INDEX(CHOOSE($N43,DataAutumn!i.AdultDrys,DataWinter!i.AdultDrys,DataSpring!i.AdultDrys),1,$M43)</f>
        <v>3</v>
      </c>
      <c r="AG43" s="5">
        <f t="shared" ca="1" si="356"/>
        <v>2</v>
      </c>
      <c r="AH43" s="5">
        <f t="shared" ca="1" si="356"/>
        <v>0</v>
      </c>
      <c r="AI43" s="5">
        <f t="shared" ca="1" si="357"/>
        <v>1</v>
      </c>
      <c r="AJ43">
        <f t="shared" ca="1" si="358"/>
        <v>2</v>
      </c>
      <c r="AL43" s="231" t="str">
        <f ca="1">TEXT(LEFT(OFFSET(AL43,-1,0),5)+1,"00000")&amp;MID(OFFSET(AL43,-1,0),6,FIND(" ",OFFSET(AL43,-1,0),7)-5)
&amp; $D43           &amp; IF($HY43=0," FWM","")&amp;IF($HY43=1," MWM","")&amp;IF($HY43=5," Mat","")&amp;IF($HZ43=TRUE,"&amp;BBT","    ")          &amp; " Day"&amp;INDEX(i.DOY,$N43,1)
&amp; " Scan"&amp;TEXT($O43,"0")        &amp;" "&amp; INDEX(DataMaster!$B$98:$B$103,$Q43,0)
&amp; " WP"&amp;TEXT($LK43*100,"000p")           &amp; " MP"&amp;TEXT($LL43*100,"000p")           &amp; " GP"&amp;TEXT($LU43*100,"000p")
&amp; " T_" &amp; IF(AND($CA43,$CC43),"TRUE ")        &amp; " (F"&amp;3+COUNTIF($CT43:$CW43,TRUE)&amp;3&amp;"N"&amp;$DK43&amp;$DL43&amp;")"</f>
        <v>00003 FeedSupplySE GSM MWM     Day204 Scan1 Only export WP100p MP100p GP100p T_TRUE  (F43N33)</v>
      </c>
      <c r="AM43" s="9" t="str">
        <f ca="1">IF(COUNTIF(AL$5:AL43,AL43)=1,"-","Dup")</f>
        <v>-</v>
      </c>
      <c r="AN43" s="9"/>
      <c r="AO43" s="237" t="str">
        <f t="shared" ref="AO43:AT48" ca="1" si="406">OFFSET(AO43,-1,0)</f>
        <v>-</v>
      </c>
      <c r="AP43" s="237" t="str">
        <f t="shared" ca="1" si="406"/>
        <v>-</v>
      </c>
      <c r="AQ43" s="237" t="str">
        <f t="shared" ca="1" si="406"/>
        <v>-</v>
      </c>
      <c r="AR43" s="237" t="str">
        <f t="shared" ca="1" si="406"/>
        <v>-</v>
      </c>
      <c r="AS43" s="237" t="str">
        <f t="shared" ca="1" si="406"/>
        <v>-</v>
      </c>
      <c r="AT43" s="237" t="str">
        <f t="shared" ca="1" si="406"/>
        <v>-</v>
      </c>
      <c r="AU43" s="9"/>
      <c r="AV43" s="5" t="b">
        <f t="shared" ca="1" si="359"/>
        <v>1</v>
      </c>
      <c r="AW43" s="5" t="str">
        <f t="shared" ca="1" si="359"/>
        <v>-</v>
      </c>
      <c r="AX43" s="5" t="str">
        <f t="shared" ca="1" si="359"/>
        <v>-</v>
      </c>
      <c r="AY43" s="5" t="str">
        <f t="shared" ca="1" si="359"/>
        <v>-</v>
      </c>
      <c r="AZ43" s="5" t="b">
        <f t="shared" ca="1" si="359"/>
        <v>0</v>
      </c>
      <c r="BA43" s="144">
        <f t="shared" ca="1" si="359"/>
        <v>0.25</v>
      </c>
      <c r="BB43" s="19" t="b">
        <f t="shared" ca="1" si="360"/>
        <v>1</v>
      </c>
      <c r="BC43" s="9"/>
      <c r="BD43" s="5" t="str">
        <f t="shared" ca="1" si="361"/>
        <v>-</v>
      </c>
      <c r="BE43" s="19" t="str">
        <f t="shared" ca="1" si="362"/>
        <v>-</v>
      </c>
      <c r="BF43" s="19" t="str">
        <f t="shared" ca="1" si="362"/>
        <v>-</v>
      </c>
      <c r="BG43" s="19" t="str">
        <f t="shared" ca="1" si="362"/>
        <v>-</v>
      </c>
      <c r="BH43" s="5" t="str">
        <f t="shared" ca="1" si="363"/>
        <v>-</v>
      </c>
      <c r="BI43" s="19" t="str">
        <f t="shared" ca="1" si="364"/>
        <v>-</v>
      </c>
      <c r="BJ43" s="5" t="str">
        <f t="shared" ca="1" si="365"/>
        <v>-</v>
      </c>
      <c r="BK43" s="19" t="str">
        <f t="shared" ca="1" si="366"/>
        <v>-</v>
      </c>
      <c r="BL43" s="19" t="str">
        <f t="shared" ca="1" si="366"/>
        <v>-</v>
      </c>
      <c r="BM43" s="19" t="str">
        <f t="shared" ca="1" si="366"/>
        <v>-</v>
      </c>
      <c r="BN43" s="5" t="str">
        <f t="shared" ca="1" si="367"/>
        <v>-</v>
      </c>
      <c r="BO43" s="9"/>
      <c r="BP43" s="19" t="str">
        <f t="shared" ca="1" si="368"/>
        <v>-</v>
      </c>
      <c r="BQ43" s="19" t="str">
        <f t="shared" ca="1" si="368"/>
        <v>-</v>
      </c>
      <c r="BR43" s="19" t="str">
        <f t="shared" ca="1" si="368"/>
        <v>-</v>
      </c>
      <c r="BS43" s="19" t="str">
        <f t="shared" ca="1" si="368"/>
        <v>-</v>
      </c>
      <c r="BT43" s="19" t="str">
        <f t="shared" ca="1" si="368"/>
        <v>-</v>
      </c>
      <c r="BU43" s="19" t="str">
        <f t="shared" ca="1" si="368"/>
        <v>-</v>
      </c>
      <c r="BV43" s="19" t="str">
        <f t="shared" ca="1" si="368"/>
        <v>-</v>
      </c>
      <c r="BW43" s="19" t="str">
        <f t="shared" ca="1" si="368"/>
        <v>-</v>
      </c>
      <c r="BX43" s="19" t="str">
        <f t="shared" ca="1" si="368"/>
        <v>-</v>
      </c>
      <c r="BY43" s="19" t="str">
        <f t="shared" ca="1" si="368"/>
        <v>-</v>
      </c>
      <c r="BZ43" s="9"/>
      <c r="CA43" s="237" t="b">
        <f ca="1">OFFSET(CA43,-1,0)</f>
        <v>1</v>
      </c>
      <c r="CB43" s="12" t="b">
        <v>0</v>
      </c>
      <c r="CC43" s="237" t="b">
        <f ca="1">OFFSET(CC43,-1,0)</f>
        <v>1</v>
      </c>
      <c r="CD43" s="251">
        <f t="shared" ref="CD43:CD48" ca="1" si="407">IF(OFFSET($E43,-1,0),OFFSET($CH43,-1,0),OFFSET(CD43,-1,0))</f>
        <v>2231102</v>
      </c>
      <c r="CE43" s="237" t="b">
        <f ca="1">OFFSET(CE43,-1,0)</f>
        <v>0</v>
      </c>
      <c r="CF43" s="12" t="s">
        <v>34</v>
      </c>
      <c r="CG43" s="19" t="b">
        <f t="shared" ca="1" si="396"/>
        <v>1</v>
      </c>
      <c r="CH43" s="237">
        <f t="shared" ref="CH43:CH48" ca="1" si="408">OFFSET(CH43,-1,0)+1</f>
        <v>2231103</v>
      </c>
      <c r="CI43" s="19" t="str">
        <f t="shared" ca="1" si="396"/>
        <v>-</v>
      </c>
      <c r="CJ43" s="19">
        <f t="shared" ca="1" si="396"/>
        <v>1</v>
      </c>
      <c r="CK43" s="19">
        <f t="shared" ca="1" si="396"/>
        <v>1</v>
      </c>
      <c r="CL43" s="9"/>
      <c r="CM43" s="444">
        <f t="shared" ca="1" si="370"/>
        <v>652</v>
      </c>
      <c r="CN43" s="444">
        <f t="shared" ca="1" si="370"/>
        <v>686</v>
      </c>
      <c r="CO43" s="444">
        <f t="shared" ca="1" si="370"/>
        <v>721</v>
      </c>
      <c r="CP43" s="152">
        <f t="shared" ca="1" si="371"/>
        <v>378</v>
      </c>
      <c r="CQ43" s="152">
        <f t="shared" ca="1" si="371"/>
        <v>413</v>
      </c>
      <c r="CR43" s="152">
        <f t="shared" ca="1" si="371"/>
        <v>448</v>
      </c>
      <c r="CS43" s="19" t="str">
        <f t="shared" ca="1" si="372"/>
        <v>-</v>
      </c>
      <c r="CT43" s="12" t="b">
        <v>0</v>
      </c>
      <c r="CU43" s="12" t="b">
        <v>1</v>
      </c>
      <c r="CV43" s="12" t="b">
        <v>0</v>
      </c>
      <c r="CW43" s="12" t="b">
        <v>0</v>
      </c>
      <c r="CX43" s="19" t="b">
        <f t="shared" ca="1" si="372"/>
        <v>1</v>
      </c>
      <c r="CY43" s="19">
        <f t="shared" ca="1" si="372"/>
        <v>0</v>
      </c>
      <c r="CZ43" s="19">
        <f t="shared" ca="1" si="372"/>
        <v>0</v>
      </c>
      <c r="DA43" s="19">
        <f t="shared" ca="1" si="372"/>
        <v>0</v>
      </c>
      <c r="DB43" s="19">
        <f t="shared" ca="1" si="372"/>
        <v>0</v>
      </c>
      <c r="DC43" s="19">
        <f t="shared" ca="1" si="372"/>
        <v>0</v>
      </c>
      <c r="DD43" s="19">
        <f t="shared" ca="1" si="372"/>
        <v>0</v>
      </c>
      <c r="DE43" s="19">
        <f t="shared" ca="1" si="372"/>
        <v>0</v>
      </c>
      <c r="DF43" s="19">
        <f t="shared" ca="1" si="372"/>
        <v>0</v>
      </c>
      <c r="DG43" s="19">
        <f t="shared" ca="1" si="372"/>
        <v>0</v>
      </c>
      <c r="DH43" s="19">
        <f t="shared" ca="1" si="372"/>
        <v>0</v>
      </c>
      <c r="DI43" s="19">
        <f t="shared" ca="1" si="372"/>
        <v>0</v>
      </c>
      <c r="DJ43" s="19">
        <f t="shared" ca="1" si="373"/>
        <v>0</v>
      </c>
      <c r="DK43" s="12">
        <v>3</v>
      </c>
      <c r="DL43" s="12">
        <v>3</v>
      </c>
      <c r="DM43" s="19">
        <f t="shared" ref="DM43:DP48" ca="1" si="409">OFFSET(DM$5,$B43,0)</f>
        <v>0</v>
      </c>
      <c r="DN43" s="12">
        <v>2</v>
      </c>
      <c r="DO43" s="12">
        <v>-2</v>
      </c>
      <c r="DP43" s="19" t="str">
        <f t="shared" ca="1" si="373"/>
        <v>-</v>
      </c>
      <c r="DQ43" s="19" t="str">
        <f t="shared" ca="1" si="373"/>
        <v>-</v>
      </c>
      <c r="DR43" s="19" t="str">
        <f t="shared" ca="1" si="373"/>
        <v>-</v>
      </c>
      <c r="DS43" s="251">
        <f t="shared" ca="1" si="397"/>
        <v>0</v>
      </c>
      <c r="DT43" s="251">
        <f t="shared" ref="DT43:DT47" si="410">DN43</f>
        <v>2</v>
      </c>
      <c r="DU43" s="251">
        <f t="shared" si="398"/>
        <v>-2</v>
      </c>
      <c r="DV43" s="19">
        <f t="shared" ca="1" si="373"/>
        <v>0</v>
      </c>
      <c r="DW43" s="19">
        <f t="shared" ca="1" si="373"/>
        <v>0</v>
      </c>
      <c r="DX43" s="19">
        <f t="shared" ca="1" si="373"/>
        <v>0</v>
      </c>
      <c r="DY43" s="19">
        <f t="shared" ca="1" si="373"/>
        <v>0</v>
      </c>
      <c r="DZ43" s="19">
        <f t="shared" ca="1" si="373"/>
        <v>0</v>
      </c>
      <c r="EA43" s="19">
        <f t="shared" ca="1" si="373"/>
        <v>0</v>
      </c>
      <c r="EB43" s="19">
        <f t="shared" ca="1" si="373"/>
        <v>0</v>
      </c>
      <c r="EC43" s="19">
        <f t="shared" ca="1" si="373"/>
        <v>0</v>
      </c>
      <c r="ED43" s="19">
        <f t="shared" ca="1" si="373"/>
        <v>0</v>
      </c>
      <c r="EE43" s="19">
        <f t="shared" ca="1" si="373"/>
        <v>0</v>
      </c>
      <c r="EF43" s="19">
        <f t="shared" ca="1" si="373"/>
        <v>0</v>
      </c>
      <c r="EG43" s="19">
        <f t="shared" ca="1" si="373"/>
        <v>0</v>
      </c>
      <c r="EH43" s="19">
        <f t="shared" ca="1" si="373"/>
        <v>0</v>
      </c>
      <c r="EI43" s="19">
        <f t="shared" ca="1" si="373"/>
        <v>0</v>
      </c>
      <c r="EJ43" s="19">
        <f t="shared" ca="1" si="373"/>
        <v>0</v>
      </c>
      <c r="EK43" s="19">
        <f t="shared" ca="1" si="373"/>
        <v>0</v>
      </c>
      <c r="EL43" s="19">
        <f t="shared" ca="1" si="374"/>
        <v>0</v>
      </c>
      <c r="EM43" s="19">
        <f t="shared" ca="1" si="374"/>
        <v>0</v>
      </c>
      <c r="EN43" s="19">
        <f t="shared" ca="1" si="374"/>
        <v>0</v>
      </c>
      <c r="EO43" s="19">
        <f t="shared" ca="1" si="374"/>
        <v>0</v>
      </c>
      <c r="EP43" s="19">
        <f t="shared" ca="1" si="374"/>
        <v>0</v>
      </c>
      <c r="EQ43" s="19">
        <f t="shared" ca="1" si="374"/>
        <v>0</v>
      </c>
      <c r="ER43" s="19">
        <f t="shared" ca="1" si="374"/>
        <v>0</v>
      </c>
      <c r="ES43" s="19">
        <f t="shared" ca="1" si="374"/>
        <v>0</v>
      </c>
      <c r="ET43" s="19">
        <f t="shared" ca="1" si="374"/>
        <v>0</v>
      </c>
      <c r="EU43" s="19">
        <f t="shared" ca="1" si="374"/>
        <v>0</v>
      </c>
      <c r="EV43" s="19">
        <f t="shared" ca="1" si="374"/>
        <v>0</v>
      </c>
      <c r="EW43" s="19">
        <f t="shared" ca="1" si="374"/>
        <v>0</v>
      </c>
      <c r="EX43" s="19">
        <f t="shared" ca="1" si="374"/>
        <v>0</v>
      </c>
      <c r="EY43" s="19">
        <f t="shared" ca="1" si="374"/>
        <v>0</v>
      </c>
      <c r="EZ43" s="19">
        <f t="shared" ca="1" si="374"/>
        <v>0</v>
      </c>
      <c r="FA43" s="19">
        <f t="shared" ca="1" si="374"/>
        <v>0</v>
      </c>
      <c r="FB43" s="19">
        <f t="shared" ca="1" si="375"/>
        <v>0</v>
      </c>
      <c r="FC43" s="19">
        <f t="shared" ca="1" si="375"/>
        <v>0</v>
      </c>
      <c r="FD43" s="19">
        <f t="shared" ca="1" si="375"/>
        <v>0</v>
      </c>
      <c r="FE43" s="19">
        <f t="shared" ca="1" si="375"/>
        <v>0</v>
      </c>
      <c r="FF43" s="19">
        <f t="shared" ca="1" si="375"/>
        <v>0</v>
      </c>
      <c r="FG43" s="19">
        <f t="shared" ca="1" si="375"/>
        <v>0</v>
      </c>
      <c r="FH43" s="19">
        <f t="shared" ca="1" si="375"/>
        <v>0</v>
      </c>
      <c r="FI43" s="19">
        <f t="shared" ca="1" si="375"/>
        <v>0</v>
      </c>
      <c r="FJ43" s="19">
        <f t="shared" ca="1" si="375"/>
        <v>0</v>
      </c>
      <c r="FK43" s="19">
        <f t="shared" ca="1" si="375"/>
        <v>0</v>
      </c>
      <c r="FL43" s="19">
        <f t="shared" ca="1" si="375"/>
        <v>0</v>
      </c>
      <c r="FM43" s="19">
        <f t="shared" ca="1" si="375"/>
        <v>0</v>
      </c>
      <c r="FN43" s="19">
        <f t="shared" ca="1" si="375"/>
        <v>0</v>
      </c>
      <c r="FO43" s="19">
        <f t="shared" ca="1" si="375"/>
        <v>0</v>
      </c>
      <c r="FP43" s="19">
        <f t="shared" ca="1" si="375"/>
        <v>0</v>
      </c>
      <c r="FQ43" s="19">
        <f t="shared" ca="1" si="375"/>
        <v>0</v>
      </c>
      <c r="FR43" s="19">
        <f t="shared" ca="1" si="375"/>
        <v>0</v>
      </c>
      <c r="FS43" s="19">
        <f t="shared" ca="1" si="375"/>
        <v>0</v>
      </c>
      <c r="FT43" s="19">
        <f t="shared" ca="1" si="375"/>
        <v>0</v>
      </c>
      <c r="FU43" s="19">
        <f t="shared" ca="1" si="375"/>
        <v>0</v>
      </c>
      <c r="FV43" s="19">
        <f t="shared" ca="1" si="375"/>
        <v>0</v>
      </c>
      <c r="FW43" s="19">
        <f t="shared" ca="1" si="375"/>
        <v>0</v>
      </c>
      <c r="FX43" s="19">
        <f t="shared" ca="1" si="375"/>
        <v>0</v>
      </c>
      <c r="FY43" s="19">
        <f t="shared" ca="1" si="375"/>
        <v>0</v>
      </c>
      <c r="FZ43" s="19">
        <f t="shared" ca="1" si="375"/>
        <v>0</v>
      </c>
      <c r="GA43" s="19">
        <f t="shared" ca="1" si="375"/>
        <v>0</v>
      </c>
      <c r="GB43" s="19">
        <f t="shared" ca="1" si="375"/>
        <v>0</v>
      </c>
      <c r="GC43" s="19">
        <f t="shared" ca="1" si="375"/>
        <v>0</v>
      </c>
      <c r="GD43" s="19">
        <f t="shared" ca="1" si="375"/>
        <v>0</v>
      </c>
      <c r="GE43" s="19">
        <f t="shared" ca="1" si="375"/>
        <v>0</v>
      </c>
      <c r="GF43" s="19">
        <f t="shared" ca="1" si="375"/>
        <v>0</v>
      </c>
      <c r="GG43" s="19">
        <f t="shared" ca="1" si="375"/>
        <v>0</v>
      </c>
      <c r="GH43" s="19">
        <f t="shared" ca="1" si="375"/>
        <v>0</v>
      </c>
      <c r="GI43" s="19">
        <f t="shared" ca="1" si="375"/>
        <v>0</v>
      </c>
      <c r="GJ43" s="19">
        <f t="shared" ca="1" si="375"/>
        <v>0</v>
      </c>
      <c r="GK43" s="19">
        <f t="shared" ca="1" si="375"/>
        <v>0</v>
      </c>
      <c r="GL43" s="19">
        <f t="shared" ca="1" si="375"/>
        <v>0</v>
      </c>
      <c r="GM43" s="19">
        <f t="shared" ca="1" si="375"/>
        <v>0</v>
      </c>
      <c r="GN43" s="19">
        <f t="shared" ca="1" si="375"/>
        <v>0</v>
      </c>
      <c r="GO43" s="19">
        <f t="shared" ca="1" si="375"/>
        <v>0</v>
      </c>
      <c r="GP43" s="19">
        <f t="shared" ca="1" si="375"/>
        <v>0</v>
      </c>
      <c r="GQ43" s="19">
        <f t="shared" ca="1" si="375"/>
        <v>0</v>
      </c>
      <c r="GR43" s="19">
        <f t="shared" ca="1" si="375"/>
        <v>0</v>
      </c>
      <c r="GS43" s="19">
        <f t="shared" ca="1" si="375"/>
        <v>0</v>
      </c>
      <c r="GT43" s="19">
        <f t="shared" ca="1" si="375"/>
        <v>0</v>
      </c>
      <c r="GU43" s="19">
        <f t="shared" ca="1" si="375"/>
        <v>0</v>
      </c>
      <c r="GV43" s="19">
        <f t="shared" ca="1" si="375"/>
        <v>0</v>
      </c>
      <c r="GW43" s="19">
        <f t="shared" ca="1" si="375"/>
        <v>0</v>
      </c>
      <c r="GX43" s="19">
        <f t="shared" ca="1" si="375"/>
        <v>0</v>
      </c>
      <c r="GY43" s="19">
        <f t="shared" ca="1" si="375"/>
        <v>0</v>
      </c>
      <c r="GZ43" s="19">
        <f t="shared" ca="1" si="375"/>
        <v>0</v>
      </c>
      <c r="HA43" s="19">
        <f t="shared" ca="1" si="375"/>
        <v>0</v>
      </c>
      <c r="HB43" s="19">
        <f t="shared" ca="1" si="375"/>
        <v>0</v>
      </c>
      <c r="HC43" s="19">
        <f t="shared" ca="1" si="375"/>
        <v>0</v>
      </c>
      <c r="HD43" s="19">
        <f t="shared" ca="1" si="376"/>
        <v>0</v>
      </c>
      <c r="HE43" s="19">
        <f t="shared" ca="1" si="376"/>
        <v>0</v>
      </c>
      <c r="HF43" s="19">
        <f t="shared" ca="1" si="376"/>
        <v>0</v>
      </c>
      <c r="HG43" s="19">
        <f t="shared" ca="1" si="376"/>
        <v>0</v>
      </c>
      <c r="HH43" s="19">
        <f t="shared" ca="1" si="376"/>
        <v>0</v>
      </c>
      <c r="HI43" s="19">
        <f t="shared" ca="1" si="376"/>
        <v>0</v>
      </c>
      <c r="HJ43" s="19">
        <f t="shared" ca="1" si="376"/>
        <v>0</v>
      </c>
      <c r="HK43" s="19">
        <f t="shared" ca="1" si="376"/>
        <v>0</v>
      </c>
      <c r="HL43" s="19">
        <f t="shared" ca="1" si="376"/>
        <v>0</v>
      </c>
      <c r="HM43" s="19">
        <f t="shared" ca="1" si="376"/>
        <v>0</v>
      </c>
      <c r="HN43" s="19">
        <f t="shared" ca="1" si="376"/>
        <v>0</v>
      </c>
      <c r="HO43" s="19">
        <f t="shared" ca="1" si="376"/>
        <v>0</v>
      </c>
      <c r="HP43" s="19">
        <f t="shared" ca="1" si="376"/>
        <v>0</v>
      </c>
      <c r="HQ43" s="19">
        <f t="shared" ca="1" si="376"/>
        <v>0</v>
      </c>
      <c r="HR43" s="19">
        <f t="shared" ca="1" si="376"/>
        <v>0</v>
      </c>
      <c r="HS43" s="19">
        <f t="shared" ca="1" si="376"/>
        <v>0</v>
      </c>
      <c r="HT43" s="19">
        <f t="shared" ca="1" si="376"/>
        <v>0</v>
      </c>
      <c r="HU43" s="19">
        <f t="shared" ca="1" si="376"/>
        <v>0</v>
      </c>
      <c r="HV43" s="19">
        <f t="shared" ca="1" si="376"/>
        <v>0</v>
      </c>
      <c r="HW43" s="5">
        <f t="shared" ca="1" si="377"/>
        <v>67</v>
      </c>
      <c r="HX43" s="9"/>
      <c r="HY43" s="5">
        <f t="shared" ca="1" si="378"/>
        <v>1</v>
      </c>
      <c r="HZ43" s="5" t="b">
        <f t="shared" ca="1" si="378"/>
        <v>0</v>
      </c>
      <c r="IA43" s="19">
        <f t="shared" ca="1" si="379"/>
        <v>0</v>
      </c>
      <c r="IB43" s="5">
        <f t="shared" ca="1" si="378"/>
        <v>55</v>
      </c>
      <c r="IC43" s="19">
        <f t="shared" ca="1" si="379"/>
        <v>1</v>
      </c>
      <c r="ID43" s="19">
        <f t="shared" ca="1" si="379"/>
        <v>0</v>
      </c>
      <c r="IE43" s="19">
        <f t="shared" ca="1" si="379"/>
        <v>0</v>
      </c>
      <c r="IF43" s="19">
        <f t="shared" ca="1" si="379"/>
        <v>0</v>
      </c>
      <c r="IG43" s="19">
        <f t="shared" ca="1" si="379"/>
        <v>0</v>
      </c>
      <c r="IH43" s="19">
        <f t="shared" ca="1" si="379"/>
        <v>0</v>
      </c>
      <c r="II43" s="19">
        <f t="shared" ca="1" si="379"/>
        <v>0</v>
      </c>
      <c r="IJ43" s="19">
        <f t="shared" ca="1" si="379"/>
        <v>0</v>
      </c>
      <c r="IK43" s="19">
        <f t="shared" ca="1" si="379"/>
        <v>0</v>
      </c>
      <c r="IL43" s="19">
        <f t="shared" ca="1" si="379"/>
        <v>0</v>
      </c>
      <c r="IM43" s="19">
        <f t="shared" ca="1" si="379"/>
        <v>0</v>
      </c>
      <c r="IN43" s="19">
        <f t="shared" ca="1" si="379"/>
        <v>0</v>
      </c>
      <c r="IO43" s="19">
        <f t="shared" ca="1" si="379"/>
        <v>0</v>
      </c>
      <c r="IP43" s="19">
        <f t="shared" ca="1" si="379"/>
        <v>0</v>
      </c>
      <c r="IQ43" s="19">
        <f t="shared" ca="1" si="379"/>
        <v>0</v>
      </c>
      <c r="IR43" s="19">
        <f t="shared" ca="1" si="379"/>
        <v>0</v>
      </c>
      <c r="IS43" s="19">
        <f t="shared" ca="1" si="379"/>
        <v>0</v>
      </c>
      <c r="IT43" s="19">
        <f t="shared" ca="1" si="379"/>
        <v>0</v>
      </c>
      <c r="IU43" s="19">
        <f t="shared" ca="1" si="379"/>
        <v>0</v>
      </c>
      <c r="IV43" s="19">
        <f t="shared" ca="1" si="379"/>
        <v>0</v>
      </c>
      <c r="IW43" s="19">
        <f t="shared" ca="1" si="379"/>
        <v>0</v>
      </c>
      <c r="IX43" s="19">
        <f t="shared" ca="1" si="379"/>
        <v>0</v>
      </c>
      <c r="IY43" s="19">
        <f t="shared" ca="1" si="379"/>
        <v>1</v>
      </c>
      <c r="IZ43" s="19">
        <f t="shared" ca="1" si="379"/>
        <v>0</v>
      </c>
      <c r="JA43" s="19">
        <f t="shared" ca="1" si="379"/>
        <v>1</v>
      </c>
      <c r="JB43" s="9"/>
      <c r="JC43" s="5" t="b">
        <f t="shared" ca="1" si="380"/>
        <v>0</v>
      </c>
      <c r="JD43" s="5" t="b">
        <f t="shared" ca="1" si="381"/>
        <v>0</v>
      </c>
      <c r="JE43" s="5" t="b">
        <f t="shared" ca="1" si="381"/>
        <v>0</v>
      </c>
      <c r="JF43" s="5" t="b">
        <f t="shared" ca="1" si="381"/>
        <v>1</v>
      </c>
      <c r="JG43" s="144">
        <f t="shared" ca="1" si="399"/>
        <v>1</v>
      </c>
      <c r="JH43" s="144">
        <f t="shared" ca="1" si="399"/>
        <v>1</v>
      </c>
      <c r="JI43" s="19" t="str">
        <f t="shared" ca="1" si="400"/>
        <v>-</v>
      </c>
      <c r="JJ43" s="19" t="str">
        <f t="shared" ca="1" si="400"/>
        <v>-</v>
      </c>
      <c r="JK43" s="19" t="str">
        <f t="shared" ca="1" si="400"/>
        <v>-</v>
      </c>
      <c r="JL43" s="19" t="str">
        <f t="shared" ca="1" si="400"/>
        <v>-</v>
      </c>
      <c r="JM43" s="19">
        <f t="shared" ca="1" si="400"/>
        <v>1</v>
      </c>
      <c r="JN43" s="19">
        <f t="shared" ca="1" si="400"/>
        <v>0.66</v>
      </c>
      <c r="JO43" s="19" t="str">
        <f t="shared" ca="1" si="400"/>
        <v>-</v>
      </c>
      <c r="JP43" s="5" t="b" cm="1">
        <f t="array" aca="1" ref="JP43" ca="1">IF(OR(JQ43:JX43&lt;&gt;"-"),TRUE,"-")</f>
        <v>1</v>
      </c>
      <c r="JQ43" s="237">
        <f t="shared" ref="JQ43:JX48" ca="1" si="411">OFFSET(JQ43,-1,0)</f>
        <v>2</v>
      </c>
      <c r="JR43" s="237">
        <f t="shared" ca="1" si="411"/>
        <v>2</v>
      </c>
      <c r="JS43" s="237">
        <f t="shared" ca="1" si="411"/>
        <v>2</v>
      </c>
      <c r="JT43" s="237">
        <f t="shared" ca="1" si="411"/>
        <v>2</v>
      </c>
      <c r="JU43" s="237">
        <f t="shared" ca="1" si="411"/>
        <v>2</v>
      </c>
      <c r="JV43" s="237">
        <f t="shared" ca="1" si="411"/>
        <v>2</v>
      </c>
      <c r="JW43" s="237">
        <f t="shared" ca="1" si="411"/>
        <v>2</v>
      </c>
      <c r="JX43" s="237">
        <f t="shared" ca="1" si="411"/>
        <v>2</v>
      </c>
      <c r="JY43" s="5" t="str">
        <f t="array" aca="1" ref="JY43" ca="1">IF(OR(JZ43:KF43&lt;&gt;"-"),TRUE,"-")</f>
        <v>-</v>
      </c>
      <c r="JZ43" s="19" t="str">
        <f t="shared" ca="1" si="402"/>
        <v>-</v>
      </c>
      <c r="KA43" s="19" t="str">
        <f t="shared" ca="1" si="402"/>
        <v>-</v>
      </c>
      <c r="KB43" s="19" t="str">
        <f t="shared" ca="1" si="402"/>
        <v>-</v>
      </c>
      <c r="KC43" s="19" t="str">
        <f t="shared" ca="1" si="402"/>
        <v>-</v>
      </c>
      <c r="KD43" s="19" t="str">
        <f t="shared" ca="1" si="402"/>
        <v>-</v>
      </c>
      <c r="KE43" s="19" t="str">
        <f t="shared" ca="1" si="402"/>
        <v>-</v>
      </c>
      <c r="KF43" s="19" t="str">
        <f t="shared" ca="1" si="402"/>
        <v>-</v>
      </c>
      <c r="KG43" s="19" t="b">
        <f t="shared" ca="1" si="402"/>
        <v>1</v>
      </c>
      <c r="KH43" s="144">
        <f t="shared" ca="1" si="383"/>
        <v>2</v>
      </c>
      <c r="KI43" s="19">
        <f t="shared" ca="1" si="402"/>
        <v>2</v>
      </c>
      <c r="KJ43" s="19" t="b">
        <f t="shared" ca="1" si="402"/>
        <v>0</v>
      </c>
      <c r="KK43" s="19" t="str">
        <f t="shared" ca="1" si="402"/>
        <v>-</v>
      </c>
      <c r="KL43" s="5" t="str">
        <f t="shared" ca="1" si="384"/>
        <v>-</v>
      </c>
      <c r="KM43" s="5" t="str">
        <f t="shared" ca="1" si="384"/>
        <v>-</v>
      </c>
      <c r="KN43" s="5" t="str">
        <f t="shared" ca="1" si="384"/>
        <v>-</v>
      </c>
      <c r="KO43" s="5" t="str">
        <f t="shared" ca="1" si="384"/>
        <v>-</v>
      </c>
      <c r="KP43" s="19" t="b">
        <f t="shared" ca="1" si="403"/>
        <v>0</v>
      </c>
      <c r="KQ43" s="19" t="str">
        <f t="shared" ca="1" si="403"/>
        <v>-</v>
      </c>
      <c r="KR43" s="19" t="str">
        <f ca="1">OFFSET(KR$5,$B43,0)</f>
        <v>-</v>
      </c>
      <c r="KS43" s="19" t="b">
        <f ca="1">OFFSET(KS$5,$B43,0)</f>
        <v>1</v>
      </c>
      <c r="KT43" s="19">
        <f t="shared" ca="1" si="403"/>
        <v>0.75</v>
      </c>
      <c r="KU43" s="19">
        <f t="shared" ca="1" si="403"/>
        <v>0.75</v>
      </c>
      <c r="KV43" s="19">
        <f t="shared" ca="1" si="403"/>
        <v>0.99</v>
      </c>
      <c r="KW43" s="19">
        <f t="shared" ca="1" si="403"/>
        <v>0.5</v>
      </c>
      <c r="KX43" s="19">
        <f t="shared" ca="1" si="403"/>
        <v>0</v>
      </c>
      <c r="KY43" s="19">
        <f t="shared" ca="1" si="403"/>
        <v>0</v>
      </c>
      <c r="KZ43" s="19" t="str">
        <f t="shared" ca="1" si="403"/>
        <v>-</v>
      </c>
      <c r="LA43" s="19" t="str">
        <f t="shared" ca="1" si="403"/>
        <v>-</v>
      </c>
      <c r="LB43" s="19" t="str">
        <f t="shared" ca="1" si="403"/>
        <v>-</v>
      </c>
      <c r="LC43" s="5">
        <f t="shared" ca="1" si="386"/>
        <v>1</v>
      </c>
      <c r="LD43" s="9"/>
      <c r="LE43" s="19">
        <f t="shared" ca="1" si="403"/>
        <v>70</v>
      </c>
      <c r="LF43" s="19">
        <f t="shared" ca="1" si="387"/>
        <v>50</v>
      </c>
      <c r="LG43" s="19">
        <f t="shared" ca="1" si="387"/>
        <v>74</v>
      </c>
      <c r="LH43" s="19">
        <f t="shared" ca="1" si="387"/>
        <v>50</v>
      </c>
      <c r="LI43" s="5" t="b" cm="1">
        <f t="array" aca="1" ref="LI43" ca="1">INDEX(i.meatgrid,$Q43,LI$7)</f>
        <v>0</v>
      </c>
      <c r="LJ43" s="5" t="b" cm="1">
        <f t="array" aca="1" ref="LJ43" ca="1">INDEX(i.meatgrid,$Q43,LJ$7)</f>
        <v>0</v>
      </c>
      <c r="LK43" s="19">
        <f t="shared" ca="1" si="387"/>
        <v>1</v>
      </c>
      <c r="LL43" s="5">
        <f t="shared" ca="1" si="388"/>
        <v>1</v>
      </c>
      <c r="LM43" s="5" cm="1">
        <f t="array" aca="1" ref="LM43" ca="1">INDEX(i.meatgrid,$Q43,LM$7)</f>
        <v>0</v>
      </c>
      <c r="LN43" s="5" cm="1">
        <f t="array" aca="1" ref="LN43" ca="1">INDEX(i.meatgrid,$Q43,LN$7)</f>
        <v>0</v>
      </c>
      <c r="LO43" s="5" cm="1">
        <f t="array" aca="1" ref="LO43" ca="1">INDEX(i.meatgrid,$Q43,LO$7)</f>
        <v>0</v>
      </c>
      <c r="LP43" s="5" cm="1">
        <f t="array" aca="1" ref="LP43" ca="1">INDEX(i.meatgrid,$Q43,LP$7)</f>
        <v>0</v>
      </c>
      <c r="LQ43" s="5" cm="1">
        <f t="array" aca="1" ref="LQ43" ca="1">INDEX(i.meatgrid,$Q43,LQ$7)</f>
        <v>1</v>
      </c>
      <c r="LR43" s="5" cm="1">
        <f t="array" aca="1" ref="LR43" ca="1">INDEX(i.meatgrid,$Q43,LR$7)</f>
        <v>1</v>
      </c>
      <c r="LS43" s="5" cm="1">
        <f t="array" aca="1" ref="LS43" ca="1">INDEX(i.meatgrid,$Q43,LS$7)</f>
        <v>1</v>
      </c>
      <c r="LT43" s="5" cm="1">
        <f t="array" aca="1" ref="LT43" ca="1">INDEX(i.meatgrid,$Q43,LT$7)</f>
        <v>1</v>
      </c>
      <c r="LU43" s="19">
        <f t="shared" ca="1" si="389"/>
        <v>1</v>
      </c>
      <c r="LV43" s="9"/>
      <c r="LW43" s="19" t="b">
        <f t="shared" ca="1" si="390"/>
        <v>0</v>
      </c>
      <c r="LX43" s="19" t="b">
        <f t="shared" ca="1" si="390"/>
        <v>0</v>
      </c>
      <c r="LY43" s="19">
        <f t="shared" ca="1" si="390"/>
        <v>1</v>
      </c>
      <c r="LZ43" s="19">
        <f t="shared" ca="1" si="390"/>
        <v>0.75</v>
      </c>
      <c r="MA43" s="19">
        <f t="shared" ca="1" si="390"/>
        <v>0.75</v>
      </c>
      <c r="MB43" s="19">
        <f t="shared" ca="1" si="390"/>
        <v>0.8</v>
      </c>
      <c r="MC43" s="19">
        <f t="shared" ca="1" si="390"/>
        <v>0.82499999999999996</v>
      </c>
      <c r="MD43" s="19">
        <f t="shared" ca="1" si="390"/>
        <v>0.875</v>
      </c>
      <c r="ME43" s="19">
        <f t="shared" ca="1" si="390"/>
        <v>0.9</v>
      </c>
      <c r="MF43" s="19">
        <f t="shared" ca="1" si="390"/>
        <v>1</v>
      </c>
      <c r="MG43" s="19">
        <f t="shared" ca="1" si="390"/>
        <v>0.875</v>
      </c>
      <c r="MH43" s="19" t="b">
        <f t="shared" ca="1" si="390"/>
        <v>1</v>
      </c>
      <c r="MI43" s="19">
        <f t="shared" ca="1" si="390"/>
        <v>74.989999999999995</v>
      </c>
      <c r="MJ43" s="19" t="str">
        <f t="shared" ca="1" si="390"/>
        <v>-</v>
      </c>
      <c r="MK43" s="19" t="str">
        <f t="shared" ca="1" si="390"/>
        <v>-</v>
      </c>
      <c r="ML43" s="19" t="str">
        <f t="shared" ca="1" si="390"/>
        <v>-</v>
      </c>
      <c r="MM43" s="19" t="str">
        <f t="shared" ca="1" si="391"/>
        <v>-</v>
      </c>
      <c r="MN43" s="19" t="str">
        <f t="shared" ca="1" si="391"/>
        <v>-</v>
      </c>
      <c r="MO43" s="19" t="str">
        <f t="shared" ca="1" si="391"/>
        <v>-</v>
      </c>
      <c r="MP43" s="19" t="str">
        <f t="shared" ca="1" si="391"/>
        <v>-</v>
      </c>
      <c r="MQ43" s="19">
        <f t="shared" ca="1" si="391"/>
        <v>36.99</v>
      </c>
      <c r="MR43" s="19">
        <f t="shared" ca="1" si="391"/>
        <v>36.99</v>
      </c>
      <c r="MS43" s="19" t="str">
        <f t="shared" ca="1" si="391"/>
        <v>-</v>
      </c>
      <c r="MT43" s="19" t="str">
        <f t="shared" ca="1" si="391"/>
        <v>-</v>
      </c>
      <c r="MU43" s="19" t="str">
        <f t="shared" ca="1" si="391"/>
        <v>-</v>
      </c>
      <c r="MV43" s="19" t="str">
        <f t="shared" ca="1" si="391"/>
        <v>-</v>
      </c>
      <c r="MW43" s="19" t="str">
        <f t="shared" ca="1" si="391"/>
        <v>-</v>
      </c>
      <c r="MX43" s="19">
        <f t="shared" ca="1" si="391"/>
        <v>49.99</v>
      </c>
      <c r="MY43" s="19">
        <f t="shared" ca="1" si="391"/>
        <v>49.99</v>
      </c>
      <c r="MZ43" s="19">
        <f t="shared" ca="1" si="391"/>
        <v>49.99</v>
      </c>
      <c r="NA43" s="19">
        <f t="shared" ca="1" si="391"/>
        <v>49.99</v>
      </c>
      <c r="NB43" s="19">
        <f t="shared" ca="1" si="391"/>
        <v>49.99</v>
      </c>
      <c r="NC43" s="19">
        <f t="shared" ca="1" si="391"/>
        <v>49.99</v>
      </c>
      <c r="ND43" s="19">
        <f t="shared" ca="1" si="391"/>
        <v>49.99</v>
      </c>
      <c r="NE43" s="19">
        <f t="shared" ca="1" si="391"/>
        <v>49.99</v>
      </c>
      <c r="NF43" s="19">
        <f t="shared" ca="1" si="391"/>
        <v>412.99</v>
      </c>
      <c r="NG43" s="19">
        <f t="shared" ca="1" si="391"/>
        <v>412.99</v>
      </c>
      <c r="NH43" s="19" t="str">
        <f t="shared" ca="1" si="391"/>
        <v>-</v>
      </c>
      <c r="NI43" s="19" t="str">
        <f t="shared" ca="1" si="391"/>
        <v>-</v>
      </c>
      <c r="NJ43" s="19" t="str">
        <f t="shared" ca="1" si="391"/>
        <v>-</v>
      </c>
      <c r="NK43" s="19" t="str">
        <f t="shared" ca="1" si="391"/>
        <v>-</v>
      </c>
      <c r="NL43" s="19" t="str">
        <f t="shared" ca="1" si="391"/>
        <v>-</v>
      </c>
      <c r="NM43" s="19">
        <f t="shared" ca="1" si="391"/>
        <v>6.8900000000000006</v>
      </c>
      <c r="NN43" s="19">
        <f t="shared" ca="1" si="391"/>
        <v>6.8900000000000006</v>
      </c>
      <c r="NO43" s="19">
        <f t="shared" ca="1" si="391"/>
        <v>6.8900000000000006</v>
      </c>
      <c r="NP43" s="19">
        <f t="shared" ca="1" si="391"/>
        <v>6.8900000000000006</v>
      </c>
      <c r="NQ43" s="19">
        <f t="shared" ca="1" si="391"/>
        <v>6.8900000000000006</v>
      </c>
      <c r="NR43" s="19">
        <f t="shared" ca="1" si="391"/>
        <v>6.8900000000000006</v>
      </c>
      <c r="NS43" s="19">
        <f t="shared" ca="1" si="391"/>
        <v>6.8900000000000006</v>
      </c>
      <c r="NT43" s="19">
        <f t="shared" ca="1" si="391"/>
        <v>6.8900000000000006</v>
      </c>
      <c r="NU43" s="19">
        <f t="shared" ca="1" si="391"/>
        <v>346.99</v>
      </c>
      <c r="NV43" s="19">
        <f t="shared" ca="1" si="391"/>
        <v>346.99</v>
      </c>
      <c r="NW43" s="19" t="str">
        <f t="shared" ca="1" si="391"/>
        <v>-</v>
      </c>
      <c r="NX43" s="19" t="str">
        <f t="shared" ca="1" si="391"/>
        <v>-</v>
      </c>
      <c r="NY43" s="19" t="str">
        <f t="shared" ca="1" si="391"/>
        <v>-</v>
      </c>
      <c r="NZ43" s="19" t="str">
        <f t="shared" ca="1" si="391"/>
        <v>-</v>
      </c>
      <c r="OA43" s="19" t="str">
        <f t="shared" ca="1" si="391"/>
        <v>-</v>
      </c>
      <c r="OB43" s="19">
        <f t="shared" ca="1" si="391"/>
        <v>0</v>
      </c>
      <c r="OC43" s="24">
        <v>0</v>
      </c>
    </row>
    <row r="44" spans="1:393" outlineLevel="2">
      <c r="A44" s="21">
        <f t="shared" si="156"/>
        <v>39</v>
      </c>
      <c r="B44" s="222">
        <f t="shared" ca="1" si="404"/>
        <v>36</v>
      </c>
      <c r="C44">
        <f>202</f>
        <v>202</v>
      </c>
      <c r="D44" s="144" t="str">
        <f t="shared" ca="1" si="353"/>
        <v>GSM</v>
      </c>
      <c r="E44" t="b">
        <f t="shared" ca="1" si="354"/>
        <v>1</v>
      </c>
      <c r="F44" t="b">
        <v>0</v>
      </c>
      <c r="G44" t="b">
        <f t="shared" ca="1" si="355"/>
        <v>1</v>
      </c>
      <c r="H44" s="237">
        <f t="shared" ca="1" si="405"/>
        <v>1</v>
      </c>
      <c r="I44" s="237">
        <f t="shared" ca="1" si="405"/>
        <v>1</v>
      </c>
      <c r="J44" s="237" t="str">
        <f t="shared" ca="1" si="405"/>
        <v/>
      </c>
      <c r="K44" s="237">
        <f t="shared" ca="1" si="405"/>
        <v>2</v>
      </c>
      <c r="L44" s="237">
        <f t="shared" ca="1" si="392"/>
        <v>2</v>
      </c>
      <c r="M44" s="237">
        <f t="shared" ca="1" si="393"/>
        <v>2</v>
      </c>
      <c r="N44" s="237">
        <f t="shared" ca="1" si="393"/>
        <v>3</v>
      </c>
      <c r="O44" s="237">
        <f t="shared" ca="1" si="393"/>
        <v>1</v>
      </c>
      <c r="P44" s="237">
        <f t="shared" ca="1" si="393"/>
        <v>1</v>
      </c>
      <c r="Q44" s="237">
        <f t="shared" ca="1" si="393"/>
        <v>2</v>
      </c>
      <c r="R44" s="237">
        <f t="shared" ca="1" si="393"/>
        <v>1</v>
      </c>
      <c r="S44" s="237">
        <f t="shared" ca="1" si="393"/>
        <v>1</v>
      </c>
      <c r="T44" s="237">
        <f t="shared" ca="1" si="393"/>
        <v>1</v>
      </c>
      <c r="U44" s="275"/>
      <c r="V44" s="275"/>
      <c r="W44" s="237">
        <f t="shared" ca="1" si="394"/>
        <v>0</v>
      </c>
      <c r="X44" s="275"/>
      <c r="Y44" s="275">
        <f t="shared" ca="1" si="395"/>
        <v>0</v>
      </c>
      <c r="Z44" s="275">
        <f t="shared" ca="1" si="395"/>
        <v>0</v>
      </c>
      <c r="AA44" s="275">
        <f t="shared" ca="1" si="395"/>
        <v>0</v>
      </c>
      <c r="AB44" s="275">
        <f t="shared" ca="1" si="395"/>
        <v>0</v>
      </c>
      <c r="AC44" s="275">
        <f t="shared" ca="1" si="395"/>
        <v>0</v>
      </c>
      <c r="AD44" s="275">
        <f t="shared" ca="1" si="395"/>
        <v>0</v>
      </c>
      <c r="AE44" s="275">
        <f t="shared" ca="1" si="395"/>
        <v>0</v>
      </c>
      <c r="AF44" s="144">
        <f ca="1">INDEX(CHOOSE($N44,DataAutumn!i.AdultDrys,DataWinter!i.AdultDrys,DataSpring!i.AdultDrys),1,$M44)</f>
        <v>3</v>
      </c>
      <c r="AG44" s="5">
        <f t="shared" ca="1" si="356"/>
        <v>2</v>
      </c>
      <c r="AH44" s="5">
        <f t="shared" ca="1" si="356"/>
        <v>0</v>
      </c>
      <c r="AI44" s="5">
        <f t="shared" ca="1" si="357"/>
        <v>1</v>
      </c>
      <c r="AJ44">
        <f t="shared" ca="1" si="358"/>
        <v>3</v>
      </c>
      <c r="AL44" s="231" t="str">
        <f ca="1">TEXT(LEFT(OFFSET(AL44,-1,0),5)+1,"00000")&amp;MID(OFFSET(AL44,-1,0),6,FIND(" ",OFFSET(AL44,-1,0),7)-5)
&amp; $D44           &amp; IF($HY44=0," FWM","")&amp;IF($HY44=1," MWM","")&amp;IF($HY44=5," Mat","")&amp;IF($HZ44=TRUE,"&amp;BBT","    ")          &amp; " Day"&amp;INDEX(i.DOY,$N44,1)
&amp; " Scan"&amp;TEXT($O44,"0")        &amp;" "&amp; INDEX(DataMaster!$B$98:$B$103,$Q44,0)
&amp; " WP"&amp;TEXT($LK44*100,"000p")           &amp; " MP"&amp;TEXT($LL44*100,"000p")           &amp; " GP"&amp;TEXT($LU44*100,"000p")
&amp; " T_" &amp; IF(AND($CA44,$CC44),"TRUE ")        &amp; " (F"&amp;3+COUNTIF($CT44:$CW44,TRUE)&amp;3&amp;"N"&amp;$DK44&amp;$DL44&amp;")"</f>
        <v>00004 FeedSupplySE GSM MWM     Day204 Scan1 Only export WP100p MP100p GP100p T_TRUE  (F43N33)</v>
      </c>
      <c r="AM44" s="9" t="str">
        <f ca="1">IF(COUNTIF(AL$5:AL44,AL44)=1,"-","Dup")</f>
        <v>-</v>
      </c>
      <c r="AN44" s="9"/>
      <c r="AO44" s="237" t="str">
        <f t="shared" ca="1" si="406"/>
        <v>-</v>
      </c>
      <c r="AP44" s="237" t="str">
        <f t="shared" ca="1" si="406"/>
        <v>-</v>
      </c>
      <c r="AQ44" s="237" t="str">
        <f t="shared" ca="1" si="406"/>
        <v>-</v>
      </c>
      <c r="AR44" s="237" t="str">
        <f t="shared" ca="1" si="406"/>
        <v>-</v>
      </c>
      <c r="AS44" s="237" t="str">
        <f t="shared" ca="1" si="406"/>
        <v>-</v>
      </c>
      <c r="AT44" s="237" t="str">
        <f t="shared" ca="1" si="406"/>
        <v>-</v>
      </c>
      <c r="AU44" s="9"/>
      <c r="AV44" s="5" t="b">
        <f t="shared" ca="1" si="359"/>
        <v>1</v>
      </c>
      <c r="AW44" s="5" t="str">
        <f t="shared" ca="1" si="359"/>
        <v>-</v>
      </c>
      <c r="AX44" s="5" t="str">
        <f t="shared" ca="1" si="359"/>
        <v>-</v>
      </c>
      <c r="AY44" s="5" t="str">
        <f t="shared" ca="1" si="359"/>
        <v>-</v>
      </c>
      <c r="AZ44" s="5" t="b">
        <f t="shared" ca="1" si="359"/>
        <v>0</v>
      </c>
      <c r="BA44" s="144">
        <f t="shared" ca="1" si="359"/>
        <v>0.25</v>
      </c>
      <c r="BB44" s="19" t="b">
        <f t="shared" ca="1" si="360"/>
        <v>1</v>
      </c>
      <c r="BC44" s="9"/>
      <c r="BD44" s="5" t="str">
        <f t="shared" ca="1" si="361"/>
        <v>-</v>
      </c>
      <c r="BE44" s="19" t="str">
        <f t="shared" ca="1" si="362"/>
        <v>-</v>
      </c>
      <c r="BF44" s="19" t="str">
        <f t="shared" ca="1" si="362"/>
        <v>-</v>
      </c>
      <c r="BG44" s="19" t="str">
        <f t="shared" ca="1" si="362"/>
        <v>-</v>
      </c>
      <c r="BH44" s="5" t="str">
        <f t="shared" ca="1" si="363"/>
        <v>-</v>
      </c>
      <c r="BI44" s="19" t="str">
        <f t="shared" ca="1" si="364"/>
        <v>-</v>
      </c>
      <c r="BJ44" s="5" t="str">
        <f t="shared" ca="1" si="365"/>
        <v>-</v>
      </c>
      <c r="BK44" s="19" t="str">
        <f t="shared" ca="1" si="366"/>
        <v>-</v>
      </c>
      <c r="BL44" s="19" t="str">
        <f t="shared" ca="1" si="366"/>
        <v>-</v>
      </c>
      <c r="BM44" s="19" t="str">
        <f t="shared" ca="1" si="366"/>
        <v>-</v>
      </c>
      <c r="BN44" s="5" t="str">
        <f t="shared" ca="1" si="367"/>
        <v>-</v>
      </c>
      <c r="BO44" s="9"/>
      <c r="BP44" s="19" t="str">
        <f t="shared" ca="1" si="368"/>
        <v>-</v>
      </c>
      <c r="BQ44" s="19" t="str">
        <f t="shared" ca="1" si="368"/>
        <v>-</v>
      </c>
      <c r="BR44" s="19" t="str">
        <f t="shared" ca="1" si="368"/>
        <v>-</v>
      </c>
      <c r="BS44" s="19" t="str">
        <f t="shared" ca="1" si="368"/>
        <v>-</v>
      </c>
      <c r="BT44" s="19" t="str">
        <f t="shared" ca="1" si="368"/>
        <v>-</v>
      </c>
      <c r="BU44" s="19" t="str">
        <f t="shared" ca="1" si="368"/>
        <v>-</v>
      </c>
      <c r="BV44" s="19" t="str">
        <f t="shared" ca="1" si="368"/>
        <v>-</v>
      </c>
      <c r="BW44" s="19" t="str">
        <f t="shared" ca="1" si="368"/>
        <v>-</v>
      </c>
      <c r="BX44" s="19" t="str">
        <f t="shared" ca="1" si="368"/>
        <v>-</v>
      </c>
      <c r="BY44" s="19" t="str">
        <f t="shared" ca="1" si="368"/>
        <v>-</v>
      </c>
      <c r="BZ44" s="9"/>
      <c r="CA44" s="237" t="b">
        <f ca="1">OFFSET(CA44,-1,0)</f>
        <v>1</v>
      </c>
      <c r="CB44" s="12" t="b">
        <v>0</v>
      </c>
      <c r="CC44" s="237" t="b">
        <f ca="1">OFFSET(CC44,-1,0)</f>
        <v>1</v>
      </c>
      <c r="CD44" s="251">
        <f t="shared" ca="1" si="407"/>
        <v>2231103</v>
      </c>
      <c r="CE44" s="237" t="b">
        <f ca="1">OFFSET(CE44,-1,0)</f>
        <v>0</v>
      </c>
      <c r="CF44" s="12" t="s">
        <v>34</v>
      </c>
      <c r="CG44" s="19" t="b">
        <f t="shared" ca="1" si="396"/>
        <v>1</v>
      </c>
      <c r="CH44" s="237">
        <f t="shared" ca="1" si="408"/>
        <v>2231104</v>
      </c>
      <c r="CI44" s="19" t="str">
        <f t="shared" ca="1" si="396"/>
        <v>-</v>
      </c>
      <c r="CJ44" s="19">
        <f t="shared" ca="1" si="396"/>
        <v>1</v>
      </c>
      <c r="CK44" s="19">
        <f t="shared" ca="1" si="396"/>
        <v>1</v>
      </c>
      <c r="CL44" s="9"/>
      <c r="CM44" s="444">
        <f t="shared" ca="1" si="370"/>
        <v>652</v>
      </c>
      <c r="CN44" s="444">
        <f t="shared" ca="1" si="370"/>
        <v>686</v>
      </c>
      <c r="CO44" s="444">
        <f t="shared" ca="1" si="370"/>
        <v>721</v>
      </c>
      <c r="CP44" s="152">
        <f t="shared" ca="1" si="371"/>
        <v>378</v>
      </c>
      <c r="CQ44" s="152">
        <f t="shared" ca="1" si="371"/>
        <v>413</v>
      </c>
      <c r="CR44" s="152">
        <f t="shared" ca="1" si="371"/>
        <v>448</v>
      </c>
      <c r="CS44" s="19" t="str">
        <f t="shared" ca="1" si="372"/>
        <v>-</v>
      </c>
      <c r="CT44" s="12" t="b">
        <v>0</v>
      </c>
      <c r="CU44" s="12" t="b">
        <v>0</v>
      </c>
      <c r="CV44" s="12" t="b">
        <v>0</v>
      </c>
      <c r="CW44" s="12" t="b">
        <v>1</v>
      </c>
      <c r="CX44" s="19" t="b">
        <f t="shared" ca="1" si="372"/>
        <v>1</v>
      </c>
      <c r="CY44" s="19">
        <f t="shared" ca="1" si="372"/>
        <v>0</v>
      </c>
      <c r="CZ44" s="19">
        <f t="shared" ca="1" si="372"/>
        <v>0</v>
      </c>
      <c r="DA44" s="19">
        <f t="shared" ca="1" si="372"/>
        <v>0</v>
      </c>
      <c r="DB44" s="19">
        <f t="shared" ca="1" si="372"/>
        <v>0</v>
      </c>
      <c r="DC44" s="19">
        <f t="shared" ca="1" si="372"/>
        <v>0</v>
      </c>
      <c r="DD44" s="19">
        <f t="shared" ca="1" si="372"/>
        <v>0</v>
      </c>
      <c r="DE44" s="19">
        <f t="shared" ca="1" si="372"/>
        <v>0</v>
      </c>
      <c r="DF44" s="19">
        <f t="shared" ca="1" si="372"/>
        <v>0</v>
      </c>
      <c r="DG44" s="19">
        <f t="shared" ca="1" si="372"/>
        <v>0</v>
      </c>
      <c r="DH44" s="19">
        <f t="shared" ca="1" si="372"/>
        <v>0</v>
      </c>
      <c r="DI44" s="19">
        <f t="shared" ca="1" si="372"/>
        <v>0</v>
      </c>
      <c r="DJ44" s="19">
        <f t="shared" ca="1" si="373"/>
        <v>0</v>
      </c>
      <c r="DK44" s="12">
        <v>3</v>
      </c>
      <c r="DL44" s="12">
        <v>3</v>
      </c>
      <c r="DM44" s="19">
        <f t="shared" ca="1" si="409"/>
        <v>0</v>
      </c>
      <c r="DN44" s="12">
        <v>2</v>
      </c>
      <c r="DO44" s="12">
        <v>-2</v>
      </c>
      <c r="DP44" s="19" t="str">
        <f t="shared" ca="1" si="373"/>
        <v>-</v>
      </c>
      <c r="DQ44" s="19" t="str">
        <f t="shared" ca="1" si="373"/>
        <v>-</v>
      </c>
      <c r="DR44" s="19" t="str">
        <f t="shared" ca="1" si="373"/>
        <v>-</v>
      </c>
      <c r="DS44" s="251">
        <f t="shared" ca="1" si="397"/>
        <v>0</v>
      </c>
      <c r="DT44" s="251">
        <f t="shared" si="410"/>
        <v>2</v>
      </c>
      <c r="DU44" s="251">
        <f t="shared" si="398"/>
        <v>-2</v>
      </c>
      <c r="DV44" s="19">
        <f t="shared" ca="1" si="373"/>
        <v>0</v>
      </c>
      <c r="DW44" s="19">
        <f t="shared" ca="1" si="373"/>
        <v>0</v>
      </c>
      <c r="DX44" s="19">
        <f t="shared" ca="1" si="373"/>
        <v>0</v>
      </c>
      <c r="DY44" s="19">
        <f t="shared" ca="1" si="373"/>
        <v>0</v>
      </c>
      <c r="DZ44" s="19">
        <f t="shared" ca="1" si="373"/>
        <v>0</v>
      </c>
      <c r="EA44" s="19">
        <f t="shared" ca="1" si="373"/>
        <v>0</v>
      </c>
      <c r="EB44" s="19">
        <f t="shared" ca="1" si="373"/>
        <v>0</v>
      </c>
      <c r="EC44" s="19">
        <f t="shared" ca="1" si="373"/>
        <v>0</v>
      </c>
      <c r="ED44" s="19">
        <f t="shared" ca="1" si="373"/>
        <v>0</v>
      </c>
      <c r="EE44" s="19">
        <f t="shared" ca="1" si="373"/>
        <v>0</v>
      </c>
      <c r="EF44" s="19">
        <f t="shared" ca="1" si="373"/>
        <v>0</v>
      </c>
      <c r="EG44" s="19">
        <f t="shared" ca="1" si="373"/>
        <v>0</v>
      </c>
      <c r="EH44" s="19">
        <f t="shared" ca="1" si="373"/>
        <v>0</v>
      </c>
      <c r="EI44" s="19">
        <f t="shared" ca="1" si="373"/>
        <v>0</v>
      </c>
      <c r="EJ44" s="19">
        <f t="shared" ca="1" si="373"/>
        <v>0</v>
      </c>
      <c r="EK44" s="19">
        <f t="shared" ca="1" si="373"/>
        <v>0</v>
      </c>
      <c r="EL44" s="19">
        <f t="shared" ca="1" si="374"/>
        <v>0</v>
      </c>
      <c r="EM44" s="19">
        <f t="shared" ca="1" si="374"/>
        <v>0</v>
      </c>
      <c r="EN44" s="19">
        <f t="shared" ca="1" si="374"/>
        <v>0</v>
      </c>
      <c r="EO44" s="19">
        <f t="shared" ca="1" si="374"/>
        <v>0</v>
      </c>
      <c r="EP44" s="19">
        <f t="shared" ca="1" si="374"/>
        <v>0</v>
      </c>
      <c r="EQ44" s="19">
        <f t="shared" ca="1" si="374"/>
        <v>0</v>
      </c>
      <c r="ER44" s="19">
        <f t="shared" ca="1" si="374"/>
        <v>0</v>
      </c>
      <c r="ES44" s="19">
        <f t="shared" ca="1" si="374"/>
        <v>0</v>
      </c>
      <c r="ET44" s="19">
        <f t="shared" ca="1" si="374"/>
        <v>0</v>
      </c>
      <c r="EU44" s="19">
        <f t="shared" ca="1" si="374"/>
        <v>0</v>
      </c>
      <c r="EV44" s="19">
        <f t="shared" ca="1" si="374"/>
        <v>0</v>
      </c>
      <c r="EW44" s="19">
        <f t="shared" ca="1" si="374"/>
        <v>0</v>
      </c>
      <c r="EX44" s="19">
        <f t="shared" ca="1" si="374"/>
        <v>0</v>
      </c>
      <c r="EY44" s="19">
        <f t="shared" ca="1" si="374"/>
        <v>0</v>
      </c>
      <c r="EZ44" s="19">
        <f t="shared" ca="1" si="374"/>
        <v>0</v>
      </c>
      <c r="FA44" s="19">
        <f t="shared" ca="1" si="374"/>
        <v>0</v>
      </c>
      <c r="FB44" s="19">
        <f t="shared" ca="1" si="375"/>
        <v>0</v>
      </c>
      <c r="FC44" s="19">
        <f t="shared" ca="1" si="375"/>
        <v>0</v>
      </c>
      <c r="FD44" s="19">
        <f t="shared" ca="1" si="375"/>
        <v>0</v>
      </c>
      <c r="FE44" s="19">
        <f t="shared" ca="1" si="375"/>
        <v>0</v>
      </c>
      <c r="FF44" s="19">
        <f t="shared" ca="1" si="375"/>
        <v>0</v>
      </c>
      <c r="FG44" s="19">
        <f t="shared" ca="1" si="375"/>
        <v>0</v>
      </c>
      <c r="FH44" s="19">
        <f t="shared" ca="1" si="375"/>
        <v>0</v>
      </c>
      <c r="FI44" s="19">
        <f t="shared" ca="1" si="375"/>
        <v>0</v>
      </c>
      <c r="FJ44" s="19">
        <f t="shared" ca="1" si="375"/>
        <v>0</v>
      </c>
      <c r="FK44" s="19">
        <f t="shared" ca="1" si="375"/>
        <v>0</v>
      </c>
      <c r="FL44" s="19">
        <f t="shared" ca="1" si="375"/>
        <v>0</v>
      </c>
      <c r="FM44" s="19">
        <f t="shared" ca="1" si="375"/>
        <v>0</v>
      </c>
      <c r="FN44" s="19">
        <f t="shared" ca="1" si="375"/>
        <v>0</v>
      </c>
      <c r="FO44" s="19">
        <f t="shared" ca="1" si="375"/>
        <v>0</v>
      </c>
      <c r="FP44" s="19">
        <f t="shared" ca="1" si="375"/>
        <v>0</v>
      </c>
      <c r="FQ44" s="19">
        <f t="shared" ca="1" si="375"/>
        <v>0</v>
      </c>
      <c r="FR44" s="19">
        <f t="shared" ca="1" si="375"/>
        <v>0</v>
      </c>
      <c r="FS44" s="19">
        <f t="shared" ca="1" si="375"/>
        <v>0</v>
      </c>
      <c r="FT44" s="19">
        <f t="shared" ca="1" si="375"/>
        <v>0</v>
      </c>
      <c r="FU44" s="19">
        <f t="shared" ca="1" si="375"/>
        <v>0</v>
      </c>
      <c r="FV44" s="19">
        <f t="shared" ca="1" si="375"/>
        <v>0</v>
      </c>
      <c r="FW44" s="19">
        <f t="shared" ca="1" si="375"/>
        <v>0</v>
      </c>
      <c r="FX44" s="19">
        <f t="shared" ca="1" si="375"/>
        <v>0</v>
      </c>
      <c r="FY44" s="19">
        <f t="shared" ca="1" si="375"/>
        <v>0</v>
      </c>
      <c r="FZ44" s="19">
        <f t="shared" ca="1" si="375"/>
        <v>0</v>
      </c>
      <c r="GA44" s="19">
        <f t="shared" ca="1" si="375"/>
        <v>0</v>
      </c>
      <c r="GB44" s="19">
        <f t="shared" ca="1" si="375"/>
        <v>0</v>
      </c>
      <c r="GC44" s="19">
        <f t="shared" ca="1" si="375"/>
        <v>0</v>
      </c>
      <c r="GD44" s="19">
        <f t="shared" ca="1" si="375"/>
        <v>0</v>
      </c>
      <c r="GE44" s="19">
        <f t="shared" ca="1" si="375"/>
        <v>0</v>
      </c>
      <c r="GF44" s="19">
        <f t="shared" ca="1" si="375"/>
        <v>0</v>
      </c>
      <c r="GG44" s="19">
        <f t="shared" ca="1" si="375"/>
        <v>0</v>
      </c>
      <c r="GH44" s="19">
        <f t="shared" ca="1" si="375"/>
        <v>0</v>
      </c>
      <c r="GI44" s="19">
        <f t="shared" ca="1" si="375"/>
        <v>0</v>
      </c>
      <c r="GJ44" s="19">
        <f t="shared" ca="1" si="375"/>
        <v>0</v>
      </c>
      <c r="GK44" s="19">
        <f t="shared" ca="1" si="375"/>
        <v>0</v>
      </c>
      <c r="GL44" s="19">
        <f t="shared" ca="1" si="375"/>
        <v>0</v>
      </c>
      <c r="GM44" s="19">
        <f t="shared" ca="1" si="375"/>
        <v>0</v>
      </c>
      <c r="GN44" s="19">
        <f t="shared" ca="1" si="375"/>
        <v>0</v>
      </c>
      <c r="GO44" s="19">
        <f t="shared" ca="1" si="375"/>
        <v>0</v>
      </c>
      <c r="GP44" s="19">
        <f t="shared" ca="1" si="375"/>
        <v>0</v>
      </c>
      <c r="GQ44" s="19">
        <f t="shared" ca="1" si="375"/>
        <v>0</v>
      </c>
      <c r="GR44" s="19">
        <f t="shared" ca="1" si="375"/>
        <v>0</v>
      </c>
      <c r="GS44" s="19">
        <f t="shared" ca="1" si="375"/>
        <v>0</v>
      </c>
      <c r="GT44" s="19">
        <f t="shared" ca="1" si="375"/>
        <v>0</v>
      </c>
      <c r="GU44" s="19">
        <f t="shared" ca="1" si="375"/>
        <v>0</v>
      </c>
      <c r="GV44" s="19">
        <f t="shared" ca="1" si="375"/>
        <v>0</v>
      </c>
      <c r="GW44" s="19">
        <f t="shared" ca="1" si="375"/>
        <v>0</v>
      </c>
      <c r="GX44" s="19">
        <f t="shared" ca="1" si="375"/>
        <v>0</v>
      </c>
      <c r="GY44" s="19">
        <f t="shared" ca="1" si="375"/>
        <v>0</v>
      </c>
      <c r="GZ44" s="19">
        <f t="shared" ca="1" si="375"/>
        <v>0</v>
      </c>
      <c r="HA44" s="19">
        <f t="shared" ca="1" si="375"/>
        <v>0</v>
      </c>
      <c r="HB44" s="19">
        <f t="shared" ca="1" si="375"/>
        <v>0</v>
      </c>
      <c r="HC44" s="19">
        <f t="shared" ca="1" si="375"/>
        <v>0</v>
      </c>
      <c r="HD44" s="19">
        <f t="shared" ca="1" si="376"/>
        <v>0</v>
      </c>
      <c r="HE44" s="19">
        <f t="shared" ca="1" si="376"/>
        <v>0</v>
      </c>
      <c r="HF44" s="19">
        <f t="shared" ca="1" si="376"/>
        <v>0</v>
      </c>
      <c r="HG44" s="19">
        <f t="shared" ca="1" si="376"/>
        <v>0</v>
      </c>
      <c r="HH44" s="19">
        <f t="shared" ca="1" si="376"/>
        <v>0</v>
      </c>
      <c r="HI44" s="19">
        <f t="shared" ca="1" si="376"/>
        <v>0</v>
      </c>
      <c r="HJ44" s="19">
        <f t="shared" ca="1" si="376"/>
        <v>0</v>
      </c>
      <c r="HK44" s="19">
        <f t="shared" ca="1" si="376"/>
        <v>0</v>
      </c>
      <c r="HL44" s="19">
        <f t="shared" ca="1" si="376"/>
        <v>0</v>
      </c>
      <c r="HM44" s="19">
        <f t="shared" ca="1" si="376"/>
        <v>0</v>
      </c>
      <c r="HN44" s="19">
        <f t="shared" ca="1" si="376"/>
        <v>0</v>
      </c>
      <c r="HO44" s="19">
        <f t="shared" ca="1" si="376"/>
        <v>0</v>
      </c>
      <c r="HP44" s="19">
        <f t="shared" ca="1" si="376"/>
        <v>0</v>
      </c>
      <c r="HQ44" s="19">
        <f t="shared" ca="1" si="376"/>
        <v>0</v>
      </c>
      <c r="HR44" s="19">
        <f t="shared" ca="1" si="376"/>
        <v>0</v>
      </c>
      <c r="HS44" s="19">
        <f t="shared" ca="1" si="376"/>
        <v>0</v>
      </c>
      <c r="HT44" s="19">
        <f t="shared" ca="1" si="376"/>
        <v>0</v>
      </c>
      <c r="HU44" s="19">
        <f t="shared" ca="1" si="376"/>
        <v>0</v>
      </c>
      <c r="HV44" s="19">
        <f t="shared" ca="1" si="376"/>
        <v>0</v>
      </c>
      <c r="HW44" s="5">
        <f t="shared" ca="1" si="377"/>
        <v>67</v>
      </c>
      <c r="HX44" s="9"/>
      <c r="HY44" s="5">
        <f t="shared" ca="1" si="378"/>
        <v>1</v>
      </c>
      <c r="HZ44" s="5" t="b">
        <f t="shared" ca="1" si="378"/>
        <v>0</v>
      </c>
      <c r="IA44" s="19">
        <f t="shared" ca="1" si="379"/>
        <v>0</v>
      </c>
      <c r="IB44" s="5">
        <f t="shared" ca="1" si="378"/>
        <v>55</v>
      </c>
      <c r="IC44" s="19">
        <f t="shared" ca="1" si="379"/>
        <v>1</v>
      </c>
      <c r="ID44" s="19">
        <f t="shared" ca="1" si="379"/>
        <v>0</v>
      </c>
      <c r="IE44" s="19">
        <f t="shared" ca="1" si="379"/>
        <v>0</v>
      </c>
      <c r="IF44" s="19">
        <f t="shared" ca="1" si="379"/>
        <v>0</v>
      </c>
      <c r="IG44" s="19">
        <f t="shared" ca="1" si="379"/>
        <v>0</v>
      </c>
      <c r="IH44" s="19">
        <f t="shared" ca="1" si="379"/>
        <v>0</v>
      </c>
      <c r="II44" s="19">
        <f t="shared" ca="1" si="379"/>
        <v>0</v>
      </c>
      <c r="IJ44" s="19">
        <f t="shared" ca="1" si="379"/>
        <v>0</v>
      </c>
      <c r="IK44" s="19">
        <f t="shared" ca="1" si="379"/>
        <v>0</v>
      </c>
      <c r="IL44" s="19">
        <f t="shared" ca="1" si="379"/>
        <v>0</v>
      </c>
      <c r="IM44" s="19">
        <f t="shared" ca="1" si="379"/>
        <v>0</v>
      </c>
      <c r="IN44" s="19">
        <f t="shared" ca="1" si="379"/>
        <v>0</v>
      </c>
      <c r="IO44" s="19">
        <f t="shared" ca="1" si="379"/>
        <v>0</v>
      </c>
      <c r="IP44" s="19">
        <f t="shared" ca="1" si="379"/>
        <v>0</v>
      </c>
      <c r="IQ44" s="19">
        <f t="shared" ca="1" si="379"/>
        <v>0</v>
      </c>
      <c r="IR44" s="19">
        <f t="shared" ca="1" si="379"/>
        <v>0</v>
      </c>
      <c r="IS44" s="19">
        <f t="shared" ca="1" si="379"/>
        <v>0</v>
      </c>
      <c r="IT44" s="19">
        <f t="shared" ca="1" si="379"/>
        <v>0</v>
      </c>
      <c r="IU44" s="19">
        <f t="shared" ca="1" si="379"/>
        <v>0</v>
      </c>
      <c r="IV44" s="19">
        <f t="shared" ca="1" si="379"/>
        <v>0</v>
      </c>
      <c r="IW44" s="19">
        <f t="shared" ca="1" si="379"/>
        <v>0</v>
      </c>
      <c r="IX44" s="19">
        <f t="shared" ca="1" si="379"/>
        <v>0</v>
      </c>
      <c r="IY44" s="19">
        <f t="shared" ca="1" si="379"/>
        <v>1</v>
      </c>
      <c r="IZ44" s="19">
        <f t="shared" ca="1" si="379"/>
        <v>0</v>
      </c>
      <c r="JA44" s="19">
        <f t="shared" ca="1" si="379"/>
        <v>1</v>
      </c>
      <c r="JB44" s="9"/>
      <c r="JC44" s="5" t="b">
        <f t="shared" ca="1" si="380"/>
        <v>0</v>
      </c>
      <c r="JD44" s="5" t="b">
        <f t="shared" ca="1" si="381"/>
        <v>0</v>
      </c>
      <c r="JE44" s="5" t="b">
        <f t="shared" ca="1" si="381"/>
        <v>0</v>
      </c>
      <c r="JF44" s="5" t="b">
        <f t="shared" ca="1" si="381"/>
        <v>1</v>
      </c>
      <c r="JG44" s="144">
        <f t="shared" ca="1" si="399"/>
        <v>1</v>
      </c>
      <c r="JH44" s="144">
        <f t="shared" ca="1" si="399"/>
        <v>1</v>
      </c>
      <c r="JI44" s="19" t="str">
        <f t="shared" ca="1" si="400"/>
        <v>-</v>
      </c>
      <c r="JJ44" s="19" t="str">
        <f t="shared" ca="1" si="400"/>
        <v>-</v>
      </c>
      <c r="JK44" s="19" t="str">
        <f t="shared" ca="1" si="400"/>
        <v>-</v>
      </c>
      <c r="JL44" s="19" t="str">
        <f t="shared" ca="1" si="400"/>
        <v>-</v>
      </c>
      <c r="JM44" s="19">
        <f t="shared" ca="1" si="400"/>
        <v>1</v>
      </c>
      <c r="JN44" s="19">
        <f t="shared" ca="1" si="400"/>
        <v>0.66</v>
      </c>
      <c r="JO44" s="19" t="str">
        <f t="shared" ca="1" si="400"/>
        <v>-</v>
      </c>
      <c r="JP44" s="5" t="b" cm="1">
        <f t="array" aca="1" ref="JP44" ca="1">IF(OR(JQ44:JX44&lt;&gt;"-"),TRUE,"-")</f>
        <v>1</v>
      </c>
      <c r="JQ44" s="237">
        <f t="shared" ca="1" si="411"/>
        <v>2</v>
      </c>
      <c r="JR44" s="237">
        <f t="shared" ca="1" si="411"/>
        <v>2</v>
      </c>
      <c r="JS44" s="237">
        <f t="shared" ca="1" si="411"/>
        <v>2</v>
      </c>
      <c r="JT44" s="237">
        <f t="shared" ca="1" si="411"/>
        <v>2</v>
      </c>
      <c r="JU44" s="237">
        <f t="shared" ca="1" si="411"/>
        <v>2</v>
      </c>
      <c r="JV44" s="237">
        <f t="shared" ca="1" si="411"/>
        <v>2</v>
      </c>
      <c r="JW44" s="237">
        <f t="shared" ca="1" si="411"/>
        <v>2</v>
      </c>
      <c r="JX44" s="237">
        <f t="shared" ca="1" si="411"/>
        <v>2</v>
      </c>
      <c r="JY44" s="5" t="str">
        <f t="array" aca="1" ref="JY44" ca="1">IF(OR(JZ44:KF44&lt;&gt;"-"),TRUE,"-")</f>
        <v>-</v>
      </c>
      <c r="JZ44" s="19" t="str">
        <f t="shared" ca="1" si="402"/>
        <v>-</v>
      </c>
      <c r="KA44" s="19" t="str">
        <f t="shared" ca="1" si="402"/>
        <v>-</v>
      </c>
      <c r="KB44" s="19" t="str">
        <f t="shared" ca="1" si="402"/>
        <v>-</v>
      </c>
      <c r="KC44" s="19" t="str">
        <f t="shared" ca="1" si="402"/>
        <v>-</v>
      </c>
      <c r="KD44" s="19" t="str">
        <f t="shared" ca="1" si="402"/>
        <v>-</v>
      </c>
      <c r="KE44" s="19" t="str">
        <f t="shared" ca="1" si="402"/>
        <v>-</v>
      </c>
      <c r="KF44" s="19" t="str">
        <f t="shared" ca="1" si="402"/>
        <v>-</v>
      </c>
      <c r="KG44" s="19" t="b">
        <f t="shared" ca="1" si="402"/>
        <v>1</v>
      </c>
      <c r="KH44" s="144">
        <f t="shared" ca="1" si="383"/>
        <v>2</v>
      </c>
      <c r="KI44" s="19">
        <f t="shared" ca="1" si="402"/>
        <v>2</v>
      </c>
      <c r="KJ44" s="19" t="b">
        <f t="shared" ca="1" si="402"/>
        <v>0</v>
      </c>
      <c r="KK44" s="19" t="str">
        <f t="shared" ca="1" si="402"/>
        <v>-</v>
      </c>
      <c r="KL44" s="5" t="str">
        <f t="shared" ca="1" si="384"/>
        <v>-</v>
      </c>
      <c r="KM44" s="5" t="str">
        <f t="shared" ca="1" si="384"/>
        <v>-</v>
      </c>
      <c r="KN44" s="5" t="str">
        <f t="shared" ca="1" si="384"/>
        <v>-</v>
      </c>
      <c r="KO44" s="5" t="str">
        <f t="shared" ca="1" si="384"/>
        <v>-</v>
      </c>
      <c r="KP44" s="19" t="b">
        <f t="shared" ca="1" si="403"/>
        <v>0</v>
      </c>
      <c r="KQ44" s="19" t="str">
        <f t="shared" ca="1" si="403"/>
        <v>-</v>
      </c>
      <c r="KR44" s="19" t="str">
        <f t="shared" ca="1" si="403"/>
        <v>-</v>
      </c>
      <c r="KS44" s="19" t="b">
        <f t="shared" ca="1" si="403"/>
        <v>1</v>
      </c>
      <c r="KT44" s="19">
        <f t="shared" ca="1" si="403"/>
        <v>0.75</v>
      </c>
      <c r="KU44" s="19">
        <f t="shared" ca="1" si="403"/>
        <v>0.75</v>
      </c>
      <c r="KV44" s="19">
        <f t="shared" ca="1" si="403"/>
        <v>0.99</v>
      </c>
      <c r="KW44" s="19">
        <f t="shared" ca="1" si="403"/>
        <v>0.5</v>
      </c>
      <c r="KX44" s="19">
        <f t="shared" ca="1" si="403"/>
        <v>0</v>
      </c>
      <c r="KY44" s="19">
        <f t="shared" ca="1" si="403"/>
        <v>0</v>
      </c>
      <c r="KZ44" s="19" t="str">
        <f t="shared" ca="1" si="403"/>
        <v>-</v>
      </c>
      <c r="LA44" s="19" t="str">
        <f t="shared" ca="1" si="403"/>
        <v>-</v>
      </c>
      <c r="LB44" s="19" t="str">
        <f t="shared" ca="1" si="403"/>
        <v>-</v>
      </c>
      <c r="LC44" s="5">
        <f t="shared" ca="1" si="386"/>
        <v>1</v>
      </c>
      <c r="LD44" s="9"/>
      <c r="LE44" s="19">
        <f t="shared" ca="1" si="403"/>
        <v>70</v>
      </c>
      <c r="LF44" s="19">
        <f t="shared" ca="1" si="387"/>
        <v>50</v>
      </c>
      <c r="LG44" s="19">
        <f t="shared" ca="1" si="387"/>
        <v>74</v>
      </c>
      <c r="LH44" s="19">
        <f t="shared" ca="1" si="387"/>
        <v>50</v>
      </c>
      <c r="LI44" s="5" t="b" cm="1">
        <f t="array" aca="1" ref="LI44" ca="1">INDEX(i.meatgrid,$Q44,LI$7)</f>
        <v>0</v>
      </c>
      <c r="LJ44" s="5" t="b" cm="1">
        <f t="array" aca="1" ref="LJ44" ca="1">INDEX(i.meatgrid,$Q44,LJ$7)</f>
        <v>0</v>
      </c>
      <c r="LK44" s="19">
        <f t="shared" ca="1" si="387"/>
        <v>1</v>
      </c>
      <c r="LL44" s="5">
        <f t="shared" ca="1" si="388"/>
        <v>1</v>
      </c>
      <c r="LM44" s="5" cm="1">
        <f t="array" aca="1" ref="LM44" ca="1">INDEX(i.meatgrid,$Q44,LM$7)</f>
        <v>0</v>
      </c>
      <c r="LN44" s="5" cm="1">
        <f t="array" aca="1" ref="LN44" ca="1">INDEX(i.meatgrid,$Q44,LN$7)</f>
        <v>0</v>
      </c>
      <c r="LO44" s="5" cm="1">
        <f t="array" aca="1" ref="LO44" ca="1">INDEX(i.meatgrid,$Q44,LO$7)</f>
        <v>0</v>
      </c>
      <c r="LP44" s="5" cm="1">
        <f t="array" aca="1" ref="LP44" ca="1">INDEX(i.meatgrid,$Q44,LP$7)</f>
        <v>0</v>
      </c>
      <c r="LQ44" s="5" cm="1">
        <f t="array" aca="1" ref="LQ44" ca="1">INDEX(i.meatgrid,$Q44,LQ$7)</f>
        <v>1</v>
      </c>
      <c r="LR44" s="5" cm="1">
        <f t="array" aca="1" ref="LR44" ca="1">INDEX(i.meatgrid,$Q44,LR$7)</f>
        <v>1</v>
      </c>
      <c r="LS44" s="5" cm="1">
        <f t="array" aca="1" ref="LS44" ca="1">INDEX(i.meatgrid,$Q44,LS$7)</f>
        <v>1</v>
      </c>
      <c r="LT44" s="5" cm="1">
        <f t="array" aca="1" ref="LT44" ca="1">INDEX(i.meatgrid,$Q44,LT$7)</f>
        <v>1</v>
      </c>
      <c r="LU44" s="19">
        <f t="shared" ca="1" si="389"/>
        <v>1</v>
      </c>
      <c r="LV44" s="9"/>
      <c r="LW44" s="19" t="b">
        <f t="shared" ca="1" si="390"/>
        <v>0</v>
      </c>
      <c r="LX44" s="19" t="b">
        <f t="shared" ca="1" si="390"/>
        <v>0</v>
      </c>
      <c r="LY44" s="19">
        <f t="shared" ca="1" si="390"/>
        <v>1</v>
      </c>
      <c r="LZ44" s="19">
        <f t="shared" ca="1" si="390"/>
        <v>0.75</v>
      </c>
      <c r="MA44" s="19">
        <f t="shared" ca="1" si="390"/>
        <v>0.75</v>
      </c>
      <c r="MB44" s="19">
        <f t="shared" ca="1" si="390"/>
        <v>0.8</v>
      </c>
      <c r="MC44" s="19">
        <f t="shared" ca="1" si="390"/>
        <v>0.82499999999999996</v>
      </c>
      <c r="MD44" s="19">
        <f t="shared" ca="1" si="390"/>
        <v>0.875</v>
      </c>
      <c r="ME44" s="19">
        <f t="shared" ca="1" si="390"/>
        <v>0.9</v>
      </c>
      <c r="MF44" s="19">
        <f t="shared" ca="1" si="390"/>
        <v>1</v>
      </c>
      <c r="MG44" s="19">
        <f t="shared" ca="1" si="390"/>
        <v>0.875</v>
      </c>
      <c r="MH44" s="19" t="b">
        <f t="shared" ca="1" si="390"/>
        <v>1</v>
      </c>
      <c r="MI44" s="19">
        <f t="shared" ca="1" si="390"/>
        <v>74.989999999999995</v>
      </c>
      <c r="MJ44" s="19" t="str">
        <f t="shared" ca="1" si="390"/>
        <v>-</v>
      </c>
      <c r="MK44" s="19" t="str">
        <f t="shared" ca="1" si="390"/>
        <v>-</v>
      </c>
      <c r="ML44" s="19" t="str">
        <f t="shared" ca="1" si="390"/>
        <v>-</v>
      </c>
      <c r="MM44" s="19" t="str">
        <f t="shared" ca="1" si="391"/>
        <v>-</v>
      </c>
      <c r="MN44" s="19" t="str">
        <f t="shared" ca="1" si="391"/>
        <v>-</v>
      </c>
      <c r="MO44" s="19" t="str">
        <f t="shared" ca="1" si="391"/>
        <v>-</v>
      </c>
      <c r="MP44" s="19" t="str">
        <f t="shared" ca="1" si="391"/>
        <v>-</v>
      </c>
      <c r="MQ44" s="19">
        <f t="shared" ca="1" si="391"/>
        <v>36.99</v>
      </c>
      <c r="MR44" s="19">
        <f t="shared" ca="1" si="391"/>
        <v>36.99</v>
      </c>
      <c r="MS44" s="19" t="str">
        <f t="shared" ca="1" si="391"/>
        <v>-</v>
      </c>
      <c r="MT44" s="19" t="str">
        <f t="shared" ca="1" si="391"/>
        <v>-</v>
      </c>
      <c r="MU44" s="19" t="str">
        <f t="shared" ca="1" si="391"/>
        <v>-</v>
      </c>
      <c r="MV44" s="19" t="str">
        <f t="shared" ca="1" si="391"/>
        <v>-</v>
      </c>
      <c r="MW44" s="19" t="str">
        <f t="shared" ca="1" si="391"/>
        <v>-</v>
      </c>
      <c r="MX44" s="19">
        <f t="shared" ca="1" si="391"/>
        <v>49.99</v>
      </c>
      <c r="MY44" s="19">
        <f t="shared" ca="1" si="391"/>
        <v>49.99</v>
      </c>
      <c r="MZ44" s="19">
        <f t="shared" ca="1" si="391"/>
        <v>49.99</v>
      </c>
      <c r="NA44" s="19">
        <f t="shared" ca="1" si="391"/>
        <v>49.99</v>
      </c>
      <c r="NB44" s="19">
        <f t="shared" ca="1" si="391"/>
        <v>49.99</v>
      </c>
      <c r="NC44" s="19">
        <f t="shared" ca="1" si="391"/>
        <v>49.99</v>
      </c>
      <c r="ND44" s="19">
        <f t="shared" ca="1" si="391"/>
        <v>49.99</v>
      </c>
      <c r="NE44" s="19">
        <f t="shared" ca="1" si="391"/>
        <v>49.99</v>
      </c>
      <c r="NF44" s="19">
        <f t="shared" ca="1" si="391"/>
        <v>412.99</v>
      </c>
      <c r="NG44" s="19">
        <f t="shared" ca="1" si="391"/>
        <v>412.99</v>
      </c>
      <c r="NH44" s="19" t="str">
        <f t="shared" ca="1" si="391"/>
        <v>-</v>
      </c>
      <c r="NI44" s="19" t="str">
        <f t="shared" ca="1" si="391"/>
        <v>-</v>
      </c>
      <c r="NJ44" s="19" t="str">
        <f t="shared" ca="1" si="391"/>
        <v>-</v>
      </c>
      <c r="NK44" s="19" t="str">
        <f t="shared" ca="1" si="391"/>
        <v>-</v>
      </c>
      <c r="NL44" s="19" t="str">
        <f t="shared" ca="1" si="391"/>
        <v>-</v>
      </c>
      <c r="NM44" s="19">
        <f t="shared" ca="1" si="391"/>
        <v>6.8900000000000006</v>
      </c>
      <c r="NN44" s="19">
        <f t="shared" ca="1" si="391"/>
        <v>6.8900000000000006</v>
      </c>
      <c r="NO44" s="19">
        <f t="shared" ca="1" si="391"/>
        <v>6.8900000000000006</v>
      </c>
      <c r="NP44" s="19">
        <f t="shared" ca="1" si="391"/>
        <v>6.8900000000000006</v>
      </c>
      <c r="NQ44" s="19">
        <f t="shared" ca="1" si="391"/>
        <v>6.8900000000000006</v>
      </c>
      <c r="NR44" s="19">
        <f t="shared" ca="1" si="391"/>
        <v>6.8900000000000006</v>
      </c>
      <c r="NS44" s="19">
        <f t="shared" ca="1" si="391"/>
        <v>6.8900000000000006</v>
      </c>
      <c r="NT44" s="19">
        <f t="shared" ca="1" si="391"/>
        <v>6.8900000000000006</v>
      </c>
      <c r="NU44" s="19">
        <f t="shared" ca="1" si="391"/>
        <v>346.99</v>
      </c>
      <c r="NV44" s="19">
        <f t="shared" ca="1" si="391"/>
        <v>346.99</v>
      </c>
      <c r="NW44" s="19" t="str">
        <f t="shared" ca="1" si="391"/>
        <v>-</v>
      </c>
      <c r="NX44" s="19" t="str">
        <f t="shared" ca="1" si="391"/>
        <v>-</v>
      </c>
      <c r="NY44" s="19" t="str">
        <f t="shared" ca="1" si="391"/>
        <v>-</v>
      </c>
      <c r="NZ44" s="19" t="str">
        <f t="shared" ca="1" si="391"/>
        <v>-</v>
      </c>
      <c r="OA44" s="19" t="str">
        <f t="shared" ca="1" si="391"/>
        <v>-</v>
      </c>
      <c r="OB44" s="19">
        <f t="shared" ca="1" si="391"/>
        <v>0</v>
      </c>
      <c r="OC44" s="24">
        <v>0</v>
      </c>
    </row>
    <row r="45" spans="1:393" outlineLevel="2">
      <c r="A45" s="21">
        <f t="shared" si="156"/>
        <v>40</v>
      </c>
      <c r="B45" s="222">
        <f t="shared" ca="1" si="404"/>
        <v>36</v>
      </c>
      <c r="C45">
        <f>202</f>
        <v>202</v>
      </c>
      <c r="D45" s="144" t="str">
        <f t="shared" ca="1" si="353"/>
        <v>GSM</v>
      </c>
      <c r="E45" t="b">
        <f t="shared" ca="1" si="354"/>
        <v>1</v>
      </c>
      <c r="F45" t="b">
        <v>0</v>
      </c>
      <c r="G45" t="b">
        <f t="shared" ca="1" si="355"/>
        <v>1</v>
      </c>
      <c r="H45" s="237">
        <f t="shared" ca="1" si="405"/>
        <v>1</v>
      </c>
      <c r="I45" s="237">
        <f t="shared" ca="1" si="405"/>
        <v>1</v>
      </c>
      <c r="J45" s="237" t="str">
        <f t="shared" ca="1" si="405"/>
        <v/>
      </c>
      <c r="K45" s="237">
        <f t="shared" ca="1" si="405"/>
        <v>2</v>
      </c>
      <c r="L45" s="237">
        <f t="shared" ca="1" si="392"/>
        <v>2</v>
      </c>
      <c r="M45" s="237">
        <f t="shared" ca="1" si="393"/>
        <v>2</v>
      </c>
      <c r="N45" s="237">
        <f t="shared" ca="1" si="393"/>
        <v>3</v>
      </c>
      <c r="O45" s="237">
        <f t="shared" ca="1" si="393"/>
        <v>1</v>
      </c>
      <c r="P45" s="237">
        <f t="shared" ca="1" si="393"/>
        <v>1</v>
      </c>
      <c r="Q45" s="237">
        <f t="shared" ca="1" si="393"/>
        <v>2</v>
      </c>
      <c r="R45" s="237">
        <f t="shared" ca="1" si="393"/>
        <v>1</v>
      </c>
      <c r="S45" s="237">
        <f t="shared" ca="1" si="393"/>
        <v>1</v>
      </c>
      <c r="T45" s="237">
        <f t="shared" ca="1" si="393"/>
        <v>1</v>
      </c>
      <c r="U45" s="275"/>
      <c r="V45" s="275"/>
      <c r="W45" s="237">
        <f t="shared" ca="1" si="394"/>
        <v>0</v>
      </c>
      <c r="X45" s="275"/>
      <c r="Y45" s="275">
        <f t="shared" ca="1" si="395"/>
        <v>0</v>
      </c>
      <c r="Z45" s="275">
        <f t="shared" ca="1" si="395"/>
        <v>0</v>
      </c>
      <c r="AA45" s="275">
        <f t="shared" ca="1" si="395"/>
        <v>0</v>
      </c>
      <c r="AB45" s="275">
        <f t="shared" ca="1" si="395"/>
        <v>0</v>
      </c>
      <c r="AC45" s="275">
        <f t="shared" ca="1" si="395"/>
        <v>0</v>
      </c>
      <c r="AD45" s="275">
        <f t="shared" ca="1" si="395"/>
        <v>0</v>
      </c>
      <c r="AE45" s="275">
        <f t="shared" ca="1" si="395"/>
        <v>0</v>
      </c>
      <c r="AF45" s="144">
        <f ca="1">INDEX(CHOOSE($N45,DataAutumn!i.AdultDrys,DataWinter!i.AdultDrys,DataSpring!i.AdultDrys),1,$M45)</f>
        <v>3</v>
      </c>
      <c r="AG45" s="5">
        <f t="shared" ca="1" si="356"/>
        <v>2</v>
      </c>
      <c r="AH45" s="5">
        <f t="shared" ca="1" si="356"/>
        <v>0</v>
      </c>
      <c r="AI45" s="5">
        <f t="shared" ca="1" si="357"/>
        <v>1</v>
      </c>
      <c r="AJ45">
        <f t="shared" ca="1" si="358"/>
        <v>4</v>
      </c>
      <c r="AL45" s="231" t="str">
        <f ca="1">TEXT(LEFT(OFFSET(AL45,-1,0),5)+1,"00000")&amp;MID(OFFSET(AL45,-1,0),6,FIND(" ",OFFSET(AL45,-1,0),7)-5)
&amp; $D45           &amp; IF($HY45=0," FWM","")&amp;IF($HY45=1," MWM","")&amp;IF($HY45=5," Mat","")&amp;IF($HZ45=TRUE,"&amp;BBT","    ")          &amp; " Day"&amp;INDEX(i.DOY,$N45,1)
&amp; " Scan"&amp;TEXT($O45,"0")        &amp;" "&amp; INDEX(DataMaster!$B$98:$B$103,$Q45,0)
&amp; " WP"&amp;TEXT($LK45*100,"000p")           &amp; " MP"&amp;TEXT($LL45*100,"000p")           &amp; " GP"&amp;TEXT($LU45*100,"000p")
&amp; " T_" &amp; IF(AND($CA45,$CC45),"TRUE ")        &amp; " (F"&amp;3+COUNTIF($CT45:$CW45,TRUE)&amp;3&amp;"N"&amp;$DK45&amp;$DL45&amp;")"</f>
        <v>00005 FeedSupplySE GSM MWM     Day204 Scan1 Only export WP100p MP100p GP100p T_TRUE  (F43N33)</v>
      </c>
      <c r="AM45" s="9" t="str">
        <f ca="1">IF(COUNTIF(AL$5:AL45,AL45)=1,"-","Dup")</f>
        <v>-</v>
      </c>
      <c r="AN45" s="9"/>
      <c r="AO45" s="237" t="str">
        <f t="shared" ca="1" si="406"/>
        <v>-</v>
      </c>
      <c r="AP45" s="237" t="str">
        <f t="shared" ca="1" si="406"/>
        <v>-</v>
      </c>
      <c r="AQ45" s="237" t="str">
        <f t="shared" ca="1" si="406"/>
        <v>-</v>
      </c>
      <c r="AR45" s="237" t="str">
        <f t="shared" ca="1" si="406"/>
        <v>-</v>
      </c>
      <c r="AS45" s="237" t="str">
        <f t="shared" ca="1" si="406"/>
        <v>-</v>
      </c>
      <c r="AT45" s="237" t="str">
        <f t="shared" ca="1" si="406"/>
        <v>-</v>
      </c>
      <c r="AU45" s="9"/>
      <c r="AV45" s="5" t="b">
        <f t="shared" ca="1" si="359"/>
        <v>1</v>
      </c>
      <c r="AW45" s="5" t="str">
        <f t="shared" ca="1" si="359"/>
        <v>-</v>
      </c>
      <c r="AX45" s="5" t="str">
        <f t="shared" ca="1" si="359"/>
        <v>-</v>
      </c>
      <c r="AY45" s="5" t="str">
        <f t="shared" ca="1" si="359"/>
        <v>-</v>
      </c>
      <c r="AZ45" s="5" t="b">
        <f t="shared" ca="1" si="359"/>
        <v>0</v>
      </c>
      <c r="BA45" s="144">
        <f t="shared" ca="1" si="359"/>
        <v>0.25</v>
      </c>
      <c r="BB45" s="19" t="b">
        <f t="shared" ca="1" si="360"/>
        <v>1</v>
      </c>
      <c r="BC45" s="9"/>
      <c r="BD45" s="5" t="str">
        <f t="shared" ca="1" si="361"/>
        <v>-</v>
      </c>
      <c r="BE45" s="19" t="str">
        <f t="shared" ca="1" si="362"/>
        <v>-</v>
      </c>
      <c r="BF45" s="19" t="str">
        <f t="shared" ca="1" si="362"/>
        <v>-</v>
      </c>
      <c r="BG45" s="19" t="str">
        <f t="shared" ca="1" si="362"/>
        <v>-</v>
      </c>
      <c r="BH45" s="5" t="str">
        <f t="shared" ca="1" si="363"/>
        <v>-</v>
      </c>
      <c r="BI45" s="19" t="str">
        <f t="shared" ca="1" si="364"/>
        <v>-</v>
      </c>
      <c r="BJ45" s="5" t="str">
        <f t="shared" ca="1" si="365"/>
        <v>-</v>
      </c>
      <c r="BK45" s="19" t="str">
        <f t="shared" ca="1" si="366"/>
        <v>-</v>
      </c>
      <c r="BL45" s="19" t="str">
        <f t="shared" ca="1" si="366"/>
        <v>-</v>
      </c>
      <c r="BM45" s="19" t="str">
        <f t="shared" ca="1" si="366"/>
        <v>-</v>
      </c>
      <c r="BN45" s="5" t="str">
        <f t="shared" ca="1" si="367"/>
        <v>-</v>
      </c>
      <c r="BO45" s="9"/>
      <c r="BP45" s="19" t="str">
        <f t="shared" ca="1" si="368"/>
        <v>-</v>
      </c>
      <c r="BQ45" s="19" t="str">
        <f t="shared" ca="1" si="368"/>
        <v>-</v>
      </c>
      <c r="BR45" s="19" t="str">
        <f t="shared" ca="1" si="368"/>
        <v>-</v>
      </c>
      <c r="BS45" s="19" t="str">
        <f t="shared" ca="1" si="368"/>
        <v>-</v>
      </c>
      <c r="BT45" s="19" t="str">
        <f t="shared" ca="1" si="368"/>
        <v>-</v>
      </c>
      <c r="BU45" s="19" t="str">
        <f t="shared" ca="1" si="368"/>
        <v>-</v>
      </c>
      <c r="BV45" s="19" t="str">
        <f t="shared" ca="1" si="368"/>
        <v>-</v>
      </c>
      <c r="BW45" s="19" t="str">
        <f t="shared" ca="1" si="368"/>
        <v>-</v>
      </c>
      <c r="BX45" s="19" t="str">
        <f t="shared" ca="1" si="368"/>
        <v>-</v>
      </c>
      <c r="BY45" s="19" t="str">
        <f t="shared" ca="1" si="368"/>
        <v>-</v>
      </c>
      <c r="BZ45" s="9"/>
      <c r="CA45" s="237" t="b">
        <f t="shared" ref="CA45:CE48" ca="1" si="412">OFFSET(CA45,-1,0)</f>
        <v>1</v>
      </c>
      <c r="CB45" s="12" t="b">
        <v>1</v>
      </c>
      <c r="CC45" s="237" t="b">
        <f t="shared" ca="1" si="412"/>
        <v>1</v>
      </c>
      <c r="CD45" s="251">
        <f t="shared" ca="1" si="407"/>
        <v>2231104</v>
      </c>
      <c r="CE45" s="237" t="b">
        <f t="shared" ca="1" si="412"/>
        <v>0</v>
      </c>
      <c r="CF45" s="12" t="s">
        <v>34</v>
      </c>
      <c r="CG45" s="19" t="b">
        <f t="shared" ca="1" si="396"/>
        <v>1</v>
      </c>
      <c r="CH45" s="237">
        <f t="shared" ca="1" si="408"/>
        <v>2231105</v>
      </c>
      <c r="CI45" s="19" t="str">
        <f t="shared" ca="1" si="396"/>
        <v>-</v>
      </c>
      <c r="CJ45" s="19">
        <f t="shared" ca="1" si="396"/>
        <v>1</v>
      </c>
      <c r="CK45" s="19">
        <f t="shared" ca="1" si="396"/>
        <v>1</v>
      </c>
      <c r="CL45" s="9"/>
      <c r="CM45" s="444">
        <f t="shared" ca="1" si="370"/>
        <v>652</v>
      </c>
      <c r="CN45" s="444">
        <f t="shared" ca="1" si="370"/>
        <v>686</v>
      </c>
      <c r="CO45" s="444">
        <f t="shared" ca="1" si="370"/>
        <v>721</v>
      </c>
      <c r="CP45" s="152">
        <f t="shared" ca="1" si="371"/>
        <v>378</v>
      </c>
      <c r="CQ45" s="152">
        <f t="shared" ca="1" si="371"/>
        <v>413</v>
      </c>
      <c r="CR45" s="152">
        <f t="shared" ca="1" si="371"/>
        <v>448</v>
      </c>
      <c r="CS45" s="19" t="str">
        <f t="shared" ca="1" si="372"/>
        <v>-</v>
      </c>
      <c r="CT45" s="12" t="b">
        <v>1</v>
      </c>
      <c r="CU45" s="12" t="b">
        <v>0</v>
      </c>
      <c r="CV45" s="12" t="b">
        <v>0</v>
      </c>
      <c r="CW45" s="12" t="b">
        <v>0</v>
      </c>
      <c r="CX45" s="19" t="b">
        <f t="shared" ca="1" si="372"/>
        <v>1</v>
      </c>
      <c r="CY45" s="19">
        <f t="shared" ca="1" si="372"/>
        <v>0</v>
      </c>
      <c r="CZ45" s="19">
        <f t="shared" ca="1" si="372"/>
        <v>0</v>
      </c>
      <c r="DA45" s="19">
        <f t="shared" ca="1" si="372"/>
        <v>0</v>
      </c>
      <c r="DB45" s="19">
        <f t="shared" ca="1" si="372"/>
        <v>0</v>
      </c>
      <c r="DC45" s="19">
        <f t="shared" ca="1" si="372"/>
        <v>0</v>
      </c>
      <c r="DD45" s="19">
        <f t="shared" ca="1" si="372"/>
        <v>0</v>
      </c>
      <c r="DE45" s="19">
        <f t="shared" ca="1" si="372"/>
        <v>0</v>
      </c>
      <c r="DF45" s="19">
        <f t="shared" ca="1" si="372"/>
        <v>0</v>
      </c>
      <c r="DG45" s="19">
        <f t="shared" ca="1" si="372"/>
        <v>0</v>
      </c>
      <c r="DH45" s="19">
        <f t="shared" ca="1" si="372"/>
        <v>0</v>
      </c>
      <c r="DI45" s="19">
        <f t="shared" ca="1" si="372"/>
        <v>0</v>
      </c>
      <c r="DJ45" s="19">
        <f t="shared" ca="1" si="373"/>
        <v>0</v>
      </c>
      <c r="DK45" s="12">
        <v>3</v>
      </c>
      <c r="DL45" s="12">
        <v>3</v>
      </c>
      <c r="DM45" s="19">
        <f t="shared" ca="1" si="409"/>
        <v>0</v>
      </c>
      <c r="DN45" s="12">
        <v>1</v>
      </c>
      <c r="DO45" s="12">
        <v>-1</v>
      </c>
      <c r="DP45" s="19" t="str">
        <f t="shared" ca="1" si="373"/>
        <v>-</v>
      </c>
      <c r="DQ45" s="19" t="str">
        <f t="shared" ca="1" si="373"/>
        <v>-</v>
      </c>
      <c r="DR45" s="19" t="str">
        <f t="shared" ca="1" si="373"/>
        <v>-</v>
      </c>
      <c r="DS45" s="251">
        <f t="shared" ca="1" si="397"/>
        <v>0</v>
      </c>
      <c r="DT45" s="251">
        <f t="shared" si="410"/>
        <v>1</v>
      </c>
      <c r="DU45" s="251">
        <f t="shared" si="398"/>
        <v>-1</v>
      </c>
      <c r="DV45" s="19">
        <f t="shared" ca="1" si="373"/>
        <v>0</v>
      </c>
      <c r="DW45" s="19">
        <f t="shared" ca="1" si="373"/>
        <v>0</v>
      </c>
      <c r="DX45" s="19">
        <f t="shared" ca="1" si="373"/>
        <v>0</v>
      </c>
      <c r="DY45" s="19">
        <f t="shared" ca="1" si="373"/>
        <v>0</v>
      </c>
      <c r="DZ45" s="19">
        <f t="shared" ca="1" si="373"/>
        <v>0</v>
      </c>
      <c r="EA45" s="19">
        <f t="shared" ca="1" si="373"/>
        <v>0</v>
      </c>
      <c r="EB45" s="19">
        <f t="shared" ca="1" si="373"/>
        <v>0</v>
      </c>
      <c r="EC45" s="19">
        <f t="shared" ca="1" si="373"/>
        <v>0</v>
      </c>
      <c r="ED45" s="19">
        <f t="shared" ca="1" si="373"/>
        <v>0</v>
      </c>
      <c r="EE45" s="19">
        <f t="shared" ca="1" si="373"/>
        <v>0</v>
      </c>
      <c r="EF45" s="19">
        <f t="shared" ca="1" si="373"/>
        <v>0</v>
      </c>
      <c r="EG45" s="19">
        <f t="shared" ca="1" si="373"/>
        <v>0</v>
      </c>
      <c r="EH45" s="19">
        <f t="shared" ca="1" si="373"/>
        <v>0</v>
      </c>
      <c r="EI45" s="19">
        <f t="shared" ca="1" si="373"/>
        <v>0</v>
      </c>
      <c r="EJ45" s="19">
        <f t="shared" ca="1" si="373"/>
        <v>0</v>
      </c>
      <c r="EK45" s="19">
        <f t="shared" ca="1" si="373"/>
        <v>0</v>
      </c>
      <c r="EL45" s="19">
        <f t="shared" ca="1" si="374"/>
        <v>0</v>
      </c>
      <c r="EM45" s="19">
        <f t="shared" ca="1" si="374"/>
        <v>0</v>
      </c>
      <c r="EN45" s="19">
        <f t="shared" ca="1" si="374"/>
        <v>0</v>
      </c>
      <c r="EO45" s="19">
        <f t="shared" ca="1" si="374"/>
        <v>0</v>
      </c>
      <c r="EP45" s="19">
        <f t="shared" ca="1" si="374"/>
        <v>0</v>
      </c>
      <c r="EQ45" s="19">
        <f t="shared" ca="1" si="374"/>
        <v>0</v>
      </c>
      <c r="ER45" s="19">
        <f t="shared" ca="1" si="374"/>
        <v>0</v>
      </c>
      <c r="ES45" s="19">
        <f t="shared" ca="1" si="374"/>
        <v>0</v>
      </c>
      <c r="ET45" s="19">
        <f t="shared" ca="1" si="374"/>
        <v>0</v>
      </c>
      <c r="EU45" s="19">
        <f t="shared" ca="1" si="374"/>
        <v>0</v>
      </c>
      <c r="EV45" s="19">
        <f t="shared" ca="1" si="374"/>
        <v>0</v>
      </c>
      <c r="EW45" s="19">
        <f t="shared" ca="1" si="374"/>
        <v>0</v>
      </c>
      <c r="EX45" s="19">
        <f t="shared" ca="1" si="374"/>
        <v>0</v>
      </c>
      <c r="EY45" s="19">
        <f t="shared" ca="1" si="374"/>
        <v>0</v>
      </c>
      <c r="EZ45" s="19">
        <f t="shared" ca="1" si="374"/>
        <v>0</v>
      </c>
      <c r="FA45" s="19">
        <f t="shared" ca="1" si="374"/>
        <v>0</v>
      </c>
      <c r="FB45" s="19">
        <f t="shared" ca="1" si="375"/>
        <v>0</v>
      </c>
      <c r="FC45" s="19">
        <f t="shared" ca="1" si="375"/>
        <v>0</v>
      </c>
      <c r="FD45" s="19">
        <f t="shared" ca="1" si="375"/>
        <v>0</v>
      </c>
      <c r="FE45" s="19">
        <f t="shared" ca="1" si="375"/>
        <v>0</v>
      </c>
      <c r="FF45" s="19">
        <f t="shared" ca="1" si="375"/>
        <v>0</v>
      </c>
      <c r="FG45" s="19">
        <f t="shared" ca="1" si="375"/>
        <v>0</v>
      </c>
      <c r="FH45" s="19">
        <f t="shared" ca="1" si="375"/>
        <v>0</v>
      </c>
      <c r="FI45" s="19">
        <f t="shared" ca="1" si="375"/>
        <v>0</v>
      </c>
      <c r="FJ45" s="19">
        <f t="shared" ca="1" si="375"/>
        <v>0</v>
      </c>
      <c r="FK45" s="19">
        <f t="shared" ca="1" si="375"/>
        <v>0</v>
      </c>
      <c r="FL45" s="19">
        <f t="shared" ca="1" si="375"/>
        <v>0</v>
      </c>
      <c r="FM45" s="19">
        <f t="shared" ca="1" si="375"/>
        <v>0</v>
      </c>
      <c r="FN45" s="19">
        <f t="shared" ca="1" si="375"/>
        <v>0</v>
      </c>
      <c r="FO45" s="19">
        <f t="shared" ca="1" si="375"/>
        <v>0</v>
      </c>
      <c r="FP45" s="19">
        <f t="shared" ca="1" si="375"/>
        <v>0</v>
      </c>
      <c r="FQ45" s="19">
        <f t="shared" ca="1" si="375"/>
        <v>0</v>
      </c>
      <c r="FR45" s="19">
        <f t="shared" ca="1" si="375"/>
        <v>0</v>
      </c>
      <c r="FS45" s="19">
        <f t="shared" ca="1" si="375"/>
        <v>0</v>
      </c>
      <c r="FT45" s="19">
        <f t="shared" ca="1" si="375"/>
        <v>0</v>
      </c>
      <c r="FU45" s="19">
        <f t="shared" ca="1" si="375"/>
        <v>0</v>
      </c>
      <c r="FV45" s="19">
        <f t="shared" ca="1" si="375"/>
        <v>0</v>
      </c>
      <c r="FW45" s="19">
        <f t="shared" ca="1" si="375"/>
        <v>0</v>
      </c>
      <c r="FX45" s="19">
        <f t="shared" ca="1" si="375"/>
        <v>0</v>
      </c>
      <c r="FY45" s="19">
        <f t="shared" ca="1" si="375"/>
        <v>0</v>
      </c>
      <c r="FZ45" s="19">
        <f t="shared" ca="1" si="375"/>
        <v>0</v>
      </c>
      <c r="GA45" s="19">
        <f t="shared" ca="1" si="375"/>
        <v>0</v>
      </c>
      <c r="GB45" s="19">
        <f t="shared" ca="1" si="375"/>
        <v>0</v>
      </c>
      <c r="GC45" s="19">
        <f t="shared" ca="1" si="375"/>
        <v>0</v>
      </c>
      <c r="GD45" s="19">
        <f t="shared" ca="1" si="375"/>
        <v>0</v>
      </c>
      <c r="GE45" s="19">
        <f t="shared" ca="1" si="375"/>
        <v>0</v>
      </c>
      <c r="GF45" s="19">
        <f t="shared" ca="1" si="375"/>
        <v>0</v>
      </c>
      <c r="GG45" s="19">
        <f t="shared" ca="1" si="375"/>
        <v>0</v>
      </c>
      <c r="GH45" s="19">
        <f t="shared" ca="1" si="375"/>
        <v>0</v>
      </c>
      <c r="GI45" s="19">
        <f t="shared" ca="1" si="375"/>
        <v>0</v>
      </c>
      <c r="GJ45" s="19">
        <f t="shared" ca="1" si="375"/>
        <v>0</v>
      </c>
      <c r="GK45" s="19">
        <f t="shared" ca="1" si="375"/>
        <v>0</v>
      </c>
      <c r="GL45" s="19">
        <f t="shared" ca="1" si="375"/>
        <v>0</v>
      </c>
      <c r="GM45" s="19">
        <f t="shared" ca="1" si="375"/>
        <v>0</v>
      </c>
      <c r="GN45" s="19">
        <f t="shared" ca="1" si="375"/>
        <v>0</v>
      </c>
      <c r="GO45" s="19">
        <f t="shared" ref="GO45:HV47" ca="1" si="413">OFFSET(GO$5,$B45,0)</f>
        <v>0</v>
      </c>
      <c r="GP45" s="19">
        <f t="shared" ca="1" si="413"/>
        <v>0</v>
      </c>
      <c r="GQ45" s="19">
        <f t="shared" ca="1" si="413"/>
        <v>0</v>
      </c>
      <c r="GR45" s="19">
        <f t="shared" ca="1" si="413"/>
        <v>0</v>
      </c>
      <c r="GS45" s="19">
        <f t="shared" ca="1" si="413"/>
        <v>0</v>
      </c>
      <c r="GT45" s="19">
        <f t="shared" ca="1" si="413"/>
        <v>0</v>
      </c>
      <c r="GU45" s="19">
        <f t="shared" ca="1" si="413"/>
        <v>0</v>
      </c>
      <c r="GV45" s="19">
        <f t="shared" ca="1" si="413"/>
        <v>0</v>
      </c>
      <c r="GW45" s="19">
        <f t="shared" ca="1" si="413"/>
        <v>0</v>
      </c>
      <c r="GX45" s="19">
        <f t="shared" ca="1" si="413"/>
        <v>0</v>
      </c>
      <c r="GY45" s="19">
        <f t="shared" ca="1" si="413"/>
        <v>0</v>
      </c>
      <c r="GZ45" s="19">
        <f t="shared" ca="1" si="413"/>
        <v>0</v>
      </c>
      <c r="HA45" s="19">
        <f t="shared" ca="1" si="413"/>
        <v>0</v>
      </c>
      <c r="HB45" s="19">
        <f t="shared" ca="1" si="413"/>
        <v>0</v>
      </c>
      <c r="HC45" s="19">
        <f t="shared" ca="1" si="413"/>
        <v>0</v>
      </c>
      <c r="HD45" s="19">
        <f t="shared" ca="1" si="413"/>
        <v>0</v>
      </c>
      <c r="HE45" s="19">
        <f t="shared" ca="1" si="413"/>
        <v>0</v>
      </c>
      <c r="HF45" s="19">
        <f t="shared" ca="1" si="413"/>
        <v>0</v>
      </c>
      <c r="HG45" s="19">
        <f t="shared" ca="1" si="413"/>
        <v>0</v>
      </c>
      <c r="HH45" s="19">
        <f t="shared" ca="1" si="413"/>
        <v>0</v>
      </c>
      <c r="HI45" s="19">
        <f t="shared" ca="1" si="413"/>
        <v>0</v>
      </c>
      <c r="HJ45" s="19">
        <f t="shared" ca="1" si="413"/>
        <v>0</v>
      </c>
      <c r="HK45" s="19">
        <f t="shared" ca="1" si="413"/>
        <v>0</v>
      </c>
      <c r="HL45" s="19">
        <f t="shared" ca="1" si="413"/>
        <v>0</v>
      </c>
      <c r="HM45" s="19">
        <f t="shared" ca="1" si="413"/>
        <v>0</v>
      </c>
      <c r="HN45" s="19">
        <f t="shared" ca="1" si="413"/>
        <v>0</v>
      </c>
      <c r="HO45" s="19">
        <f t="shared" ca="1" si="413"/>
        <v>0</v>
      </c>
      <c r="HP45" s="19">
        <f t="shared" ca="1" si="413"/>
        <v>0</v>
      </c>
      <c r="HQ45" s="19">
        <f t="shared" ca="1" si="413"/>
        <v>0</v>
      </c>
      <c r="HR45" s="19">
        <f t="shared" ca="1" si="413"/>
        <v>0</v>
      </c>
      <c r="HS45" s="19">
        <f t="shared" ca="1" si="413"/>
        <v>0</v>
      </c>
      <c r="HT45" s="19">
        <f t="shared" ca="1" si="413"/>
        <v>0</v>
      </c>
      <c r="HU45" s="19">
        <f t="shared" ca="1" si="413"/>
        <v>0</v>
      </c>
      <c r="HV45" s="19">
        <f t="shared" ca="1" si="413"/>
        <v>0</v>
      </c>
      <c r="HW45" s="5">
        <f t="shared" ca="1" si="377"/>
        <v>67</v>
      </c>
      <c r="HX45" s="9"/>
      <c r="HY45" s="5">
        <f t="shared" ca="1" si="378"/>
        <v>1</v>
      </c>
      <c r="HZ45" s="5" t="b">
        <f t="shared" ca="1" si="378"/>
        <v>0</v>
      </c>
      <c r="IA45" s="19">
        <f t="shared" ca="1" si="379"/>
        <v>0</v>
      </c>
      <c r="IB45" s="5">
        <f t="shared" ca="1" si="378"/>
        <v>55</v>
      </c>
      <c r="IC45" s="19">
        <f t="shared" ca="1" si="379"/>
        <v>1</v>
      </c>
      <c r="ID45" s="19">
        <f t="shared" ca="1" si="379"/>
        <v>0</v>
      </c>
      <c r="IE45" s="19">
        <f t="shared" ca="1" si="379"/>
        <v>0</v>
      </c>
      <c r="IF45" s="19">
        <f t="shared" ca="1" si="379"/>
        <v>0</v>
      </c>
      <c r="IG45" s="19">
        <f t="shared" ca="1" si="379"/>
        <v>0</v>
      </c>
      <c r="IH45" s="19">
        <f t="shared" ca="1" si="379"/>
        <v>0</v>
      </c>
      <c r="II45" s="19">
        <f t="shared" ca="1" si="379"/>
        <v>0</v>
      </c>
      <c r="IJ45" s="19">
        <f t="shared" ca="1" si="379"/>
        <v>0</v>
      </c>
      <c r="IK45" s="19">
        <f t="shared" ca="1" si="379"/>
        <v>0</v>
      </c>
      <c r="IL45" s="19">
        <f t="shared" ca="1" si="379"/>
        <v>0</v>
      </c>
      <c r="IM45" s="19">
        <f t="shared" ca="1" si="379"/>
        <v>0</v>
      </c>
      <c r="IN45" s="19">
        <f t="shared" ca="1" si="379"/>
        <v>0</v>
      </c>
      <c r="IO45" s="19">
        <f t="shared" ca="1" si="379"/>
        <v>0</v>
      </c>
      <c r="IP45" s="19">
        <f t="shared" ca="1" si="379"/>
        <v>0</v>
      </c>
      <c r="IQ45" s="19">
        <f t="shared" ca="1" si="379"/>
        <v>0</v>
      </c>
      <c r="IR45" s="19">
        <f t="shared" ca="1" si="379"/>
        <v>0</v>
      </c>
      <c r="IS45" s="19">
        <f t="shared" ca="1" si="379"/>
        <v>0</v>
      </c>
      <c r="IT45" s="19">
        <f t="shared" ca="1" si="379"/>
        <v>0</v>
      </c>
      <c r="IU45" s="19">
        <f t="shared" ca="1" si="379"/>
        <v>0</v>
      </c>
      <c r="IV45" s="19">
        <f t="shared" ca="1" si="379"/>
        <v>0</v>
      </c>
      <c r="IW45" s="19">
        <f t="shared" ca="1" si="379"/>
        <v>0</v>
      </c>
      <c r="IX45" s="19">
        <f t="shared" ca="1" si="379"/>
        <v>0</v>
      </c>
      <c r="IY45" s="19">
        <f t="shared" ca="1" si="379"/>
        <v>1</v>
      </c>
      <c r="IZ45" s="19">
        <f t="shared" ca="1" si="379"/>
        <v>0</v>
      </c>
      <c r="JA45" s="19">
        <f t="shared" ca="1" si="379"/>
        <v>1</v>
      </c>
      <c r="JB45" s="9"/>
      <c r="JC45" s="5" t="b">
        <f t="shared" ca="1" si="380"/>
        <v>0</v>
      </c>
      <c r="JD45" s="5" t="b">
        <f t="shared" ca="1" si="381"/>
        <v>0</v>
      </c>
      <c r="JE45" s="5" t="b">
        <f t="shared" ca="1" si="381"/>
        <v>0</v>
      </c>
      <c r="JF45" s="5" t="b">
        <f t="shared" ca="1" si="381"/>
        <v>1</v>
      </c>
      <c r="JG45" s="144">
        <f t="shared" ca="1" si="399"/>
        <v>1</v>
      </c>
      <c r="JH45" s="144">
        <f t="shared" ca="1" si="399"/>
        <v>1</v>
      </c>
      <c r="JI45" s="19" t="str">
        <f t="shared" ca="1" si="400"/>
        <v>-</v>
      </c>
      <c r="JJ45" s="19" t="str">
        <f t="shared" ca="1" si="400"/>
        <v>-</v>
      </c>
      <c r="JK45" s="19" t="str">
        <f t="shared" ca="1" si="400"/>
        <v>-</v>
      </c>
      <c r="JL45" s="19" t="str">
        <f t="shared" ca="1" si="400"/>
        <v>-</v>
      </c>
      <c r="JM45" s="19">
        <f t="shared" ca="1" si="400"/>
        <v>1</v>
      </c>
      <c r="JN45" s="19">
        <f t="shared" ca="1" si="400"/>
        <v>0.66</v>
      </c>
      <c r="JO45" s="19" t="str">
        <f t="shared" ca="1" si="400"/>
        <v>-</v>
      </c>
      <c r="JP45" s="5" t="b" cm="1">
        <f t="array" aca="1" ref="JP45" ca="1">IF(OR(JQ45:JX45&lt;&gt;"-"),TRUE,"-")</f>
        <v>1</v>
      </c>
      <c r="JQ45" s="237">
        <f t="shared" ca="1" si="411"/>
        <v>2</v>
      </c>
      <c r="JR45" s="237">
        <f t="shared" ca="1" si="411"/>
        <v>2</v>
      </c>
      <c r="JS45" s="237">
        <f t="shared" ca="1" si="411"/>
        <v>2</v>
      </c>
      <c r="JT45" s="237">
        <f t="shared" ca="1" si="411"/>
        <v>2</v>
      </c>
      <c r="JU45" s="237">
        <f t="shared" ca="1" si="411"/>
        <v>2</v>
      </c>
      <c r="JV45" s="237">
        <f t="shared" ca="1" si="411"/>
        <v>2</v>
      </c>
      <c r="JW45" s="237">
        <f t="shared" ca="1" si="411"/>
        <v>2</v>
      </c>
      <c r="JX45" s="237">
        <f t="shared" ca="1" si="411"/>
        <v>2</v>
      </c>
      <c r="JY45" s="5" t="str">
        <f t="array" aca="1" ref="JY45" ca="1">IF(OR(JZ45:KF45&lt;&gt;"-"),TRUE,"-")</f>
        <v>-</v>
      </c>
      <c r="JZ45" s="19" t="str">
        <f t="shared" ca="1" si="402"/>
        <v>-</v>
      </c>
      <c r="KA45" s="19" t="str">
        <f t="shared" ca="1" si="402"/>
        <v>-</v>
      </c>
      <c r="KB45" s="19" t="str">
        <f t="shared" ca="1" si="402"/>
        <v>-</v>
      </c>
      <c r="KC45" s="19" t="str">
        <f t="shared" ca="1" si="402"/>
        <v>-</v>
      </c>
      <c r="KD45" s="19" t="str">
        <f t="shared" ca="1" si="402"/>
        <v>-</v>
      </c>
      <c r="KE45" s="19" t="str">
        <f t="shared" ca="1" si="402"/>
        <v>-</v>
      </c>
      <c r="KF45" s="19" t="str">
        <f t="shared" ca="1" si="402"/>
        <v>-</v>
      </c>
      <c r="KG45" s="19" t="b">
        <f t="shared" ca="1" si="402"/>
        <v>1</v>
      </c>
      <c r="KH45" s="144">
        <f t="shared" ca="1" si="383"/>
        <v>2</v>
      </c>
      <c r="KI45" s="19">
        <f t="shared" ca="1" si="402"/>
        <v>2</v>
      </c>
      <c r="KJ45" s="19" t="b">
        <f t="shared" ca="1" si="402"/>
        <v>0</v>
      </c>
      <c r="KK45" s="19" t="str">
        <f t="shared" ca="1" si="402"/>
        <v>-</v>
      </c>
      <c r="KL45" s="5" t="str">
        <f t="shared" ca="1" si="384"/>
        <v>-</v>
      </c>
      <c r="KM45" s="5" t="str">
        <f t="shared" ca="1" si="384"/>
        <v>-</v>
      </c>
      <c r="KN45" s="5" t="str">
        <f t="shared" ca="1" si="384"/>
        <v>-</v>
      </c>
      <c r="KO45" s="5" t="str">
        <f t="shared" ca="1" si="384"/>
        <v>-</v>
      </c>
      <c r="KP45" s="19" t="b">
        <f t="shared" ca="1" si="403"/>
        <v>0</v>
      </c>
      <c r="KQ45" s="19" t="str">
        <f t="shared" ca="1" si="403"/>
        <v>-</v>
      </c>
      <c r="KR45" s="19" t="str">
        <f t="shared" ca="1" si="403"/>
        <v>-</v>
      </c>
      <c r="KS45" s="19" t="b">
        <f t="shared" ca="1" si="403"/>
        <v>1</v>
      </c>
      <c r="KT45" s="19">
        <f t="shared" ca="1" si="403"/>
        <v>0.75</v>
      </c>
      <c r="KU45" s="19">
        <f t="shared" ca="1" si="403"/>
        <v>0.75</v>
      </c>
      <c r="KV45" s="19">
        <f t="shared" ca="1" si="403"/>
        <v>0.99</v>
      </c>
      <c r="KW45" s="19">
        <f t="shared" ca="1" si="403"/>
        <v>0.5</v>
      </c>
      <c r="KX45" s="19">
        <f t="shared" ca="1" si="403"/>
        <v>0</v>
      </c>
      <c r="KY45" s="19">
        <f t="shared" ca="1" si="403"/>
        <v>0</v>
      </c>
      <c r="KZ45" s="19" t="str">
        <f t="shared" ca="1" si="403"/>
        <v>-</v>
      </c>
      <c r="LA45" s="19" t="str">
        <f t="shared" ca="1" si="403"/>
        <v>-</v>
      </c>
      <c r="LB45" s="19" t="str">
        <f t="shared" ca="1" si="403"/>
        <v>-</v>
      </c>
      <c r="LC45" s="5">
        <f t="shared" ca="1" si="386"/>
        <v>1</v>
      </c>
      <c r="LD45" s="9"/>
      <c r="LE45" s="19">
        <f t="shared" ca="1" si="403"/>
        <v>70</v>
      </c>
      <c r="LF45" s="19">
        <f t="shared" ca="1" si="387"/>
        <v>50</v>
      </c>
      <c r="LG45" s="19">
        <f t="shared" ca="1" si="387"/>
        <v>74</v>
      </c>
      <c r="LH45" s="19">
        <f t="shared" ca="1" si="387"/>
        <v>50</v>
      </c>
      <c r="LI45" s="5" t="b" cm="1">
        <f t="array" aca="1" ref="LI45" ca="1">INDEX(i.meatgrid,$Q45,LI$7)</f>
        <v>0</v>
      </c>
      <c r="LJ45" s="5" t="b" cm="1">
        <f t="array" aca="1" ref="LJ45" ca="1">INDEX(i.meatgrid,$Q45,LJ$7)</f>
        <v>0</v>
      </c>
      <c r="LK45" s="19">
        <f t="shared" ca="1" si="387"/>
        <v>1</v>
      </c>
      <c r="LL45" s="5">
        <f t="shared" ca="1" si="388"/>
        <v>1</v>
      </c>
      <c r="LM45" s="5" cm="1">
        <f t="array" aca="1" ref="LM45" ca="1">INDEX(i.meatgrid,$Q45,LM$7)</f>
        <v>0</v>
      </c>
      <c r="LN45" s="5" cm="1">
        <f t="array" aca="1" ref="LN45" ca="1">INDEX(i.meatgrid,$Q45,LN$7)</f>
        <v>0</v>
      </c>
      <c r="LO45" s="5" cm="1">
        <f t="array" aca="1" ref="LO45" ca="1">INDEX(i.meatgrid,$Q45,LO$7)</f>
        <v>0</v>
      </c>
      <c r="LP45" s="5" cm="1">
        <f t="array" aca="1" ref="LP45" ca="1">INDEX(i.meatgrid,$Q45,LP$7)</f>
        <v>0</v>
      </c>
      <c r="LQ45" s="5" cm="1">
        <f t="array" aca="1" ref="LQ45" ca="1">INDEX(i.meatgrid,$Q45,LQ$7)</f>
        <v>1</v>
      </c>
      <c r="LR45" s="5" cm="1">
        <f t="array" aca="1" ref="LR45" ca="1">INDEX(i.meatgrid,$Q45,LR$7)</f>
        <v>1</v>
      </c>
      <c r="LS45" s="5" cm="1">
        <f t="array" aca="1" ref="LS45" ca="1">INDEX(i.meatgrid,$Q45,LS$7)</f>
        <v>1</v>
      </c>
      <c r="LT45" s="5" cm="1">
        <f t="array" aca="1" ref="LT45" ca="1">INDEX(i.meatgrid,$Q45,LT$7)</f>
        <v>1</v>
      </c>
      <c r="LU45" s="19">
        <f t="shared" ca="1" si="389"/>
        <v>1</v>
      </c>
      <c r="LV45" s="9"/>
      <c r="LW45" s="19" t="b">
        <f t="shared" ca="1" si="390"/>
        <v>0</v>
      </c>
      <c r="LX45" s="19" t="b">
        <f t="shared" ca="1" si="390"/>
        <v>0</v>
      </c>
      <c r="LY45" s="19">
        <f t="shared" ca="1" si="390"/>
        <v>1</v>
      </c>
      <c r="LZ45" s="19">
        <f t="shared" ca="1" si="390"/>
        <v>0.75</v>
      </c>
      <c r="MA45" s="19">
        <f t="shared" ca="1" si="390"/>
        <v>0.75</v>
      </c>
      <c r="MB45" s="19">
        <f t="shared" ca="1" si="390"/>
        <v>0.8</v>
      </c>
      <c r="MC45" s="19">
        <f t="shared" ca="1" si="390"/>
        <v>0.82499999999999996</v>
      </c>
      <c r="MD45" s="19">
        <f t="shared" ca="1" si="390"/>
        <v>0.875</v>
      </c>
      <c r="ME45" s="19">
        <f t="shared" ca="1" si="390"/>
        <v>0.9</v>
      </c>
      <c r="MF45" s="19">
        <f t="shared" ca="1" si="390"/>
        <v>1</v>
      </c>
      <c r="MG45" s="19">
        <f t="shared" ca="1" si="390"/>
        <v>0.875</v>
      </c>
      <c r="MH45" s="19" t="b">
        <f t="shared" ca="1" si="390"/>
        <v>1</v>
      </c>
      <c r="MI45" s="19">
        <f t="shared" ca="1" si="390"/>
        <v>74.989999999999995</v>
      </c>
      <c r="MJ45" s="19" t="str">
        <f t="shared" ca="1" si="390"/>
        <v>-</v>
      </c>
      <c r="MK45" s="19" t="str">
        <f t="shared" ca="1" si="390"/>
        <v>-</v>
      </c>
      <c r="ML45" s="19" t="str">
        <f t="shared" ca="1" si="390"/>
        <v>-</v>
      </c>
      <c r="MM45" s="19" t="str">
        <f t="shared" ca="1" si="391"/>
        <v>-</v>
      </c>
      <c r="MN45" s="19" t="str">
        <f t="shared" ca="1" si="391"/>
        <v>-</v>
      </c>
      <c r="MO45" s="19" t="str">
        <f t="shared" ca="1" si="391"/>
        <v>-</v>
      </c>
      <c r="MP45" s="19" t="str">
        <f t="shared" ca="1" si="391"/>
        <v>-</v>
      </c>
      <c r="MQ45" s="19">
        <f t="shared" ca="1" si="391"/>
        <v>36.99</v>
      </c>
      <c r="MR45" s="19">
        <f t="shared" ca="1" si="391"/>
        <v>36.99</v>
      </c>
      <c r="MS45" s="19" t="str">
        <f t="shared" ca="1" si="391"/>
        <v>-</v>
      </c>
      <c r="MT45" s="19" t="str">
        <f t="shared" ca="1" si="391"/>
        <v>-</v>
      </c>
      <c r="MU45" s="19" t="str">
        <f t="shared" ca="1" si="391"/>
        <v>-</v>
      </c>
      <c r="MV45" s="19" t="str">
        <f t="shared" ca="1" si="391"/>
        <v>-</v>
      </c>
      <c r="MW45" s="19" t="str">
        <f t="shared" ca="1" si="391"/>
        <v>-</v>
      </c>
      <c r="MX45" s="19">
        <f t="shared" ca="1" si="391"/>
        <v>49.99</v>
      </c>
      <c r="MY45" s="19">
        <f t="shared" ca="1" si="391"/>
        <v>49.99</v>
      </c>
      <c r="MZ45" s="19">
        <f t="shared" ca="1" si="391"/>
        <v>49.99</v>
      </c>
      <c r="NA45" s="19">
        <f t="shared" ca="1" si="391"/>
        <v>49.99</v>
      </c>
      <c r="NB45" s="19">
        <f t="shared" ca="1" si="391"/>
        <v>49.99</v>
      </c>
      <c r="NC45" s="19">
        <f t="shared" ca="1" si="391"/>
        <v>49.99</v>
      </c>
      <c r="ND45" s="19">
        <f t="shared" ca="1" si="391"/>
        <v>49.99</v>
      </c>
      <c r="NE45" s="19">
        <f t="shared" ca="1" si="391"/>
        <v>49.99</v>
      </c>
      <c r="NF45" s="19">
        <f t="shared" ca="1" si="391"/>
        <v>412.99</v>
      </c>
      <c r="NG45" s="19">
        <f t="shared" ca="1" si="391"/>
        <v>412.99</v>
      </c>
      <c r="NH45" s="19" t="str">
        <f t="shared" ca="1" si="391"/>
        <v>-</v>
      </c>
      <c r="NI45" s="19" t="str">
        <f t="shared" ca="1" si="391"/>
        <v>-</v>
      </c>
      <c r="NJ45" s="19" t="str">
        <f t="shared" ca="1" si="391"/>
        <v>-</v>
      </c>
      <c r="NK45" s="19" t="str">
        <f t="shared" ca="1" si="391"/>
        <v>-</v>
      </c>
      <c r="NL45" s="19" t="str">
        <f t="shared" ca="1" si="391"/>
        <v>-</v>
      </c>
      <c r="NM45" s="19">
        <f t="shared" ca="1" si="391"/>
        <v>6.8900000000000006</v>
      </c>
      <c r="NN45" s="19">
        <f t="shared" ca="1" si="391"/>
        <v>6.8900000000000006</v>
      </c>
      <c r="NO45" s="19">
        <f t="shared" ca="1" si="391"/>
        <v>6.8900000000000006</v>
      </c>
      <c r="NP45" s="19">
        <f t="shared" ca="1" si="391"/>
        <v>6.8900000000000006</v>
      </c>
      <c r="NQ45" s="19">
        <f t="shared" ca="1" si="391"/>
        <v>6.8900000000000006</v>
      </c>
      <c r="NR45" s="19">
        <f t="shared" ca="1" si="391"/>
        <v>6.8900000000000006</v>
      </c>
      <c r="NS45" s="19">
        <f t="shared" ca="1" si="391"/>
        <v>6.8900000000000006</v>
      </c>
      <c r="NT45" s="19">
        <f t="shared" ca="1" si="391"/>
        <v>6.8900000000000006</v>
      </c>
      <c r="NU45" s="19">
        <f t="shared" ca="1" si="391"/>
        <v>346.99</v>
      </c>
      <c r="NV45" s="19">
        <f t="shared" ca="1" si="391"/>
        <v>346.99</v>
      </c>
      <c r="NW45" s="19" t="str">
        <f t="shared" ca="1" si="391"/>
        <v>-</v>
      </c>
      <c r="NX45" s="19" t="str">
        <f t="shared" ca="1" si="391"/>
        <v>-</v>
      </c>
      <c r="NY45" s="19" t="str">
        <f t="shared" ca="1" si="391"/>
        <v>-</v>
      </c>
      <c r="NZ45" s="19" t="str">
        <f t="shared" ca="1" si="391"/>
        <v>-</v>
      </c>
      <c r="OA45" s="19" t="str">
        <f t="shared" ca="1" si="391"/>
        <v>-</v>
      </c>
      <c r="OB45" s="19">
        <f t="shared" ca="1" si="391"/>
        <v>0</v>
      </c>
      <c r="OC45" s="24">
        <v>0</v>
      </c>
    </row>
    <row r="46" spans="1:393" outlineLevel="2">
      <c r="A46" s="21">
        <f t="shared" si="156"/>
        <v>41</v>
      </c>
      <c r="B46" s="222">
        <f t="shared" ca="1" si="404"/>
        <v>36</v>
      </c>
      <c r="C46">
        <f>202</f>
        <v>202</v>
      </c>
      <c r="D46" s="144" t="str">
        <f t="shared" ca="1" si="353"/>
        <v>GSM</v>
      </c>
      <c r="E46" t="b">
        <f t="shared" ca="1" si="354"/>
        <v>1</v>
      </c>
      <c r="F46" t="b">
        <v>0</v>
      </c>
      <c r="G46" t="b">
        <f t="shared" ca="1" si="355"/>
        <v>1</v>
      </c>
      <c r="H46" s="237">
        <f t="shared" ca="1" si="405"/>
        <v>1</v>
      </c>
      <c r="I46" s="237">
        <f t="shared" ca="1" si="405"/>
        <v>1</v>
      </c>
      <c r="J46" s="237" t="str">
        <f t="shared" ca="1" si="405"/>
        <v/>
      </c>
      <c r="K46" s="237">
        <f t="shared" ca="1" si="405"/>
        <v>2</v>
      </c>
      <c r="L46" s="237">
        <f t="shared" ca="1" si="392"/>
        <v>2</v>
      </c>
      <c r="M46" s="237">
        <f t="shared" ca="1" si="393"/>
        <v>2</v>
      </c>
      <c r="N46" s="237">
        <f t="shared" ca="1" si="393"/>
        <v>3</v>
      </c>
      <c r="O46" s="237">
        <f t="shared" ca="1" si="393"/>
        <v>1</v>
      </c>
      <c r="P46" s="237">
        <f t="shared" ca="1" si="393"/>
        <v>1</v>
      </c>
      <c r="Q46" s="237">
        <f t="shared" ca="1" si="393"/>
        <v>2</v>
      </c>
      <c r="R46" s="237">
        <f t="shared" ca="1" si="393"/>
        <v>1</v>
      </c>
      <c r="S46" s="237">
        <f t="shared" ca="1" si="393"/>
        <v>1</v>
      </c>
      <c r="T46" s="237">
        <f t="shared" ca="1" si="393"/>
        <v>1</v>
      </c>
      <c r="U46" s="275"/>
      <c r="V46" s="275"/>
      <c r="W46" s="237">
        <f t="shared" ca="1" si="394"/>
        <v>0</v>
      </c>
      <c r="X46" s="275"/>
      <c r="Y46" s="275">
        <f t="shared" ca="1" si="395"/>
        <v>0</v>
      </c>
      <c r="Z46" s="275">
        <f t="shared" ca="1" si="395"/>
        <v>0</v>
      </c>
      <c r="AA46" s="275">
        <f t="shared" ca="1" si="395"/>
        <v>0</v>
      </c>
      <c r="AB46" s="275">
        <f t="shared" ca="1" si="395"/>
        <v>0</v>
      </c>
      <c r="AC46" s="275">
        <f t="shared" ca="1" si="395"/>
        <v>0</v>
      </c>
      <c r="AD46" s="275">
        <f t="shared" ca="1" si="395"/>
        <v>0</v>
      </c>
      <c r="AE46" s="275">
        <f t="shared" ca="1" si="395"/>
        <v>0</v>
      </c>
      <c r="AF46" s="144">
        <f ca="1">INDEX(CHOOSE($N46,DataAutumn!i.AdultDrys,DataWinter!i.AdultDrys,DataSpring!i.AdultDrys),1,$M46)</f>
        <v>3</v>
      </c>
      <c r="AG46" s="5">
        <f t="shared" ca="1" si="356"/>
        <v>2</v>
      </c>
      <c r="AH46" s="5">
        <f t="shared" ca="1" si="356"/>
        <v>0</v>
      </c>
      <c r="AI46" s="5">
        <f t="shared" ca="1" si="357"/>
        <v>1</v>
      </c>
      <c r="AJ46">
        <f t="shared" ca="1" si="358"/>
        <v>5</v>
      </c>
      <c r="AL46" s="231" t="str">
        <f ca="1">TEXT(LEFT(OFFSET(AL46,-1,0),5)+1,"00000")&amp;MID(OFFSET(AL46,-1,0),6,FIND(" ",OFFSET(AL46,-1,0),7)-5)
&amp; $D46           &amp; IF($HY46=0," FWM","")&amp;IF($HY46=1," MWM","")&amp;IF($HY46=5," Mat","")&amp;IF($HZ46=TRUE,"&amp;BBT","    ")          &amp; " Day"&amp;INDEX(i.DOY,$N46,1)
&amp; " Scan"&amp;TEXT($O46,"0")        &amp;" "&amp; INDEX(DataMaster!$B$98:$B$103,$Q46,0)
&amp; " WP"&amp;TEXT($LK46*100,"000p")           &amp; " MP"&amp;TEXT($LL46*100,"000p")           &amp; " GP"&amp;TEXT($LU46*100,"000p")
&amp; " T_" &amp; IF(AND($CA46,$CC46),"TRUE ")        &amp; " (F"&amp;3+COUNTIF($CT46:$CW46,TRUE)&amp;3&amp;"N"&amp;$DK46&amp;$DL46&amp;")"</f>
        <v>00006 FeedSupplySE GSM MWM     Day204 Scan1 Only export WP100p MP100p GP100p T_TRUE  (F43N33)</v>
      </c>
      <c r="AM46" s="9" t="str">
        <f ca="1">IF(COUNTIF(AL$5:AL46,AL46)=1,"-","Dup")</f>
        <v>-</v>
      </c>
      <c r="AN46" s="9"/>
      <c r="AO46" s="237" t="str">
        <f t="shared" ca="1" si="406"/>
        <v>-</v>
      </c>
      <c r="AP46" s="237" t="str">
        <f t="shared" ca="1" si="406"/>
        <v>-</v>
      </c>
      <c r="AQ46" s="237" t="str">
        <f t="shared" ca="1" si="406"/>
        <v>-</v>
      </c>
      <c r="AR46" s="237" t="str">
        <f t="shared" ca="1" si="406"/>
        <v>-</v>
      </c>
      <c r="AS46" s="237" t="str">
        <f t="shared" ca="1" si="406"/>
        <v>-</v>
      </c>
      <c r="AT46" s="237" t="str">
        <f t="shared" ca="1" si="406"/>
        <v>-</v>
      </c>
      <c r="AU46" s="9"/>
      <c r="AV46" s="5" t="b">
        <f t="shared" ca="1" si="359"/>
        <v>1</v>
      </c>
      <c r="AW46" s="5" t="str">
        <f t="shared" ca="1" si="359"/>
        <v>-</v>
      </c>
      <c r="AX46" s="5" t="str">
        <f t="shared" ca="1" si="359"/>
        <v>-</v>
      </c>
      <c r="AY46" s="5" t="str">
        <f t="shared" ca="1" si="359"/>
        <v>-</v>
      </c>
      <c r="AZ46" s="5" t="b">
        <f t="shared" ca="1" si="359"/>
        <v>0</v>
      </c>
      <c r="BA46" s="144">
        <f t="shared" ca="1" si="359"/>
        <v>0.25</v>
      </c>
      <c r="BB46" s="19" t="b">
        <f t="shared" ca="1" si="360"/>
        <v>1</v>
      </c>
      <c r="BC46" s="9"/>
      <c r="BD46" s="5" t="str">
        <f t="shared" ca="1" si="361"/>
        <v>-</v>
      </c>
      <c r="BE46" s="19" t="str">
        <f t="shared" ca="1" si="362"/>
        <v>-</v>
      </c>
      <c r="BF46" s="19" t="str">
        <f t="shared" ca="1" si="362"/>
        <v>-</v>
      </c>
      <c r="BG46" s="19" t="str">
        <f t="shared" ca="1" si="362"/>
        <v>-</v>
      </c>
      <c r="BH46" s="5" t="str">
        <f t="shared" ca="1" si="363"/>
        <v>-</v>
      </c>
      <c r="BI46" s="19" t="str">
        <f t="shared" ca="1" si="364"/>
        <v>-</v>
      </c>
      <c r="BJ46" s="5" t="str">
        <f t="shared" ca="1" si="365"/>
        <v>-</v>
      </c>
      <c r="BK46" s="19" t="str">
        <f t="shared" ca="1" si="366"/>
        <v>-</v>
      </c>
      <c r="BL46" s="19" t="str">
        <f t="shared" ca="1" si="366"/>
        <v>-</v>
      </c>
      <c r="BM46" s="19" t="str">
        <f t="shared" ca="1" si="366"/>
        <v>-</v>
      </c>
      <c r="BN46" s="5" t="str">
        <f t="shared" ca="1" si="367"/>
        <v>-</v>
      </c>
      <c r="BO46" s="9"/>
      <c r="BP46" s="19" t="str">
        <f t="shared" ca="1" si="368"/>
        <v>-</v>
      </c>
      <c r="BQ46" s="19" t="str">
        <f t="shared" ca="1" si="368"/>
        <v>-</v>
      </c>
      <c r="BR46" s="19" t="str">
        <f t="shared" ca="1" si="368"/>
        <v>-</v>
      </c>
      <c r="BS46" s="19" t="str">
        <f t="shared" ca="1" si="368"/>
        <v>-</v>
      </c>
      <c r="BT46" s="19" t="str">
        <f t="shared" ca="1" si="368"/>
        <v>-</v>
      </c>
      <c r="BU46" s="19" t="str">
        <f t="shared" ca="1" si="368"/>
        <v>-</v>
      </c>
      <c r="BV46" s="19" t="str">
        <f t="shared" ca="1" si="368"/>
        <v>-</v>
      </c>
      <c r="BW46" s="19" t="str">
        <f t="shared" ca="1" si="368"/>
        <v>-</v>
      </c>
      <c r="BX46" s="19" t="str">
        <f t="shared" ca="1" si="368"/>
        <v>-</v>
      </c>
      <c r="BY46" s="19" t="str">
        <f t="shared" ca="1" si="368"/>
        <v>-</v>
      </c>
      <c r="BZ46" s="9"/>
      <c r="CA46" s="237" t="b">
        <f t="shared" ca="1" si="412"/>
        <v>1</v>
      </c>
      <c r="CB46" s="12" t="b">
        <v>1</v>
      </c>
      <c r="CC46" s="237" t="b">
        <f t="shared" ca="1" si="412"/>
        <v>1</v>
      </c>
      <c r="CD46" s="251">
        <f t="shared" ca="1" si="407"/>
        <v>2231105</v>
      </c>
      <c r="CE46" s="237" t="b">
        <f t="shared" ca="1" si="412"/>
        <v>0</v>
      </c>
      <c r="CF46" s="12" t="s">
        <v>34</v>
      </c>
      <c r="CG46" s="19" t="b">
        <f t="shared" ca="1" si="396"/>
        <v>1</v>
      </c>
      <c r="CH46" s="237">
        <f t="shared" ca="1" si="408"/>
        <v>2231106</v>
      </c>
      <c r="CI46" s="19" t="str">
        <f t="shared" ca="1" si="396"/>
        <v>-</v>
      </c>
      <c r="CJ46" s="19">
        <f t="shared" ca="1" si="396"/>
        <v>1</v>
      </c>
      <c r="CK46" s="19">
        <f t="shared" ca="1" si="396"/>
        <v>1</v>
      </c>
      <c r="CL46" s="9"/>
      <c r="CM46" s="444">
        <f t="shared" ca="1" si="370"/>
        <v>652</v>
      </c>
      <c r="CN46" s="444">
        <f t="shared" ca="1" si="370"/>
        <v>686</v>
      </c>
      <c r="CO46" s="444">
        <f t="shared" ca="1" si="370"/>
        <v>721</v>
      </c>
      <c r="CP46" s="152">
        <f t="shared" ca="1" si="371"/>
        <v>378</v>
      </c>
      <c r="CQ46" s="152">
        <f t="shared" ca="1" si="371"/>
        <v>413</v>
      </c>
      <c r="CR46" s="152">
        <f t="shared" ca="1" si="371"/>
        <v>448</v>
      </c>
      <c r="CS46" s="19" t="str">
        <f t="shared" ca="1" si="372"/>
        <v>-</v>
      </c>
      <c r="CT46" s="12" t="b">
        <v>0</v>
      </c>
      <c r="CU46" s="12" t="b">
        <v>1</v>
      </c>
      <c r="CV46" s="12" t="b">
        <v>0</v>
      </c>
      <c r="CW46" s="12" t="b">
        <v>0</v>
      </c>
      <c r="CX46" s="19" t="b">
        <f t="shared" ca="1" si="372"/>
        <v>1</v>
      </c>
      <c r="CY46" s="19">
        <f t="shared" ca="1" si="372"/>
        <v>0</v>
      </c>
      <c r="CZ46" s="19">
        <f t="shared" ca="1" si="372"/>
        <v>0</v>
      </c>
      <c r="DA46" s="19">
        <f t="shared" ca="1" si="372"/>
        <v>0</v>
      </c>
      <c r="DB46" s="19">
        <f t="shared" ca="1" si="372"/>
        <v>0</v>
      </c>
      <c r="DC46" s="19">
        <f t="shared" ca="1" si="372"/>
        <v>0</v>
      </c>
      <c r="DD46" s="19">
        <f t="shared" ca="1" si="372"/>
        <v>0</v>
      </c>
      <c r="DE46" s="19">
        <f t="shared" ca="1" si="372"/>
        <v>0</v>
      </c>
      <c r="DF46" s="19">
        <f t="shared" ca="1" si="372"/>
        <v>0</v>
      </c>
      <c r="DG46" s="19">
        <f t="shared" ca="1" si="372"/>
        <v>0</v>
      </c>
      <c r="DH46" s="19">
        <f t="shared" ca="1" si="372"/>
        <v>0</v>
      </c>
      <c r="DI46" s="19">
        <f t="shared" ca="1" si="372"/>
        <v>0</v>
      </c>
      <c r="DJ46" s="19">
        <f t="shared" ca="1" si="373"/>
        <v>0</v>
      </c>
      <c r="DK46" s="12">
        <v>3</v>
      </c>
      <c r="DL46" s="12">
        <v>3</v>
      </c>
      <c r="DM46" s="19">
        <f t="shared" ca="1" si="409"/>
        <v>0</v>
      </c>
      <c r="DN46" s="12">
        <v>1</v>
      </c>
      <c r="DO46" s="12">
        <v>-1</v>
      </c>
      <c r="DP46" s="19" t="str">
        <f t="shared" ca="1" si="373"/>
        <v>-</v>
      </c>
      <c r="DQ46" s="19" t="str">
        <f t="shared" ca="1" si="373"/>
        <v>-</v>
      </c>
      <c r="DR46" s="19" t="str">
        <f t="shared" ca="1" si="373"/>
        <v>-</v>
      </c>
      <c r="DS46" s="251">
        <f t="shared" ca="1" si="397"/>
        <v>0</v>
      </c>
      <c r="DT46" s="251">
        <f t="shared" si="410"/>
        <v>1</v>
      </c>
      <c r="DU46" s="251">
        <f t="shared" si="398"/>
        <v>-1</v>
      </c>
      <c r="DV46" s="19">
        <f t="shared" ca="1" si="373"/>
        <v>0</v>
      </c>
      <c r="DW46" s="19">
        <f t="shared" ca="1" si="373"/>
        <v>0</v>
      </c>
      <c r="DX46" s="19">
        <f t="shared" ca="1" si="373"/>
        <v>0</v>
      </c>
      <c r="DY46" s="19">
        <f t="shared" ca="1" si="373"/>
        <v>0</v>
      </c>
      <c r="DZ46" s="19">
        <f t="shared" ca="1" si="373"/>
        <v>0</v>
      </c>
      <c r="EA46" s="19">
        <f t="shared" ca="1" si="373"/>
        <v>0</v>
      </c>
      <c r="EB46" s="19">
        <f t="shared" ca="1" si="373"/>
        <v>0</v>
      </c>
      <c r="EC46" s="19">
        <f t="shared" ca="1" si="373"/>
        <v>0</v>
      </c>
      <c r="ED46" s="19">
        <f t="shared" ca="1" si="373"/>
        <v>0</v>
      </c>
      <c r="EE46" s="19">
        <f t="shared" ca="1" si="373"/>
        <v>0</v>
      </c>
      <c r="EF46" s="19">
        <f t="shared" ca="1" si="373"/>
        <v>0</v>
      </c>
      <c r="EG46" s="19">
        <f t="shared" ca="1" si="373"/>
        <v>0</v>
      </c>
      <c r="EH46" s="19">
        <f t="shared" ca="1" si="373"/>
        <v>0</v>
      </c>
      <c r="EI46" s="19">
        <f t="shared" ca="1" si="373"/>
        <v>0</v>
      </c>
      <c r="EJ46" s="19">
        <f t="shared" ca="1" si="373"/>
        <v>0</v>
      </c>
      <c r="EK46" s="19">
        <f t="shared" ca="1" si="373"/>
        <v>0</v>
      </c>
      <c r="EL46" s="19">
        <f t="shared" ca="1" si="374"/>
        <v>0</v>
      </c>
      <c r="EM46" s="19">
        <f t="shared" ca="1" si="374"/>
        <v>0</v>
      </c>
      <c r="EN46" s="19">
        <f t="shared" ca="1" si="374"/>
        <v>0</v>
      </c>
      <c r="EO46" s="19">
        <f t="shared" ca="1" si="374"/>
        <v>0</v>
      </c>
      <c r="EP46" s="19">
        <f t="shared" ca="1" si="374"/>
        <v>0</v>
      </c>
      <c r="EQ46" s="19">
        <f t="shared" ca="1" si="374"/>
        <v>0</v>
      </c>
      <c r="ER46" s="19">
        <f t="shared" ca="1" si="374"/>
        <v>0</v>
      </c>
      <c r="ES46" s="19">
        <f t="shared" ca="1" si="374"/>
        <v>0</v>
      </c>
      <c r="ET46" s="19">
        <f t="shared" ca="1" si="374"/>
        <v>0</v>
      </c>
      <c r="EU46" s="19">
        <f t="shared" ca="1" si="374"/>
        <v>0</v>
      </c>
      <c r="EV46" s="19">
        <f t="shared" ca="1" si="374"/>
        <v>0</v>
      </c>
      <c r="EW46" s="19">
        <f t="shared" ca="1" si="374"/>
        <v>0</v>
      </c>
      <c r="EX46" s="19">
        <f t="shared" ca="1" si="374"/>
        <v>0</v>
      </c>
      <c r="EY46" s="19">
        <f t="shared" ca="1" si="374"/>
        <v>0</v>
      </c>
      <c r="EZ46" s="19">
        <f t="shared" ca="1" si="374"/>
        <v>0</v>
      </c>
      <c r="FA46" s="19">
        <f t="shared" ca="1" si="374"/>
        <v>0</v>
      </c>
      <c r="FB46" s="19">
        <f t="shared" ref="FB46:HH47" ca="1" si="414">OFFSET(FB$5,$B46,0)</f>
        <v>0</v>
      </c>
      <c r="FC46" s="19">
        <f t="shared" ca="1" si="414"/>
        <v>0</v>
      </c>
      <c r="FD46" s="19">
        <f t="shared" ca="1" si="414"/>
        <v>0</v>
      </c>
      <c r="FE46" s="19">
        <f t="shared" ca="1" si="414"/>
        <v>0</v>
      </c>
      <c r="FF46" s="19">
        <f t="shared" ca="1" si="414"/>
        <v>0</v>
      </c>
      <c r="FG46" s="19">
        <f t="shared" ca="1" si="414"/>
        <v>0</v>
      </c>
      <c r="FH46" s="19">
        <f t="shared" ca="1" si="414"/>
        <v>0</v>
      </c>
      <c r="FI46" s="19">
        <f t="shared" ca="1" si="414"/>
        <v>0</v>
      </c>
      <c r="FJ46" s="19">
        <f t="shared" ca="1" si="414"/>
        <v>0</v>
      </c>
      <c r="FK46" s="19">
        <f t="shared" ca="1" si="414"/>
        <v>0</v>
      </c>
      <c r="FL46" s="19">
        <f t="shared" ca="1" si="414"/>
        <v>0</v>
      </c>
      <c r="FM46" s="19">
        <f t="shared" ca="1" si="414"/>
        <v>0</v>
      </c>
      <c r="FN46" s="19">
        <f t="shared" ca="1" si="414"/>
        <v>0</v>
      </c>
      <c r="FO46" s="19">
        <f t="shared" ca="1" si="414"/>
        <v>0</v>
      </c>
      <c r="FP46" s="19">
        <f t="shared" ca="1" si="414"/>
        <v>0</v>
      </c>
      <c r="FQ46" s="19">
        <f t="shared" ca="1" si="414"/>
        <v>0</v>
      </c>
      <c r="FR46" s="19">
        <f t="shared" ca="1" si="414"/>
        <v>0</v>
      </c>
      <c r="FS46" s="19">
        <f t="shared" ca="1" si="414"/>
        <v>0</v>
      </c>
      <c r="FT46" s="19">
        <f t="shared" ca="1" si="414"/>
        <v>0</v>
      </c>
      <c r="FU46" s="19">
        <f t="shared" ca="1" si="414"/>
        <v>0</v>
      </c>
      <c r="FV46" s="19">
        <f t="shared" ca="1" si="414"/>
        <v>0</v>
      </c>
      <c r="FW46" s="19">
        <f t="shared" ca="1" si="414"/>
        <v>0</v>
      </c>
      <c r="FX46" s="19">
        <f t="shared" ca="1" si="414"/>
        <v>0</v>
      </c>
      <c r="FY46" s="19">
        <f t="shared" ca="1" si="414"/>
        <v>0</v>
      </c>
      <c r="FZ46" s="19">
        <f t="shared" ca="1" si="414"/>
        <v>0</v>
      </c>
      <c r="GA46" s="19">
        <f t="shared" ca="1" si="414"/>
        <v>0</v>
      </c>
      <c r="GB46" s="19">
        <f t="shared" ca="1" si="414"/>
        <v>0</v>
      </c>
      <c r="GC46" s="19">
        <f t="shared" ca="1" si="414"/>
        <v>0</v>
      </c>
      <c r="GD46" s="19">
        <f t="shared" ca="1" si="414"/>
        <v>0</v>
      </c>
      <c r="GE46" s="19">
        <f t="shared" ca="1" si="414"/>
        <v>0</v>
      </c>
      <c r="GF46" s="19">
        <f t="shared" ca="1" si="414"/>
        <v>0</v>
      </c>
      <c r="GG46" s="19">
        <f t="shared" ca="1" si="414"/>
        <v>0</v>
      </c>
      <c r="GH46" s="19">
        <f t="shared" ca="1" si="414"/>
        <v>0</v>
      </c>
      <c r="GI46" s="19">
        <f t="shared" ca="1" si="414"/>
        <v>0</v>
      </c>
      <c r="GJ46" s="19">
        <f t="shared" ca="1" si="414"/>
        <v>0</v>
      </c>
      <c r="GK46" s="19">
        <f t="shared" ca="1" si="414"/>
        <v>0</v>
      </c>
      <c r="GL46" s="19">
        <f t="shared" ca="1" si="414"/>
        <v>0</v>
      </c>
      <c r="GM46" s="19">
        <f t="shared" ca="1" si="414"/>
        <v>0</v>
      </c>
      <c r="GN46" s="19">
        <f t="shared" ca="1" si="414"/>
        <v>0</v>
      </c>
      <c r="GO46" s="19">
        <f t="shared" ca="1" si="414"/>
        <v>0</v>
      </c>
      <c r="GP46" s="19">
        <f t="shared" ca="1" si="414"/>
        <v>0</v>
      </c>
      <c r="GQ46" s="19">
        <f t="shared" ca="1" si="414"/>
        <v>0</v>
      </c>
      <c r="GR46" s="19">
        <f t="shared" ca="1" si="414"/>
        <v>0</v>
      </c>
      <c r="GS46" s="19">
        <f t="shared" ca="1" si="414"/>
        <v>0</v>
      </c>
      <c r="GT46" s="19">
        <f t="shared" ca="1" si="414"/>
        <v>0</v>
      </c>
      <c r="GU46" s="19">
        <f t="shared" ca="1" si="414"/>
        <v>0</v>
      </c>
      <c r="GV46" s="19">
        <f t="shared" ca="1" si="414"/>
        <v>0</v>
      </c>
      <c r="GW46" s="19">
        <f t="shared" ca="1" si="414"/>
        <v>0</v>
      </c>
      <c r="GX46" s="19">
        <f t="shared" ca="1" si="414"/>
        <v>0</v>
      </c>
      <c r="GY46" s="19">
        <f t="shared" ca="1" si="414"/>
        <v>0</v>
      </c>
      <c r="GZ46" s="19">
        <f t="shared" ca="1" si="414"/>
        <v>0</v>
      </c>
      <c r="HA46" s="19">
        <f t="shared" ca="1" si="414"/>
        <v>0</v>
      </c>
      <c r="HB46" s="19">
        <f t="shared" ca="1" si="414"/>
        <v>0</v>
      </c>
      <c r="HC46" s="19">
        <f t="shared" ca="1" si="414"/>
        <v>0</v>
      </c>
      <c r="HD46" s="19">
        <f t="shared" ca="1" si="414"/>
        <v>0</v>
      </c>
      <c r="HE46" s="19">
        <f t="shared" ca="1" si="414"/>
        <v>0</v>
      </c>
      <c r="HF46" s="19">
        <f t="shared" ca="1" si="414"/>
        <v>0</v>
      </c>
      <c r="HG46" s="19">
        <f t="shared" ca="1" si="414"/>
        <v>0</v>
      </c>
      <c r="HH46" s="19">
        <f t="shared" ca="1" si="414"/>
        <v>0</v>
      </c>
      <c r="HI46" s="19">
        <f t="shared" ca="1" si="413"/>
        <v>0</v>
      </c>
      <c r="HJ46" s="19">
        <f t="shared" ca="1" si="413"/>
        <v>0</v>
      </c>
      <c r="HK46" s="19">
        <f t="shared" ca="1" si="413"/>
        <v>0</v>
      </c>
      <c r="HL46" s="19">
        <f t="shared" ca="1" si="413"/>
        <v>0</v>
      </c>
      <c r="HM46" s="19">
        <f t="shared" ca="1" si="413"/>
        <v>0</v>
      </c>
      <c r="HN46" s="19">
        <f t="shared" ca="1" si="413"/>
        <v>0</v>
      </c>
      <c r="HO46" s="19">
        <f t="shared" ca="1" si="413"/>
        <v>0</v>
      </c>
      <c r="HP46" s="19">
        <f t="shared" ca="1" si="413"/>
        <v>0</v>
      </c>
      <c r="HQ46" s="19">
        <f t="shared" ca="1" si="413"/>
        <v>0</v>
      </c>
      <c r="HR46" s="19">
        <f t="shared" ca="1" si="413"/>
        <v>0</v>
      </c>
      <c r="HS46" s="19">
        <f t="shared" ca="1" si="413"/>
        <v>0</v>
      </c>
      <c r="HT46" s="19">
        <f t="shared" ca="1" si="413"/>
        <v>0</v>
      </c>
      <c r="HU46" s="19">
        <f t="shared" ca="1" si="413"/>
        <v>0</v>
      </c>
      <c r="HV46" s="19">
        <f t="shared" ca="1" si="413"/>
        <v>0</v>
      </c>
      <c r="HW46" s="5">
        <f t="shared" ca="1" si="377"/>
        <v>67</v>
      </c>
      <c r="HX46" s="9"/>
      <c r="HY46" s="5">
        <f t="shared" ca="1" si="378"/>
        <v>1</v>
      </c>
      <c r="HZ46" s="5" t="b">
        <f t="shared" ca="1" si="378"/>
        <v>0</v>
      </c>
      <c r="IA46" s="19">
        <f t="shared" ca="1" si="379"/>
        <v>0</v>
      </c>
      <c r="IB46" s="5">
        <f t="shared" ca="1" si="378"/>
        <v>55</v>
      </c>
      <c r="IC46" s="19">
        <f t="shared" ca="1" si="379"/>
        <v>1</v>
      </c>
      <c r="ID46" s="19">
        <f t="shared" ca="1" si="379"/>
        <v>0</v>
      </c>
      <c r="IE46" s="19">
        <f t="shared" ca="1" si="379"/>
        <v>0</v>
      </c>
      <c r="IF46" s="19">
        <f t="shared" ca="1" si="379"/>
        <v>0</v>
      </c>
      <c r="IG46" s="19">
        <f t="shared" ca="1" si="379"/>
        <v>0</v>
      </c>
      <c r="IH46" s="19">
        <f t="shared" ca="1" si="379"/>
        <v>0</v>
      </c>
      <c r="II46" s="19">
        <f t="shared" ca="1" si="379"/>
        <v>0</v>
      </c>
      <c r="IJ46" s="19">
        <f t="shared" ca="1" si="379"/>
        <v>0</v>
      </c>
      <c r="IK46" s="19">
        <f t="shared" ca="1" si="379"/>
        <v>0</v>
      </c>
      <c r="IL46" s="19">
        <f t="shared" ca="1" si="379"/>
        <v>0</v>
      </c>
      <c r="IM46" s="19">
        <f t="shared" ca="1" si="379"/>
        <v>0</v>
      </c>
      <c r="IN46" s="19">
        <f t="shared" ca="1" si="379"/>
        <v>0</v>
      </c>
      <c r="IO46" s="19">
        <f t="shared" ca="1" si="379"/>
        <v>0</v>
      </c>
      <c r="IP46" s="19">
        <f t="shared" ca="1" si="379"/>
        <v>0</v>
      </c>
      <c r="IQ46" s="19">
        <f t="shared" ca="1" si="379"/>
        <v>0</v>
      </c>
      <c r="IR46" s="19">
        <f t="shared" ca="1" si="379"/>
        <v>0</v>
      </c>
      <c r="IS46" s="19">
        <f t="shared" ca="1" si="379"/>
        <v>0</v>
      </c>
      <c r="IT46" s="19">
        <f t="shared" ca="1" si="379"/>
        <v>0</v>
      </c>
      <c r="IU46" s="19">
        <f t="shared" ca="1" si="379"/>
        <v>0</v>
      </c>
      <c r="IV46" s="19">
        <f t="shared" ca="1" si="379"/>
        <v>0</v>
      </c>
      <c r="IW46" s="19">
        <f t="shared" ca="1" si="379"/>
        <v>0</v>
      </c>
      <c r="IX46" s="19">
        <f t="shared" ca="1" si="379"/>
        <v>0</v>
      </c>
      <c r="IY46" s="19">
        <f t="shared" ca="1" si="379"/>
        <v>1</v>
      </c>
      <c r="IZ46" s="19">
        <f t="shared" ca="1" si="379"/>
        <v>0</v>
      </c>
      <c r="JA46" s="19">
        <f t="shared" ca="1" si="379"/>
        <v>1</v>
      </c>
      <c r="JB46" s="9"/>
      <c r="JC46" s="5" t="b">
        <f t="shared" ca="1" si="380"/>
        <v>0</v>
      </c>
      <c r="JD46" s="5" t="b">
        <f t="shared" ca="1" si="381"/>
        <v>0</v>
      </c>
      <c r="JE46" s="5" t="b">
        <f t="shared" ca="1" si="381"/>
        <v>0</v>
      </c>
      <c r="JF46" s="5" t="b">
        <f t="shared" ca="1" si="381"/>
        <v>1</v>
      </c>
      <c r="JG46" s="144">
        <f t="shared" ca="1" si="399"/>
        <v>1</v>
      </c>
      <c r="JH46" s="144">
        <f t="shared" ca="1" si="399"/>
        <v>1</v>
      </c>
      <c r="JI46" s="19" t="str">
        <f t="shared" ca="1" si="400"/>
        <v>-</v>
      </c>
      <c r="JJ46" s="19" t="str">
        <f t="shared" ca="1" si="400"/>
        <v>-</v>
      </c>
      <c r="JK46" s="19" t="str">
        <f t="shared" ca="1" si="400"/>
        <v>-</v>
      </c>
      <c r="JL46" s="19" t="str">
        <f t="shared" ca="1" si="400"/>
        <v>-</v>
      </c>
      <c r="JM46" s="19">
        <f t="shared" ca="1" si="400"/>
        <v>1</v>
      </c>
      <c r="JN46" s="19">
        <f t="shared" ca="1" si="400"/>
        <v>0.66</v>
      </c>
      <c r="JO46" s="19" t="str">
        <f t="shared" ca="1" si="400"/>
        <v>-</v>
      </c>
      <c r="JP46" s="5" t="b" cm="1">
        <f t="array" aca="1" ref="JP46" ca="1">IF(OR(JQ46:JX46&lt;&gt;"-"),TRUE,"-")</f>
        <v>1</v>
      </c>
      <c r="JQ46" s="237">
        <f t="shared" ca="1" si="411"/>
        <v>2</v>
      </c>
      <c r="JR46" s="237">
        <f t="shared" ca="1" si="411"/>
        <v>2</v>
      </c>
      <c r="JS46" s="237">
        <f t="shared" ca="1" si="411"/>
        <v>2</v>
      </c>
      <c r="JT46" s="237">
        <f t="shared" ca="1" si="411"/>
        <v>2</v>
      </c>
      <c r="JU46" s="237">
        <f t="shared" ca="1" si="411"/>
        <v>2</v>
      </c>
      <c r="JV46" s="237">
        <f t="shared" ca="1" si="411"/>
        <v>2</v>
      </c>
      <c r="JW46" s="237">
        <f t="shared" ca="1" si="411"/>
        <v>2</v>
      </c>
      <c r="JX46" s="237">
        <f t="shared" ca="1" si="411"/>
        <v>2</v>
      </c>
      <c r="JY46" s="5" t="str">
        <f t="array" aca="1" ref="JY46" ca="1">IF(OR(JZ46:KF46&lt;&gt;"-"),TRUE,"-")</f>
        <v>-</v>
      </c>
      <c r="JZ46" s="19" t="str">
        <f t="shared" ca="1" si="402"/>
        <v>-</v>
      </c>
      <c r="KA46" s="19" t="str">
        <f t="shared" ca="1" si="402"/>
        <v>-</v>
      </c>
      <c r="KB46" s="19" t="str">
        <f t="shared" ca="1" si="402"/>
        <v>-</v>
      </c>
      <c r="KC46" s="19" t="str">
        <f t="shared" ca="1" si="402"/>
        <v>-</v>
      </c>
      <c r="KD46" s="19" t="str">
        <f t="shared" ca="1" si="402"/>
        <v>-</v>
      </c>
      <c r="KE46" s="19" t="str">
        <f t="shared" ca="1" si="402"/>
        <v>-</v>
      </c>
      <c r="KF46" s="19" t="str">
        <f t="shared" ca="1" si="402"/>
        <v>-</v>
      </c>
      <c r="KG46" s="19" t="b">
        <f t="shared" ca="1" si="402"/>
        <v>1</v>
      </c>
      <c r="KH46" s="144">
        <f t="shared" ca="1" si="383"/>
        <v>2</v>
      </c>
      <c r="KI46" s="19">
        <f t="shared" ca="1" si="402"/>
        <v>2</v>
      </c>
      <c r="KJ46" s="19" t="b">
        <f t="shared" ca="1" si="402"/>
        <v>0</v>
      </c>
      <c r="KK46" s="19" t="str">
        <f t="shared" ca="1" si="402"/>
        <v>-</v>
      </c>
      <c r="KL46" s="5" t="str">
        <f t="shared" ca="1" si="384"/>
        <v>-</v>
      </c>
      <c r="KM46" s="5" t="str">
        <f t="shared" ca="1" si="384"/>
        <v>-</v>
      </c>
      <c r="KN46" s="5" t="str">
        <f t="shared" ca="1" si="384"/>
        <v>-</v>
      </c>
      <c r="KO46" s="5" t="str">
        <f t="shared" ca="1" si="384"/>
        <v>-</v>
      </c>
      <c r="KP46" s="19" t="b">
        <f t="shared" ca="1" si="403"/>
        <v>0</v>
      </c>
      <c r="KQ46" s="19" t="str">
        <f t="shared" ca="1" si="403"/>
        <v>-</v>
      </c>
      <c r="KR46" s="19" t="str">
        <f t="shared" ca="1" si="403"/>
        <v>-</v>
      </c>
      <c r="KS46" s="19" t="b">
        <f t="shared" ca="1" si="403"/>
        <v>1</v>
      </c>
      <c r="KT46" s="19">
        <f t="shared" ca="1" si="403"/>
        <v>0.75</v>
      </c>
      <c r="KU46" s="19">
        <f t="shared" ca="1" si="403"/>
        <v>0.75</v>
      </c>
      <c r="KV46" s="19">
        <f t="shared" ca="1" si="403"/>
        <v>0.99</v>
      </c>
      <c r="KW46" s="19">
        <f t="shared" ca="1" si="403"/>
        <v>0.5</v>
      </c>
      <c r="KX46" s="19">
        <f t="shared" ca="1" si="403"/>
        <v>0</v>
      </c>
      <c r="KY46" s="19">
        <f t="shared" ca="1" si="403"/>
        <v>0</v>
      </c>
      <c r="KZ46" s="19" t="str">
        <f t="shared" ca="1" si="403"/>
        <v>-</v>
      </c>
      <c r="LA46" s="19" t="str">
        <f t="shared" ca="1" si="403"/>
        <v>-</v>
      </c>
      <c r="LB46" s="19" t="str">
        <f t="shared" ca="1" si="403"/>
        <v>-</v>
      </c>
      <c r="LC46" s="5">
        <f t="shared" ca="1" si="386"/>
        <v>1</v>
      </c>
      <c r="LD46" s="9"/>
      <c r="LE46" s="19">
        <f t="shared" ca="1" si="403"/>
        <v>70</v>
      </c>
      <c r="LF46" s="19">
        <f t="shared" ca="1" si="387"/>
        <v>50</v>
      </c>
      <c r="LG46" s="19">
        <f t="shared" ca="1" si="387"/>
        <v>74</v>
      </c>
      <c r="LH46" s="19">
        <f t="shared" ca="1" si="387"/>
        <v>50</v>
      </c>
      <c r="LI46" s="5" t="b" cm="1">
        <f t="array" aca="1" ref="LI46" ca="1">INDEX(i.meatgrid,$Q46,LI$7)</f>
        <v>0</v>
      </c>
      <c r="LJ46" s="5" t="b" cm="1">
        <f t="array" aca="1" ref="LJ46" ca="1">INDEX(i.meatgrid,$Q46,LJ$7)</f>
        <v>0</v>
      </c>
      <c r="LK46" s="19">
        <f t="shared" ca="1" si="387"/>
        <v>1</v>
      </c>
      <c r="LL46" s="5">
        <f t="shared" ca="1" si="388"/>
        <v>1</v>
      </c>
      <c r="LM46" s="5" cm="1">
        <f t="array" aca="1" ref="LM46" ca="1">INDEX(i.meatgrid,$Q46,LM$7)</f>
        <v>0</v>
      </c>
      <c r="LN46" s="5" cm="1">
        <f t="array" aca="1" ref="LN46" ca="1">INDEX(i.meatgrid,$Q46,LN$7)</f>
        <v>0</v>
      </c>
      <c r="LO46" s="5" cm="1">
        <f t="array" aca="1" ref="LO46" ca="1">INDEX(i.meatgrid,$Q46,LO$7)</f>
        <v>0</v>
      </c>
      <c r="LP46" s="5" cm="1">
        <f t="array" aca="1" ref="LP46" ca="1">INDEX(i.meatgrid,$Q46,LP$7)</f>
        <v>0</v>
      </c>
      <c r="LQ46" s="5" cm="1">
        <f t="array" aca="1" ref="LQ46" ca="1">INDEX(i.meatgrid,$Q46,LQ$7)</f>
        <v>1</v>
      </c>
      <c r="LR46" s="5" cm="1">
        <f t="array" aca="1" ref="LR46" ca="1">INDEX(i.meatgrid,$Q46,LR$7)</f>
        <v>1</v>
      </c>
      <c r="LS46" s="5" cm="1">
        <f t="array" aca="1" ref="LS46" ca="1">INDEX(i.meatgrid,$Q46,LS$7)</f>
        <v>1</v>
      </c>
      <c r="LT46" s="5" cm="1">
        <f t="array" aca="1" ref="LT46" ca="1">INDEX(i.meatgrid,$Q46,LT$7)</f>
        <v>1</v>
      </c>
      <c r="LU46" s="19">
        <f t="shared" ca="1" si="389"/>
        <v>1</v>
      </c>
      <c r="LV46" s="9"/>
      <c r="LW46" s="19" t="b">
        <f t="shared" ca="1" si="390"/>
        <v>0</v>
      </c>
      <c r="LX46" s="19" t="b">
        <f t="shared" ca="1" si="390"/>
        <v>0</v>
      </c>
      <c r="LY46" s="19">
        <f t="shared" ca="1" si="390"/>
        <v>1</v>
      </c>
      <c r="LZ46" s="19">
        <f t="shared" ca="1" si="390"/>
        <v>0.75</v>
      </c>
      <c r="MA46" s="19">
        <f t="shared" ca="1" si="390"/>
        <v>0.75</v>
      </c>
      <c r="MB46" s="19">
        <f t="shared" ca="1" si="390"/>
        <v>0.8</v>
      </c>
      <c r="MC46" s="19">
        <f t="shared" ca="1" si="390"/>
        <v>0.82499999999999996</v>
      </c>
      <c r="MD46" s="19">
        <f t="shared" ca="1" si="390"/>
        <v>0.875</v>
      </c>
      <c r="ME46" s="19">
        <f t="shared" ca="1" si="390"/>
        <v>0.9</v>
      </c>
      <c r="MF46" s="19">
        <f t="shared" ca="1" si="390"/>
        <v>1</v>
      </c>
      <c r="MG46" s="19">
        <f t="shared" ca="1" si="390"/>
        <v>0.875</v>
      </c>
      <c r="MH46" s="19" t="b">
        <f t="shared" ca="1" si="390"/>
        <v>1</v>
      </c>
      <c r="MI46" s="19">
        <f t="shared" ca="1" si="390"/>
        <v>74.989999999999995</v>
      </c>
      <c r="MJ46" s="19" t="str">
        <f t="shared" ca="1" si="390"/>
        <v>-</v>
      </c>
      <c r="MK46" s="19" t="str">
        <f t="shared" ca="1" si="390"/>
        <v>-</v>
      </c>
      <c r="ML46" s="19" t="str">
        <f t="shared" ca="1" si="390"/>
        <v>-</v>
      </c>
      <c r="MM46" s="19" t="str">
        <f t="shared" ca="1" si="391"/>
        <v>-</v>
      </c>
      <c r="MN46" s="19" t="str">
        <f t="shared" ca="1" si="391"/>
        <v>-</v>
      </c>
      <c r="MO46" s="19" t="str">
        <f t="shared" ca="1" si="391"/>
        <v>-</v>
      </c>
      <c r="MP46" s="19" t="str">
        <f t="shared" ca="1" si="391"/>
        <v>-</v>
      </c>
      <c r="MQ46" s="19">
        <f t="shared" ca="1" si="391"/>
        <v>36.99</v>
      </c>
      <c r="MR46" s="19">
        <f t="shared" ca="1" si="391"/>
        <v>36.99</v>
      </c>
      <c r="MS46" s="19" t="str">
        <f t="shared" ca="1" si="391"/>
        <v>-</v>
      </c>
      <c r="MT46" s="19" t="str">
        <f t="shared" ca="1" si="391"/>
        <v>-</v>
      </c>
      <c r="MU46" s="19" t="str">
        <f t="shared" ca="1" si="391"/>
        <v>-</v>
      </c>
      <c r="MV46" s="19" t="str">
        <f t="shared" ca="1" si="391"/>
        <v>-</v>
      </c>
      <c r="MW46" s="19" t="str">
        <f t="shared" ca="1" si="391"/>
        <v>-</v>
      </c>
      <c r="MX46" s="19">
        <f t="shared" ca="1" si="391"/>
        <v>49.99</v>
      </c>
      <c r="MY46" s="19">
        <f t="shared" ca="1" si="391"/>
        <v>49.99</v>
      </c>
      <c r="MZ46" s="19">
        <f t="shared" ca="1" si="391"/>
        <v>49.99</v>
      </c>
      <c r="NA46" s="19">
        <f t="shared" ca="1" si="391"/>
        <v>49.99</v>
      </c>
      <c r="NB46" s="19">
        <f t="shared" ca="1" si="391"/>
        <v>49.99</v>
      </c>
      <c r="NC46" s="19">
        <f t="shared" ca="1" si="391"/>
        <v>49.99</v>
      </c>
      <c r="ND46" s="19">
        <f t="shared" ca="1" si="391"/>
        <v>49.99</v>
      </c>
      <c r="NE46" s="19">
        <f t="shared" ca="1" si="391"/>
        <v>49.99</v>
      </c>
      <c r="NF46" s="19">
        <f t="shared" ca="1" si="391"/>
        <v>412.99</v>
      </c>
      <c r="NG46" s="19">
        <f t="shared" ca="1" si="391"/>
        <v>412.99</v>
      </c>
      <c r="NH46" s="19" t="str">
        <f t="shared" ca="1" si="391"/>
        <v>-</v>
      </c>
      <c r="NI46" s="19" t="str">
        <f t="shared" ca="1" si="391"/>
        <v>-</v>
      </c>
      <c r="NJ46" s="19" t="str">
        <f t="shared" ca="1" si="391"/>
        <v>-</v>
      </c>
      <c r="NK46" s="19" t="str">
        <f t="shared" ca="1" si="391"/>
        <v>-</v>
      </c>
      <c r="NL46" s="19" t="str">
        <f t="shared" ca="1" si="391"/>
        <v>-</v>
      </c>
      <c r="NM46" s="19">
        <f t="shared" ca="1" si="391"/>
        <v>6.8900000000000006</v>
      </c>
      <c r="NN46" s="19">
        <f t="shared" ca="1" si="391"/>
        <v>6.8900000000000006</v>
      </c>
      <c r="NO46" s="19">
        <f t="shared" ref="NO46:OB47" ca="1" si="415">OFFSET(NO$5,$B46,0)</f>
        <v>6.8900000000000006</v>
      </c>
      <c r="NP46" s="19">
        <f t="shared" ca="1" si="415"/>
        <v>6.8900000000000006</v>
      </c>
      <c r="NQ46" s="19">
        <f t="shared" ca="1" si="415"/>
        <v>6.8900000000000006</v>
      </c>
      <c r="NR46" s="19">
        <f t="shared" ca="1" si="415"/>
        <v>6.8900000000000006</v>
      </c>
      <c r="NS46" s="19">
        <f t="shared" ca="1" si="415"/>
        <v>6.8900000000000006</v>
      </c>
      <c r="NT46" s="19">
        <f t="shared" ca="1" si="415"/>
        <v>6.8900000000000006</v>
      </c>
      <c r="NU46" s="19">
        <f t="shared" ca="1" si="415"/>
        <v>346.99</v>
      </c>
      <c r="NV46" s="19">
        <f t="shared" ca="1" si="415"/>
        <v>346.99</v>
      </c>
      <c r="NW46" s="19" t="str">
        <f t="shared" ca="1" si="415"/>
        <v>-</v>
      </c>
      <c r="NX46" s="19" t="str">
        <f t="shared" ca="1" si="415"/>
        <v>-</v>
      </c>
      <c r="NY46" s="19" t="str">
        <f t="shared" ca="1" si="415"/>
        <v>-</v>
      </c>
      <c r="NZ46" s="19" t="str">
        <f t="shared" ca="1" si="415"/>
        <v>-</v>
      </c>
      <c r="OA46" s="19" t="str">
        <f t="shared" ca="1" si="415"/>
        <v>-</v>
      </c>
      <c r="OB46" s="19">
        <f t="shared" ca="1" si="415"/>
        <v>0</v>
      </c>
      <c r="OC46" s="24">
        <v>0</v>
      </c>
    </row>
    <row r="47" spans="1:393" outlineLevel="2">
      <c r="A47" s="21">
        <f t="shared" si="156"/>
        <v>42</v>
      </c>
      <c r="B47" s="222">
        <f t="shared" ca="1" si="404"/>
        <v>36</v>
      </c>
      <c r="C47">
        <f>202</f>
        <v>202</v>
      </c>
      <c r="D47" s="144" t="str">
        <f t="shared" ca="1" si="353"/>
        <v>GSM</v>
      </c>
      <c r="E47" t="b">
        <f t="shared" ca="1" si="354"/>
        <v>1</v>
      </c>
      <c r="F47" t="b">
        <v>0</v>
      </c>
      <c r="G47" t="b">
        <f t="shared" ca="1" si="355"/>
        <v>1</v>
      </c>
      <c r="H47" s="237">
        <f t="shared" ca="1" si="405"/>
        <v>1</v>
      </c>
      <c r="I47" s="237">
        <f t="shared" ca="1" si="405"/>
        <v>1</v>
      </c>
      <c r="J47" s="237" t="str">
        <f t="shared" ca="1" si="405"/>
        <v/>
      </c>
      <c r="K47" s="237">
        <f t="shared" ca="1" si="405"/>
        <v>2</v>
      </c>
      <c r="L47" s="237">
        <f t="shared" ca="1" si="392"/>
        <v>2</v>
      </c>
      <c r="M47" s="237">
        <f t="shared" ca="1" si="393"/>
        <v>2</v>
      </c>
      <c r="N47" s="237">
        <f t="shared" ca="1" si="393"/>
        <v>3</v>
      </c>
      <c r="O47" s="237">
        <f t="shared" ca="1" si="393"/>
        <v>1</v>
      </c>
      <c r="P47" s="237">
        <f t="shared" ca="1" si="393"/>
        <v>1</v>
      </c>
      <c r="Q47" s="237">
        <f t="shared" ca="1" si="393"/>
        <v>2</v>
      </c>
      <c r="R47" s="237">
        <f t="shared" ca="1" si="393"/>
        <v>1</v>
      </c>
      <c r="S47" s="237">
        <f t="shared" ca="1" si="393"/>
        <v>1</v>
      </c>
      <c r="T47" s="237">
        <f t="shared" ca="1" si="393"/>
        <v>1</v>
      </c>
      <c r="U47" s="275"/>
      <c r="V47" s="275"/>
      <c r="W47" s="237">
        <f t="shared" ca="1" si="394"/>
        <v>0</v>
      </c>
      <c r="X47" s="275"/>
      <c r="Y47" s="275">
        <f t="shared" ca="1" si="395"/>
        <v>0</v>
      </c>
      <c r="Z47" s="275">
        <f t="shared" ca="1" si="395"/>
        <v>0</v>
      </c>
      <c r="AA47" s="275">
        <f t="shared" ca="1" si="395"/>
        <v>0</v>
      </c>
      <c r="AB47" s="275">
        <f t="shared" ca="1" si="395"/>
        <v>0</v>
      </c>
      <c r="AC47" s="275">
        <f t="shared" ca="1" si="395"/>
        <v>0</v>
      </c>
      <c r="AD47" s="275">
        <f t="shared" ca="1" si="395"/>
        <v>0</v>
      </c>
      <c r="AE47" s="275">
        <f t="shared" ca="1" si="395"/>
        <v>0</v>
      </c>
      <c r="AF47" s="144">
        <f ca="1">INDEX(CHOOSE($N47,DataAutumn!i.AdultDrys,DataWinter!i.AdultDrys,DataSpring!i.AdultDrys),1,$M47)</f>
        <v>3</v>
      </c>
      <c r="AG47" s="5">
        <f t="shared" ca="1" si="356"/>
        <v>2</v>
      </c>
      <c r="AH47" s="5">
        <f t="shared" ca="1" si="356"/>
        <v>0</v>
      </c>
      <c r="AI47" s="5">
        <f t="shared" ca="1" si="357"/>
        <v>1</v>
      </c>
      <c r="AJ47">
        <f t="shared" ca="1" si="358"/>
        <v>6</v>
      </c>
      <c r="AL47" s="231" t="str">
        <f ca="1">TEXT(LEFT(OFFSET(AL47,-1,0),5)+1,"00000")&amp;MID(OFFSET(AL47,-1,0),6,FIND(" ",OFFSET(AL47,-1,0),7)-5)
&amp; $D47           &amp; IF($HY47=0," FWM","")&amp;IF($HY47=1," MWM","")&amp;IF($HY47=5," Mat","")&amp;IF($HZ47=TRUE,"&amp;BBT","    ")          &amp; " Day"&amp;INDEX(i.DOY,$N47,1)
&amp; " Scan"&amp;TEXT($O47,"0")        &amp;" "&amp; INDEX(DataMaster!$B$98:$B$103,$Q47,0)
&amp; " WP"&amp;TEXT($LK47*100,"000p")           &amp; " MP"&amp;TEXT($LL47*100,"000p")           &amp; " GP"&amp;TEXT($LU47*100,"000p")
&amp; " T_" &amp; IF(AND($CA47,$CC47),"TRUE ")        &amp; " (F"&amp;3+COUNTIF($CT47:$CW47,TRUE)&amp;3&amp;"N"&amp;$DK47&amp;$DL47&amp;")"</f>
        <v>00007 FeedSupplySE GSM MWM     Day204 Scan1 Only export WP100p MP100p GP100p T_TRUE  (F43N33)</v>
      </c>
      <c r="AM47" s="9" t="str">
        <f ca="1">IF(COUNTIF(AL$5:AL47,AL47)=1,"-","Dup")</f>
        <v>-</v>
      </c>
      <c r="AN47" s="9"/>
      <c r="AO47" s="237" t="str">
        <f t="shared" ca="1" si="406"/>
        <v>-</v>
      </c>
      <c r="AP47" s="237" t="str">
        <f t="shared" ca="1" si="406"/>
        <v>-</v>
      </c>
      <c r="AQ47" s="237" t="str">
        <f t="shared" ca="1" si="406"/>
        <v>-</v>
      </c>
      <c r="AR47" s="237" t="str">
        <f t="shared" ca="1" si="406"/>
        <v>-</v>
      </c>
      <c r="AS47" s="237" t="str">
        <f t="shared" ca="1" si="406"/>
        <v>-</v>
      </c>
      <c r="AT47" s="237" t="str">
        <f t="shared" ca="1" si="406"/>
        <v>-</v>
      </c>
      <c r="AU47" s="9"/>
      <c r="AV47" s="5" t="b">
        <f t="shared" ca="1" si="359"/>
        <v>1</v>
      </c>
      <c r="AW47" s="5" t="str">
        <f t="shared" ca="1" si="359"/>
        <v>-</v>
      </c>
      <c r="AX47" s="5" t="str">
        <f t="shared" ca="1" si="359"/>
        <v>-</v>
      </c>
      <c r="AY47" s="5" t="str">
        <f t="shared" ca="1" si="359"/>
        <v>-</v>
      </c>
      <c r="AZ47" s="5" t="b">
        <f t="shared" ca="1" si="359"/>
        <v>0</v>
      </c>
      <c r="BA47" s="144">
        <f t="shared" ca="1" si="359"/>
        <v>0.25</v>
      </c>
      <c r="BB47" s="19" t="b">
        <f t="shared" ca="1" si="360"/>
        <v>1</v>
      </c>
      <c r="BC47" s="9"/>
      <c r="BD47" s="5" t="str">
        <f t="shared" ca="1" si="361"/>
        <v>-</v>
      </c>
      <c r="BE47" s="19" t="str">
        <f t="shared" ca="1" si="362"/>
        <v>-</v>
      </c>
      <c r="BF47" s="19" t="str">
        <f t="shared" ca="1" si="362"/>
        <v>-</v>
      </c>
      <c r="BG47" s="19" t="str">
        <f t="shared" ca="1" si="362"/>
        <v>-</v>
      </c>
      <c r="BH47" s="5" t="str">
        <f t="shared" ca="1" si="363"/>
        <v>-</v>
      </c>
      <c r="BI47" s="19" t="str">
        <f t="shared" ca="1" si="364"/>
        <v>-</v>
      </c>
      <c r="BJ47" s="5" t="str">
        <f t="shared" ca="1" si="365"/>
        <v>-</v>
      </c>
      <c r="BK47" s="19" t="str">
        <f t="shared" ca="1" si="366"/>
        <v>-</v>
      </c>
      <c r="BL47" s="19" t="str">
        <f t="shared" ca="1" si="366"/>
        <v>-</v>
      </c>
      <c r="BM47" s="19" t="str">
        <f t="shared" ca="1" si="366"/>
        <v>-</v>
      </c>
      <c r="BN47" s="5" t="str">
        <f t="shared" ca="1" si="367"/>
        <v>-</v>
      </c>
      <c r="BO47" s="9"/>
      <c r="BP47" s="19" t="str">
        <f t="shared" ca="1" si="368"/>
        <v>-</v>
      </c>
      <c r="BQ47" s="19" t="str">
        <f t="shared" ca="1" si="368"/>
        <v>-</v>
      </c>
      <c r="BR47" s="19" t="str">
        <f t="shared" ca="1" si="368"/>
        <v>-</v>
      </c>
      <c r="BS47" s="19" t="str">
        <f t="shared" ca="1" si="368"/>
        <v>-</v>
      </c>
      <c r="BT47" s="19" t="str">
        <f t="shared" ca="1" si="368"/>
        <v>-</v>
      </c>
      <c r="BU47" s="19" t="str">
        <f t="shared" ca="1" si="368"/>
        <v>-</v>
      </c>
      <c r="BV47" s="19" t="str">
        <f t="shared" ca="1" si="368"/>
        <v>-</v>
      </c>
      <c r="BW47" s="19" t="str">
        <f t="shared" ca="1" si="368"/>
        <v>-</v>
      </c>
      <c r="BX47" s="19" t="str">
        <f t="shared" ca="1" si="368"/>
        <v>-</v>
      </c>
      <c r="BY47" s="19" t="str">
        <f t="shared" ca="1" si="368"/>
        <v>-</v>
      </c>
      <c r="BZ47" s="9"/>
      <c r="CA47" s="237" t="b">
        <f t="shared" ca="1" si="412"/>
        <v>1</v>
      </c>
      <c r="CB47" s="12" t="b">
        <v>1</v>
      </c>
      <c r="CC47" s="237" t="b">
        <f t="shared" ca="1" si="412"/>
        <v>1</v>
      </c>
      <c r="CD47" s="251">
        <f t="shared" ca="1" si="407"/>
        <v>2231106</v>
      </c>
      <c r="CE47" s="237" t="b">
        <f t="shared" ca="1" si="412"/>
        <v>0</v>
      </c>
      <c r="CF47" s="12" t="s">
        <v>34</v>
      </c>
      <c r="CG47" s="19" t="b">
        <f t="shared" ca="1" si="396"/>
        <v>1</v>
      </c>
      <c r="CH47" s="237">
        <f t="shared" ca="1" si="408"/>
        <v>2231107</v>
      </c>
      <c r="CI47" s="19" t="str">
        <f t="shared" ca="1" si="396"/>
        <v>-</v>
      </c>
      <c r="CJ47" s="19">
        <f t="shared" ca="1" si="396"/>
        <v>1</v>
      </c>
      <c r="CK47" s="19">
        <f t="shared" ca="1" si="396"/>
        <v>1</v>
      </c>
      <c r="CL47" s="9"/>
      <c r="CM47" s="444">
        <f t="shared" ca="1" si="370"/>
        <v>652</v>
      </c>
      <c r="CN47" s="444">
        <f t="shared" ca="1" si="370"/>
        <v>686</v>
      </c>
      <c r="CO47" s="444">
        <f t="shared" ca="1" si="370"/>
        <v>721</v>
      </c>
      <c r="CP47" s="152">
        <f t="shared" ca="1" si="371"/>
        <v>378</v>
      </c>
      <c r="CQ47" s="152">
        <f t="shared" ca="1" si="371"/>
        <v>413</v>
      </c>
      <c r="CR47" s="152">
        <f t="shared" ca="1" si="371"/>
        <v>448</v>
      </c>
      <c r="CS47" s="19" t="str">
        <f t="shared" ca="1" si="372"/>
        <v>-</v>
      </c>
      <c r="CT47" s="12" t="b">
        <v>0</v>
      </c>
      <c r="CU47" s="12" t="b">
        <v>0</v>
      </c>
      <c r="CV47" s="12" t="b">
        <v>1</v>
      </c>
      <c r="CW47" s="12" t="b">
        <v>0</v>
      </c>
      <c r="CX47" s="19" t="b">
        <f t="shared" ca="1" si="372"/>
        <v>1</v>
      </c>
      <c r="CY47" s="19">
        <f t="shared" ca="1" si="372"/>
        <v>0</v>
      </c>
      <c r="CZ47" s="19">
        <f t="shared" ca="1" si="372"/>
        <v>0</v>
      </c>
      <c r="DA47" s="19">
        <f t="shared" ca="1" si="372"/>
        <v>0</v>
      </c>
      <c r="DB47" s="19">
        <f t="shared" ca="1" si="372"/>
        <v>0</v>
      </c>
      <c r="DC47" s="19">
        <f t="shared" ca="1" si="372"/>
        <v>0</v>
      </c>
      <c r="DD47" s="19">
        <f t="shared" ca="1" si="372"/>
        <v>0</v>
      </c>
      <c r="DE47" s="19">
        <f t="shared" ca="1" si="372"/>
        <v>0</v>
      </c>
      <c r="DF47" s="19">
        <f t="shared" ca="1" si="372"/>
        <v>0</v>
      </c>
      <c r="DG47" s="19">
        <f t="shared" ca="1" si="372"/>
        <v>0</v>
      </c>
      <c r="DH47" s="19">
        <f t="shared" ca="1" si="372"/>
        <v>0</v>
      </c>
      <c r="DI47" s="19">
        <f t="shared" ca="1" si="372"/>
        <v>0</v>
      </c>
      <c r="DJ47" s="19">
        <f t="shared" ca="1" si="373"/>
        <v>0</v>
      </c>
      <c r="DK47" s="12">
        <v>3</v>
      </c>
      <c r="DL47" s="12">
        <v>3</v>
      </c>
      <c r="DM47" s="19">
        <f t="shared" ca="1" si="409"/>
        <v>0</v>
      </c>
      <c r="DN47" s="12">
        <v>1</v>
      </c>
      <c r="DO47" s="12">
        <v>-1</v>
      </c>
      <c r="DP47" s="19" t="str">
        <f t="shared" ca="1" si="373"/>
        <v>-</v>
      </c>
      <c r="DQ47" s="19" t="str">
        <f t="shared" ca="1" si="373"/>
        <v>-</v>
      </c>
      <c r="DR47" s="19" t="str">
        <f t="shared" ca="1" si="373"/>
        <v>-</v>
      </c>
      <c r="DS47" s="251">
        <f t="shared" ca="1" si="397"/>
        <v>0</v>
      </c>
      <c r="DT47" s="251">
        <f t="shared" si="410"/>
        <v>1</v>
      </c>
      <c r="DU47" s="251">
        <f t="shared" si="398"/>
        <v>-1</v>
      </c>
      <c r="DV47" s="19">
        <f t="shared" ca="1" si="373"/>
        <v>0</v>
      </c>
      <c r="DW47" s="19">
        <f t="shared" ca="1" si="373"/>
        <v>0</v>
      </c>
      <c r="DX47" s="19">
        <f t="shared" ca="1" si="373"/>
        <v>0</v>
      </c>
      <c r="DY47" s="19">
        <f t="shared" ca="1" si="373"/>
        <v>0</v>
      </c>
      <c r="DZ47" s="19">
        <f t="shared" ca="1" si="373"/>
        <v>0</v>
      </c>
      <c r="EA47" s="19">
        <f t="shared" ca="1" si="373"/>
        <v>0</v>
      </c>
      <c r="EB47" s="19">
        <f t="shared" ca="1" si="373"/>
        <v>0</v>
      </c>
      <c r="EC47" s="19">
        <f t="shared" ca="1" si="373"/>
        <v>0</v>
      </c>
      <c r="ED47" s="19">
        <f t="shared" ca="1" si="373"/>
        <v>0</v>
      </c>
      <c r="EE47" s="19">
        <f t="shared" ca="1" si="373"/>
        <v>0</v>
      </c>
      <c r="EF47" s="19">
        <f t="shared" ca="1" si="373"/>
        <v>0</v>
      </c>
      <c r="EG47" s="19">
        <f t="shared" ca="1" si="373"/>
        <v>0</v>
      </c>
      <c r="EH47" s="19">
        <f t="shared" ca="1" si="373"/>
        <v>0</v>
      </c>
      <c r="EI47" s="19">
        <f t="shared" ca="1" si="373"/>
        <v>0</v>
      </c>
      <c r="EJ47" s="19">
        <f t="shared" ca="1" si="373"/>
        <v>0</v>
      </c>
      <c r="EK47" s="19">
        <f t="shared" ca="1" si="373"/>
        <v>0</v>
      </c>
      <c r="EL47" s="19">
        <f t="shared" ca="1" si="374"/>
        <v>0</v>
      </c>
      <c r="EM47" s="19">
        <f t="shared" ca="1" si="374"/>
        <v>0</v>
      </c>
      <c r="EN47" s="19">
        <f t="shared" ca="1" si="374"/>
        <v>0</v>
      </c>
      <c r="EO47" s="19">
        <f t="shared" ca="1" si="374"/>
        <v>0</v>
      </c>
      <c r="EP47" s="19">
        <f t="shared" ca="1" si="374"/>
        <v>0</v>
      </c>
      <c r="EQ47" s="19">
        <f t="shared" ca="1" si="374"/>
        <v>0</v>
      </c>
      <c r="ER47" s="19">
        <f t="shared" ca="1" si="374"/>
        <v>0</v>
      </c>
      <c r="ES47" s="19">
        <f t="shared" ca="1" si="374"/>
        <v>0</v>
      </c>
      <c r="ET47" s="19">
        <f t="shared" ca="1" si="374"/>
        <v>0</v>
      </c>
      <c r="EU47" s="19">
        <f t="shared" ca="1" si="374"/>
        <v>0</v>
      </c>
      <c r="EV47" s="19">
        <f t="shared" ca="1" si="374"/>
        <v>0</v>
      </c>
      <c r="EW47" s="19">
        <f t="shared" ca="1" si="374"/>
        <v>0</v>
      </c>
      <c r="EX47" s="19">
        <f t="shared" ca="1" si="374"/>
        <v>0</v>
      </c>
      <c r="EY47" s="19">
        <f t="shared" ca="1" si="374"/>
        <v>0</v>
      </c>
      <c r="EZ47" s="19">
        <f t="shared" ca="1" si="374"/>
        <v>0</v>
      </c>
      <c r="FA47" s="19">
        <f t="shared" ca="1" si="374"/>
        <v>0</v>
      </c>
      <c r="FB47" s="19">
        <f t="shared" ca="1" si="414"/>
        <v>0</v>
      </c>
      <c r="FC47" s="19">
        <f t="shared" ca="1" si="414"/>
        <v>0</v>
      </c>
      <c r="FD47" s="19">
        <f t="shared" ca="1" si="414"/>
        <v>0</v>
      </c>
      <c r="FE47" s="19">
        <f t="shared" ca="1" si="414"/>
        <v>0</v>
      </c>
      <c r="FF47" s="19">
        <f t="shared" ca="1" si="414"/>
        <v>0</v>
      </c>
      <c r="FG47" s="19">
        <f t="shared" ca="1" si="414"/>
        <v>0</v>
      </c>
      <c r="FH47" s="19">
        <f t="shared" ca="1" si="414"/>
        <v>0</v>
      </c>
      <c r="FI47" s="19">
        <f t="shared" ca="1" si="414"/>
        <v>0</v>
      </c>
      <c r="FJ47" s="19">
        <f t="shared" ca="1" si="414"/>
        <v>0</v>
      </c>
      <c r="FK47" s="19">
        <f t="shared" ca="1" si="414"/>
        <v>0</v>
      </c>
      <c r="FL47" s="19">
        <f t="shared" ca="1" si="414"/>
        <v>0</v>
      </c>
      <c r="FM47" s="19">
        <f t="shared" ca="1" si="414"/>
        <v>0</v>
      </c>
      <c r="FN47" s="19">
        <f t="shared" ca="1" si="414"/>
        <v>0</v>
      </c>
      <c r="FO47" s="19">
        <f t="shared" ca="1" si="414"/>
        <v>0</v>
      </c>
      <c r="FP47" s="19">
        <f t="shared" ca="1" si="414"/>
        <v>0</v>
      </c>
      <c r="FQ47" s="19">
        <f t="shared" ca="1" si="414"/>
        <v>0</v>
      </c>
      <c r="FR47" s="19">
        <f t="shared" ca="1" si="414"/>
        <v>0</v>
      </c>
      <c r="FS47" s="19">
        <f t="shared" ca="1" si="414"/>
        <v>0</v>
      </c>
      <c r="FT47" s="19">
        <f t="shared" ca="1" si="414"/>
        <v>0</v>
      </c>
      <c r="FU47" s="19">
        <f t="shared" ca="1" si="414"/>
        <v>0</v>
      </c>
      <c r="FV47" s="19">
        <f t="shared" ca="1" si="414"/>
        <v>0</v>
      </c>
      <c r="FW47" s="19">
        <f t="shared" ca="1" si="414"/>
        <v>0</v>
      </c>
      <c r="FX47" s="19">
        <f t="shared" ca="1" si="414"/>
        <v>0</v>
      </c>
      <c r="FY47" s="19">
        <f t="shared" ca="1" si="414"/>
        <v>0</v>
      </c>
      <c r="FZ47" s="19">
        <f t="shared" ca="1" si="414"/>
        <v>0</v>
      </c>
      <c r="GA47" s="19">
        <f t="shared" ca="1" si="414"/>
        <v>0</v>
      </c>
      <c r="GB47" s="19">
        <f t="shared" ca="1" si="414"/>
        <v>0</v>
      </c>
      <c r="GC47" s="19">
        <f t="shared" ca="1" si="414"/>
        <v>0</v>
      </c>
      <c r="GD47" s="19">
        <f t="shared" ca="1" si="414"/>
        <v>0</v>
      </c>
      <c r="GE47" s="19">
        <f t="shared" ca="1" si="414"/>
        <v>0</v>
      </c>
      <c r="GF47" s="19">
        <f t="shared" ca="1" si="414"/>
        <v>0</v>
      </c>
      <c r="GG47" s="19">
        <f t="shared" ca="1" si="414"/>
        <v>0</v>
      </c>
      <c r="GH47" s="19">
        <f t="shared" ca="1" si="414"/>
        <v>0</v>
      </c>
      <c r="GI47" s="19">
        <f t="shared" ca="1" si="414"/>
        <v>0</v>
      </c>
      <c r="GJ47" s="19">
        <f t="shared" ca="1" si="414"/>
        <v>0</v>
      </c>
      <c r="GK47" s="19">
        <f t="shared" ca="1" si="414"/>
        <v>0</v>
      </c>
      <c r="GL47" s="19">
        <f t="shared" ca="1" si="414"/>
        <v>0</v>
      </c>
      <c r="GM47" s="19">
        <f t="shared" ca="1" si="414"/>
        <v>0</v>
      </c>
      <c r="GN47" s="19">
        <f t="shared" ca="1" si="414"/>
        <v>0</v>
      </c>
      <c r="GO47" s="19">
        <f t="shared" ca="1" si="414"/>
        <v>0</v>
      </c>
      <c r="GP47" s="19">
        <f t="shared" ca="1" si="414"/>
        <v>0</v>
      </c>
      <c r="GQ47" s="19">
        <f t="shared" ca="1" si="414"/>
        <v>0</v>
      </c>
      <c r="GR47" s="19">
        <f t="shared" ca="1" si="414"/>
        <v>0</v>
      </c>
      <c r="GS47" s="19">
        <f t="shared" ca="1" si="414"/>
        <v>0</v>
      </c>
      <c r="GT47" s="19">
        <f t="shared" ca="1" si="414"/>
        <v>0</v>
      </c>
      <c r="GU47" s="19">
        <f t="shared" ca="1" si="414"/>
        <v>0</v>
      </c>
      <c r="GV47" s="19">
        <f t="shared" ca="1" si="414"/>
        <v>0</v>
      </c>
      <c r="GW47" s="19">
        <f t="shared" ca="1" si="414"/>
        <v>0</v>
      </c>
      <c r="GX47" s="19">
        <f t="shared" ca="1" si="414"/>
        <v>0</v>
      </c>
      <c r="GY47" s="19">
        <f t="shared" ca="1" si="414"/>
        <v>0</v>
      </c>
      <c r="GZ47" s="19">
        <f t="shared" ca="1" si="414"/>
        <v>0</v>
      </c>
      <c r="HA47" s="19">
        <f t="shared" ca="1" si="414"/>
        <v>0</v>
      </c>
      <c r="HB47" s="19">
        <f t="shared" ca="1" si="414"/>
        <v>0</v>
      </c>
      <c r="HC47" s="19">
        <f t="shared" ca="1" si="414"/>
        <v>0</v>
      </c>
      <c r="HD47" s="19">
        <f t="shared" ca="1" si="414"/>
        <v>0</v>
      </c>
      <c r="HE47" s="19">
        <f t="shared" ca="1" si="414"/>
        <v>0</v>
      </c>
      <c r="HF47" s="19">
        <f t="shared" ca="1" si="414"/>
        <v>0</v>
      </c>
      <c r="HG47" s="19">
        <f t="shared" ca="1" si="414"/>
        <v>0</v>
      </c>
      <c r="HH47" s="19">
        <f t="shared" ca="1" si="414"/>
        <v>0</v>
      </c>
      <c r="HI47" s="19">
        <f t="shared" ca="1" si="413"/>
        <v>0</v>
      </c>
      <c r="HJ47" s="19">
        <f t="shared" ca="1" si="413"/>
        <v>0</v>
      </c>
      <c r="HK47" s="19">
        <f t="shared" ca="1" si="413"/>
        <v>0</v>
      </c>
      <c r="HL47" s="19">
        <f t="shared" ca="1" si="413"/>
        <v>0</v>
      </c>
      <c r="HM47" s="19">
        <f t="shared" ca="1" si="413"/>
        <v>0</v>
      </c>
      <c r="HN47" s="19">
        <f t="shared" ca="1" si="413"/>
        <v>0</v>
      </c>
      <c r="HO47" s="19">
        <f t="shared" ca="1" si="413"/>
        <v>0</v>
      </c>
      <c r="HP47" s="19">
        <f t="shared" ca="1" si="413"/>
        <v>0</v>
      </c>
      <c r="HQ47" s="19">
        <f t="shared" ca="1" si="413"/>
        <v>0</v>
      </c>
      <c r="HR47" s="19">
        <f t="shared" ca="1" si="413"/>
        <v>0</v>
      </c>
      <c r="HS47" s="19">
        <f t="shared" ca="1" si="413"/>
        <v>0</v>
      </c>
      <c r="HT47" s="19">
        <f t="shared" ca="1" si="413"/>
        <v>0</v>
      </c>
      <c r="HU47" s="19">
        <f t="shared" ca="1" si="413"/>
        <v>0</v>
      </c>
      <c r="HV47" s="19">
        <f t="shared" ca="1" si="413"/>
        <v>0</v>
      </c>
      <c r="HW47" s="5">
        <f t="shared" ca="1" si="377"/>
        <v>67</v>
      </c>
      <c r="HX47" s="9"/>
      <c r="HY47" s="5">
        <f t="shared" ca="1" si="378"/>
        <v>1</v>
      </c>
      <c r="HZ47" s="5" t="b">
        <f t="shared" ca="1" si="378"/>
        <v>0</v>
      </c>
      <c r="IA47" s="19">
        <f t="shared" ca="1" si="379"/>
        <v>0</v>
      </c>
      <c r="IB47" s="5">
        <f t="shared" ca="1" si="378"/>
        <v>55</v>
      </c>
      <c r="IC47" s="19">
        <f t="shared" ca="1" si="379"/>
        <v>1</v>
      </c>
      <c r="ID47" s="19">
        <f t="shared" ca="1" si="379"/>
        <v>0</v>
      </c>
      <c r="IE47" s="19">
        <f t="shared" ca="1" si="379"/>
        <v>0</v>
      </c>
      <c r="IF47" s="19">
        <f t="shared" ca="1" si="379"/>
        <v>0</v>
      </c>
      <c r="IG47" s="19">
        <f t="shared" ca="1" si="379"/>
        <v>0</v>
      </c>
      <c r="IH47" s="19">
        <f t="shared" ca="1" si="379"/>
        <v>0</v>
      </c>
      <c r="II47" s="19">
        <f t="shared" ca="1" si="379"/>
        <v>0</v>
      </c>
      <c r="IJ47" s="19">
        <f t="shared" ca="1" si="379"/>
        <v>0</v>
      </c>
      <c r="IK47" s="19">
        <f t="shared" ca="1" si="379"/>
        <v>0</v>
      </c>
      <c r="IL47" s="19">
        <f t="shared" ca="1" si="379"/>
        <v>0</v>
      </c>
      <c r="IM47" s="19">
        <f t="shared" ca="1" si="379"/>
        <v>0</v>
      </c>
      <c r="IN47" s="19">
        <f t="shared" ca="1" si="379"/>
        <v>0</v>
      </c>
      <c r="IO47" s="19">
        <f t="shared" ca="1" si="379"/>
        <v>0</v>
      </c>
      <c r="IP47" s="19">
        <f t="shared" ca="1" si="379"/>
        <v>0</v>
      </c>
      <c r="IQ47" s="19">
        <f t="shared" ca="1" si="379"/>
        <v>0</v>
      </c>
      <c r="IR47" s="19">
        <f t="shared" ca="1" si="379"/>
        <v>0</v>
      </c>
      <c r="IS47" s="19">
        <f t="shared" ca="1" si="379"/>
        <v>0</v>
      </c>
      <c r="IT47" s="19">
        <f t="shared" ca="1" si="379"/>
        <v>0</v>
      </c>
      <c r="IU47" s="19">
        <f t="shared" ca="1" si="379"/>
        <v>0</v>
      </c>
      <c r="IV47" s="19">
        <f t="shared" ca="1" si="379"/>
        <v>0</v>
      </c>
      <c r="IW47" s="19">
        <f t="shared" ca="1" si="379"/>
        <v>0</v>
      </c>
      <c r="IX47" s="19">
        <f t="shared" ca="1" si="379"/>
        <v>0</v>
      </c>
      <c r="IY47" s="19">
        <f t="shared" ca="1" si="379"/>
        <v>1</v>
      </c>
      <c r="IZ47" s="19">
        <f t="shared" ca="1" si="379"/>
        <v>0</v>
      </c>
      <c r="JA47" s="19">
        <f t="shared" ca="1" si="379"/>
        <v>1</v>
      </c>
      <c r="JB47" s="9"/>
      <c r="JC47" s="5" t="b">
        <f t="shared" ca="1" si="380"/>
        <v>0</v>
      </c>
      <c r="JD47" s="5" t="b">
        <f t="shared" ca="1" si="381"/>
        <v>0</v>
      </c>
      <c r="JE47" s="5" t="b">
        <f t="shared" ca="1" si="381"/>
        <v>0</v>
      </c>
      <c r="JF47" s="5" t="b">
        <f t="shared" ca="1" si="381"/>
        <v>1</v>
      </c>
      <c r="JG47" s="144">
        <f t="shared" ca="1" si="399"/>
        <v>1</v>
      </c>
      <c r="JH47" s="144">
        <f t="shared" ca="1" si="399"/>
        <v>1</v>
      </c>
      <c r="JI47" s="19" t="str">
        <f t="shared" ca="1" si="400"/>
        <v>-</v>
      </c>
      <c r="JJ47" s="19" t="str">
        <f t="shared" ca="1" si="400"/>
        <v>-</v>
      </c>
      <c r="JK47" s="19" t="str">
        <f t="shared" ca="1" si="400"/>
        <v>-</v>
      </c>
      <c r="JL47" s="19" t="str">
        <f t="shared" ca="1" si="400"/>
        <v>-</v>
      </c>
      <c r="JM47" s="19">
        <f t="shared" ca="1" si="400"/>
        <v>1</v>
      </c>
      <c r="JN47" s="19">
        <f t="shared" ca="1" si="400"/>
        <v>0.66</v>
      </c>
      <c r="JO47" s="19" t="str">
        <f t="shared" ca="1" si="400"/>
        <v>-</v>
      </c>
      <c r="JP47" s="5" t="b" cm="1">
        <f t="array" aca="1" ref="JP47" ca="1">IF(OR(JQ47:JX47&lt;&gt;"-"),TRUE,"-")</f>
        <v>1</v>
      </c>
      <c r="JQ47" s="237">
        <f t="shared" ca="1" si="411"/>
        <v>2</v>
      </c>
      <c r="JR47" s="237">
        <f t="shared" ca="1" si="411"/>
        <v>2</v>
      </c>
      <c r="JS47" s="237">
        <f t="shared" ca="1" si="411"/>
        <v>2</v>
      </c>
      <c r="JT47" s="237">
        <f t="shared" ca="1" si="411"/>
        <v>2</v>
      </c>
      <c r="JU47" s="237">
        <f t="shared" ca="1" si="411"/>
        <v>2</v>
      </c>
      <c r="JV47" s="237">
        <f t="shared" ca="1" si="411"/>
        <v>2</v>
      </c>
      <c r="JW47" s="237">
        <f t="shared" ca="1" si="411"/>
        <v>2</v>
      </c>
      <c r="JX47" s="237">
        <f t="shared" ca="1" si="411"/>
        <v>2</v>
      </c>
      <c r="JY47" s="5" t="str">
        <f t="array" aca="1" ref="JY47" ca="1">IF(OR(JZ47:KF47&lt;&gt;"-"),TRUE,"-")</f>
        <v>-</v>
      </c>
      <c r="JZ47" s="19" t="str">
        <f t="shared" ca="1" si="402"/>
        <v>-</v>
      </c>
      <c r="KA47" s="19" t="str">
        <f t="shared" ca="1" si="402"/>
        <v>-</v>
      </c>
      <c r="KB47" s="19" t="str">
        <f t="shared" ca="1" si="402"/>
        <v>-</v>
      </c>
      <c r="KC47" s="19" t="str">
        <f t="shared" ca="1" si="402"/>
        <v>-</v>
      </c>
      <c r="KD47" s="19" t="str">
        <f t="shared" ca="1" si="402"/>
        <v>-</v>
      </c>
      <c r="KE47" s="19" t="str">
        <f t="shared" ca="1" si="402"/>
        <v>-</v>
      </c>
      <c r="KF47" s="19" t="str">
        <f t="shared" ca="1" si="402"/>
        <v>-</v>
      </c>
      <c r="KG47" s="19" t="b">
        <f t="shared" ca="1" si="402"/>
        <v>1</v>
      </c>
      <c r="KH47" s="144">
        <f t="shared" ca="1" si="383"/>
        <v>2</v>
      </c>
      <c r="KI47" s="19">
        <f t="shared" ca="1" si="402"/>
        <v>2</v>
      </c>
      <c r="KJ47" s="19" t="b">
        <f t="shared" ca="1" si="402"/>
        <v>0</v>
      </c>
      <c r="KK47" s="19" t="str">
        <f t="shared" ca="1" si="402"/>
        <v>-</v>
      </c>
      <c r="KL47" s="5" t="str">
        <f t="shared" ca="1" si="384"/>
        <v>-</v>
      </c>
      <c r="KM47" s="5" t="str">
        <f t="shared" ca="1" si="384"/>
        <v>-</v>
      </c>
      <c r="KN47" s="5" t="str">
        <f t="shared" ca="1" si="384"/>
        <v>-</v>
      </c>
      <c r="KO47" s="5" t="str">
        <f t="shared" ca="1" si="384"/>
        <v>-</v>
      </c>
      <c r="KP47" s="19" t="b">
        <f t="shared" ca="1" si="403"/>
        <v>0</v>
      </c>
      <c r="KQ47" s="19" t="str">
        <f t="shared" ca="1" si="403"/>
        <v>-</v>
      </c>
      <c r="KR47" s="19" t="str">
        <f t="shared" ca="1" si="403"/>
        <v>-</v>
      </c>
      <c r="KS47" s="19" t="b">
        <f t="shared" ca="1" si="403"/>
        <v>1</v>
      </c>
      <c r="KT47" s="19">
        <f t="shared" ca="1" si="403"/>
        <v>0.75</v>
      </c>
      <c r="KU47" s="19">
        <f t="shared" ca="1" si="403"/>
        <v>0.75</v>
      </c>
      <c r="KV47" s="19">
        <f t="shared" ca="1" si="403"/>
        <v>0.99</v>
      </c>
      <c r="KW47" s="19">
        <f t="shared" ca="1" si="403"/>
        <v>0.5</v>
      </c>
      <c r="KX47" s="19">
        <f t="shared" ca="1" si="403"/>
        <v>0</v>
      </c>
      <c r="KY47" s="19">
        <f t="shared" ca="1" si="403"/>
        <v>0</v>
      </c>
      <c r="KZ47" s="19" t="str">
        <f t="shared" ca="1" si="403"/>
        <v>-</v>
      </c>
      <c r="LA47" s="19" t="str">
        <f t="shared" ca="1" si="403"/>
        <v>-</v>
      </c>
      <c r="LB47" s="19" t="str">
        <f t="shared" ca="1" si="403"/>
        <v>-</v>
      </c>
      <c r="LC47" s="5">
        <f t="shared" ca="1" si="386"/>
        <v>1</v>
      </c>
      <c r="LD47" s="9"/>
      <c r="LE47" s="19">
        <f t="shared" ca="1" si="403"/>
        <v>70</v>
      </c>
      <c r="LF47" s="19">
        <f t="shared" ca="1" si="387"/>
        <v>50</v>
      </c>
      <c r="LG47" s="19">
        <f t="shared" ca="1" si="387"/>
        <v>74</v>
      </c>
      <c r="LH47" s="19">
        <f t="shared" ca="1" si="387"/>
        <v>50</v>
      </c>
      <c r="LI47" s="5" t="b" cm="1">
        <f t="array" aca="1" ref="LI47" ca="1">INDEX(i.meatgrid,$Q47,LI$7)</f>
        <v>0</v>
      </c>
      <c r="LJ47" s="5" t="b" cm="1">
        <f t="array" aca="1" ref="LJ47" ca="1">INDEX(i.meatgrid,$Q47,LJ$7)</f>
        <v>0</v>
      </c>
      <c r="LK47" s="19">
        <f t="shared" ca="1" si="387"/>
        <v>1</v>
      </c>
      <c r="LL47" s="5">
        <f t="shared" ca="1" si="388"/>
        <v>1</v>
      </c>
      <c r="LM47" s="5" cm="1">
        <f t="array" aca="1" ref="LM47" ca="1">INDEX(i.meatgrid,$Q47,LM$7)</f>
        <v>0</v>
      </c>
      <c r="LN47" s="5" cm="1">
        <f t="array" aca="1" ref="LN47" ca="1">INDEX(i.meatgrid,$Q47,LN$7)</f>
        <v>0</v>
      </c>
      <c r="LO47" s="5" cm="1">
        <f t="array" aca="1" ref="LO47" ca="1">INDEX(i.meatgrid,$Q47,LO$7)</f>
        <v>0</v>
      </c>
      <c r="LP47" s="5" cm="1">
        <f t="array" aca="1" ref="LP47" ca="1">INDEX(i.meatgrid,$Q47,LP$7)</f>
        <v>0</v>
      </c>
      <c r="LQ47" s="5" cm="1">
        <f t="array" aca="1" ref="LQ47" ca="1">INDEX(i.meatgrid,$Q47,LQ$7)</f>
        <v>1</v>
      </c>
      <c r="LR47" s="5" cm="1">
        <f t="array" aca="1" ref="LR47" ca="1">INDEX(i.meatgrid,$Q47,LR$7)</f>
        <v>1</v>
      </c>
      <c r="LS47" s="5" cm="1">
        <f t="array" aca="1" ref="LS47" ca="1">INDEX(i.meatgrid,$Q47,LS$7)</f>
        <v>1</v>
      </c>
      <c r="LT47" s="5" cm="1">
        <f t="array" aca="1" ref="LT47" ca="1">INDEX(i.meatgrid,$Q47,LT$7)</f>
        <v>1</v>
      </c>
      <c r="LU47" s="19">
        <f t="shared" ca="1" si="389"/>
        <v>1</v>
      </c>
      <c r="LV47" s="9"/>
      <c r="LW47" s="19" t="b">
        <f t="shared" ca="1" si="390"/>
        <v>0</v>
      </c>
      <c r="LX47" s="19" t="b">
        <f t="shared" ca="1" si="390"/>
        <v>0</v>
      </c>
      <c r="LY47" s="19">
        <f t="shared" ca="1" si="390"/>
        <v>1</v>
      </c>
      <c r="LZ47" s="19">
        <f t="shared" ca="1" si="390"/>
        <v>0.75</v>
      </c>
      <c r="MA47" s="19">
        <f t="shared" ca="1" si="390"/>
        <v>0.75</v>
      </c>
      <c r="MB47" s="19">
        <f t="shared" ca="1" si="390"/>
        <v>0.8</v>
      </c>
      <c r="MC47" s="19">
        <f t="shared" ca="1" si="390"/>
        <v>0.82499999999999996</v>
      </c>
      <c r="MD47" s="19">
        <f t="shared" ca="1" si="390"/>
        <v>0.875</v>
      </c>
      <c r="ME47" s="19">
        <f t="shared" ca="1" si="390"/>
        <v>0.9</v>
      </c>
      <c r="MF47" s="19">
        <f t="shared" ca="1" si="390"/>
        <v>1</v>
      </c>
      <c r="MG47" s="19">
        <f t="shared" ca="1" si="390"/>
        <v>0.875</v>
      </c>
      <c r="MH47" s="19" t="b">
        <f t="shared" ca="1" si="390"/>
        <v>1</v>
      </c>
      <c r="MI47" s="19">
        <f t="shared" ca="1" si="390"/>
        <v>74.989999999999995</v>
      </c>
      <c r="MJ47" s="19" t="str">
        <f t="shared" ca="1" si="390"/>
        <v>-</v>
      </c>
      <c r="MK47" s="19" t="str">
        <f t="shared" ca="1" si="390"/>
        <v>-</v>
      </c>
      <c r="ML47" s="19" t="str">
        <f t="shared" ca="1" si="390"/>
        <v>-</v>
      </c>
      <c r="MM47" s="19" t="str">
        <f t="shared" ref="MM47:OB48" ca="1" si="416">OFFSET(MM$5,$B47,0)</f>
        <v>-</v>
      </c>
      <c r="MN47" s="19" t="str">
        <f t="shared" ca="1" si="416"/>
        <v>-</v>
      </c>
      <c r="MO47" s="19" t="str">
        <f t="shared" ca="1" si="416"/>
        <v>-</v>
      </c>
      <c r="MP47" s="19" t="str">
        <f t="shared" ca="1" si="416"/>
        <v>-</v>
      </c>
      <c r="MQ47" s="19">
        <f t="shared" ca="1" si="416"/>
        <v>36.99</v>
      </c>
      <c r="MR47" s="19">
        <f t="shared" ca="1" si="416"/>
        <v>36.99</v>
      </c>
      <c r="MS47" s="19" t="str">
        <f t="shared" ca="1" si="416"/>
        <v>-</v>
      </c>
      <c r="MT47" s="19" t="str">
        <f t="shared" ca="1" si="416"/>
        <v>-</v>
      </c>
      <c r="MU47" s="19" t="str">
        <f t="shared" ca="1" si="416"/>
        <v>-</v>
      </c>
      <c r="MV47" s="19" t="str">
        <f t="shared" ca="1" si="416"/>
        <v>-</v>
      </c>
      <c r="MW47" s="19" t="str">
        <f t="shared" ca="1" si="416"/>
        <v>-</v>
      </c>
      <c r="MX47" s="19">
        <f t="shared" ca="1" si="416"/>
        <v>49.99</v>
      </c>
      <c r="MY47" s="19">
        <f t="shared" ca="1" si="416"/>
        <v>49.99</v>
      </c>
      <c r="MZ47" s="19">
        <f t="shared" ca="1" si="416"/>
        <v>49.99</v>
      </c>
      <c r="NA47" s="19">
        <f t="shared" ca="1" si="416"/>
        <v>49.99</v>
      </c>
      <c r="NB47" s="19">
        <f t="shared" ca="1" si="416"/>
        <v>49.99</v>
      </c>
      <c r="NC47" s="19">
        <f t="shared" ca="1" si="416"/>
        <v>49.99</v>
      </c>
      <c r="ND47" s="19">
        <f t="shared" ca="1" si="416"/>
        <v>49.99</v>
      </c>
      <c r="NE47" s="19">
        <f t="shared" ca="1" si="416"/>
        <v>49.99</v>
      </c>
      <c r="NF47" s="19">
        <f t="shared" ca="1" si="416"/>
        <v>412.99</v>
      </c>
      <c r="NG47" s="19">
        <f t="shared" ca="1" si="416"/>
        <v>412.99</v>
      </c>
      <c r="NH47" s="19" t="str">
        <f t="shared" ca="1" si="416"/>
        <v>-</v>
      </c>
      <c r="NI47" s="19" t="str">
        <f t="shared" ca="1" si="416"/>
        <v>-</v>
      </c>
      <c r="NJ47" s="19" t="str">
        <f t="shared" ca="1" si="416"/>
        <v>-</v>
      </c>
      <c r="NK47" s="19" t="str">
        <f t="shared" ca="1" si="416"/>
        <v>-</v>
      </c>
      <c r="NL47" s="19" t="str">
        <f t="shared" ca="1" si="416"/>
        <v>-</v>
      </c>
      <c r="NM47" s="19">
        <f t="shared" ca="1" si="416"/>
        <v>6.8900000000000006</v>
      </c>
      <c r="NN47" s="19">
        <f t="shared" ca="1" si="416"/>
        <v>6.8900000000000006</v>
      </c>
      <c r="NO47" s="19">
        <f t="shared" ca="1" si="416"/>
        <v>6.8900000000000006</v>
      </c>
      <c r="NP47" s="19">
        <f t="shared" ca="1" si="416"/>
        <v>6.8900000000000006</v>
      </c>
      <c r="NQ47" s="19">
        <f t="shared" ca="1" si="416"/>
        <v>6.8900000000000006</v>
      </c>
      <c r="NR47" s="19">
        <f t="shared" ca="1" si="416"/>
        <v>6.8900000000000006</v>
      </c>
      <c r="NS47" s="19">
        <f t="shared" ca="1" si="416"/>
        <v>6.8900000000000006</v>
      </c>
      <c r="NT47" s="19">
        <f t="shared" ca="1" si="416"/>
        <v>6.8900000000000006</v>
      </c>
      <c r="NU47" s="19">
        <f t="shared" ca="1" si="416"/>
        <v>346.99</v>
      </c>
      <c r="NV47" s="19">
        <f t="shared" ca="1" si="416"/>
        <v>346.99</v>
      </c>
      <c r="NW47" s="19" t="str">
        <f t="shared" ca="1" si="416"/>
        <v>-</v>
      </c>
      <c r="NX47" s="19" t="str">
        <f t="shared" ca="1" si="416"/>
        <v>-</v>
      </c>
      <c r="NY47" s="19" t="str">
        <f t="shared" ca="1" si="416"/>
        <v>-</v>
      </c>
      <c r="NZ47" s="19" t="str">
        <f t="shared" ca="1" si="416"/>
        <v>-</v>
      </c>
      <c r="OA47" s="19" t="str">
        <f t="shared" ca="1" si="416"/>
        <v>-</v>
      </c>
      <c r="OB47" s="19">
        <f t="shared" ca="1" si="415"/>
        <v>0</v>
      </c>
      <c r="OC47" s="24">
        <v>0</v>
      </c>
    </row>
    <row r="48" spans="1:393" outlineLevel="2">
      <c r="A48" s="21">
        <f t="shared" si="156"/>
        <v>43</v>
      </c>
      <c r="B48" s="222">
        <f t="shared" ca="1" si="404"/>
        <v>36</v>
      </c>
      <c r="C48">
        <f>202</f>
        <v>202</v>
      </c>
      <c r="D48" s="549" t="str">
        <f t="shared" ca="1" si="353"/>
        <v>GSM</v>
      </c>
      <c r="E48" s="550" t="b">
        <f t="shared" ref="E48" ca="1" si="417">AND($M48&lt;&gt;3,OR($AC48=0,$M48=4))</f>
        <v>1</v>
      </c>
      <c r="F48" t="b">
        <v>0</v>
      </c>
      <c r="G48" t="b">
        <f t="shared" ref="G48" ca="1" si="418">E48</f>
        <v>1</v>
      </c>
      <c r="H48" s="237">
        <f t="shared" ca="1" si="405"/>
        <v>1</v>
      </c>
      <c r="I48" s="237">
        <f t="shared" ca="1" si="405"/>
        <v>1</v>
      </c>
      <c r="J48" s="237" t="str">
        <f t="shared" ca="1" si="405"/>
        <v/>
      </c>
      <c r="K48" s="237">
        <f t="shared" ca="1" si="405"/>
        <v>2</v>
      </c>
      <c r="L48" s="237">
        <f t="shared" ca="1" si="392"/>
        <v>2</v>
      </c>
      <c r="M48" s="237">
        <f t="shared" ca="1" si="393"/>
        <v>2</v>
      </c>
      <c r="N48" s="237">
        <f t="shared" ca="1" si="405"/>
        <v>3</v>
      </c>
      <c r="O48" s="237">
        <f t="shared" ca="1" si="393"/>
        <v>1</v>
      </c>
      <c r="P48" s="237">
        <f t="shared" ca="1" si="405"/>
        <v>1</v>
      </c>
      <c r="Q48" s="237">
        <f t="shared" ca="1" si="405"/>
        <v>2</v>
      </c>
      <c r="R48" s="237">
        <f t="shared" ca="1" si="405"/>
        <v>1</v>
      </c>
      <c r="S48" s="237">
        <f t="shared" ca="1" si="405"/>
        <v>1</v>
      </c>
      <c r="T48" s="237">
        <f t="shared" ca="1" si="405"/>
        <v>1</v>
      </c>
      <c r="U48" s="275"/>
      <c r="V48" s="275"/>
      <c r="W48" s="237">
        <f t="shared" ca="1" si="394"/>
        <v>0</v>
      </c>
      <c r="X48" s="275"/>
      <c r="Y48" s="276">
        <v>0</v>
      </c>
      <c r="Z48" s="276">
        <v>0</v>
      </c>
      <c r="AA48" s="276">
        <v>0</v>
      </c>
      <c r="AB48" s="276">
        <v>0</v>
      </c>
      <c r="AC48" s="276">
        <v>0</v>
      </c>
      <c r="AD48" s="276">
        <v>0</v>
      </c>
      <c r="AE48" s="276">
        <v>0</v>
      </c>
      <c r="AF48" s="144">
        <f ca="1">INDEX(CHOOSE($N48,DataAutumn!i.AdultDrys,DataWinter!i.AdultDrys,DataSpring!i.AdultDrys),1,$M48)</f>
        <v>3</v>
      </c>
      <c r="AG48" s="5">
        <f t="shared" ca="1" si="356"/>
        <v>2</v>
      </c>
      <c r="AH48" s="5">
        <f t="shared" ca="1" si="356"/>
        <v>0</v>
      </c>
      <c r="AI48" s="5">
        <f t="shared" ca="1" si="357"/>
        <v>1</v>
      </c>
      <c r="AJ48">
        <f t="shared" ca="1" si="358"/>
        <v>7</v>
      </c>
      <c r="AK48">
        <v>1</v>
      </c>
      <c r="AL48" s="231" t="str">
        <f ca="1">TEXT(LEFT(OFFSET(AL48,-1,0),5)+1,"00000")&amp;MID(OFFSET(AL48,-1,0),6,FIND(" ",OFFSET(AL48,-1,0),7)-5)
&amp; $D48           &amp; IF($HY48=0," FWM","")&amp;IF($HY48=1," MWM","")&amp;IF($HY48=5," Mat","")&amp;IF($HZ48=TRUE,"&amp;BBT","    ")          &amp; " Day"&amp;INDEX(i.DOY,$N48,1)
&amp; " Scan"&amp;TEXT($O48,"0")        &amp;" "&amp; INDEX(DataMaster!$B$98:$B$103,$Q48,0)
&amp; " WP"&amp;TEXT($LK48*100,"000p")           &amp; " MP"&amp;TEXT($LL48*100,"000p")           &amp; " GP"&amp;TEXT($LU48*100,"000p")
&amp; " T_" &amp; IF(AND($CA48,$CC48),"TRUE ")        &amp; " (F"&amp;3+COUNTIF($CT48:$CW48,TRUE)&amp;3&amp;"N"&amp;$DK48&amp;$DL48&amp;")"</f>
        <v>00008 FeedSupplySE GSM MWM     Day204 Scan1 Only export WP100p MP100p GP100p T_TRUE  (F33N11)</v>
      </c>
      <c r="AM48" s="9" t="str">
        <f ca="1">IF(COUNTIF(AL$5:AL48,AL48)=1,"-","Dup")</f>
        <v>-</v>
      </c>
      <c r="AN48" s="9"/>
      <c r="AO48" s="237" t="str">
        <f t="shared" ca="1" si="406"/>
        <v>-</v>
      </c>
      <c r="AP48" s="237" t="str">
        <f t="shared" ca="1" si="406"/>
        <v>-</v>
      </c>
      <c r="AQ48" s="237" t="str">
        <f t="shared" ca="1" si="406"/>
        <v>-</v>
      </c>
      <c r="AR48" s="237" t="str">
        <f t="shared" ca="1" si="406"/>
        <v>-</v>
      </c>
      <c r="AS48" s="237" t="str">
        <f t="shared" ca="1" si="406"/>
        <v>-</v>
      </c>
      <c r="AT48" s="237" t="str">
        <f t="shared" ca="1" si="406"/>
        <v>-</v>
      </c>
      <c r="AU48" s="9"/>
      <c r="AV48" s="5" t="b">
        <f t="shared" ca="1" si="359"/>
        <v>1</v>
      </c>
      <c r="AW48" s="5" t="str">
        <f t="shared" ca="1" si="359"/>
        <v>-</v>
      </c>
      <c r="AX48" s="5" t="str">
        <f t="shared" ca="1" si="359"/>
        <v>-</v>
      </c>
      <c r="AY48" s="5" t="str">
        <f t="shared" ca="1" si="359"/>
        <v>-</v>
      </c>
      <c r="AZ48" s="5" t="b">
        <f t="shared" ca="1" si="359"/>
        <v>0</v>
      </c>
      <c r="BA48" s="144">
        <f t="shared" ca="1" si="359"/>
        <v>0.25</v>
      </c>
      <c r="BB48" s="19" t="b">
        <f t="shared" ca="1" si="360"/>
        <v>1</v>
      </c>
      <c r="BC48" s="9"/>
      <c r="BD48" s="5" t="str">
        <f t="shared" ca="1" si="361"/>
        <v>-</v>
      </c>
      <c r="BE48" s="19" t="str">
        <f t="shared" ca="1" si="362"/>
        <v>-</v>
      </c>
      <c r="BF48" s="19" t="str">
        <f t="shared" ca="1" si="362"/>
        <v>-</v>
      </c>
      <c r="BG48" s="19" t="str">
        <f t="shared" ca="1" si="362"/>
        <v>-</v>
      </c>
      <c r="BH48" s="5" t="str">
        <f t="shared" ca="1" si="363"/>
        <v>-</v>
      </c>
      <c r="BI48" s="19" t="str">
        <f t="shared" ca="1" si="364"/>
        <v>-</v>
      </c>
      <c r="BJ48" s="5" t="str">
        <f t="shared" ca="1" si="365"/>
        <v>-</v>
      </c>
      <c r="BK48" s="19" t="str">
        <f t="shared" ca="1" si="366"/>
        <v>-</v>
      </c>
      <c r="BL48" s="19" t="str">
        <f t="shared" ca="1" si="366"/>
        <v>-</v>
      </c>
      <c r="BM48" s="19" t="str">
        <f t="shared" ca="1" si="366"/>
        <v>-</v>
      </c>
      <c r="BN48" s="5" t="str">
        <f t="shared" ca="1" si="367"/>
        <v>-</v>
      </c>
      <c r="BO48" s="9"/>
      <c r="BP48" s="19" t="str">
        <f t="shared" ca="1" si="368"/>
        <v>-</v>
      </c>
      <c r="BQ48" s="19" t="str">
        <f t="shared" ca="1" si="368"/>
        <v>-</v>
      </c>
      <c r="BR48" s="19" t="str">
        <f t="shared" ca="1" si="368"/>
        <v>-</v>
      </c>
      <c r="BS48" s="19" t="str">
        <f t="shared" ca="1" si="368"/>
        <v>-</v>
      </c>
      <c r="BT48" s="19" t="str">
        <f t="shared" ca="1" si="368"/>
        <v>-</v>
      </c>
      <c r="BU48" s="19" t="str">
        <f t="shared" ca="1" si="368"/>
        <v>-</v>
      </c>
      <c r="BV48" s="19" t="str">
        <f t="shared" ca="1" si="368"/>
        <v>-</v>
      </c>
      <c r="BW48" s="19" t="str">
        <f t="shared" ca="1" si="368"/>
        <v>-</v>
      </c>
      <c r="BX48" s="19" t="str">
        <f t="shared" ca="1" si="368"/>
        <v>-</v>
      </c>
      <c r="BY48" s="19" t="str">
        <f t="shared" ca="1" si="368"/>
        <v>-</v>
      </c>
      <c r="BZ48" s="9"/>
      <c r="CA48" s="237" t="b">
        <f t="shared" ca="1" si="412"/>
        <v>1</v>
      </c>
      <c r="CB48" s="12" t="b">
        <v>1</v>
      </c>
      <c r="CC48" s="237" t="b">
        <f t="shared" ca="1" si="412"/>
        <v>1</v>
      </c>
      <c r="CD48" s="251">
        <f t="shared" ca="1" si="407"/>
        <v>2231107</v>
      </c>
      <c r="CE48" s="12" t="b">
        <v>1</v>
      </c>
      <c r="CF48" s="12">
        <v>0</v>
      </c>
      <c r="CG48" s="12" t="b">
        <v>0</v>
      </c>
      <c r="CH48" s="237">
        <f t="shared" ca="1" si="408"/>
        <v>2231108</v>
      </c>
      <c r="CI48" s="19" t="str">
        <f t="shared" ca="1" si="396"/>
        <v>-</v>
      </c>
      <c r="CJ48" s="12">
        <v>1</v>
      </c>
      <c r="CK48" s="12">
        <v>1</v>
      </c>
      <c r="CL48" s="9"/>
      <c r="CM48" s="444">
        <f t="shared" ca="1" si="370"/>
        <v>652</v>
      </c>
      <c r="CN48" s="444">
        <f t="shared" ca="1" si="370"/>
        <v>686</v>
      </c>
      <c r="CO48" s="444">
        <f t="shared" ca="1" si="370"/>
        <v>721</v>
      </c>
      <c r="CP48" s="152">
        <f t="shared" ca="1" si="371"/>
        <v>378</v>
      </c>
      <c r="CQ48" s="152">
        <f t="shared" ca="1" si="371"/>
        <v>413</v>
      </c>
      <c r="CR48" s="152">
        <f t="shared" ca="1" si="371"/>
        <v>448</v>
      </c>
      <c r="CS48" s="19" t="str">
        <f t="shared" ca="1" si="372"/>
        <v>-</v>
      </c>
      <c r="CT48" s="19" t="str">
        <f t="shared" ca="1" si="372"/>
        <v>-</v>
      </c>
      <c r="CU48" s="19" t="str">
        <f t="shared" ca="1" si="372"/>
        <v>-</v>
      </c>
      <c r="CV48" s="19" t="str">
        <f t="shared" ca="1" si="372"/>
        <v>-</v>
      </c>
      <c r="CW48" s="19" t="str">
        <f t="shared" ca="1" si="372"/>
        <v>-</v>
      </c>
      <c r="CX48" s="19" t="b">
        <f t="shared" ca="1" si="372"/>
        <v>1</v>
      </c>
      <c r="CY48" s="19">
        <f t="shared" ca="1" si="372"/>
        <v>0</v>
      </c>
      <c r="CZ48" s="19">
        <f t="shared" ca="1" si="372"/>
        <v>0</v>
      </c>
      <c r="DA48" s="19">
        <f t="shared" ca="1" si="372"/>
        <v>0</v>
      </c>
      <c r="DB48" s="19">
        <f t="shared" ca="1" si="372"/>
        <v>0</v>
      </c>
      <c r="DC48" s="19">
        <f t="shared" ca="1" si="372"/>
        <v>0</v>
      </c>
      <c r="DD48" s="19">
        <f t="shared" ca="1" si="372"/>
        <v>0</v>
      </c>
      <c r="DE48" s="19">
        <f t="shared" ca="1" si="372"/>
        <v>0</v>
      </c>
      <c r="DF48" s="19">
        <f t="shared" ca="1" si="372"/>
        <v>0</v>
      </c>
      <c r="DG48" s="19">
        <f t="shared" ca="1" si="372"/>
        <v>0</v>
      </c>
      <c r="DH48" s="19">
        <f t="shared" ca="1" si="372"/>
        <v>0</v>
      </c>
      <c r="DI48" s="19">
        <f t="shared" ca="1" si="372"/>
        <v>0</v>
      </c>
      <c r="DJ48" s="19">
        <f t="shared" ca="1" si="373"/>
        <v>0</v>
      </c>
      <c r="DK48" s="12">
        <v>1</v>
      </c>
      <c r="DL48" s="12">
        <v>1</v>
      </c>
      <c r="DM48" s="19">
        <f t="shared" ca="1" si="409"/>
        <v>0</v>
      </c>
      <c r="DN48" s="19" t="str">
        <f t="shared" ca="1" si="409"/>
        <v>-</v>
      </c>
      <c r="DO48" s="19" t="str">
        <f t="shared" ca="1" si="409"/>
        <v>-</v>
      </c>
      <c r="DP48" s="19" t="str">
        <f t="shared" ca="1" si="409"/>
        <v>-</v>
      </c>
      <c r="DQ48" s="19" t="str">
        <f t="shared" ca="1" si="373"/>
        <v>-</v>
      </c>
      <c r="DR48" s="19" t="str">
        <f t="shared" ca="1" si="373"/>
        <v>-</v>
      </c>
      <c r="DS48" s="19">
        <f t="shared" ca="1" si="373"/>
        <v>0</v>
      </c>
      <c r="DT48" s="19" t="str">
        <f t="shared" ca="1" si="373"/>
        <v>-</v>
      </c>
      <c r="DU48" s="19" t="str">
        <f t="shared" ca="1" si="373"/>
        <v>-</v>
      </c>
      <c r="DV48" s="19">
        <f t="shared" ca="1" si="373"/>
        <v>0</v>
      </c>
      <c r="DW48" s="19">
        <f t="shared" ca="1" si="373"/>
        <v>0</v>
      </c>
      <c r="DX48" s="19">
        <f t="shared" ca="1" si="373"/>
        <v>0</v>
      </c>
      <c r="DY48" s="124">
        <f t="shared" ref="DY48:EP48" ca="1" si="419">IF(AND($K48=DY$9,$N48=DY$11,$AB48=DY$8,$AI48=DY$12),INDEX(i.FS_Strategy,$AC48+1,$AB48),0)</f>
        <v>0</v>
      </c>
      <c r="DZ48" s="124">
        <f t="shared" ca="1" si="419"/>
        <v>0</v>
      </c>
      <c r="EA48" s="124">
        <f t="shared" ca="1" si="419"/>
        <v>0</v>
      </c>
      <c r="EB48" s="124">
        <f t="shared" ca="1" si="419"/>
        <v>0</v>
      </c>
      <c r="EC48" s="124">
        <f t="shared" ca="1" si="419"/>
        <v>0</v>
      </c>
      <c r="ED48" s="124">
        <f t="shared" ca="1" si="419"/>
        <v>0</v>
      </c>
      <c r="EE48" s="124">
        <f t="shared" ca="1" si="419"/>
        <v>0</v>
      </c>
      <c r="EF48" s="124">
        <f t="shared" ca="1" si="419"/>
        <v>0</v>
      </c>
      <c r="EG48" s="124">
        <f t="shared" ca="1" si="419"/>
        <v>0</v>
      </c>
      <c r="EH48" s="124">
        <f t="shared" ca="1" si="419"/>
        <v>0</v>
      </c>
      <c r="EI48" s="124">
        <f t="shared" ca="1" si="419"/>
        <v>0</v>
      </c>
      <c r="EJ48" s="124">
        <f t="shared" ca="1" si="419"/>
        <v>0</v>
      </c>
      <c r="EK48" s="124">
        <f t="shared" ca="1" si="419"/>
        <v>0</v>
      </c>
      <c r="EL48" s="124">
        <f t="shared" ca="1" si="419"/>
        <v>0</v>
      </c>
      <c r="EM48" s="124">
        <f t="shared" ca="1" si="419"/>
        <v>0</v>
      </c>
      <c r="EN48" s="124">
        <f t="shared" ca="1" si="419"/>
        <v>0</v>
      </c>
      <c r="EO48" s="124">
        <f t="shared" ca="1" si="419"/>
        <v>0</v>
      </c>
      <c r="EP48" s="124">
        <f t="shared" ca="1" si="419"/>
        <v>0</v>
      </c>
      <c r="EQ48" s="554">
        <f ca="1">IF(AND($K48=EQ$9,$N48=EQ$11,$AB48=EQ$8),INDEX(i.FS_Strategy,$AD48+1,$AB48),0)</f>
        <v>0</v>
      </c>
      <c r="ER48" s="554">
        <f ca="1">IF(AND($K48=ER$9,$N48=ER$11,$AB48=ER$8),INDEX(i.FS_Strategy,$AD48+1,$AB48),0)</f>
        <v>0</v>
      </c>
      <c r="ES48" s="554">
        <f ca="1">IF(AND($K48=ES$9,$N48=ES$11,$AB48=ES$8),INDEX(i.FS_Strategy,$AD48+1,$AB48),0)</f>
        <v>0</v>
      </c>
      <c r="ET48" s="125">
        <f t="shared" ref="ET48:FF48" ca="1" si="420">IF(AND($K48=ET$9,$N48=ET$11,$AB48=ET$8),INDEX(i.FS_Strategy,$AE48+1,$AB48),0)</f>
        <v>0</v>
      </c>
      <c r="EU48" s="125">
        <f t="shared" ca="1" si="420"/>
        <v>0</v>
      </c>
      <c r="EV48" s="125">
        <f t="shared" ca="1" si="420"/>
        <v>0</v>
      </c>
      <c r="EW48" s="125">
        <f t="shared" ca="1" si="420"/>
        <v>0</v>
      </c>
      <c r="EX48" s="125">
        <f t="shared" ca="1" si="420"/>
        <v>0</v>
      </c>
      <c r="EY48" s="125">
        <f t="shared" ca="1" si="420"/>
        <v>0</v>
      </c>
      <c r="EZ48" s="125">
        <f t="shared" ca="1" si="420"/>
        <v>0</v>
      </c>
      <c r="FA48" s="125">
        <f t="shared" ca="1" si="420"/>
        <v>0</v>
      </c>
      <c r="FB48" s="125">
        <f t="shared" ca="1" si="420"/>
        <v>0</v>
      </c>
      <c r="FC48" s="125">
        <f t="shared" ca="1" si="420"/>
        <v>0</v>
      </c>
      <c r="FD48" s="125">
        <f t="shared" ca="1" si="420"/>
        <v>0</v>
      </c>
      <c r="FE48" s="125">
        <f t="shared" ca="1" si="420"/>
        <v>0</v>
      </c>
      <c r="FF48" s="125">
        <f t="shared" ca="1" si="420"/>
        <v>0</v>
      </c>
      <c r="FG48" s="124">
        <f t="shared" ref="FG48:FX48" ca="1" si="421">IF(AND($K48=FG$9,$N48=FG$11,$AB48=FG$8,$AI48=FG$12),INDEX(i.FS_Strategy,$AC48+1,$AB48),0)</f>
        <v>0</v>
      </c>
      <c r="FH48" s="124">
        <f t="shared" ca="1" si="421"/>
        <v>0</v>
      </c>
      <c r="FI48" s="124">
        <f t="shared" ca="1" si="421"/>
        <v>0</v>
      </c>
      <c r="FJ48" s="124">
        <f t="shared" ca="1" si="421"/>
        <v>0</v>
      </c>
      <c r="FK48" s="124">
        <f t="shared" ca="1" si="421"/>
        <v>0</v>
      </c>
      <c r="FL48" s="124">
        <f t="shared" ca="1" si="421"/>
        <v>0</v>
      </c>
      <c r="FM48" s="124">
        <f t="shared" ca="1" si="421"/>
        <v>0</v>
      </c>
      <c r="FN48" s="124">
        <f t="shared" ca="1" si="421"/>
        <v>0</v>
      </c>
      <c r="FO48" s="124">
        <f t="shared" ca="1" si="421"/>
        <v>0</v>
      </c>
      <c r="FP48" s="124">
        <f t="shared" ca="1" si="421"/>
        <v>0</v>
      </c>
      <c r="FQ48" s="124">
        <f t="shared" ca="1" si="421"/>
        <v>0</v>
      </c>
      <c r="FR48" s="124">
        <f t="shared" ca="1" si="421"/>
        <v>0</v>
      </c>
      <c r="FS48" s="124">
        <f t="shared" ca="1" si="421"/>
        <v>0</v>
      </c>
      <c r="FT48" s="124">
        <f t="shared" ca="1" si="421"/>
        <v>0</v>
      </c>
      <c r="FU48" s="124">
        <f t="shared" ca="1" si="421"/>
        <v>0</v>
      </c>
      <c r="FV48" s="124">
        <f t="shared" ca="1" si="421"/>
        <v>0</v>
      </c>
      <c r="FW48" s="124">
        <f t="shared" ca="1" si="421"/>
        <v>0</v>
      </c>
      <c r="FX48" s="124">
        <f t="shared" ca="1" si="421"/>
        <v>0</v>
      </c>
      <c r="FY48" s="554">
        <f ca="1">IF(AND($K48=FY$9,$N48=FY$11,$AB48=FY$8),INDEX(i.FS_Strategy,$AD48+1,$AB48),0)</f>
        <v>0</v>
      </c>
      <c r="FZ48" s="554">
        <f ca="1">IF(AND($K48=FZ$9,$N48=FZ$11,$AB48=FZ$8),INDEX(i.FS_Strategy,$AD48+1,$AB48),0)</f>
        <v>0</v>
      </c>
      <c r="GA48" s="554">
        <f ca="1">IF(AND($K48=GA$9,$N48=GA$11,$AB48=GA$8),INDEX(i.FS_Strategy,$AD48+1,$AB48),0)</f>
        <v>0</v>
      </c>
      <c r="GB48" s="125">
        <f t="shared" ref="GB48:GN48" ca="1" si="422">IF(AND($K48=GB$9,$N48=GB$11,$AB48=GB$8),INDEX(i.FS_Strategy,$AE48+1,$AB48),0)</f>
        <v>0</v>
      </c>
      <c r="GC48" s="125">
        <f t="shared" ca="1" si="422"/>
        <v>0</v>
      </c>
      <c r="GD48" s="125">
        <f t="shared" ca="1" si="422"/>
        <v>0</v>
      </c>
      <c r="GE48" s="125">
        <f t="shared" ca="1" si="422"/>
        <v>0</v>
      </c>
      <c r="GF48" s="125">
        <f t="shared" ca="1" si="422"/>
        <v>0</v>
      </c>
      <c r="GG48" s="125">
        <f t="shared" ca="1" si="422"/>
        <v>0</v>
      </c>
      <c r="GH48" s="125">
        <f t="shared" ca="1" si="422"/>
        <v>0</v>
      </c>
      <c r="GI48" s="125">
        <f t="shared" ca="1" si="422"/>
        <v>0</v>
      </c>
      <c r="GJ48" s="125">
        <f t="shared" ca="1" si="422"/>
        <v>0</v>
      </c>
      <c r="GK48" s="125">
        <f t="shared" ca="1" si="422"/>
        <v>0</v>
      </c>
      <c r="GL48" s="125">
        <f t="shared" ca="1" si="422"/>
        <v>0</v>
      </c>
      <c r="GM48" s="125">
        <f t="shared" ca="1" si="422"/>
        <v>0</v>
      </c>
      <c r="GN48" s="125">
        <f t="shared" ca="1" si="422"/>
        <v>0</v>
      </c>
      <c r="GO48" s="124">
        <f t="shared" ref="GO48:HF48" ca="1" si="423">IF(AND($K48=GO$9,$N48=GO$11,$AB48=GO$8,$AI48=GO$12),INDEX(i.FS_Strategy,$AC48+1,$AB48),0)</f>
        <v>0</v>
      </c>
      <c r="GP48" s="124">
        <f t="shared" ca="1" si="423"/>
        <v>0</v>
      </c>
      <c r="GQ48" s="124">
        <f t="shared" ca="1" si="423"/>
        <v>0</v>
      </c>
      <c r="GR48" s="124">
        <f t="shared" ca="1" si="423"/>
        <v>0</v>
      </c>
      <c r="GS48" s="124">
        <f t="shared" ca="1" si="423"/>
        <v>0</v>
      </c>
      <c r="GT48" s="124">
        <f t="shared" ca="1" si="423"/>
        <v>0</v>
      </c>
      <c r="GU48" s="124">
        <f t="shared" ca="1" si="423"/>
        <v>0</v>
      </c>
      <c r="GV48" s="124">
        <f t="shared" ca="1" si="423"/>
        <v>0</v>
      </c>
      <c r="GW48" s="124">
        <f t="shared" ca="1" si="423"/>
        <v>0</v>
      </c>
      <c r="GX48" s="124">
        <f t="shared" ca="1" si="423"/>
        <v>0</v>
      </c>
      <c r="GY48" s="124">
        <f t="shared" ca="1" si="423"/>
        <v>0</v>
      </c>
      <c r="GZ48" s="124">
        <f t="shared" ca="1" si="423"/>
        <v>0</v>
      </c>
      <c r="HA48" s="124">
        <f t="shared" ca="1" si="423"/>
        <v>0</v>
      </c>
      <c r="HB48" s="124">
        <f t="shared" ca="1" si="423"/>
        <v>0</v>
      </c>
      <c r="HC48" s="124">
        <f t="shared" ca="1" si="423"/>
        <v>0</v>
      </c>
      <c r="HD48" s="124">
        <f t="shared" ca="1" si="423"/>
        <v>0</v>
      </c>
      <c r="HE48" s="124">
        <f t="shared" ca="1" si="423"/>
        <v>0</v>
      </c>
      <c r="HF48" s="124">
        <f t="shared" ca="1" si="423"/>
        <v>0</v>
      </c>
      <c r="HG48" s="554">
        <f ca="1">IF(AND($K48=HG$9,$N48=HG$11,$AB48=HG$8),INDEX(i.FS_Strategy,$AD48+1,$AB48),0)</f>
        <v>0</v>
      </c>
      <c r="HH48" s="554">
        <f ca="1">IF(AND($K48=HH$9,$N48=HH$11,$AB48=HH$8),INDEX(i.FS_Strategy,$AD48+1,$AB48),0)</f>
        <v>0</v>
      </c>
      <c r="HI48" s="554">
        <f ca="1">IF(AND($K48=HI$9,$N48=HI$11,$AB48=HI$8),INDEX(i.FS_Strategy,$AD48+1,$AB48),0)</f>
        <v>0</v>
      </c>
      <c r="HJ48" s="125">
        <f t="shared" ref="HJ48:HV48" ca="1" si="424">IF(AND($K48=HJ$9,$N48=HJ$11,$AB48=HJ$8),INDEX(i.FS_Strategy,$AE48+1,$AB48),0)</f>
        <v>0</v>
      </c>
      <c r="HK48" s="125">
        <f t="shared" ca="1" si="424"/>
        <v>0</v>
      </c>
      <c r="HL48" s="125">
        <f t="shared" ca="1" si="424"/>
        <v>0</v>
      </c>
      <c r="HM48" s="125">
        <f t="shared" ca="1" si="424"/>
        <v>0</v>
      </c>
      <c r="HN48" s="125">
        <f t="shared" ca="1" si="424"/>
        <v>0</v>
      </c>
      <c r="HO48" s="125">
        <f t="shared" ca="1" si="424"/>
        <v>0</v>
      </c>
      <c r="HP48" s="125">
        <f t="shared" ca="1" si="424"/>
        <v>0</v>
      </c>
      <c r="HQ48" s="125">
        <f t="shared" ca="1" si="424"/>
        <v>0</v>
      </c>
      <c r="HR48" s="125">
        <f t="shared" ca="1" si="424"/>
        <v>0</v>
      </c>
      <c r="HS48" s="125">
        <f t="shared" ca="1" si="424"/>
        <v>0</v>
      </c>
      <c r="HT48" s="125">
        <f t="shared" ca="1" si="424"/>
        <v>0</v>
      </c>
      <c r="HU48" s="125">
        <f t="shared" ca="1" si="424"/>
        <v>0</v>
      </c>
      <c r="HV48" s="125">
        <f t="shared" ca="1" si="424"/>
        <v>0</v>
      </c>
      <c r="HW48" s="5">
        <f t="shared" ca="1" si="377"/>
        <v>67</v>
      </c>
      <c r="HX48" s="9"/>
      <c r="HY48" s="5">
        <f t="shared" ca="1" si="378"/>
        <v>1</v>
      </c>
      <c r="HZ48" s="5" t="b">
        <f t="shared" ca="1" si="378"/>
        <v>0</v>
      </c>
      <c r="IA48" s="19">
        <f t="shared" ref="IA48:IP48" ca="1" si="425">OFFSET(IA$5,$B48,0)</f>
        <v>0</v>
      </c>
      <c r="IB48" s="5">
        <f t="shared" ca="1" si="378"/>
        <v>55</v>
      </c>
      <c r="IC48" s="19">
        <f t="shared" ca="1" si="425"/>
        <v>1</v>
      </c>
      <c r="ID48" s="19">
        <f t="shared" ca="1" si="425"/>
        <v>0</v>
      </c>
      <c r="IE48" s="19">
        <f t="shared" ca="1" si="425"/>
        <v>0</v>
      </c>
      <c r="IF48" s="19">
        <f t="shared" ca="1" si="425"/>
        <v>0</v>
      </c>
      <c r="IG48" s="19">
        <f t="shared" ca="1" si="425"/>
        <v>0</v>
      </c>
      <c r="IH48" s="19">
        <f t="shared" ca="1" si="425"/>
        <v>0</v>
      </c>
      <c r="II48" s="19">
        <f t="shared" ca="1" si="425"/>
        <v>0</v>
      </c>
      <c r="IJ48" s="19">
        <f t="shared" ca="1" si="425"/>
        <v>0</v>
      </c>
      <c r="IK48" s="19">
        <f t="shared" ca="1" si="425"/>
        <v>0</v>
      </c>
      <c r="IL48" s="19">
        <f t="shared" ca="1" si="425"/>
        <v>0</v>
      </c>
      <c r="IM48" s="19">
        <f t="shared" ca="1" si="425"/>
        <v>0</v>
      </c>
      <c r="IN48" s="19">
        <f t="shared" ca="1" si="425"/>
        <v>0</v>
      </c>
      <c r="IO48" s="19">
        <f t="shared" ca="1" si="425"/>
        <v>0</v>
      </c>
      <c r="IP48" s="19">
        <f t="shared" ca="1" si="425"/>
        <v>0</v>
      </c>
      <c r="IQ48" s="19">
        <f t="shared" ref="IQ48:JA48" ca="1" si="426">OFFSET(IQ$5,$B48,0)</f>
        <v>0</v>
      </c>
      <c r="IR48" s="19">
        <f t="shared" ca="1" si="426"/>
        <v>0</v>
      </c>
      <c r="IS48" s="19">
        <f t="shared" ca="1" si="426"/>
        <v>0</v>
      </c>
      <c r="IT48" s="19">
        <f t="shared" ca="1" si="426"/>
        <v>0</v>
      </c>
      <c r="IU48" s="19">
        <f t="shared" ca="1" si="426"/>
        <v>0</v>
      </c>
      <c r="IV48" s="19">
        <f t="shared" ca="1" si="426"/>
        <v>0</v>
      </c>
      <c r="IW48" s="19">
        <f t="shared" ca="1" si="426"/>
        <v>0</v>
      </c>
      <c r="IX48" s="19">
        <f t="shared" ca="1" si="426"/>
        <v>0</v>
      </c>
      <c r="IY48" s="19">
        <f t="shared" ca="1" si="426"/>
        <v>1</v>
      </c>
      <c r="IZ48" s="19">
        <f t="shared" ca="1" si="426"/>
        <v>0</v>
      </c>
      <c r="JA48" s="19">
        <f t="shared" ca="1" si="426"/>
        <v>1</v>
      </c>
      <c r="JB48" s="9"/>
      <c r="JC48" s="5" t="b">
        <f t="shared" ca="1" si="380"/>
        <v>0</v>
      </c>
      <c r="JD48" s="5" t="b">
        <f t="shared" ca="1" si="381"/>
        <v>0</v>
      </c>
      <c r="JE48" s="5" t="b">
        <f t="shared" ca="1" si="381"/>
        <v>0</v>
      </c>
      <c r="JF48" s="5" t="b">
        <f t="shared" ca="1" si="381"/>
        <v>1</v>
      </c>
      <c r="JG48" s="144">
        <f t="shared" ca="1" si="399"/>
        <v>1</v>
      </c>
      <c r="JH48" s="144">
        <f t="shared" ca="1" si="399"/>
        <v>1</v>
      </c>
      <c r="JI48" s="19" t="str">
        <f t="shared" ca="1" si="400"/>
        <v>-</v>
      </c>
      <c r="JJ48" s="19" t="str">
        <f t="shared" ca="1" si="400"/>
        <v>-</v>
      </c>
      <c r="JK48" s="19" t="str">
        <f t="shared" ca="1" si="400"/>
        <v>-</v>
      </c>
      <c r="JL48" s="19" t="str">
        <f t="shared" ca="1" si="400"/>
        <v>-</v>
      </c>
      <c r="JM48" s="19">
        <f t="shared" ca="1" si="400"/>
        <v>1</v>
      </c>
      <c r="JN48" s="19">
        <f t="shared" ca="1" si="400"/>
        <v>0.66</v>
      </c>
      <c r="JO48" s="19" t="str">
        <f t="shared" ca="1" si="400"/>
        <v>-</v>
      </c>
      <c r="JP48" s="5" t="b" cm="1">
        <f t="array" aca="1" ref="JP48" ca="1">IF(OR(JQ48:JX48&lt;&gt;"-"),TRUE,"-")</f>
        <v>1</v>
      </c>
      <c r="JQ48" s="237">
        <f t="shared" ca="1" si="411"/>
        <v>2</v>
      </c>
      <c r="JR48" s="237">
        <f t="shared" ca="1" si="411"/>
        <v>2</v>
      </c>
      <c r="JS48" s="237">
        <f t="shared" ca="1" si="411"/>
        <v>2</v>
      </c>
      <c r="JT48" s="237">
        <f t="shared" ca="1" si="411"/>
        <v>2</v>
      </c>
      <c r="JU48" s="237">
        <f t="shared" ca="1" si="411"/>
        <v>2</v>
      </c>
      <c r="JV48" s="237">
        <f t="shared" ca="1" si="411"/>
        <v>2</v>
      </c>
      <c r="JW48" s="237">
        <f t="shared" ca="1" si="411"/>
        <v>2</v>
      </c>
      <c r="JX48" s="237">
        <f t="shared" ca="1" si="411"/>
        <v>2</v>
      </c>
      <c r="JY48" s="5" t="str">
        <f t="array" aca="1" ref="JY48" ca="1">IF(OR(JZ48:KF48&lt;&gt;"-"),TRUE,"-")</f>
        <v>-</v>
      </c>
      <c r="JZ48" s="19" t="str">
        <f t="shared" ca="1" si="402"/>
        <v>-</v>
      </c>
      <c r="KA48" s="19" t="str">
        <f t="shared" ca="1" si="402"/>
        <v>-</v>
      </c>
      <c r="KB48" s="19" t="str">
        <f t="shared" ca="1" si="402"/>
        <v>-</v>
      </c>
      <c r="KC48" s="19" t="str">
        <f t="shared" ca="1" si="402"/>
        <v>-</v>
      </c>
      <c r="KD48" s="19" t="str">
        <f t="shared" ca="1" si="402"/>
        <v>-</v>
      </c>
      <c r="KE48" s="19" t="str">
        <f t="shared" ca="1" si="402"/>
        <v>-</v>
      </c>
      <c r="KF48" s="19" t="str">
        <f t="shared" ca="1" si="402"/>
        <v>-</v>
      </c>
      <c r="KG48" s="19" t="b">
        <f t="shared" ca="1" si="402"/>
        <v>1</v>
      </c>
      <c r="KH48" s="144">
        <f t="shared" ca="1" si="383"/>
        <v>2</v>
      </c>
      <c r="KI48" s="19">
        <f t="shared" ca="1" si="402"/>
        <v>2</v>
      </c>
      <c r="KJ48" s="19" t="b">
        <f t="shared" ca="1" si="402"/>
        <v>0</v>
      </c>
      <c r="KK48" s="19" t="str">
        <f t="shared" ca="1" si="402"/>
        <v>-</v>
      </c>
      <c r="KL48" s="5" t="str">
        <f t="shared" ca="1" si="384"/>
        <v>-</v>
      </c>
      <c r="KM48" s="5" t="str">
        <f t="shared" ca="1" si="384"/>
        <v>-</v>
      </c>
      <c r="KN48" s="5" t="str">
        <f t="shared" ca="1" si="384"/>
        <v>-</v>
      </c>
      <c r="KO48" s="5" t="str">
        <f t="shared" ca="1" si="384"/>
        <v>-</v>
      </c>
      <c r="KP48" s="19" t="b">
        <f t="shared" ca="1" si="403"/>
        <v>0</v>
      </c>
      <c r="KQ48" s="19" t="str">
        <f t="shared" ca="1" si="403"/>
        <v>-</v>
      </c>
      <c r="KR48" s="19" t="str">
        <f t="shared" ca="1" si="403"/>
        <v>-</v>
      </c>
      <c r="KS48" s="19" t="b">
        <f t="shared" ca="1" si="403"/>
        <v>1</v>
      </c>
      <c r="KT48" s="19">
        <f t="shared" ca="1" si="403"/>
        <v>0.75</v>
      </c>
      <c r="KU48" s="19">
        <f t="shared" ca="1" si="403"/>
        <v>0.75</v>
      </c>
      <c r="KV48" s="19">
        <f t="shared" ca="1" si="403"/>
        <v>0.99</v>
      </c>
      <c r="KW48" s="19">
        <f t="shared" ca="1" si="403"/>
        <v>0.5</v>
      </c>
      <c r="KX48" s="19">
        <f t="shared" ca="1" si="403"/>
        <v>0</v>
      </c>
      <c r="KY48" s="19">
        <f t="shared" ca="1" si="403"/>
        <v>0</v>
      </c>
      <c r="KZ48" s="19" t="str">
        <f t="shared" ca="1" si="403"/>
        <v>-</v>
      </c>
      <c r="LA48" s="19" t="str">
        <f t="shared" ca="1" si="403"/>
        <v>-</v>
      </c>
      <c r="LB48" s="19" t="str">
        <f t="shared" ca="1" si="403"/>
        <v>-</v>
      </c>
      <c r="LC48" s="5">
        <f t="shared" ca="1" si="386"/>
        <v>1</v>
      </c>
      <c r="LD48" s="9"/>
      <c r="LE48" s="19">
        <f t="shared" ca="1" si="403"/>
        <v>70</v>
      </c>
      <c r="LF48" s="19">
        <f t="shared" ca="1" si="387"/>
        <v>50</v>
      </c>
      <c r="LG48" s="19">
        <f t="shared" ca="1" si="387"/>
        <v>74</v>
      </c>
      <c r="LH48" s="19">
        <f t="shared" ca="1" si="387"/>
        <v>50</v>
      </c>
      <c r="LI48" s="5" t="b" cm="1">
        <f t="array" aca="1" ref="LI48" ca="1">INDEX(i.meatgrid,$Q48,LI$7)</f>
        <v>0</v>
      </c>
      <c r="LJ48" s="5" t="b" cm="1">
        <f t="array" aca="1" ref="LJ48" ca="1">INDEX(i.meatgrid,$Q48,LJ$7)</f>
        <v>0</v>
      </c>
      <c r="LK48" s="19">
        <f t="shared" ca="1" si="387"/>
        <v>1</v>
      </c>
      <c r="LL48" s="5">
        <f t="shared" ca="1" si="388"/>
        <v>1</v>
      </c>
      <c r="LM48" s="5" cm="1">
        <f t="array" aca="1" ref="LM48" ca="1">INDEX(i.meatgrid,$Q48,LM$7)</f>
        <v>0</v>
      </c>
      <c r="LN48" s="5" cm="1">
        <f t="array" aca="1" ref="LN48" ca="1">INDEX(i.meatgrid,$Q48,LN$7)</f>
        <v>0</v>
      </c>
      <c r="LO48" s="5" cm="1">
        <f t="array" aca="1" ref="LO48" ca="1">INDEX(i.meatgrid,$Q48,LO$7)</f>
        <v>0</v>
      </c>
      <c r="LP48" s="5" cm="1">
        <f t="array" aca="1" ref="LP48" ca="1">INDEX(i.meatgrid,$Q48,LP$7)</f>
        <v>0</v>
      </c>
      <c r="LQ48" s="5" cm="1">
        <f t="array" aca="1" ref="LQ48" ca="1">INDEX(i.meatgrid,$Q48,LQ$7)</f>
        <v>1</v>
      </c>
      <c r="LR48" s="5" cm="1">
        <f t="array" aca="1" ref="LR48" ca="1">INDEX(i.meatgrid,$Q48,LR$7)</f>
        <v>1</v>
      </c>
      <c r="LS48" s="5" cm="1">
        <f t="array" aca="1" ref="LS48" ca="1">INDEX(i.meatgrid,$Q48,LS$7)</f>
        <v>1</v>
      </c>
      <c r="LT48" s="5" cm="1">
        <f t="array" aca="1" ref="LT48" ca="1">INDEX(i.meatgrid,$Q48,LT$7)</f>
        <v>1</v>
      </c>
      <c r="LU48" s="19">
        <f t="shared" ca="1" si="389"/>
        <v>1</v>
      </c>
      <c r="LV48" s="9"/>
      <c r="LW48" s="19" t="b">
        <f t="shared" ca="1" si="390"/>
        <v>0</v>
      </c>
      <c r="LX48" s="19" t="b">
        <f t="shared" ca="1" si="390"/>
        <v>0</v>
      </c>
      <c r="LY48" s="19">
        <f t="shared" ca="1" si="390"/>
        <v>1</v>
      </c>
      <c r="LZ48" s="19">
        <f t="shared" ca="1" si="390"/>
        <v>0.75</v>
      </c>
      <c r="MA48" s="19">
        <f t="shared" ca="1" si="390"/>
        <v>0.75</v>
      </c>
      <c r="MB48" s="19">
        <f t="shared" ca="1" si="390"/>
        <v>0.8</v>
      </c>
      <c r="MC48" s="19">
        <f t="shared" ca="1" si="390"/>
        <v>0.82499999999999996</v>
      </c>
      <c r="MD48" s="19">
        <f t="shared" ca="1" si="390"/>
        <v>0.875</v>
      </c>
      <c r="ME48" s="19">
        <f t="shared" ca="1" si="390"/>
        <v>0.9</v>
      </c>
      <c r="MF48" s="19">
        <f t="shared" ca="1" si="390"/>
        <v>1</v>
      </c>
      <c r="MG48" s="19">
        <f t="shared" ca="1" si="390"/>
        <v>0.875</v>
      </c>
      <c r="MH48" s="19" t="b">
        <f t="shared" ca="1" si="390"/>
        <v>1</v>
      </c>
      <c r="MI48" s="19">
        <f t="shared" ca="1" si="390"/>
        <v>74.989999999999995</v>
      </c>
      <c r="MJ48" s="19" t="str">
        <f t="shared" ca="1" si="390"/>
        <v>-</v>
      </c>
      <c r="MK48" s="19" t="str">
        <f t="shared" ca="1" si="390"/>
        <v>-</v>
      </c>
      <c r="ML48" s="19" t="str">
        <f t="shared" ca="1" si="390"/>
        <v>-</v>
      </c>
      <c r="MM48" s="19" t="str">
        <f t="shared" ca="1" si="416"/>
        <v>-</v>
      </c>
      <c r="MN48" s="19" t="str">
        <f t="shared" ca="1" si="416"/>
        <v>-</v>
      </c>
      <c r="MO48" s="19" t="str">
        <f t="shared" ca="1" si="416"/>
        <v>-</v>
      </c>
      <c r="MP48" s="19" t="str">
        <f t="shared" ca="1" si="416"/>
        <v>-</v>
      </c>
      <c r="MQ48" s="19">
        <f t="shared" ca="1" si="416"/>
        <v>36.99</v>
      </c>
      <c r="MR48" s="19">
        <f t="shared" ca="1" si="416"/>
        <v>36.99</v>
      </c>
      <c r="MS48" s="19" t="str">
        <f t="shared" ca="1" si="416"/>
        <v>-</v>
      </c>
      <c r="MT48" s="19" t="str">
        <f t="shared" ca="1" si="416"/>
        <v>-</v>
      </c>
      <c r="MU48" s="19" t="str">
        <f t="shared" ca="1" si="416"/>
        <v>-</v>
      </c>
      <c r="MV48" s="19" t="str">
        <f t="shared" ca="1" si="416"/>
        <v>-</v>
      </c>
      <c r="MW48" s="19" t="str">
        <f t="shared" ca="1" si="416"/>
        <v>-</v>
      </c>
      <c r="MX48" s="19">
        <f t="shared" ca="1" si="416"/>
        <v>49.99</v>
      </c>
      <c r="MY48" s="19">
        <f t="shared" ca="1" si="416"/>
        <v>49.99</v>
      </c>
      <c r="MZ48" s="19">
        <f t="shared" ca="1" si="416"/>
        <v>49.99</v>
      </c>
      <c r="NA48" s="19">
        <f t="shared" ca="1" si="416"/>
        <v>49.99</v>
      </c>
      <c r="NB48" s="19">
        <f t="shared" ca="1" si="416"/>
        <v>49.99</v>
      </c>
      <c r="NC48" s="19">
        <f t="shared" ca="1" si="416"/>
        <v>49.99</v>
      </c>
      <c r="ND48" s="19">
        <f t="shared" ca="1" si="416"/>
        <v>49.99</v>
      </c>
      <c r="NE48" s="19">
        <f t="shared" ca="1" si="416"/>
        <v>49.99</v>
      </c>
      <c r="NF48" s="19">
        <f t="shared" ca="1" si="416"/>
        <v>412.99</v>
      </c>
      <c r="NG48" s="19">
        <f t="shared" ca="1" si="416"/>
        <v>412.99</v>
      </c>
      <c r="NH48" s="19" t="str">
        <f t="shared" ca="1" si="416"/>
        <v>-</v>
      </c>
      <c r="NI48" s="19" t="str">
        <f t="shared" ca="1" si="416"/>
        <v>-</v>
      </c>
      <c r="NJ48" s="19" t="str">
        <f t="shared" ca="1" si="416"/>
        <v>-</v>
      </c>
      <c r="NK48" s="19" t="str">
        <f t="shared" ca="1" si="416"/>
        <v>-</v>
      </c>
      <c r="NL48" s="19" t="str">
        <f t="shared" ca="1" si="416"/>
        <v>-</v>
      </c>
      <c r="NM48" s="19">
        <f t="shared" ca="1" si="416"/>
        <v>6.8900000000000006</v>
      </c>
      <c r="NN48" s="19">
        <f t="shared" ca="1" si="416"/>
        <v>6.8900000000000006</v>
      </c>
      <c r="NO48" s="19">
        <f t="shared" ca="1" si="416"/>
        <v>6.8900000000000006</v>
      </c>
      <c r="NP48" s="19">
        <f t="shared" ca="1" si="416"/>
        <v>6.8900000000000006</v>
      </c>
      <c r="NQ48" s="19">
        <f t="shared" ca="1" si="416"/>
        <v>6.8900000000000006</v>
      </c>
      <c r="NR48" s="19">
        <f t="shared" ca="1" si="416"/>
        <v>6.8900000000000006</v>
      </c>
      <c r="NS48" s="19">
        <f t="shared" ca="1" si="416"/>
        <v>6.8900000000000006</v>
      </c>
      <c r="NT48" s="19">
        <f t="shared" ca="1" si="416"/>
        <v>6.8900000000000006</v>
      </c>
      <c r="NU48" s="19">
        <f t="shared" ca="1" si="416"/>
        <v>346.99</v>
      </c>
      <c r="NV48" s="19">
        <f t="shared" ca="1" si="416"/>
        <v>346.99</v>
      </c>
      <c r="NW48" s="19" t="str">
        <f t="shared" ca="1" si="416"/>
        <v>-</v>
      </c>
      <c r="NX48" s="19" t="str">
        <f t="shared" ca="1" si="416"/>
        <v>-</v>
      </c>
      <c r="NY48" s="19" t="str">
        <f t="shared" ca="1" si="416"/>
        <v>-</v>
      </c>
      <c r="NZ48" s="19" t="str">
        <f t="shared" ca="1" si="416"/>
        <v>-</v>
      </c>
      <c r="OA48" s="19" t="str">
        <f t="shared" ca="1" si="416"/>
        <v>-</v>
      </c>
      <c r="OB48" s="19">
        <f t="shared" ca="1" si="416"/>
        <v>0</v>
      </c>
      <c r="OC48" s="24">
        <v>0</v>
      </c>
    </row>
    <row r="49" spans="1:393" outlineLevel="1">
      <c r="A49" s="21">
        <f t="shared" si="156"/>
        <v>44</v>
      </c>
      <c r="B49" s="21"/>
      <c r="D49" s="14"/>
      <c r="E49" t="b">
        <v>0</v>
      </c>
      <c r="H49" s="21"/>
      <c r="I49" s="21"/>
      <c r="J49" s="21"/>
      <c r="K49" s="21"/>
      <c r="L49" s="21"/>
      <c r="M49" s="21"/>
      <c r="N49" s="21"/>
      <c r="O49" s="21"/>
      <c r="P49" s="21"/>
      <c r="Q49" s="21"/>
      <c r="R49" s="21"/>
      <c r="S49" s="21"/>
      <c r="T49" s="21"/>
      <c r="U49" s="218"/>
      <c r="V49" s="218"/>
      <c r="W49" s="21"/>
      <c r="X49" s="218"/>
      <c r="Y49" s="218"/>
      <c r="Z49" s="218"/>
      <c r="AA49" s="218"/>
      <c r="AB49" s="218"/>
      <c r="AC49" s="323" t="e">
        <f>INDEX(CHOOSE($N49,DataAutumn!i.OptLTWAdj,DataWinter!i.OptLTWAdj,DataSpring!i.OptLTWAdj),AC$7+($AI49-1)*3+($W49-1)*15,$S49+($M49-1)*4)</f>
        <v>#VALUE!</v>
      </c>
      <c r="AD49" s="218"/>
      <c r="AE49" s="218"/>
      <c r="AL49" s="234" t="str">
        <f ca="1">"blank "&amp;TEXT(RAND(),"0.000")</f>
        <v>blank 0.902</v>
      </c>
      <c r="AM49" s="9" t="str">
        <f ca="1">IF(COUNTIF(AL$5:AL49,AL49)=1,"-","Dup")</f>
        <v>-</v>
      </c>
      <c r="AN49" s="9"/>
      <c r="AO49" s="14"/>
      <c r="AP49" s="14"/>
      <c r="AQ49" s="14"/>
      <c r="AR49" s="14"/>
      <c r="AS49" s="14"/>
      <c r="AT49" s="14"/>
      <c r="AU49" s="9"/>
      <c r="AV49" s="14"/>
      <c r="AW49" s="14"/>
      <c r="AX49" s="14"/>
      <c r="AY49" s="14"/>
      <c r="AZ49" s="14"/>
      <c r="BA49" s="14"/>
      <c r="BB49" s="14"/>
      <c r="BC49" s="9"/>
      <c r="BD49" s="14"/>
      <c r="BE49" s="14"/>
      <c r="BF49" s="14"/>
      <c r="BG49" s="14"/>
      <c r="BH49" s="14"/>
      <c r="BI49" s="14"/>
      <c r="BJ49" s="14"/>
      <c r="BK49" s="14"/>
      <c r="BL49" s="14"/>
      <c r="BM49" s="14"/>
      <c r="BN49" s="14"/>
      <c r="BO49" s="9"/>
      <c r="BP49" s="14"/>
      <c r="BQ49" s="14"/>
      <c r="BR49" s="14"/>
      <c r="BS49" s="14"/>
      <c r="BT49" s="14"/>
      <c r="BU49" s="14"/>
      <c r="BV49" s="14"/>
      <c r="BW49" s="14"/>
      <c r="BX49" s="14"/>
      <c r="BY49" s="14"/>
      <c r="BZ49" s="9"/>
      <c r="CA49" s="14"/>
      <c r="CB49" s="14"/>
      <c r="CC49" s="14"/>
      <c r="CD49" s="14"/>
      <c r="CE49" s="14"/>
      <c r="CF49" s="14"/>
      <c r="CG49" s="14"/>
      <c r="CH49" s="14"/>
      <c r="CI49" s="14"/>
      <c r="CJ49" s="14"/>
      <c r="CK49" s="14"/>
      <c r="CL49" s="9"/>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c r="FV49" s="14"/>
      <c r="FW49" s="14"/>
      <c r="FX49" s="14"/>
      <c r="FY49" s="14"/>
      <c r="FZ49" s="14"/>
      <c r="GA49" s="14"/>
      <c r="GB49" s="14"/>
      <c r="GC49" s="14"/>
      <c r="GD49" s="14"/>
      <c r="GE49" s="14"/>
      <c r="GF49" s="14"/>
      <c r="GG49" s="14"/>
      <c r="GH49" s="14"/>
      <c r="GI49" s="14"/>
      <c r="GJ49" s="14"/>
      <c r="GK49" s="14"/>
      <c r="GL49" s="14"/>
      <c r="GM49" s="14"/>
      <c r="GN49" s="14"/>
      <c r="GO49" s="14"/>
      <c r="GP49" s="14"/>
      <c r="GQ49" s="14"/>
      <c r="GR49" s="14"/>
      <c r="GS49" s="14"/>
      <c r="GT49" s="14"/>
      <c r="GU49" s="14"/>
      <c r="GV49" s="14"/>
      <c r="GW49" s="14"/>
      <c r="GX49" s="14"/>
      <c r="GY49" s="14"/>
      <c r="GZ49" s="14"/>
      <c r="HA49" s="14"/>
      <c r="HB49" s="14"/>
      <c r="HC49" s="14"/>
      <c r="HD49" s="14"/>
      <c r="HE49" s="14"/>
      <c r="HF49" s="14"/>
      <c r="HG49" s="14"/>
      <c r="HH49" s="14"/>
      <c r="HI49" s="14"/>
      <c r="HJ49" s="14"/>
      <c r="HK49" s="14"/>
      <c r="HL49" s="14"/>
      <c r="HM49" s="14"/>
      <c r="HN49" s="14"/>
      <c r="HO49" s="14"/>
      <c r="HP49" s="14"/>
      <c r="HQ49" s="14"/>
      <c r="HR49" s="14"/>
      <c r="HS49" s="14"/>
      <c r="HT49" s="14"/>
      <c r="HU49" s="14"/>
      <c r="HV49" s="14"/>
      <c r="HW49" s="14"/>
      <c r="HX49" s="9"/>
      <c r="HY49" s="14"/>
      <c r="HZ49" s="14"/>
      <c r="IA49" s="14"/>
      <c r="IB49" s="14"/>
      <c r="IC49" s="14"/>
      <c r="ID49" s="14"/>
      <c r="IE49" s="14"/>
      <c r="IF49" s="14"/>
      <c r="IG49" s="14"/>
      <c r="IH49" s="14"/>
      <c r="II49" s="14"/>
      <c r="IJ49" s="14"/>
      <c r="IK49" s="14"/>
      <c r="IL49" s="14"/>
      <c r="IM49" s="14"/>
      <c r="IN49" s="14"/>
      <c r="IO49" s="14"/>
      <c r="IP49" s="14"/>
      <c r="IQ49" s="14"/>
      <c r="IR49" s="14"/>
      <c r="IS49" s="14"/>
      <c r="IT49" s="14"/>
      <c r="IU49" s="14"/>
      <c r="IV49" s="14"/>
      <c r="IW49" s="14"/>
      <c r="IX49" s="14"/>
      <c r="IY49" s="14"/>
      <c r="IZ49" s="14"/>
      <c r="JA49" s="14"/>
      <c r="JB49" s="9"/>
      <c r="JC49" s="14"/>
      <c r="JD49" s="14"/>
      <c r="JE49" s="14"/>
      <c r="JF49" s="14"/>
      <c r="JG49" s="14"/>
      <c r="JH49" s="14"/>
      <c r="JI49" s="14"/>
      <c r="JJ49" s="14"/>
      <c r="JK49" s="14"/>
      <c r="JL49" s="14"/>
      <c r="JM49" s="14"/>
      <c r="JN49" s="14"/>
      <c r="JO49" s="14"/>
      <c r="JP49" s="14"/>
      <c r="JQ49" s="14"/>
      <c r="JR49" s="14"/>
      <c r="JS49" s="14"/>
      <c r="JT49" s="14"/>
      <c r="JU49" s="14"/>
      <c r="JV49" s="14"/>
      <c r="JW49" s="14"/>
      <c r="JX49" s="14"/>
      <c r="JY49" s="14"/>
      <c r="JZ49" s="14"/>
      <c r="KA49" s="14"/>
      <c r="KB49" s="14"/>
      <c r="KC49" s="14"/>
      <c r="KD49" s="14"/>
      <c r="KE49" s="14"/>
      <c r="KF49" s="14"/>
      <c r="KG49" s="14"/>
      <c r="KH49" s="14"/>
      <c r="KI49" s="14"/>
      <c r="KJ49" s="14"/>
      <c r="KK49" s="14"/>
      <c r="KL49" s="14"/>
      <c r="KM49" s="14"/>
      <c r="KN49" s="14"/>
      <c r="KO49" s="14"/>
      <c r="KP49" s="14"/>
      <c r="KQ49" s="14"/>
      <c r="KR49" s="14"/>
      <c r="KS49" s="14"/>
      <c r="KT49" s="14"/>
      <c r="KU49" s="14"/>
      <c r="KV49" s="14"/>
      <c r="KW49" s="14"/>
      <c r="KX49" s="14"/>
      <c r="KY49" s="14"/>
      <c r="KZ49" s="14"/>
      <c r="LA49" s="14"/>
      <c r="LB49" s="14"/>
      <c r="LC49" s="14"/>
      <c r="LD49" s="9"/>
      <c r="LE49" s="14"/>
      <c r="LF49" s="14"/>
      <c r="LG49" s="14"/>
      <c r="LH49" s="14"/>
      <c r="LI49" s="14"/>
      <c r="LJ49" s="14"/>
      <c r="LK49" s="14"/>
      <c r="LL49" s="14"/>
      <c r="LM49" s="14"/>
      <c r="LN49" s="14"/>
      <c r="LO49" s="14"/>
      <c r="LP49" s="14"/>
      <c r="LQ49" s="14"/>
      <c r="LR49" s="14"/>
      <c r="LS49" s="14"/>
      <c r="LT49" s="14"/>
      <c r="LU49" s="14"/>
      <c r="LV49" s="9"/>
      <c r="LW49" s="14"/>
      <c r="LX49" s="14"/>
      <c r="LY49" s="14"/>
      <c r="LZ49" s="14"/>
      <c r="MA49" s="14"/>
      <c r="MB49" s="14"/>
      <c r="MC49" s="14"/>
      <c r="MD49" s="14"/>
      <c r="ME49" s="14"/>
      <c r="MF49" s="14"/>
      <c r="MG49" s="14"/>
      <c r="MH49" s="14"/>
      <c r="MI49" s="14"/>
      <c r="MJ49" s="14"/>
      <c r="MK49" s="14"/>
      <c r="ML49" s="14"/>
      <c r="MM49" s="14"/>
      <c r="MN49" s="14"/>
      <c r="MO49" s="14"/>
      <c r="MP49" s="14"/>
      <c r="MQ49" s="14"/>
      <c r="MR49" s="14"/>
      <c r="MS49" s="14"/>
      <c r="MT49" s="14"/>
      <c r="MU49" s="14"/>
      <c r="MV49" s="14"/>
      <c r="MW49" s="14"/>
      <c r="MX49" s="14"/>
      <c r="MY49" s="14"/>
      <c r="MZ49" s="14"/>
      <c r="NA49" s="14"/>
      <c r="NB49" s="14"/>
      <c r="NC49" s="14"/>
      <c r="ND49" s="14"/>
      <c r="NE49" s="14"/>
      <c r="NF49" s="14"/>
      <c r="NG49" s="14"/>
      <c r="NH49" s="14"/>
      <c r="NI49" s="14"/>
      <c r="NJ49" s="14"/>
      <c r="NK49" s="14"/>
      <c r="NL49" s="14"/>
      <c r="NM49" s="14"/>
      <c r="NN49" s="14"/>
      <c r="NO49" s="14"/>
      <c r="NP49" s="14"/>
      <c r="NQ49" s="14"/>
      <c r="NR49" s="14"/>
      <c r="NS49" s="14"/>
      <c r="NT49" s="14"/>
      <c r="NU49" s="14"/>
      <c r="NV49" s="14"/>
      <c r="NW49" s="14"/>
      <c r="NX49" s="14"/>
      <c r="NY49" s="14"/>
      <c r="NZ49" s="14"/>
      <c r="OA49" s="14"/>
      <c r="OB49" s="14"/>
      <c r="OC49" s="24">
        <v>0</v>
      </c>
    </row>
    <row r="50" spans="1:393">
      <c r="A50" s="21">
        <f>ROW(A50)-5</f>
        <v>45</v>
      </c>
      <c r="B50" s="21"/>
      <c r="D50" s="515"/>
      <c r="E50" t="b">
        <v>0</v>
      </c>
      <c r="G50" s="32" t="s">
        <v>1019</v>
      </c>
      <c r="M50">
        <v>1</v>
      </c>
      <c r="N50">
        <v>1</v>
      </c>
      <c r="O50">
        <v>2</v>
      </c>
      <c r="P50">
        <v>1</v>
      </c>
      <c r="Q50">
        <v>1</v>
      </c>
      <c r="R50">
        <v>1</v>
      </c>
      <c r="S50">
        <v>1</v>
      </c>
      <c r="T50">
        <v>1</v>
      </c>
      <c r="U50" s="218"/>
      <c r="V50" s="218"/>
      <c r="W50">
        <v>0</v>
      </c>
      <c r="X50" s="218"/>
      <c r="Y50" s="218">
        <v>0</v>
      </c>
      <c r="Z50" s="218">
        <v>0</v>
      </c>
      <c r="AA50" s="218">
        <v>0</v>
      </c>
      <c r="AB50" s="218">
        <v>0</v>
      </c>
      <c r="AC50" s="218">
        <v>0</v>
      </c>
      <c r="AD50" s="218">
        <v>0</v>
      </c>
      <c r="AE50" s="218">
        <v>0</v>
      </c>
      <c r="AL50" s="233" t="s">
        <v>848</v>
      </c>
      <c r="AM50" s="9" t="str">
        <f ca="1">IF(COUNTIF(AL$5:AL50,AL50)=1,"-","Dup")</f>
        <v>Dup</v>
      </c>
      <c r="AN50" s="9"/>
      <c r="AO50" s="515"/>
      <c r="AP50" s="515"/>
      <c r="AQ50" s="515"/>
      <c r="AR50" s="515"/>
      <c r="AS50" s="515"/>
      <c r="AT50" s="515"/>
      <c r="AU50" s="9"/>
      <c r="AV50" s="515"/>
      <c r="AW50" s="515"/>
      <c r="AX50" s="515"/>
      <c r="AY50" s="515"/>
      <c r="AZ50" s="515"/>
      <c r="BA50" s="515"/>
      <c r="BB50" s="515"/>
      <c r="BC50" s="9"/>
      <c r="BD50" s="515"/>
      <c r="BE50" s="515"/>
      <c r="BF50" s="515"/>
      <c r="BG50" s="515"/>
      <c r="BH50" s="515"/>
      <c r="BI50" s="515"/>
      <c r="BJ50" s="515"/>
      <c r="BK50" s="515"/>
      <c r="BL50" s="515"/>
      <c r="BM50" s="515"/>
      <c r="BN50" s="515"/>
      <c r="BO50" s="9"/>
      <c r="BP50" s="515"/>
      <c r="BQ50" s="515"/>
      <c r="BR50" s="515"/>
      <c r="BS50" s="515"/>
      <c r="BT50" s="515"/>
      <c r="BU50" s="515"/>
      <c r="BV50" s="515"/>
      <c r="BW50" s="515"/>
      <c r="BX50" s="515"/>
      <c r="BY50" s="515"/>
      <c r="BZ50" s="9"/>
      <c r="CA50" s="515"/>
      <c r="CB50" s="515"/>
      <c r="CC50" s="515"/>
      <c r="CD50" s="515"/>
      <c r="CE50" s="515"/>
      <c r="CF50" s="515"/>
      <c r="CG50" s="515"/>
      <c r="CH50" s="515"/>
      <c r="CI50" s="515"/>
      <c r="CJ50" s="515"/>
      <c r="CK50" s="515"/>
      <c r="CL50" s="9"/>
      <c r="CM50" s="515"/>
      <c r="CN50" s="515"/>
      <c r="CO50" s="515"/>
      <c r="CP50" s="515"/>
      <c r="CQ50" s="515"/>
      <c r="CR50" s="515"/>
      <c r="CS50" s="515"/>
      <c r="CT50" s="515"/>
      <c r="CU50" s="515"/>
      <c r="CV50" s="515"/>
      <c r="CW50" s="515"/>
      <c r="CX50" s="515"/>
      <c r="CY50" s="515"/>
      <c r="CZ50" s="515"/>
      <c r="DA50" s="515"/>
      <c r="DB50" s="515"/>
      <c r="DC50" s="515"/>
      <c r="DD50" s="515"/>
      <c r="DE50" s="515"/>
      <c r="DF50" s="515"/>
      <c r="DG50" s="515"/>
      <c r="DH50" s="515"/>
      <c r="DI50" s="515"/>
      <c r="DJ50" s="515"/>
      <c r="DK50" s="515"/>
      <c r="DL50" s="515"/>
      <c r="DM50" s="515"/>
      <c r="DN50" s="515"/>
      <c r="DO50" s="515"/>
      <c r="DP50" s="515"/>
      <c r="DQ50" s="515"/>
      <c r="DR50" s="515"/>
      <c r="DS50" s="515"/>
      <c r="DT50" s="515"/>
      <c r="DU50" s="515"/>
      <c r="DV50" s="516"/>
      <c r="DW50" s="515"/>
      <c r="DX50" s="515"/>
      <c r="DY50" s="515"/>
      <c r="DZ50" s="515"/>
      <c r="EA50" s="515"/>
      <c r="EB50" s="515"/>
      <c r="EC50" s="515"/>
      <c r="ED50" s="515"/>
      <c r="EE50" s="515"/>
      <c r="EF50" s="515"/>
      <c r="EG50" s="515"/>
      <c r="EH50" s="515"/>
      <c r="EI50" s="515"/>
      <c r="EJ50" s="515"/>
      <c r="EK50" s="515"/>
      <c r="EL50" s="515"/>
      <c r="EM50" s="515"/>
      <c r="EN50" s="515"/>
      <c r="EO50" s="515"/>
      <c r="EP50" s="515"/>
      <c r="EQ50" s="515"/>
      <c r="ER50" s="515"/>
      <c r="ES50" s="515"/>
      <c r="ET50" s="515"/>
      <c r="EU50" s="515"/>
      <c r="EV50" s="515"/>
      <c r="EW50" s="515"/>
      <c r="EX50" s="515"/>
      <c r="EY50" s="515"/>
      <c r="EZ50" s="515"/>
      <c r="FA50" s="515"/>
      <c r="FB50" s="515"/>
      <c r="FC50" s="515"/>
      <c r="FD50" s="515"/>
      <c r="FE50" s="515"/>
      <c r="FF50" s="515"/>
      <c r="FG50" s="515"/>
      <c r="FH50" s="515"/>
      <c r="FI50" s="515"/>
      <c r="FJ50" s="515"/>
      <c r="FK50" s="515"/>
      <c r="FL50" s="515"/>
      <c r="FM50" s="515"/>
      <c r="FN50" s="515"/>
      <c r="FO50" s="515"/>
      <c r="FP50" s="515"/>
      <c r="FQ50" s="515"/>
      <c r="FR50" s="515"/>
      <c r="FS50" s="515"/>
      <c r="FT50" s="515"/>
      <c r="FU50" s="515"/>
      <c r="FV50" s="515"/>
      <c r="FW50" s="515"/>
      <c r="FX50" s="515"/>
      <c r="FY50" s="515"/>
      <c r="FZ50" s="515"/>
      <c r="GA50" s="515"/>
      <c r="GB50" s="515"/>
      <c r="GC50" s="515"/>
      <c r="GD50" s="515"/>
      <c r="GE50" s="515"/>
      <c r="GF50" s="515"/>
      <c r="GG50" s="515"/>
      <c r="GH50" s="515"/>
      <c r="GI50" s="515"/>
      <c r="GJ50" s="515"/>
      <c r="GK50" s="515"/>
      <c r="GL50" s="515"/>
      <c r="GM50" s="515"/>
      <c r="GN50" s="515"/>
      <c r="GO50" s="515"/>
      <c r="GP50" s="515"/>
      <c r="GQ50" s="515"/>
      <c r="GR50" s="515"/>
      <c r="GS50" s="515"/>
      <c r="GT50" s="515"/>
      <c r="GU50" s="515"/>
      <c r="GV50" s="515"/>
      <c r="GW50" s="515"/>
      <c r="GX50" s="515"/>
      <c r="GY50" s="515"/>
      <c r="GZ50" s="515"/>
      <c r="HA50" s="515"/>
      <c r="HB50" s="515"/>
      <c r="HC50" s="515"/>
      <c r="HD50" s="515"/>
      <c r="HE50" s="515"/>
      <c r="HF50" s="515"/>
      <c r="HG50" s="515"/>
      <c r="HH50" s="515"/>
      <c r="HI50" s="515"/>
      <c r="HJ50" s="515"/>
      <c r="HK50" s="515"/>
      <c r="HL50" s="515"/>
      <c r="HM50" s="515"/>
      <c r="HN50" s="515"/>
      <c r="HO50" s="515"/>
      <c r="HP50" s="515"/>
      <c r="HQ50" s="515"/>
      <c r="HR50" s="515"/>
      <c r="HS50" s="515"/>
      <c r="HT50" s="515"/>
      <c r="HU50" s="515"/>
      <c r="HV50" s="515"/>
      <c r="HW50" s="515"/>
      <c r="HX50" s="9"/>
      <c r="HY50" s="515"/>
      <c r="HZ50" s="515"/>
      <c r="IA50" s="515"/>
      <c r="IB50" s="515"/>
      <c r="IC50" s="515"/>
      <c r="ID50" s="515"/>
      <c r="IE50" s="515"/>
      <c r="IF50" s="515"/>
      <c r="IG50" s="515"/>
      <c r="IH50" s="515"/>
      <c r="II50" s="515"/>
      <c r="IJ50" s="515"/>
      <c r="IK50" s="515"/>
      <c r="IL50" s="515"/>
      <c r="IM50" s="515"/>
      <c r="IN50" s="515"/>
      <c r="IO50" s="515"/>
      <c r="IP50" s="515"/>
      <c r="IQ50" s="515"/>
      <c r="IR50" s="515"/>
      <c r="IS50" s="515"/>
      <c r="IT50" s="515"/>
      <c r="IU50" s="515"/>
      <c r="IV50" s="515"/>
      <c r="IW50" s="515"/>
      <c r="IX50" s="515"/>
      <c r="IY50" s="515"/>
      <c r="IZ50" s="515"/>
      <c r="JA50" s="515"/>
      <c r="JB50" s="9"/>
      <c r="JC50" s="515"/>
      <c r="JD50" s="515"/>
      <c r="JE50" s="515"/>
      <c r="JF50" s="515"/>
      <c r="JG50" s="515"/>
      <c r="JH50" s="515"/>
      <c r="JI50" s="515"/>
      <c r="JJ50" s="515"/>
      <c r="JK50" s="515"/>
      <c r="JL50" s="515"/>
      <c r="JM50" s="515"/>
      <c r="JN50" s="515"/>
      <c r="JO50" s="515"/>
      <c r="JP50" s="515"/>
      <c r="JQ50" s="515"/>
      <c r="JR50" s="515"/>
      <c r="JS50" s="515"/>
      <c r="JT50" s="515"/>
      <c r="JU50" s="515"/>
      <c r="JV50" s="515"/>
      <c r="JW50" s="515"/>
      <c r="JX50" s="515"/>
      <c r="JY50" s="515"/>
      <c r="JZ50" s="515"/>
      <c r="KA50" s="515"/>
      <c r="KB50" s="515"/>
      <c r="KC50" s="515"/>
      <c r="KD50" s="515"/>
      <c r="KE50" s="515"/>
      <c r="KF50" s="515"/>
      <c r="KG50" s="515"/>
      <c r="KH50" s="515"/>
      <c r="KI50" s="515"/>
      <c r="KJ50" s="515"/>
      <c r="KK50" s="515"/>
      <c r="KL50" s="515"/>
      <c r="KM50" s="515"/>
      <c r="KN50" s="515"/>
      <c r="KO50" s="515"/>
      <c r="KP50" s="515"/>
      <c r="KQ50" s="515"/>
      <c r="KR50" s="515"/>
      <c r="KS50" s="515"/>
      <c r="KT50" s="515"/>
      <c r="KU50" s="515"/>
      <c r="KV50" s="515"/>
      <c r="KW50" s="515"/>
      <c r="KX50" s="515"/>
      <c r="KY50" s="515"/>
      <c r="KZ50" s="515"/>
      <c r="LA50" s="515"/>
      <c r="LB50" s="515"/>
      <c r="LC50" s="515"/>
      <c r="LD50" s="9"/>
      <c r="LE50" s="515"/>
      <c r="LF50" s="515"/>
      <c r="LG50" s="515"/>
      <c r="LH50" s="515"/>
      <c r="LI50" s="515"/>
      <c r="LJ50" s="515"/>
      <c r="LK50" s="515"/>
      <c r="LL50" s="515"/>
      <c r="LM50" s="515"/>
      <c r="LN50" s="515"/>
      <c r="LO50" s="515"/>
      <c r="LP50" s="515"/>
      <c r="LQ50" s="515"/>
      <c r="LR50" s="515"/>
      <c r="LS50" s="515"/>
      <c r="LT50" s="515"/>
      <c r="LU50" s="515"/>
      <c r="LV50" s="9"/>
      <c r="LW50" s="515"/>
      <c r="LX50" s="515"/>
      <c r="LY50" s="515"/>
      <c r="LZ50" s="515"/>
      <c r="MA50" s="515"/>
      <c r="MB50" s="515"/>
      <c r="MC50" s="515"/>
      <c r="MD50" s="515"/>
      <c r="ME50" s="515"/>
      <c r="MF50" s="515"/>
      <c r="MG50" s="515"/>
      <c r="MH50" s="515"/>
      <c r="MI50" s="515"/>
      <c r="MJ50" s="515"/>
      <c r="MK50" s="515"/>
      <c r="ML50" s="515"/>
      <c r="MM50" s="515"/>
      <c r="MN50" s="515"/>
      <c r="MO50" s="515"/>
      <c r="MP50" s="515"/>
      <c r="MQ50" s="515"/>
      <c r="MR50" s="515"/>
      <c r="MS50" s="515"/>
      <c r="MT50" s="515"/>
      <c r="MU50" s="515"/>
      <c r="MV50" s="515"/>
      <c r="MW50" s="515"/>
      <c r="MX50" s="515"/>
      <c r="MY50" s="515"/>
      <c r="MZ50" s="515"/>
      <c r="NA50" s="515"/>
      <c r="NB50" s="515"/>
      <c r="NC50" s="515"/>
      <c r="ND50" s="515"/>
      <c r="NE50" s="515"/>
      <c r="NF50" s="515"/>
      <c r="NG50" s="515"/>
      <c r="NH50" s="515"/>
      <c r="NI50" s="515"/>
      <c r="NJ50" s="515"/>
      <c r="NK50" s="515"/>
      <c r="NL50" s="515"/>
      <c r="NM50" s="515"/>
      <c r="NN50" s="515"/>
      <c r="NO50" s="515"/>
      <c r="NP50" s="515"/>
      <c r="NQ50" s="515"/>
      <c r="NR50" s="515"/>
      <c r="NS50" s="515"/>
      <c r="NT50" s="515"/>
      <c r="NU50" s="515"/>
      <c r="NV50" s="515"/>
      <c r="NW50" s="515"/>
      <c r="NX50" s="515"/>
      <c r="NY50" s="515"/>
      <c r="NZ50" s="515"/>
      <c r="OA50" s="515"/>
      <c r="OB50" s="515"/>
      <c r="OC50" s="24">
        <v>0</v>
      </c>
    </row>
    <row r="51" spans="1:393" outlineLevel="1">
      <c r="A51" s="21">
        <f>ROW(A51)-5</f>
        <v>46</v>
      </c>
      <c r="B51" s="21"/>
      <c r="D51" s="14"/>
      <c r="E51" t="b">
        <v>0</v>
      </c>
      <c r="G51" s="32" t="s">
        <v>1020</v>
      </c>
      <c r="M51">
        <v>4</v>
      </c>
      <c r="N51">
        <v>3</v>
      </c>
      <c r="O51">
        <v>2</v>
      </c>
      <c r="P51">
        <v>3</v>
      </c>
      <c r="Q51">
        <v>4</v>
      </c>
      <c r="R51">
        <v>3</v>
      </c>
      <c r="S51">
        <v>4</v>
      </c>
      <c r="T51">
        <v>4</v>
      </c>
      <c r="U51" s="218"/>
      <c r="V51" s="218"/>
      <c r="W51">
        <v>0</v>
      </c>
      <c r="X51" s="218"/>
      <c r="Y51" s="218">
        <v>0</v>
      </c>
      <c r="Z51" s="218">
        <v>0</v>
      </c>
      <c r="AA51" s="218">
        <v>0</v>
      </c>
      <c r="AB51" s="218">
        <v>3</v>
      </c>
      <c r="AC51" s="218">
        <v>5</v>
      </c>
      <c r="AD51" s="218">
        <v>5</v>
      </c>
      <c r="AE51" s="218">
        <v>5</v>
      </c>
      <c r="AL51" s="559" t="s">
        <v>1828</v>
      </c>
      <c r="AM51" s="9" t="str">
        <f ca="1">IF(COUNTIF(AL$5:AL51,AL51)=1,"-","Dup")</f>
        <v>-</v>
      </c>
      <c r="AN51" s="9"/>
      <c r="AO51" s="14"/>
      <c r="AP51" s="14"/>
      <c r="AQ51" s="14"/>
      <c r="AR51" s="14"/>
      <c r="AS51" s="14"/>
      <c r="AT51" s="14"/>
      <c r="AU51" s="9"/>
      <c r="AV51" s="14"/>
      <c r="AW51" s="14"/>
      <c r="AX51" s="14"/>
      <c r="AY51" s="14"/>
      <c r="AZ51" s="14"/>
      <c r="BA51" s="14"/>
      <c r="BB51" s="14"/>
      <c r="BC51" s="9"/>
      <c r="BD51" s="14"/>
      <c r="BE51" s="14"/>
      <c r="BF51" s="14"/>
      <c r="BG51" s="14"/>
      <c r="BH51" s="14"/>
      <c r="BI51" s="14"/>
      <c r="BJ51" s="14"/>
      <c r="BK51" s="14"/>
      <c r="BL51" s="14"/>
      <c r="BM51" s="14"/>
      <c r="BN51" s="14"/>
      <c r="BO51" s="9"/>
      <c r="BP51" s="14"/>
      <c r="BQ51" s="14"/>
      <c r="BR51" s="14"/>
      <c r="BS51" s="14"/>
      <c r="BT51" s="14"/>
      <c r="BU51" s="14"/>
      <c r="BV51" s="14"/>
      <c r="BW51" s="14"/>
      <c r="BX51" s="14"/>
      <c r="BY51" s="14"/>
      <c r="BZ51" s="9"/>
      <c r="CA51" s="14"/>
      <c r="CB51" s="14"/>
      <c r="CC51" s="14"/>
      <c r="CD51" s="14"/>
      <c r="CE51" s="14"/>
      <c r="CF51" s="153"/>
      <c r="CG51" s="14"/>
      <c r="CH51" s="14"/>
      <c r="CI51" s="14"/>
      <c r="CJ51" s="14"/>
      <c r="CK51" s="14"/>
      <c r="CL51" s="9"/>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c r="DS51" s="14"/>
      <c r="DT51" s="14"/>
      <c r="DU51" s="14"/>
      <c r="DV51" s="322"/>
      <c r="DW51" s="14"/>
      <c r="DX51" s="14"/>
      <c r="DY51" s="14"/>
      <c r="DZ51" s="14"/>
      <c r="EA51" s="14"/>
      <c r="EB51" s="14"/>
      <c r="EC51" s="14"/>
      <c r="ED51" s="14"/>
      <c r="EE51" s="14"/>
      <c r="EF51" s="14"/>
      <c r="EG51" s="14"/>
      <c r="EH51" s="14"/>
      <c r="EI51" s="14"/>
      <c r="EJ51" s="14"/>
      <c r="EK51" s="14"/>
      <c r="EL51" s="14"/>
      <c r="EM51" s="14"/>
      <c r="EN51" s="14"/>
      <c r="EO51" s="14"/>
      <c r="EP51" s="14"/>
      <c r="EQ51" s="14"/>
      <c r="ER51" s="14"/>
      <c r="ES51" s="14"/>
      <c r="ET51" s="14"/>
      <c r="EU51" s="14"/>
      <c r="EV51" s="14"/>
      <c r="EW51" s="14"/>
      <c r="EX51" s="14"/>
      <c r="EY51" s="14"/>
      <c r="EZ51" s="14"/>
      <c r="FA51" s="14"/>
      <c r="FB51" s="14"/>
      <c r="FC51" s="14"/>
      <c r="FD51" s="14"/>
      <c r="FE51" s="14"/>
      <c r="FF51" s="14"/>
      <c r="FG51" s="14"/>
      <c r="FH51" s="14"/>
      <c r="FI51" s="14"/>
      <c r="FJ51" s="14"/>
      <c r="FK51" s="14"/>
      <c r="FL51" s="14"/>
      <c r="FM51" s="14"/>
      <c r="FN51" s="14"/>
      <c r="FO51" s="14"/>
      <c r="FP51" s="14"/>
      <c r="FQ51" s="14"/>
      <c r="FR51" s="14"/>
      <c r="FS51" s="14"/>
      <c r="FT51" s="14"/>
      <c r="FU51" s="14"/>
      <c r="FV51" s="14"/>
      <c r="FW51" s="14"/>
      <c r="FX51" s="14"/>
      <c r="FY51" s="14"/>
      <c r="FZ51" s="14"/>
      <c r="GA51" s="14"/>
      <c r="GB51" s="14"/>
      <c r="GC51" s="14"/>
      <c r="GD51" s="14"/>
      <c r="GE51" s="14"/>
      <c r="GF51" s="14"/>
      <c r="GG51" s="14"/>
      <c r="GH51" s="14"/>
      <c r="GI51" s="14"/>
      <c r="GJ51" s="14"/>
      <c r="GK51" s="14"/>
      <c r="GL51" s="14"/>
      <c r="GM51" s="14"/>
      <c r="GN51" s="14"/>
      <c r="GO51" s="14"/>
      <c r="GP51" s="14"/>
      <c r="GQ51" s="14"/>
      <c r="GR51" s="14"/>
      <c r="GS51" s="14"/>
      <c r="GT51" s="14"/>
      <c r="GU51" s="14"/>
      <c r="GV51" s="14"/>
      <c r="GW51" s="14"/>
      <c r="GX51" s="14"/>
      <c r="GY51" s="14"/>
      <c r="GZ51" s="14"/>
      <c r="HA51" s="14"/>
      <c r="HB51" s="14"/>
      <c r="HC51" s="14"/>
      <c r="HD51" s="14"/>
      <c r="HE51" s="14"/>
      <c r="HF51" s="14"/>
      <c r="HG51" s="14"/>
      <c r="HH51" s="14"/>
      <c r="HI51" s="14"/>
      <c r="HJ51" s="14"/>
      <c r="HK51" s="14"/>
      <c r="HL51" s="14"/>
      <c r="HM51" s="14"/>
      <c r="HN51" s="14"/>
      <c r="HO51" s="14"/>
      <c r="HP51" s="14"/>
      <c r="HQ51" s="14"/>
      <c r="HR51" s="14"/>
      <c r="HS51" s="14"/>
      <c r="HT51" s="14"/>
      <c r="HU51" s="14"/>
      <c r="HV51" s="14"/>
      <c r="HW51" s="14"/>
      <c r="HX51" s="9"/>
      <c r="HY51" s="14"/>
      <c r="HZ51" s="14"/>
      <c r="IA51" s="14"/>
      <c r="IB51" s="14"/>
      <c r="IC51" s="14"/>
      <c r="ID51" s="14"/>
      <c r="IE51" s="14"/>
      <c r="IF51" s="14"/>
      <c r="IG51" s="14"/>
      <c r="IH51" s="14"/>
      <c r="II51" s="14"/>
      <c r="IJ51" s="14"/>
      <c r="IK51" s="14"/>
      <c r="IL51" s="14"/>
      <c r="IM51" s="14"/>
      <c r="IN51" s="14"/>
      <c r="IO51" s="14"/>
      <c r="IP51" s="14"/>
      <c r="IQ51" s="14"/>
      <c r="IR51" s="14"/>
      <c r="IS51" s="14"/>
      <c r="IT51" s="14"/>
      <c r="IU51" s="14"/>
      <c r="IV51" s="14"/>
      <c r="IW51" s="14"/>
      <c r="IX51" s="14"/>
      <c r="IY51" s="14"/>
      <c r="IZ51" s="14"/>
      <c r="JA51" s="14"/>
      <c r="JB51" s="9"/>
      <c r="JC51" s="14"/>
      <c r="JD51" s="14"/>
      <c r="JE51" s="14"/>
      <c r="JF51" s="14"/>
      <c r="JG51" s="14"/>
      <c r="JH51" s="14"/>
      <c r="JI51" s="14"/>
      <c r="JJ51" s="14"/>
      <c r="JK51" s="14"/>
      <c r="JL51" s="14"/>
      <c r="JM51" s="14"/>
      <c r="JN51" s="14"/>
      <c r="JO51" s="14"/>
      <c r="JP51" s="14"/>
      <c r="JQ51" s="14"/>
      <c r="JR51" s="14"/>
      <c r="JS51" s="14"/>
      <c r="JT51" s="14"/>
      <c r="JU51" s="14"/>
      <c r="JV51" s="14"/>
      <c r="JW51" s="14"/>
      <c r="JX51" s="14"/>
      <c r="JY51" s="14"/>
      <c r="JZ51" s="14"/>
      <c r="KA51" s="14"/>
      <c r="KB51" s="14"/>
      <c r="KC51" s="14"/>
      <c r="KD51" s="14"/>
      <c r="KE51" s="14"/>
      <c r="KF51" s="14"/>
      <c r="KG51" s="14"/>
      <c r="KH51" s="14"/>
      <c r="KI51" s="14"/>
      <c r="KJ51" s="14"/>
      <c r="KK51" s="14"/>
      <c r="KL51" s="14"/>
      <c r="KM51" s="14"/>
      <c r="KN51" s="14"/>
      <c r="KO51" s="14"/>
      <c r="KP51" s="14"/>
      <c r="KQ51" s="14"/>
      <c r="KR51" s="14"/>
      <c r="KS51" s="14"/>
      <c r="KT51" s="14"/>
      <c r="KU51" s="14"/>
      <c r="KV51" s="14"/>
      <c r="KW51" s="14"/>
      <c r="KX51" s="14"/>
      <c r="KY51" s="14"/>
      <c r="KZ51" s="14"/>
      <c r="LA51" s="14"/>
      <c r="LB51" s="14"/>
      <c r="LC51" s="14"/>
      <c r="LD51" s="9"/>
      <c r="LE51" s="14"/>
      <c r="LF51" s="14"/>
      <c r="LG51" s="14"/>
      <c r="LH51" s="14"/>
      <c r="LI51" s="14"/>
      <c r="LJ51" s="14"/>
      <c r="LK51" s="14"/>
      <c r="LL51" s="14"/>
      <c r="LM51" s="14"/>
      <c r="LN51" s="14"/>
      <c r="LO51" s="14"/>
      <c r="LP51" s="14"/>
      <c r="LQ51" s="14"/>
      <c r="LR51" s="14"/>
      <c r="LS51" s="14"/>
      <c r="LT51" s="14"/>
      <c r="LU51" s="14"/>
      <c r="LV51" s="9"/>
      <c r="LW51" s="14"/>
      <c r="LX51" s="14"/>
      <c r="LY51" s="14"/>
      <c r="LZ51" s="14"/>
      <c r="MA51" s="14"/>
      <c r="MB51" s="14"/>
      <c r="MC51" s="14"/>
      <c r="MD51" s="14"/>
      <c r="ME51" s="14"/>
      <c r="MF51" s="14"/>
      <c r="MG51" s="14"/>
      <c r="MH51" s="14"/>
      <c r="MI51" s="14"/>
      <c r="MJ51" s="14"/>
      <c r="MK51" s="14"/>
      <c r="ML51" s="14"/>
      <c r="MM51" s="14"/>
      <c r="MN51" s="14"/>
      <c r="MO51" s="14"/>
      <c r="MP51" s="14"/>
      <c r="MQ51" s="14"/>
      <c r="MR51" s="14"/>
      <c r="MS51" s="14"/>
      <c r="MT51" s="14"/>
      <c r="MU51" s="14"/>
      <c r="MV51" s="14"/>
      <c r="MW51" s="14"/>
      <c r="MX51" s="14"/>
      <c r="MY51" s="14"/>
      <c r="MZ51" s="14"/>
      <c r="NA51" s="14"/>
      <c r="NB51" s="14"/>
      <c r="NC51" s="14"/>
      <c r="ND51" s="14"/>
      <c r="NE51" s="14"/>
      <c r="NF51" s="14"/>
      <c r="NG51" s="14"/>
      <c r="NH51" s="14"/>
      <c r="NI51" s="14"/>
      <c r="NJ51" s="14"/>
      <c r="NK51" s="14"/>
      <c r="NL51" s="14"/>
      <c r="NM51" s="14"/>
      <c r="NN51" s="14"/>
      <c r="NO51" s="14"/>
      <c r="NP51" s="14"/>
      <c r="NQ51" s="14"/>
      <c r="NR51" s="14"/>
      <c r="NS51" s="14"/>
      <c r="NT51" s="14"/>
      <c r="NU51" s="14"/>
      <c r="NV51" s="14"/>
      <c r="NW51" s="14"/>
      <c r="NX51" s="14"/>
      <c r="NY51" s="14"/>
      <c r="NZ51" s="14"/>
      <c r="OA51" s="14"/>
      <c r="OB51" s="14"/>
      <c r="OC51" s="24">
        <v>0</v>
      </c>
    </row>
    <row r="52" spans="1:393" outlineLevel="1">
      <c r="A52" s="21">
        <f t="shared" si="156"/>
        <v>47</v>
      </c>
      <c r="B52" s="21">
        <f>$A$14</f>
        <v>9</v>
      </c>
      <c r="C52">
        <v>110</v>
      </c>
      <c r="D52" s="144" t="str">
        <f>INDEX(i.Region_Desc,$K52,1)</f>
        <v>GSM</v>
      </c>
      <c r="E52" t="b">
        <f t="shared" ref="E52:E53" si="427">NOT($HZ52)</f>
        <v>1</v>
      </c>
      <c r="F52" t="b">
        <v>0</v>
      </c>
      <c r="G52" t="b">
        <f>E52</f>
        <v>1</v>
      </c>
      <c r="H52" s="29">
        <v>1</v>
      </c>
      <c r="I52" s="29">
        <v>1</v>
      </c>
      <c r="J52" s="29" t="str">
        <f>""</f>
        <v/>
      </c>
      <c r="K52" s="29">
        <f>d.Region</f>
        <v>2</v>
      </c>
      <c r="L52" s="29">
        <v>2</v>
      </c>
      <c r="M52" s="29">
        <v>2</v>
      </c>
      <c r="N52" s="29">
        <v>3</v>
      </c>
      <c r="O52" s="29">
        <v>1</v>
      </c>
      <c r="P52" s="29">
        <v>1</v>
      </c>
      <c r="Q52" s="29">
        <v>2</v>
      </c>
      <c r="R52" s="29">
        <v>1</v>
      </c>
      <c r="S52" s="29">
        <v>1</v>
      </c>
      <c r="T52" s="29">
        <v>1</v>
      </c>
      <c r="U52" s="218"/>
      <c r="V52" s="218"/>
      <c r="W52" s="29">
        <v>0</v>
      </c>
      <c r="X52" s="218"/>
      <c r="Y52" s="218"/>
      <c r="Z52" s="218"/>
      <c r="AA52" s="218"/>
      <c r="AB52" s="218"/>
      <c r="AC52" s="218"/>
      <c r="AD52" s="218"/>
      <c r="AE52" s="218"/>
      <c r="AF52" s="144">
        <f>INDEX(CHOOSE($N52,DataAutumn!i.AdultDrys,DataWinter!i.AdultDrys,DataSpring!i.AdultDrys),1,$M52)</f>
        <v>3</v>
      </c>
      <c r="AG52" s="5">
        <f t="shared" ref="AG52:AH54" si="428">INDEX(i.FlkStrctr,$M52,AG$7)</f>
        <v>2</v>
      </c>
      <c r="AH52" s="5">
        <f t="shared" si="428"/>
        <v>0</v>
      </c>
      <c r="AI52" s="5">
        <f>INDEX(i.StdELMan,($K52-1)*12+($M52-1)*3+$N52,AI$7)</f>
        <v>1</v>
      </c>
      <c r="AJ52" s="218"/>
      <c r="AK52" s="218"/>
      <c r="AL52" s="365" t="str">
        <f ca="1">TEXT(LEFT(OFFSET(AL52,-1,0),5)+1,"00000")&amp;MID(OFFSET(AL52,-1,0),6,FIND(" ",OFFSET(AL52,-1,0),7)-5)
&amp; $D52           &amp; " Day"&amp;INDEX(i.DOY,$N52,1)              &amp; IF($HY52=0," FWM","")&amp;IF($HY52=1," MWM","")&amp;IF($HY52=5," Mat","")&amp;IF($HZ52=TRUE,"&amp;BBT","    ")
&amp;INDEX(DataMaster!$B$98:$B$103,$Q52,0)    &amp; " WP"&amp;TEXT($LK52*100,"000p")           &amp; " MP"&amp;TEXT($LL52*100,"000p")           &amp; " GP"&amp;TEXT($LU52*100,"000p")
&amp; " (F"&amp;3+COUNTIF($CT52:$CW52,TRUE)&amp;3&amp;"N"&amp;$DK52&amp;$DL52&amp;")"</f>
        <v>00001 Base_SE GSM Day204 MWM    Only export WP100p MP100p GP100p (F33N11)</v>
      </c>
      <c r="AM52" s="9" t="str">
        <f ca="1">IF(COUNTIF(AL$5:AL52,AL52)=1,"-","Dup")</f>
        <v>-</v>
      </c>
      <c r="AN52" s="9"/>
      <c r="AO52" s="12" t="b">
        <v>1</v>
      </c>
      <c r="AP52" s="12" t="b">
        <v>1</v>
      </c>
      <c r="AQ52" s="12" t="b">
        <v>1</v>
      </c>
      <c r="AR52" s="12" t="b">
        <v>1</v>
      </c>
      <c r="AS52" s="12" t="b">
        <v>1</v>
      </c>
      <c r="AT52" s="12" t="b">
        <v>1</v>
      </c>
      <c r="AU52" s="9"/>
      <c r="AV52" s="5" t="b">
        <f t="shared" ref="AV52:BA54" si="429">INDEX(i.model_structure,$H52,AV$7)</f>
        <v>1</v>
      </c>
      <c r="AW52" s="5" t="str">
        <f t="shared" si="429"/>
        <v>-</v>
      </c>
      <c r="AX52" s="5" t="str">
        <f t="shared" si="429"/>
        <v>-</v>
      </c>
      <c r="AY52" s="5" t="str">
        <f t="shared" si="429"/>
        <v>-</v>
      </c>
      <c r="AZ52" s="5" t="b">
        <f t="shared" si="429"/>
        <v>0</v>
      </c>
      <c r="BA52" s="144">
        <f t="shared" si="429"/>
        <v>0.25</v>
      </c>
      <c r="BB52" s="19" t="b">
        <f t="shared" ref="BB52:BB54" ca="1" si="430">OFFSET(BB$5,$B52,0)</f>
        <v>1</v>
      </c>
      <c r="BC52" s="9"/>
      <c r="BD52" s="5" t="str">
        <f ca="1">IF($M52&lt;&gt;4,OFFSET(BD$5,$B52,0),1)</f>
        <v>-</v>
      </c>
      <c r="BE52" s="19" t="str">
        <f t="shared" ref="BE52:BG54" ca="1" si="431">OFFSET(BE$5,$B52,0)</f>
        <v>-</v>
      </c>
      <c r="BF52" s="19" t="str">
        <f t="shared" ca="1" si="431"/>
        <v>-</v>
      </c>
      <c r="BG52" s="19" t="str">
        <f t="shared" ca="1" si="431"/>
        <v>-</v>
      </c>
      <c r="BH52" s="5" t="str">
        <f ca="1">IF($M52&lt;&gt;4,OFFSET(BH$5,$B52,0),1)</f>
        <v>-</v>
      </c>
      <c r="BI52" s="19" t="str">
        <f ca="1">OFFSET(BI$5,$B52,0)</f>
        <v>-</v>
      </c>
      <c r="BJ52" s="5" t="str">
        <f ca="1">IF($M52&lt;&gt;4,OFFSET(BJ$5,$B52,0),1)</f>
        <v>-</v>
      </c>
      <c r="BK52" s="19" t="str">
        <f t="shared" ref="BK52:BM54" ca="1" si="432">OFFSET(BK$5,$B52,0)</f>
        <v>-</v>
      </c>
      <c r="BL52" s="19" t="str">
        <f t="shared" ca="1" si="432"/>
        <v>-</v>
      </c>
      <c r="BM52" s="19" t="str">
        <f t="shared" ca="1" si="432"/>
        <v>-</v>
      </c>
      <c r="BN52" s="5" t="str">
        <f ca="1">IF($M52&lt;&gt;4,OFFSET(BN$5,$B52,0),1)</f>
        <v>-</v>
      </c>
      <c r="BO52" s="9"/>
      <c r="BP52" s="5" t="b">
        <f>$J52&lt;0</f>
        <v>0</v>
      </c>
      <c r="BQ52" s="5" t="str">
        <f ca="1">IF($J52="",BQ$14,ABS($J52))</f>
        <v>-</v>
      </c>
      <c r="BR52" s="5" t="str">
        <f t="shared" ref="BR52:BY54" ca="1" si="433">IF($J52="",BR$14,ABS($J52)=BR$7)</f>
        <v>-</v>
      </c>
      <c r="BS52" s="5" t="str">
        <f t="shared" ca="1" si="433"/>
        <v>-</v>
      </c>
      <c r="BT52" s="5" t="str">
        <f t="shared" ca="1" si="433"/>
        <v>-</v>
      </c>
      <c r="BU52" s="5" t="str">
        <f t="shared" ca="1" si="433"/>
        <v>-</v>
      </c>
      <c r="BV52" s="5" t="str">
        <f t="shared" ca="1" si="433"/>
        <v>-</v>
      </c>
      <c r="BW52" s="5" t="str">
        <f t="shared" ca="1" si="433"/>
        <v>-</v>
      </c>
      <c r="BX52" s="5" t="str">
        <f t="shared" ca="1" si="433"/>
        <v>-</v>
      </c>
      <c r="BY52" s="5" t="str">
        <f t="shared" ca="1" si="433"/>
        <v>-</v>
      </c>
      <c r="BZ52" s="9"/>
      <c r="CA52" s="19" t="b">
        <f t="shared" ref="CA52:CC54" ca="1" si="434">OFFSET(CA$5,$B52,0)</f>
        <v>1</v>
      </c>
      <c r="CB52" s="19" t="b">
        <f t="shared" ca="1" si="434"/>
        <v>1</v>
      </c>
      <c r="CC52" s="19" t="b">
        <f t="shared" ca="1" si="434"/>
        <v>1</v>
      </c>
      <c r="CD52" s="12">
        <f t="shared" ref="CD52:CD53" si="435">VALUE($K52&amp;$M52&amp;$N52&amp;$O52&amp;$S52&amp;"07")</f>
        <v>2231107</v>
      </c>
      <c r="CE52" s="144" t="b">
        <f ca="1">NOT(CC52)</f>
        <v>0</v>
      </c>
      <c r="CF52" s="12" t="s">
        <v>34</v>
      </c>
      <c r="CG52" s="19" t="str">
        <f t="shared" ref="CG52:CK53" ca="1" si="436">OFFSET(CG$5,$B52,0)</f>
        <v>-</v>
      </c>
      <c r="CH52" s="19" t="str">
        <f t="shared" ca="1" si="436"/>
        <v>-</v>
      </c>
      <c r="CI52" s="19" t="str">
        <f t="shared" ca="1" si="436"/>
        <v>-</v>
      </c>
      <c r="CJ52" s="19">
        <f t="shared" ca="1" si="436"/>
        <v>1</v>
      </c>
      <c r="CK52" s="19">
        <f t="shared" ca="1" si="436"/>
        <v>1</v>
      </c>
      <c r="CL52" s="9"/>
      <c r="CM52" s="444">
        <f t="shared" ref="CM52:CO54" si="437">INDEX(i.UserPeriod0,$AI52,CM$7)</f>
        <v>652</v>
      </c>
      <c r="CN52" s="444">
        <f t="shared" si="437"/>
        <v>686</v>
      </c>
      <c r="CO52" s="444">
        <f t="shared" si="437"/>
        <v>721</v>
      </c>
      <c r="CP52" s="152">
        <f t="shared" ref="CP52:CR54" si="438">7*INDEX(i.end_joining,1,CP$7+($AI52-1)*3)</f>
        <v>378</v>
      </c>
      <c r="CQ52" s="152">
        <f t="shared" si="438"/>
        <v>413</v>
      </c>
      <c r="CR52" s="152">
        <f t="shared" si="438"/>
        <v>448</v>
      </c>
      <c r="CS52" s="19" t="str">
        <f ca="1">OFFSET(CS$5,$B52,0)</f>
        <v>-</v>
      </c>
      <c r="CT52" s="19" t="str">
        <f t="shared" ref="CT52:DV54" ca="1" si="439">OFFSET(CT$5,$B52,0)</f>
        <v>-</v>
      </c>
      <c r="CU52" s="19" t="str">
        <f t="shared" ca="1" si="439"/>
        <v>-</v>
      </c>
      <c r="CV52" s="19" t="str">
        <f t="shared" ca="1" si="439"/>
        <v>-</v>
      </c>
      <c r="CW52" s="19" t="str">
        <f t="shared" ca="1" si="439"/>
        <v>-</v>
      </c>
      <c r="CX52" s="19" t="b">
        <f ca="1">OFFSET(CX$5,$B52,0)</f>
        <v>1</v>
      </c>
      <c r="CY52" s="19">
        <f t="shared" ca="1" si="439"/>
        <v>0</v>
      </c>
      <c r="CZ52" s="19">
        <f t="shared" ca="1" si="439"/>
        <v>0</v>
      </c>
      <c r="DA52" s="19">
        <f t="shared" ca="1" si="439"/>
        <v>0</v>
      </c>
      <c r="DB52" s="19">
        <f t="shared" ca="1" si="439"/>
        <v>0</v>
      </c>
      <c r="DC52" s="19">
        <f t="shared" ca="1" si="439"/>
        <v>0</v>
      </c>
      <c r="DD52" s="19">
        <f t="shared" ca="1" si="439"/>
        <v>0</v>
      </c>
      <c r="DE52" s="19">
        <f t="shared" ca="1" si="439"/>
        <v>0</v>
      </c>
      <c r="DF52" s="19">
        <f t="shared" ca="1" si="439"/>
        <v>0</v>
      </c>
      <c r="DG52" s="19">
        <f t="shared" ca="1" si="439"/>
        <v>0</v>
      </c>
      <c r="DH52" s="19">
        <f t="shared" ca="1" si="439"/>
        <v>0</v>
      </c>
      <c r="DI52" s="19">
        <f t="shared" ca="1" si="439"/>
        <v>0</v>
      </c>
      <c r="DJ52" s="19">
        <f t="shared" ca="1" si="439"/>
        <v>0</v>
      </c>
      <c r="DK52" s="19">
        <f t="shared" ca="1" si="439"/>
        <v>1</v>
      </c>
      <c r="DL52" s="19">
        <f t="shared" ca="1" si="439"/>
        <v>1</v>
      </c>
      <c r="DM52" s="19">
        <f t="shared" ca="1" si="439"/>
        <v>0</v>
      </c>
      <c r="DN52" s="19" t="str">
        <f t="shared" ca="1" si="439"/>
        <v>-</v>
      </c>
      <c r="DO52" s="19" t="str">
        <f t="shared" ca="1" si="439"/>
        <v>-</v>
      </c>
      <c r="DP52" s="19" t="str">
        <f t="shared" ca="1" si="439"/>
        <v>-</v>
      </c>
      <c r="DQ52" s="19" t="str">
        <f t="shared" ca="1" si="439"/>
        <v>-</v>
      </c>
      <c r="DR52" s="19" t="str">
        <f t="shared" ca="1" si="439"/>
        <v>-</v>
      </c>
      <c r="DS52" s="19">
        <f t="shared" ca="1" si="439"/>
        <v>0</v>
      </c>
      <c r="DT52" s="19" t="str">
        <f t="shared" ca="1" si="439"/>
        <v>-</v>
      </c>
      <c r="DU52" s="19" t="str">
        <f t="shared" ca="1" si="439"/>
        <v>-</v>
      </c>
      <c r="DV52" s="19">
        <f t="shared" ca="1" si="439"/>
        <v>0</v>
      </c>
      <c r="DW52" s="444">
        <f t="shared" ref="DW52:DX54" si="440">IF(AND($N52=DW$11,$Y52&lt;&gt;0,$AI52=DW$12),INDEX(i.LTWFeedLevels,$Y52,MOD(DW$7-1,7)+1),0)</f>
        <v>0</v>
      </c>
      <c r="DX52" s="444">
        <f t="shared" si="440"/>
        <v>0</v>
      </c>
      <c r="DY52" s="124">
        <f t="shared" ref="DY52:EN54" si="441">IF(AND($K52=DY$9,$N52=DY$11,$AB52=DY$8,$AI52=DY$12,$Y52&lt;&gt;0),INDEX(i.FS_Strategy,$Y52,$AB52),0)</f>
        <v>0</v>
      </c>
      <c r="DZ52" s="124">
        <f t="shared" si="441"/>
        <v>0</v>
      </c>
      <c r="EA52" s="124">
        <f t="shared" si="441"/>
        <v>0</v>
      </c>
      <c r="EB52" s="124">
        <f t="shared" si="441"/>
        <v>0</v>
      </c>
      <c r="EC52" s="124">
        <f t="shared" si="441"/>
        <v>0</v>
      </c>
      <c r="ED52" s="124">
        <f t="shared" si="441"/>
        <v>0</v>
      </c>
      <c r="EE52" s="124">
        <f t="shared" si="441"/>
        <v>0</v>
      </c>
      <c r="EF52" s="124">
        <f t="shared" si="441"/>
        <v>0</v>
      </c>
      <c r="EG52" s="124">
        <f t="shared" si="441"/>
        <v>0</v>
      </c>
      <c r="EH52" s="124">
        <f t="shared" si="441"/>
        <v>0</v>
      </c>
      <c r="EI52" s="124">
        <f t="shared" si="441"/>
        <v>0</v>
      </c>
      <c r="EJ52" s="124">
        <f t="shared" si="441"/>
        <v>0</v>
      </c>
      <c r="EK52" s="124">
        <f t="shared" si="441"/>
        <v>0</v>
      </c>
      <c r="EL52" s="124">
        <f t="shared" si="441"/>
        <v>0</v>
      </c>
      <c r="EM52" s="124">
        <f t="shared" si="441"/>
        <v>0</v>
      </c>
      <c r="EN52" s="124">
        <f t="shared" si="441"/>
        <v>0</v>
      </c>
      <c r="EO52" s="124">
        <f t="shared" ref="EO52:EP54" si="442">IF(AND($K52=EO$9,$N52=EO$11,$AB52=EO$8,$AI52=EO$12,$Y52&lt;&gt;0),INDEX(i.FS_Strategy,$Y52,$AB52),0)</f>
        <v>0</v>
      </c>
      <c r="EP52" s="124">
        <f t="shared" si="442"/>
        <v>0</v>
      </c>
      <c r="EQ52" s="554">
        <f t="shared" ref="EQ52:FF54" si="443">IF(AND($K52=EQ$9,$N52=EQ$11,$AB52=EQ$8,$AI52=EQ$12,$Z52&lt;&gt;0),INDEX(i.FS_Strategy,$Z52,$AB52),0)</f>
        <v>0</v>
      </c>
      <c r="ER52" s="554">
        <f t="shared" si="443"/>
        <v>0</v>
      </c>
      <c r="ES52" s="554">
        <f t="shared" si="443"/>
        <v>0</v>
      </c>
      <c r="ET52" s="125">
        <f t="shared" si="443"/>
        <v>0</v>
      </c>
      <c r="EU52" s="125">
        <f t="shared" si="443"/>
        <v>0</v>
      </c>
      <c r="EV52" s="125">
        <f t="shared" si="443"/>
        <v>0</v>
      </c>
      <c r="EW52" s="125">
        <f t="shared" si="443"/>
        <v>0</v>
      </c>
      <c r="EX52" s="125">
        <f t="shared" si="443"/>
        <v>0</v>
      </c>
      <c r="EY52" s="125">
        <f t="shared" si="443"/>
        <v>0</v>
      </c>
      <c r="EZ52" s="125">
        <f t="shared" si="443"/>
        <v>0</v>
      </c>
      <c r="FA52" s="125">
        <f t="shared" si="443"/>
        <v>0</v>
      </c>
      <c r="FB52" s="125">
        <f t="shared" si="443"/>
        <v>0</v>
      </c>
      <c r="FC52" s="125">
        <f t="shared" si="443"/>
        <v>0</v>
      </c>
      <c r="FD52" s="125">
        <f t="shared" si="443"/>
        <v>0</v>
      </c>
      <c r="FE52" s="125">
        <f t="shared" si="443"/>
        <v>0</v>
      </c>
      <c r="FF52" s="125">
        <f t="shared" si="443"/>
        <v>0</v>
      </c>
      <c r="FG52" s="124">
        <f t="shared" ref="FG52:FV54" si="444">IF(AND($K52=FG$9,$N52=FG$11,$AB52=FG$8,$AI52=FG$12),INDEX(i.FS_Strategy,$AC52+1,$AB52),0)</f>
        <v>0</v>
      </c>
      <c r="FH52" s="124">
        <f t="shared" si="444"/>
        <v>0</v>
      </c>
      <c r="FI52" s="124">
        <f t="shared" si="444"/>
        <v>0</v>
      </c>
      <c r="FJ52" s="124">
        <f t="shared" si="444"/>
        <v>0</v>
      </c>
      <c r="FK52" s="124">
        <f t="shared" si="444"/>
        <v>0</v>
      </c>
      <c r="FL52" s="124">
        <f t="shared" si="444"/>
        <v>0</v>
      </c>
      <c r="FM52" s="124">
        <f t="shared" si="444"/>
        <v>0</v>
      </c>
      <c r="FN52" s="124">
        <f t="shared" si="444"/>
        <v>0</v>
      </c>
      <c r="FO52" s="124">
        <f t="shared" si="444"/>
        <v>0</v>
      </c>
      <c r="FP52" s="124">
        <f t="shared" si="444"/>
        <v>0</v>
      </c>
      <c r="FQ52" s="124">
        <f t="shared" si="444"/>
        <v>0</v>
      </c>
      <c r="FR52" s="124">
        <f t="shared" si="444"/>
        <v>0</v>
      </c>
      <c r="FS52" s="124">
        <f t="shared" si="444"/>
        <v>0</v>
      </c>
      <c r="FT52" s="124">
        <f t="shared" si="444"/>
        <v>0</v>
      </c>
      <c r="FU52" s="124">
        <f t="shared" si="444"/>
        <v>0</v>
      </c>
      <c r="FV52" s="124">
        <f t="shared" si="444"/>
        <v>0</v>
      </c>
      <c r="FW52" s="124">
        <f t="shared" ref="FW52:FX54" si="445">IF(AND($K52=FW$9,$N52=FW$11,$AB52=FW$8,$AI52=FW$12),INDEX(i.FS_Strategy,$AC52+1,$AB52),0)</f>
        <v>0</v>
      </c>
      <c r="FX52" s="124">
        <f t="shared" si="445"/>
        <v>0</v>
      </c>
      <c r="FY52" s="554">
        <f t="shared" ref="FY52:GA54" si="446">IF(AND($K52=FY$9,$N52=FY$11,$AB52=FY$8),INDEX(i.FS_Strategy,$AD52+1,$AB52),0)</f>
        <v>0</v>
      </c>
      <c r="FZ52" s="554">
        <f t="shared" si="446"/>
        <v>0</v>
      </c>
      <c r="GA52" s="554">
        <f t="shared" si="446"/>
        <v>0</v>
      </c>
      <c r="GB52" s="125">
        <f t="shared" ref="GB52:GN54" si="447">IF(AND($K52=GB$9,$N52=GB$11,$AB52=GB$8),INDEX(i.FS_Strategy,$AE52+1,$AB52),0)</f>
        <v>0</v>
      </c>
      <c r="GC52" s="125">
        <f t="shared" si="447"/>
        <v>0</v>
      </c>
      <c r="GD52" s="125">
        <f t="shared" si="447"/>
        <v>0</v>
      </c>
      <c r="GE52" s="125">
        <f t="shared" si="447"/>
        <v>0</v>
      </c>
      <c r="GF52" s="125">
        <f t="shared" si="447"/>
        <v>0</v>
      </c>
      <c r="GG52" s="125">
        <f t="shared" si="447"/>
        <v>0</v>
      </c>
      <c r="GH52" s="125">
        <f t="shared" si="447"/>
        <v>0</v>
      </c>
      <c r="GI52" s="125">
        <f t="shared" si="447"/>
        <v>0</v>
      </c>
      <c r="GJ52" s="125">
        <f t="shared" si="447"/>
        <v>0</v>
      </c>
      <c r="GK52" s="125">
        <f t="shared" si="447"/>
        <v>0</v>
      </c>
      <c r="GL52" s="125">
        <f t="shared" si="447"/>
        <v>0</v>
      </c>
      <c r="GM52" s="125">
        <f t="shared" si="447"/>
        <v>0</v>
      </c>
      <c r="GN52" s="125">
        <f t="shared" si="447"/>
        <v>0</v>
      </c>
      <c r="GO52" s="124">
        <f t="shared" ref="GO52:HD54" si="448">IF(AND($K52=GO$9,$N52=GO$11,$AB52=GO$8,$AI52=GO$12),INDEX(i.FS_Strategy,$AC52+1,$AB52),0)</f>
        <v>0</v>
      </c>
      <c r="GP52" s="124">
        <f t="shared" si="448"/>
        <v>0</v>
      </c>
      <c r="GQ52" s="124">
        <f t="shared" si="448"/>
        <v>0</v>
      </c>
      <c r="GR52" s="124">
        <f t="shared" si="448"/>
        <v>0</v>
      </c>
      <c r="GS52" s="124">
        <f t="shared" si="448"/>
        <v>0</v>
      </c>
      <c r="GT52" s="124">
        <f t="shared" si="448"/>
        <v>0</v>
      </c>
      <c r="GU52" s="124">
        <f t="shared" si="448"/>
        <v>0</v>
      </c>
      <c r="GV52" s="124">
        <f t="shared" si="448"/>
        <v>0</v>
      </c>
      <c r="GW52" s="124">
        <f t="shared" si="448"/>
        <v>0</v>
      </c>
      <c r="GX52" s="124">
        <f t="shared" si="448"/>
        <v>0</v>
      </c>
      <c r="GY52" s="124">
        <f t="shared" si="448"/>
        <v>0</v>
      </c>
      <c r="GZ52" s="124">
        <f t="shared" si="448"/>
        <v>0</v>
      </c>
      <c r="HA52" s="124">
        <f t="shared" si="448"/>
        <v>0</v>
      </c>
      <c r="HB52" s="124">
        <f t="shared" si="448"/>
        <v>0</v>
      </c>
      <c r="HC52" s="124">
        <f t="shared" si="448"/>
        <v>0</v>
      </c>
      <c r="HD52" s="124">
        <f t="shared" si="448"/>
        <v>0</v>
      </c>
      <c r="HE52" s="124">
        <f t="shared" ref="HE52:HF54" si="449">IF(AND($K52=HE$9,$N52=HE$11,$AB52=HE$8,$AI52=HE$12),INDEX(i.FS_Strategy,$AC52+1,$AB52),0)</f>
        <v>0</v>
      </c>
      <c r="HF52" s="124">
        <f t="shared" si="449"/>
        <v>0</v>
      </c>
      <c r="HG52" s="554">
        <f t="shared" ref="HG52:HI54" si="450">IF(AND($K52=HG$9,$N52=HG$11,$AB52=HG$8),INDEX(i.FS_Strategy,$AD52+1,$AB52),0)</f>
        <v>0</v>
      </c>
      <c r="HH52" s="554">
        <f t="shared" si="450"/>
        <v>0</v>
      </c>
      <c r="HI52" s="554">
        <f t="shared" si="450"/>
        <v>0</v>
      </c>
      <c r="HJ52" s="125">
        <f t="shared" ref="HJ52:HV54" si="451">IF(AND($K52=HJ$9,$N52=HJ$11,$AB52=HJ$8),INDEX(i.FS_Strategy,$AE52+1,$AB52),0)</f>
        <v>0</v>
      </c>
      <c r="HK52" s="125">
        <f t="shared" si="451"/>
        <v>0</v>
      </c>
      <c r="HL52" s="125">
        <f t="shared" si="451"/>
        <v>0</v>
      </c>
      <c r="HM52" s="125">
        <f t="shared" si="451"/>
        <v>0</v>
      </c>
      <c r="HN52" s="125">
        <f t="shared" si="451"/>
        <v>0</v>
      </c>
      <c r="HO52" s="125">
        <f t="shared" si="451"/>
        <v>0</v>
      </c>
      <c r="HP52" s="125">
        <f t="shared" si="451"/>
        <v>0</v>
      </c>
      <c r="HQ52" s="125">
        <f t="shared" si="451"/>
        <v>0</v>
      </c>
      <c r="HR52" s="125">
        <f t="shared" si="451"/>
        <v>0</v>
      </c>
      <c r="HS52" s="125">
        <f t="shared" si="451"/>
        <v>0</v>
      </c>
      <c r="HT52" s="125">
        <f t="shared" si="451"/>
        <v>0</v>
      </c>
      <c r="HU52" s="125">
        <f t="shared" si="451"/>
        <v>0</v>
      </c>
      <c r="HV52" s="125">
        <f t="shared" si="451"/>
        <v>0</v>
      </c>
      <c r="HW52" s="5">
        <f>INDEX(i.TOL,$N52,HW$7)</f>
        <v>67</v>
      </c>
      <c r="HX52" s="9"/>
      <c r="HY52" s="5">
        <f t="shared" ref="HY52:IB54" si="452">INDEX(i.FlkStrctr,$M52,HY$7)</f>
        <v>1</v>
      </c>
      <c r="HZ52" s="5" t="b">
        <f t="shared" si="452"/>
        <v>0</v>
      </c>
      <c r="IA52" s="19">
        <f t="shared" ref="IA52:IA54" ca="1" si="453">OFFSET(IA$5,$B52,0)</f>
        <v>0</v>
      </c>
      <c r="IB52" s="5">
        <f t="shared" si="452"/>
        <v>55</v>
      </c>
      <c r="IC52" s="5" cm="1">
        <f t="array" ref="IC52">INDEX(i.pi_yatf,$X52+1,IC$7)</f>
        <v>1</v>
      </c>
      <c r="ID52" s="19">
        <f t="shared" ref="ID52:JA54" ca="1" si="454">OFFSET(ID$5,$B52,0)</f>
        <v>0</v>
      </c>
      <c r="IE52" s="19">
        <f t="shared" ca="1" si="454"/>
        <v>0</v>
      </c>
      <c r="IF52" s="19">
        <f t="shared" ca="1" si="454"/>
        <v>0</v>
      </c>
      <c r="IG52" s="19">
        <f t="shared" ca="1" si="454"/>
        <v>0</v>
      </c>
      <c r="IH52" s="19">
        <f t="shared" ca="1" si="454"/>
        <v>0</v>
      </c>
      <c r="II52" s="19">
        <f t="shared" ca="1" si="454"/>
        <v>0</v>
      </c>
      <c r="IJ52" s="19">
        <f t="shared" ca="1" si="454"/>
        <v>0</v>
      </c>
      <c r="IK52" s="19">
        <f t="shared" ca="1" si="454"/>
        <v>0</v>
      </c>
      <c r="IL52" s="19">
        <f t="shared" ca="1" si="454"/>
        <v>0</v>
      </c>
      <c r="IM52" s="19">
        <f t="shared" ca="1" si="454"/>
        <v>0</v>
      </c>
      <c r="IN52" s="19">
        <f t="shared" ca="1" si="454"/>
        <v>0</v>
      </c>
      <c r="IO52" s="19">
        <f t="shared" ca="1" si="454"/>
        <v>0</v>
      </c>
      <c r="IP52" s="19">
        <f t="shared" ca="1" si="454"/>
        <v>0</v>
      </c>
      <c r="IQ52" s="19">
        <f t="shared" ca="1" si="454"/>
        <v>0</v>
      </c>
      <c r="IR52" s="19">
        <f t="shared" ca="1" si="454"/>
        <v>0</v>
      </c>
      <c r="IS52" s="19">
        <f t="shared" ca="1" si="454"/>
        <v>0</v>
      </c>
      <c r="IT52" s="19">
        <f t="shared" ca="1" si="454"/>
        <v>0</v>
      </c>
      <c r="IU52" s="19">
        <f t="shared" ca="1" si="454"/>
        <v>0</v>
      </c>
      <c r="IV52" s="19">
        <f t="shared" ca="1" si="454"/>
        <v>0</v>
      </c>
      <c r="IW52" s="19">
        <f t="shared" ca="1" si="454"/>
        <v>0</v>
      </c>
      <c r="IX52" s="19">
        <f t="shared" ca="1" si="454"/>
        <v>0</v>
      </c>
      <c r="IY52" s="19">
        <f t="shared" ca="1" si="454"/>
        <v>1</v>
      </c>
      <c r="IZ52" s="19">
        <f t="shared" ca="1" si="454"/>
        <v>0</v>
      </c>
      <c r="JA52" s="19">
        <f t="shared" ca="1" si="454"/>
        <v>1</v>
      </c>
      <c r="JB52" s="9"/>
      <c r="JC52" s="5" t="b">
        <f ca="1">IF($L52&lt;&gt;0,INDEX(i.cropgraze_inc,$L52,JC$7),OFFSET(JC$5,$B52,0))</f>
        <v>0</v>
      </c>
      <c r="JD52" s="5" t="b">
        <f t="shared" ref="JD52:JF54" si="455">($N52=JD$11)</f>
        <v>0</v>
      </c>
      <c r="JE52" s="5" t="b">
        <f t="shared" si="455"/>
        <v>0</v>
      </c>
      <c r="JF52" s="5" t="b">
        <f t="shared" si="455"/>
        <v>1</v>
      </c>
      <c r="JG52" s="144">
        <f t="shared" ref="JG52:JH54" si="456">$O52</f>
        <v>1</v>
      </c>
      <c r="JH52" s="144">
        <f t="shared" si="456"/>
        <v>1</v>
      </c>
      <c r="JI52" s="5" t="b">
        <f t="shared" ref="JI52:JL54" si="457">INDEX(i_dryman,($AF52-1)*4+INDEX(i.StdELMan,($K52-1)*12+($M52-1)*3+$N52,JI$8),JI$7)</f>
        <v>0</v>
      </c>
      <c r="JJ52" s="5" t="b">
        <f t="shared" si="457"/>
        <v>1</v>
      </c>
      <c r="JK52" s="5" t="b">
        <f t="shared" si="457"/>
        <v>1</v>
      </c>
      <c r="JL52" s="5" t="b">
        <f t="shared" si="457"/>
        <v>0</v>
      </c>
      <c r="JM52" s="5">
        <f t="shared" ref="JM52:JN54" si="458">INDEX(i_dryman,($AF52-1)*4+INDEX(i.StdELMan,($K52-1)*12+($M52-1)*3+$N52,JM$8),JM$7+$M52-1)</f>
        <v>1</v>
      </c>
      <c r="JN52" s="5">
        <f t="shared" si="458"/>
        <v>0</v>
      </c>
      <c r="JO52" s="5" t="b">
        <f>AND(INDEX(i_dryman,($AF52-1)*4+INDEX(i.StdELMan,($K52-1)*12+($M52-1)*3+$N52,JO$8),JO$7),($JH52&gt;0))</f>
        <v>0</v>
      </c>
      <c r="JP52" s="5" t="str" cm="1">
        <f t="array" aca="1" ref="JP52" ca="1">IF(OR(JQ52:JX52&lt;&gt;"-"),TRUE,"-")</f>
        <v>-</v>
      </c>
      <c r="JQ52" s="19" t="str">
        <f t="shared" ref="JQ52:JX54" ca="1" si="459">OFFSET(JQ$5,$B52,0)</f>
        <v>-</v>
      </c>
      <c r="JR52" s="19" t="str">
        <f t="shared" ca="1" si="459"/>
        <v>-</v>
      </c>
      <c r="JS52" s="19" t="str">
        <f t="shared" ca="1" si="459"/>
        <v>-</v>
      </c>
      <c r="JT52" s="19" t="str">
        <f t="shared" ca="1" si="459"/>
        <v>-</v>
      </c>
      <c r="JU52" s="19" t="str">
        <f t="shared" ca="1" si="459"/>
        <v>-</v>
      </c>
      <c r="JV52" s="19" t="str">
        <f t="shared" ca="1" si="459"/>
        <v>-</v>
      </c>
      <c r="JW52" s="19" t="str">
        <f t="shared" ca="1" si="459"/>
        <v>-</v>
      </c>
      <c r="JX52" s="19" t="str">
        <f t="shared" ca="1" si="459"/>
        <v>-</v>
      </c>
      <c r="JY52" s="5" t="b">
        <f t="array" aca="1" ref="JY52" ca="1">IF(OR(JZ52:KF52&lt;&gt;"-"),TRUE,"-")</f>
        <v>1</v>
      </c>
      <c r="JZ52" s="19">
        <f t="shared" ref="JZ52:KI54" ca="1" si="460">OFFSET(JZ$5,$B52,0)</f>
        <v>0</v>
      </c>
      <c r="KA52" s="19" t="str">
        <f t="shared" ca="1" si="460"/>
        <v>-</v>
      </c>
      <c r="KB52" s="19">
        <f t="shared" ca="1" si="460"/>
        <v>999999</v>
      </c>
      <c r="KC52" s="19">
        <f t="shared" ca="1" si="460"/>
        <v>999999</v>
      </c>
      <c r="KD52" s="19">
        <f t="shared" ca="1" si="460"/>
        <v>999999</v>
      </c>
      <c r="KE52" s="19">
        <f t="shared" ca="1" si="460"/>
        <v>999999</v>
      </c>
      <c r="KF52" s="19">
        <f t="shared" ca="1" si="460"/>
        <v>999999</v>
      </c>
      <c r="KG52" s="19" t="str">
        <f t="shared" ca="1" si="460"/>
        <v>-</v>
      </c>
      <c r="KH52" s="19" t="str">
        <f ca="1">OFFSET(KH$5,$B52,0)</f>
        <v>-</v>
      </c>
      <c r="KI52" s="19" t="str">
        <f ca="1">OFFSET(KI$5,$B52,0)</f>
        <v>-</v>
      </c>
      <c r="KJ52" s="19" t="b">
        <f t="shared" ref="KJ52:KK54" ca="1" si="461">OFFSET(KJ$5,$B52,0)</f>
        <v>1</v>
      </c>
      <c r="KK52" s="19">
        <f t="shared" ca="1" si="461"/>
        <v>0</v>
      </c>
      <c r="KL52" s="5" t="str">
        <f t="shared" ref="KL52:KO54" si="462">INDEX(i.FlkStrctr,$M52,KL$7)</f>
        <v>-</v>
      </c>
      <c r="KM52" s="5" t="str">
        <f t="shared" si="462"/>
        <v>-</v>
      </c>
      <c r="KN52" s="5" t="str">
        <f t="shared" si="462"/>
        <v>-</v>
      </c>
      <c r="KO52" s="5" t="str">
        <f t="shared" si="462"/>
        <v>-</v>
      </c>
      <c r="KP52" s="19" t="str">
        <f t="shared" ref="KP52:LE54" ca="1" si="463">OFFSET(KP$5,$B52,0)</f>
        <v>-</v>
      </c>
      <c r="KQ52" s="19" t="str">
        <f t="shared" ca="1" si="463"/>
        <v>-</v>
      </c>
      <c r="KR52" s="19" t="str">
        <f t="shared" ca="1" si="463"/>
        <v>-</v>
      </c>
      <c r="KS52" s="19" t="str">
        <f t="shared" ca="1" si="463"/>
        <v>-</v>
      </c>
      <c r="KT52" s="19" t="str">
        <f t="shared" ca="1" si="463"/>
        <v>-</v>
      </c>
      <c r="KU52" s="19" t="str">
        <f t="shared" ca="1" si="463"/>
        <v>-</v>
      </c>
      <c r="KV52" s="19" t="str">
        <f t="shared" ca="1" si="463"/>
        <v>-</v>
      </c>
      <c r="KW52" s="5" t="str">
        <f t="shared" ref="KW52:LB54" si="464">INDEX(i.FlkStrctr,$M52,KW$7)</f>
        <v>-</v>
      </c>
      <c r="KX52" s="5">
        <f t="shared" si="464"/>
        <v>500</v>
      </c>
      <c r="KY52" s="5">
        <f t="shared" si="464"/>
        <v>500</v>
      </c>
      <c r="KZ52" s="5" t="str">
        <f t="shared" si="464"/>
        <v>-</v>
      </c>
      <c r="LA52" s="5" t="str">
        <f>INDEX(i.FlkStrctr,$M52,LA$7)</f>
        <v>-</v>
      </c>
      <c r="LB52" s="5" t="str">
        <f t="shared" si="464"/>
        <v>-</v>
      </c>
      <c r="LC52" s="5">
        <f>INDEX(i.conservation,$W52+1,$N52)</f>
        <v>1</v>
      </c>
      <c r="LD52" s="9"/>
      <c r="LE52" s="19">
        <f t="shared" ca="1" si="463"/>
        <v>70</v>
      </c>
      <c r="LF52" s="19">
        <f t="shared" ref="LF52:LH54" ca="1" si="465">OFFSET(LF$5,$B52,0)</f>
        <v>50</v>
      </c>
      <c r="LG52" s="19">
        <f t="shared" ca="1" si="465"/>
        <v>74</v>
      </c>
      <c r="LH52" s="19">
        <f t="shared" ca="1" si="465"/>
        <v>50</v>
      </c>
      <c r="LI52" s="5" t="b" cm="1">
        <f t="array" ref="LI52">INDEX(i.meatgrid,$Q52,LI$7)</f>
        <v>0</v>
      </c>
      <c r="LJ52" s="5" t="b" cm="1">
        <f t="array" ref="LJ52">INDEX(i.meatgrid,$Q52,LJ$7)</f>
        <v>0</v>
      </c>
      <c r="LK52" s="5">
        <f>INDEX(i.WoolPrices,$R52,LK$7)</f>
        <v>1</v>
      </c>
      <c r="LL52" s="5">
        <f>INDEX(i.MeatPrices,$S52,LL$7)</f>
        <v>1</v>
      </c>
      <c r="LM52" s="5" cm="1">
        <f t="array" ref="LM52">INDEX(i.meatgrid,$Q52,LM$7)</f>
        <v>0</v>
      </c>
      <c r="LN52" s="5" cm="1">
        <f t="array" ref="LN52">INDEX(i.meatgrid,$Q52,LN$7)</f>
        <v>0</v>
      </c>
      <c r="LO52" s="5" cm="1">
        <f t="array" ref="LO52">INDEX(i.meatgrid,$Q52,LO$7)</f>
        <v>0</v>
      </c>
      <c r="LP52" s="5" cm="1">
        <f t="array" ref="LP52">INDEX(i.meatgrid,$Q52,LP$7)</f>
        <v>0</v>
      </c>
      <c r="LQ52" s="5" cm="1">
        <f t="array" ref="LQ52">INDEX(i.meatgrid,$Q52,LQ$7)</f>
        <v>1</v>
      </c>
      <c r="LR52" s="5" cm="1">
        <f t="array" ref="LR52">INDEX(i.meatgrid,$Q52,LR$7)</f>
        <v>1</v>
      </c>
      <c r="LS52" s="5" cm="1">
        <f t="array" ref="LS52">INDEX(i.meatgrid,$Q52,LS$7)</f>
        <v>1</v>
      </c>
      <c r="LT52" s="5" cm="1">
        <f t="array" ref="LT52">INDEX(i.meatgrid,$Q52,LT$7)</f>
        <v>1</v>
      </c>
      <c r="LU52" s="5">
        <f>INDEX(i.GrainPrices,$T52,LU$7)</f>
        <v>1</v>
      </c>
      <c r="LV52" s="9"/>
      <c r="LW52" s="19" t="b">
        <f t="shared" ref="LW52:ML54" ca="1" si="466">OFFSET(LW$5,$B52,0)</f>
        <v>0</v>
      </c>
      <c r="LX52" s="19" t="b">
        <f t="shared" ca="1" si="466"/>
        <v>0</v>
      </c>
      <c r="LY52" s="19">
        <f t="shared" ca="1" si="466"/>
        <v>1</v>
      </c>
      <c r="LZ52" s="19">
        <f t="shared" ca="1" si="466"/>
        <v>0.75</v>
      </c>
      <c r="MA52" s="19">
        <f t="shared" ca="1" si="466"/>
        <v>0.75</v>
      </c>
      <c r="MB52" s="19">
        <f t="shared" ca="1" si="466"/>
        <v>0.8</v>
      </c>
      <c r="MC52" s="19">
        <f t="shared" ca="1" si="466"/>
        <v>0.82499999999999996</v>
      </c>
      <c r="MD52" s="19">
        <f t="shared" ca="1" si="466"/>
        <v>0.875</v>
      </c>
      <c r="ME52" s="19">
        <f t="shared" ca="1" si="466"/>
        <v>0.9</v>
      </c>
      <c r="MF52" s="19">
        <f t="shared" ca="1" si="466"/>
        <v>1</v>
      </c>
      <c r="MG52" s="19">
        <f t="shared" ca="1" si="466"/>
        <v>0.875</v>
      </c>
      <c r="MH52" s="19" t="b">
        <f t="shared" ca="1" si="466"/>
        <v>1</v>
      </c>
      <c r="MI52" s="19">
        <f t="shared" ca="1" si="466"/>
        <v>74.989999999999995</v>
      </c>
      <c r="MJ52" s="19" t="str">
        <f t="shared" ca="1" si="466"/>
        <v>-</v>
      </c>
      <c r="MK52" s="19" t="str">
        <f t="shared" ca="1" si="466"/>
        <v>-</v>
      </c>
      <c r="ML52" s="19" t="str">
        <f t="shared" ca="1" si="466"/>
        <v>-</v>
      </c>
      <c r="MM52" s="19" t="str">
        <f t="shared" ref="MM52:OB54" ca="1" si="467">OFFSET(MM$5,$B52,0)</f>
        <v>-</v>
      </c>
      <c r="MN52" s="19" t="str">
        <f t="shared" ca="1" si="467"/>
        <v>-</v>
      </c>
      <c r="MO52" s="19" t="str">
        <f t="shared" ca="1" si="467"/>
        <v>-</v>
      </c>
      <c r="MP52" s="19" t="str">
        <f t="shared" ca="1" si="467"/>
        <v>-</v>
      </c>
      <c r="MQ52" s="19">
        <f t="shared" ca="1" si="467"/>
        <v>36.99</v>
      </c>
      <c r="MR52" s="19">
        <f t="shared" ca="1" si="467"/>
        <v>36.99</v>
      </c>
      <c r="MS52" s="19" t="str">
        <f t="shared" ca="1" si="467"/>
        <v>-</v>
      </c>
      <c r="MT52" s="19" t="str">
        <f t="shared" ca="1" si="467"/>
        <v>-</v>
      </c>
      <c r="MU52" s="19" t="str">
        <f t="shared" ca="1" si="467"/>
        <v>-</v>
      </c>
      <c r="MV52" s="19" t="str">
        <f t="shared" ca="1" si="467"/>
        <v>-</v>
      </c>
      <c r="MW52" s="19" t="str">
        <f t="shared" ca="1" si="467"/>
        <v>-</v>
      </c>
      <c r="MX52" s="19">
        <f t="shared" ca="1" si="467"/>
        <v>49.99</v>
      </c>
      <c r="MY52" s="19">
        <f t="shared" ca="1" si="467"/>
        <v>49.99</v>
      </c>
      <c r="MZ52" s="19">
        <f t="shared" ca="1" si="467"/>
        <v>49.99</v>
      </c>
      <c r="NA52" s="19">
        <f t="shared" ca="1" si="467"/>
        <v>49.99</v>
      </c>
      <c r="NB52" s="19">
        <f t="shared" ca="1" si="467"/>
        <v>49.99</v>
      </c>
      <c r="NC52" s="19">
        <f t="shared" ca="1" si="467"/>
        <v>49.99</v>
      </c>
      <c r="ND52" s="19">
        <f t="shared" ca="1" si="467"/>
        <v>49.99</v>
      </c>
      <c r="NE52" s="19">
        <f t="shared" ca="1" si="467"/>
        <v>49.99</v>
      </c>
      <c r="NF52" s="19">
        <f t="shared" ca="1" si="467"/>
        <v>412.99</v>
      </c>
      <c r="NG52" s="19">
        <f t="shared" ca="1" si="467"/>
        <v>412.99</v>
      </c>
      <c r="NH52" s="19" t="str">
        <f t="shared" ca="1" si="467"/>
        <v>-</v>
      </c>
      <c r="NI52" s="19" t="str">
        <f t="shared" ca="1" si="467"/>
        <v>-</v>
      </c>
      <c r="NJ52" s="19" t="str">
        <f t="shared" ca="1" si="467"/>
        <v>-</v>
      </c>
      <c r="NK52" s="19" t="str">
        <f t="shared" ca="1" si="467"/>
        <v>-</v>
      </c>
      <c r="NL52" s="19" t="str">
        <f t="shared" ca="1" si="467"/>
        <v>-</v>
      </c>
      <c r="NM52" s="19">
        <f t="shared" ca="1" si="467"/>
        <v>6.8900000000000006</v>
      </c>
      <c r="NN52" s="19">
        <f t="shared" ca="1" si="467"/>
        <v>6.8900000000000006</v>
      </c>
      <c r="NO52" s="19">
        <f t="shared" ca="1" si="467"/>
        <v>6.8900000000000006</v>
      </c>
      <c r="NP52" s="19">
        <f t="shared" ca="1" si="467"/>
        <v>6.8900000000000006</v>
      </c>
      <c r="NQ52" s="19">
        <f t="shared" ca="1" si="467"/>
        <v>6.8900000000000006</v>
      </c>
      <c r="NR52" s="19">
        <f t="shared" ca="1" si="467"/>
        <v>6.8900000000000006</v>
      </c>
      <c r="NS52" s="19">
        <f t="shared" ca="1" si="467"/>
        <v>6.8900000000000006</v>
      </c>
      <c r="NT52" s="19">
        <f t="shared" ca="1" si="467"/>
        <v>6.8900000000000006</v>
      </c>
      <c r="NU52" s="19">
        <f t="shared" ca="1" si="467"/>
        <v>346.99</v>
      </c>
      <c r="NV52" s="19">
        <f t="shared" ca="1" si="467"/>
        <v>346.99</v>
      </c>
      <c r="NW52" s="19" t="str">
        <f t="shared" ca="1" si="467"/>
        <v>-</v>
      </c>
      <c r="NX52" s="19" t="str">
        <f t="shared" ca="1" si="467"/>
        <v>-</v>
      </c>
      <c r="NY52" s="19" t="str">
        <f t="shared" ca="1" si="467"/>
        <v>-</v>
      </c>
      <c r="NZ52" s="19" t="str">
        <f t="shared" ca="1" si="467"/>
        <v>-</v>
      </c>
      <c r="OA52" s="19" t="str">
        <f t="shared" ca="1" si="467"/>
        <v>-</v>
      </c>
      <c r="OB52" s="19">
        <f t="shared" ca="1" si="467"/>
        <v>0</v>
      </c>
      <c r="OC52" s="24">
        <v>0</v>
      </c>
    </row>
    <row r="53" spans="1:393" outlineLevel="1">
      <c r="A53" s="21">
        <f t="shared" si="156"/>
        <v>48</v>
      </c>
      <c r="B53" s="21">
        <f>$A$24</f>
        <v>19</v>
      </c>
      <c r="C53">
        <v>110</v>
      </c>
      <c r="D53" s="144" t="str">
        <f ca="1">INDEX(i.Region_Desc,$K53,1)</f>
        <v>GSM</v>
      </c>
      <c r="E53" t="b">
        <f t="shared" ca="1" si="427"/>
        <v>1</v>
      </c>
      <c r="F53" t="b">
        <v>0</v>
      </c>
      <c r="G53" t="b">
        <f t="shared" ref="G53:G54" ca="1" si="468">E53</f>
        <v>1</v>
      </c>
      <c r="H53" s="237">
        <f t="shared" ref="H53:L54" ca="1" si="469">OFFSET(H53,-1,0)</f>
        <v>1</v>
      </c>
      <c r="I53" s="237">
        <f t="shared" ca="1" si="469"/>
        <v>1</v>
      </c>
      <c r="J53" s="237" t="str">
        <f t="shared" ca="1" si="469"/>
        <v/>
      </c>
      <c r="K53" s="237">
        <f t="shared" ca="1" si="469"/>
        <v>2</v>
      </c>
      <c r="L53" s="237">
        <f t="shared" ca="1" si="469"/>
        <v>2</v>
      </c>
      <c r="M53" s="182">
        <f t="array" aca="1" ref="M53" ca="1">MAX(M$22,MOD(M52+1*AND(N53:$V53=N$22:$V$22),M$23+1))</f>
        <v>2</v>
      </c>
      <c r="N53" s="182">
        <f t="array" aca="1" ref="N53" ca="1">MAX(N$22,MOD(N52+1*AND(O53:$V53=O$22:$V$22),N$23+1))</f>
        <v>3</v>
      </c>
      <c r="O53" s="237">
        <f ca="1">OFFSET(O53,-1,0)</f>
        <v>1</v>
      </c>
      <c r="P53" s="182">
        <f t="array" ref="P53">MAX(P$22,MOD(P52+1*AND(R53:$V53=R$22:$V$22),P$23+1))</f>
        <v>2</v>
      </c>
      <c r="Q53" s="29">
        <v>1</v>
      </c>
      <c r="R53" s="29">
        <v>1</v>
      </c>
      <c r="S53" s="29">
        <v>1</v>
      </c>
      <c r="T53" s="29">
        <v>1</v>
      </c>
      <c r="U53" s="218"/>
      <c r="V53" s="218"/>
      <c r="W53" s="182">
        <f t="array" ref="W53">MAX(W$22,MOD(W52+1*AND(R53:$V53=R$22:$V$22),W$23+1))</f>
        <v>0</v>
      </c>
      <c r="X53" s="218"/>
      <c r="Y53" s="218"/>
      <c r="Z53" s="218"/>
      <c r="AA53" s="218"/>
      <c r="AB53" s="218"/>
      <c r="AC53" s="218"/>
      <c r="AD53" s="218"/>
      <c r="AE53" s="218"/>
      <c r="AF53" s="144">
        <f ca="1">INDEX(CHOOSE($N53,DataAutumn!i.AdultDrys,DataWinter!i.AdultDrys,DataSpring!i.AdultDrys),1,$M53)</f>
        <v>3</v>
      </c>
      <c r="AG53" s="5">
        <f t="shared" ca="1" si="428"/>
        <v>2</v>
      </c>
      <c r="AH53" s="5">
        <f t="shared" ca="1" si="428"/>
        <v>0</v>
      </c>
      <c r="AI53" s="5">
        <f ca="1">INDEX(i.StdELMan,($K53-1)*12+($M53-1)*3+$N53,AI$7)</f>
        <v>1</v>
      </c>
      <c r="AJ53" s="218"/>
      <c r="AK53" s="218"/>
      <c r="AL53" s="366" t="str">
        <f ca="1">TEXT(LEFT(OFFSET(AL53,-1,0),5)+1,"00000")&amp;MID(OFFSET(AL53,-1,0),6,FIND(" ",OFFSET(AL53,-1,0),7)-5)
&amp; $D53           &amp; " Day"&amp;INDEX(i.DOY,$N53,1)              &amp; IF($HY53=0," FWM","")&amp;IF($HY53=1," MWM","")&amp;IF($HY53=5," Mat","")&amp;IF($HZ53=TRUE,"&amp;BBT","    ")
&amp;INDEX(DataMaster!$B$98:$B$103,$Q53,0)    &amp; " WP"&amp;TEXT($LK53*100,"000p")           &amp; " MP"&amp;TEXT($LL53*100,"000p")           &amp; " GP"&amp;TEXT($LU53*100,"000p")
&amp; " (F"&amp;3+COUNTIF($CT53:$CW53,TRUE)&amp;3&amp;"N"&amp;$DK53&amp;$DL53&amp;")"</f>
        <v>00002 Base_SE GSM Day204 MWM    all grids WP100p MP100p GP100p (F33N11)</v>
      </c>
      <c r="AM53" s="9" t="str">
        <f ca="1">IF(COUNTIF(AL$5:AL53,AL53)=1,"-","Dup")</f>
        <v>-</v>
      </c>
      <c r="AN53" s="9"/>
      <c r="AO53" s="12" t="b">
        <v>1</v>
      </c>
      <c r="AP53" s="12" t="b">
        <v>1</v>
      </c>
      <c r="AQ53" s="12" t="b">
        <v>1</v>
      </c>
      <c r="AR53" s="12" t="b">
        <v>1</v>
      </c>
      <c r="AS53" s="12" t="b">
        <v>1</v>
      </c>
      <c r="AT53" s="12" t="b">
        <v>1</v>
      </c>
      <c r="AU53" s="9"/>
      <c r="AV53" s="5" t="b">
        <f t="shared" ca="1" si="429"/>
        <v>1</v>
      </c>
      <c r="AW53" s="5" t="str">
        <f t="shared" ca="1" si="429"/>
        <v>-</v>
      </c>
      <c r="AX53" s="5" t="str">
        <f t="shared" ca="1" si="429"/>
        <v>-</v>
      </c>
      <c r="AY53" s="5" t="str">
        <f t="shared" ca="1" si="429"/>
        <v>-</v>
      </c>
      <c r="AZ53" s="5" t="b">
        <f t="shared" ca="1" si="429"/>
        <v>0</v>
      </c>
      <c r="BA53" s="144">
        <f t="shared" ca="1" si="429"/>
        <v>0.25</v>
      </c>
      <c r="BB53" s="19" t="b">
        <f t="shared" ca="1" si="430"/>
        <v>1</v>
      </c>
      <c r="BC53" s="9"/>
      <c r="BD53" s="5" t="str">
        <f ca="1">IF($M53&lt;&gt;4,OFFSET(BD$5,$B53,0),1)</f>
        <v>-</v>
      </c>
      <c r="BE53" s="19" t="str">
        <f t="shared" ca="1" si="431"/>
        <v>-</v>
      </c>
      <c r="BF53" s="19" t="str">
        <f t="shared" ca="1" si="431"/>
        <v>-</v>
      </c>
      <c r="BG53" s="19" t="str">
        <f t="shared" ca="1" si="431"/>
        <v>-</v>
      </c>
      <c r="BH53" s="5" t="str">
        <f ca="1">IF($M53&lt;&gt;4,OFFSET(BH$5,$B53,0),1)</f>
        <v>-</v>
      </c>
      <c r="BI53" s="19" t="str">
        <f ca="1">OFFSET(BI$5,$B53,0)</f>
        <v>-</v>
      </c>
      <c r="BJ53" s="5" t="str">
        <f ca="1">IF($M53&lt;&gt;4,OFFSET(BJ$5,$B53,0),1)</f>
        <v>-</v>
      </c>
      <c r="BK53" s="19" t="str">
        <f t="shared" ca="1" si="432"/>
        <v>-</v>
      </c>
      <c r="BL53" s="19" t="str">
        <f t="shared" ca="1" si="432"/>
        <v>-</v>
      </c>
      <c r="BM53" s="19" t="str">
        <f t="shared" ca="1" si="432"/>
        <v>-</v>
      </c>
      <c r="BN53" s="5" t="str">
        <f ca="1">IF($M53&lt;&gt;4,OFFSET(BN$5,$B53,0),1)</f>
        <v>-</v>
      </c>
      <c r="BO53" s="9"/>
      <c r="BP53" s="5" t="b">
        <f ca="1">$J53&lt;0</f>
        <v>0</v>
      </c>
      <c r="BQ53" s="5" t="str">
        <f ca="1">IF($J53="",BQ$14,ABS($J53))</f>
        <v>-</v>
      </c>
      <c r="BR53" s="5" t="str">
        <f t="shared" ca="1" si="433"/>
        <v>-</v>
      </c>
      <c r="BS53" s="5" t="str">
        <f t="shared" ca="1" si="433"/>
        <v>-</v>
      </c>
      <c r="BT53" s="5" t="str">
        <f t="shared" ca="1" si="433"/>
        <v>-</v>
      </c>
      <c r="BU53" s="5" t="str">
        <f t="shared" ca="1" si="433"/>
        <v>-</v>
      </c>
      <c r="BV53" s="5" t="str">
        <f t="shared" ca="1" si="433"/>
        <v>-</v>
      </c>
      <c r="BW53" s="5" t="str">
        <f t="shared" ca="1" si="433"/>
        <v>-</v>
      </c>
      <c r="BX53" s="5" t="str">
        <f t="shared" ca="1" si="433"/>
        <v>-</v>
      </c>
      <c r="BY53" s="5" t="str">
        <f t="shared" ca="1" si="433"/>
        <v>-</v>
      </c>
      <c r="BZ53" s="9"/>
      <c r="CA53" s="19" t="b">
        <f t="shared" ca="1" si="434"/>
        <v>1</v>
      </c>
      <c r="CB53" s="19" t="b">
        <f t="shared" ca="1" si="434"/>
        <v>1</v>
      </c>
      <c r="CC53" s="19" t="b">
        <f t="shared" ca="1" si="434"/>
        <v>1</v>
      </c>
      <c r="CD53" s="12">
        <f t="shared" ca="1" si="435"/>
        <v>2231107</v>
      </c>
      <c r="CE53" s="144" t="b">
        <f ca="1">NOT(CC53)</f>
        <v>0</v>
      </c>
      <c r="CF53" s="12" t="s">
        <v>34</v>
      </c>
      <c r="CG53" s="19" t="str">
        <f t="shared" ca="1" si="436"/>
        <v>-</v>
      </c>
      <c r="CH53" s="19" t="str">
        <f t="shared" ca="1" si="436"/>
        <v>-</v>
      </c>
      <c r="CI53" s="19" t="str">
        <f t="shared" ca="1" si="436"/>
        <v>-</v>
      </c>
      <c r="CJ53" s="19">
        <f t="shared" ca="1" si="436"/>
        <v>1</v>
      </c>
      <c r="CK53" s="19">
        <f t="shared" ca="1" si="436"/>
        <v>1</v>
      </c>
      <c r="CL53" s="9"/>
      <c r="CM53" s="444">
        <f t="shared" ca="1" si="437"/>
        <v>652</v>
      </c>
      <c r="CN53" s="444">
        <f t="shared" ca="1" si="437"/>
        <v>686</v>
      </c>
      <c r="CO53" s="444">
        <f t="shared" ca="1" si="437"/>
        <v>721</v>
      </c>
      <c r="CP53" s="152">
        <f t="shared" ca="1" si="438"/>
        <v>378</v>
      </c>
      <c r="CQ53" s="152">
        <f t="shared" ca="1" si="438"/>
        <v>413</v>
      </c>
      <c r="CR53" s="152">
        <f t="shared" ca="1" si="438"/>
        <v>448</v>
      </c>
      <c r="CS53" s="19" t="str">
        <f ca="1">OFFSET(CS$5,$B53,0)</f>
        <v>-</v>
      </c>
      <c r="CT53" s="19" t="str">
        <f t="shared" ca="1" si="439"/>
        <v>-</v>
      </c>
      <c r="CU53" s="19" t="str">
        <f t="shared" ca="1" si="439"/>
        <v>-</v>
      </c>
      <c r="CV53" s="19" t="str">
        <f t="shared" ca="1" si="439"/>
        <v>-</v>
      </c>
      <c r="CW53" s="19" t="str">
        <f t="shared" ca="1" si="439"/>
        <v>-</v>
      </c>
      <c r="CX53" s="19" t="b">
        <f ca="1">OFFSET(CX$5,$B53,0)</f>
        <v>1</v>
      </c>
      <c r="CY53" s="19">
        <f t="shared" ca="1" si="439"/>
        <v>0</v>
      </c>
      <c r="CZ53" s="19">
        <f t="shared" ca="1" si="439"/>
        <v>0</v>
      </c>
      <c r="DA53" s="19">
        <f t="shared" ca="1" si="439"/>
        <v>0</v>
      </c>
      <c r="DB53" s="19">
        <f t="shared" ca="1" si="439"/>
        <v>0</v>
      </c>
      <c r="DC53" s="19">
        <f t="shared" ca="1" si="439"/>
        <v>0</v>
      </c>
      <c r="DD53" s="19">
        <f t="shared" ca="1" si="439"/>
        <v>0</v>
      </c>
      <c r="DE53" s="19">
        <f t="shared" ca="1" si="439"/>
        <v>0</v>
      </c>
      <c r="DF53" s="19">
        <f t="shared" ca="1" si="439"/>
        <v>0</v>
      </c>
      <c r="DG53" s="19">
        <f t="shared" ca="1" si="439"/>
        <v>0</v>
      </c>
      <c r="DH53" s="19">
        <f t="shared" ca="1" si="439"/>
        <v>0</v>
      </c>
      <c r="DI53" s="19">
        <f t="shared" ca="1" si="439"/>
        <v>0</v>
      </c>
      <c r="DJ53" s="19">
        <f t="shared" ca="1" si="439"/>
        <v>0</v>
      </c>
      <c r="DK53" s="19">
        <f t="shared" ca="1" si="439"/>
        <v>1</v>
      </c>
      <c r="DL53" s="19">
        <f t="shared" ca="1" si="439"/>
        <v>1</v>
      </c>
      <c r="DM53" s="19">
        <f t="shared" ca="1" si="439"/>
        <v>0</v>
      </c>
      <c r="DN53" s="19" t="str">
        <f t="shared" ca="1" si="439"/>
        <v>-</v>
      </c>
      <c r="DO53" s="19" t="str">
        <f t="shared" ca="1" si="439"/>
        <v>-</v>
      </c>
      <c r="DP53" s="19" t="str">
        <f t="shared" ca="1" si="439"/>
        <v>-</v>
      </c>
      <c r="DQ53" s="19" t="str">
        <f t="shared" ca="1" si="439"/>
        <v>-</v>
      </c>
      <c r="DR53" s="19" t="str">
        <f t="shared" ca="1" si="439"/>
        <v>-</v>
      </c>
      <c r="DS53" s="19">
        <f t="shared" ca="1" si="439"/>
        <v>0</v>
      </c>
      <c r="DT53" s="19" t="str">
        <f t="shared" ca="1" si="439"/>
        <v>-</v>
      </c>
      <c r="DU53" s="19" t="str">
        <f t="shared" ca="1" si="439"/>
        <v>-</v>
      </c>
      <c r="DV53" s="19">
        <f t="shared" ca="1" si="439"/>
        <v>0</v>
      </c>
      <c r="DW53" s="444">
        <f t="shared" ca="1" si="440"/>
        <v>0</v>
      </c>
      <c r="DX53" s="444">
        <f t="shared" ca="1" si="440"/>
        <v>0</v>
      </c>
      <c r="DY53" s="124">
        <f t="shared" ca="1" si="441"/>
        <v>0</v>
      </c>
      <c r="DZ53" s="124">
        <f t="shared" ca="1" si="441"/>
        <v>0</v>
      </c>
      <c r="EA53" s="124">
        <f t="shared" ca="1" si="441"/>
        <v>0</v>
      </c>
      <c r="EB53" s="124">
        <f t="shared" ca="1" si="441"/>
        <v>0</v>
      </c>
      <c r="EC53" s="124">
        <f t="shared" ca="1" si="441"/>
        <v>0</v>
      </c>
      <c r="ED53" s="124">
        <f t="shared" ca="1" si="441"/>
        <v>0</v>
      </c>
      <c r="EE53" s="124">
        <f t="shared" ca="1" si="441"/>
        <v>0</v>
      </c>
      <c r="EF53" s="124">
        <f t="shared" ca="1" si="441"/>
        <v>0</v>
      </c>
      <c r="EG53" s="124">
        <f t="shared" ca="1" si="441"/>
        <v>0</v>
      </c>
      <c r="EH53" s="124">
        <f t="shared" ca="1" si="441"/>
        <v>0</v>
      </c>
      <c r="EI53" s="124">
        <f t="shared" ca="1" si="441"/>
        <v>0</v>
      </c>
      <c r="EJ53" s="124">
        <f t="shared" ca="1" si="441"/>
        <v>0</v>
      </c>
      <c r="EK53" s="124">
        <f t="shared" ca="1" si="441"/>
        <v>0</v>
      </c>
      <c r="EL53" s="124">
        <f t="shared" ca="1" si="441"/>
        <v>0</v>
      </c>
      <c r="EM53" s="124">
        <f t="shared" ca="1" si="441"/>
        <v>0</v>
      </c>
      <c r="EN53" s="124">
        <f t="shared" ca="1" si="441"/>
        <v>0</v>
      </c>
      <c r="EO53" s="124">
        <f t="shared" ca="1" si="442"/>
        <v>0</v>
      </c>
      <c r="EP53" s="124">
        <f t="shared" ca="1" si="442"/>
        <v>0</v>
      </c>
      <c r="EQ53" s="554">
        <f t="shared" ca="1" si="443"/>
        <v>0</v>
      </c>
      <c r="ER53" s="554">
        <f t="shared" ca="1" si="443"/>
        <v>0</v>
      </c>
      <c r="ES53" s="554">
        <f t="shared" ca="1" si="443"/>
        <v>0</v>
      </c>
      <c r="ET53" s="125">
        <f t="shared" ca="1" si="443"/>
        <v>0</v>
      </c>
      <c r="EU53" s="125">
        <f t="shared" ca="1" si="443"/>
        <v>0</v>
      </c>
      <c r="EV53" s="125">
        <f t="shared" ca="1" si="443"/>
        <v>0</v>
      </c>
      <c r="EW53" s="125">
        <f t="shared" ca="1" si="443"/>
        <v>0</v>
      </c>
      <c r="EX53" s="125">
        <f t="shared" ca="1" si="443"/>
        <v>0</v>
      </c>
      <c r="EY53" s="125">
        <f t="shared" ca="1" si="443"/>
        <v>0</v>
      </c>
      <c r="EZ53" s="125">
        <f t="shared" ca="1" si="443"/>
        <v>0</v>
      </c>
      <c r="FA53" s="125">
        <f t="shared" ca="1" si="443"/>
        <v>0</v>
      </c>
      <c r="FB53" s="125">
        <f t="shared" ca="1" si="443"/>
        <v>0</v>
      </c>
      <c r="FC53" s="125">
        <f t="shared" ca="1" si="443"/>
        <v>0</v>
      </c>
      <c r="FD53" s="125">
        <f t="shared" ca="1" si="443"/>
        <v>0</v>
      </c>
      <c r="FE53" s="125">
        <f t="shared" ca="1" si="443"/>
        <v>0</v>
      </c>
      <c r="FF53" s="125">
        <f t="shared" ca="1" si="443"/>
        <v>0</v>
      </c>
      <c r="FG53" s="124">
        <f t="shared" ca="1" si="444"/>
        <v>0</v>
      </c>
      <c r="FH53" s="124">
        <f t="shared" ca="1" si="444"/>
        <v>0</v>
      </c>
      <c r="FI53" s="124">
        <f t="shared" ca="1" si="444"/>
        <v>0</v>
      </c>
      <c r="FJ53" s="124">
        <f t="shared" ca="1" si="444"/>
        <v>0</v>
      </c>
      <c r="FK53" s="124">
        <f t="shared" ca="1" si="444"/>
        <v>0</v>
      </c>
      <c r="FL53" s="124">
        <f t="shared" ca="1" si="444"/>
        <v>0</v>
      </c>
      <c r="FM53" s="124">
        <f t="shared" ca="1" si="444"/>
        <v>0</v>
      </c>
      <c r="FN53" s="124">
        <f t="shared" ca="1" si="444"/>
        <v>0</v>
      </c>
      <c r="FO53" s="124">
        <f t="shared" ca="1" si="444"/>
        <v>0</v>
      </c>
      <c r="FP53" s="124">
        <f t="shared" ca="1" si="444"/>
        <v>0</v>
      </c>
      <c r="FQ53" s="124">
        <f t="shared" ca="1" si="444"/>
        <v>0</v>
      </c>
      <c r="FR53" s="124">
        <f t="shared" ca="1" si="444"/>
        <v>0</v>
      </c>
      <c r="FS53" s="124">
        <f t="shared" ca="1" si="444"/>
        <v>0</v>
      </c>
      <c r="FT53" s="124">
        <f t="shared" ca="1" si="444"/>
        <v>0</v>
      </c>
      <c r="FU53" s="124">
        <f t="shared" ca="1" si="444"/>
        <v>0</v>
      </c>
      <c r="FV53" s="124">
        <f t="shared" ca="1" si="444"/>
        <v>0</v>
      </c>
      <c r="FW53" s="124">
        <f t="shared" ca="1" si="445"/>
        <v>0</v>
      </c>
      <c r="FX53" s="124">
        <f t="shared" ca="1" si="445"/>
        <v>0</v>
      </c>
      <c r="FY53" s="554">
        <f t="shared" ca="1" si="446"/>
        <v>0</v>
      </c>
      <c r="FZ53" s="554">
        <f t="shared" ca="1" si="446"/>
        <v>0</v>
      </c>
      <c r="GA53" s="554">
        <f t="shared" ca="1" si="446"/>
        <v>0</v>
      </c>
      <c r="GB53" s="125">
        <f t="shared" ca="1" si="447"/>
        <v>0</v>
      </c>
      <c r="GC53" s="125">
        <f t="shared" ca="1" si="447"/>
        <v>0</v>
      </c>
      <c r="GD53" s="125">
        <f t="shared" ca="1" si="447"/>
        <v>0</v>
      </c>
      <c r="GE53" s="125">
        <f t="shared" ca="1" si="447"/>
        <v>0</v>
      </c>
      <c r="GF53" s="125">
        <f t="shared" ca="1" si="447"/>
        <v>0</v>
      </c>
      <c r="GG53" s="125">
        <f t="shared" ca="1" si="447"/>
        <v>0</v>
      </c>
      <c r="GH53" s="125">
        <f t="shared" ca="1" si="447"/>
        <v>0</v>
      </c>
      <c r="GI53" s="125">
        <f t="shared" ca="1" si="447"/>
        <v>0</v>
      </c>
      <c r="GJ53" s="125">
        <f t="shared" ca="1" si="447"/>
        <v>0</v>
      </c>
      <c r="GK53" s="125">
        <f t="shared" ca="1" si="447"/>
        <v>0</v>
      </c>
      <c r="GL53" s="125">
        <f t="shared" ca="1" si="447"/>
        <v>0</v>
      </c>
      <c r="GM53" s="125">
        <f t="shared" ca="1" si="447"/>
        <v>0</v>
      </c>
      <c r="GN53" s="125">
        <f t="shared" ca="1" si="447"/>
        <v>0</v>
      </c>
      <c r="GO53" s="124">
        <f t="shared" ca="1" si="448"/>
        <v>0</v>
      </c>
      <c r="GP53" s="124">
        <f t="shared" ca="1" si="448"/>
        <v>0</v>
      </c>
      <c r="GQ53" s="124">
        <f t="shared" ca="1" si="448"/>
        <v>0</v>
      </c>
      <c r="GR53" s="124">
        <f t="shared" ca="1" si="448"/>
        <v>0</v>
      </c>
      <c r="GS53" s="124">
        <f t="shared" ca="1" si="448"/>
        <v>0</v>
      </c>
      <c r="GT53" s="124">
        <f t="shared" ca="1" si="448"/>
        <v>0</v>
      </c>
      <c r="GU53" s="124">
        <f t="shared" ca="1" si="448"/>
        <v>0</v>
      </c>
      <c r="GV53" s="124">
        <f t="shared" ca="1" si="448"/>
        <v>0</v>
      </c>
      <c r="GW53" s="124">
        <f t="shared" ca="1" si="448"/>
        <v>0</v>
      </c>
      <c r="GX53" s="124">
        <f t="shared" ca="1" si="448"/>
        <v>0</v>
      </c>
      <c r="GY53" s="124">
        <f t="shared" ca="1" si="448"/>
        <v>0</v>
      </c>
      <c r="GZ53" s="124">
        <f t="shared" ca="1" si="448"/>
        <v>0</v>
      </c>
      <c r="HA53" s="124">
        <f t="shared" ca="1" si="448"/>
        <v>0</v>
      </c>
      <c r="HB53" s="124">
        <f t="shared" ca="1" si="448"/>
        <v>0</v>
      </c>
      <c r="HC53" s="124">
        <f t="shared" ca="1" si="448"/>
        <v>0</v>
      </c>
      <c r="HD53" s="124">
        <f t="shared" ca="1" si="448"/>
        <v>0</v>
      </c>
      <c r="HE53" s="124">
        <f t="shared" ca="1" si="449"/>
        <v>0</v>
      </c>
      <c r="HF53" s="124">
        <f t="shared" ca="1" si="449"/>
        <v>0</v>
      </c>
      <c r="HG53" s="554">
        <f t="shared" ca="1" si="450"/>
        <v>0</v>
      </c>
      <c r="HH53" s="554">
        <f t="shared" ca="1" si="450"/>
        <v>0</v>
      </c>
      <c r="HI53" s="554">
        <f t="shared" ca="1" si="450"/>
        <v>0</v>
      </c>
      <c r="HJ53" s="125">
        <f t="shared" ca="1" si="451"/>
        <v>0</v>
      </c>
      <c r="HK53" s="125">
        <f t="shared" ca="1" si="451"/>
        <v>0</v>
      </c>
      <c r="HL53" s="125">
        <f t="shared" ca="1" si="451"/>
        <v>0</v>
      </c>
      <c r="HM53" s="125">
        <f t="shared" ca="1" si="451"/>
        <v>0</v>
      </c>
      <c r="HN53" s="125">
        <f t="shared" ca="1" si="451"/>
        <v>0</v>
      </c>
      <c r="HO53" s="125">
        <f t="shared" ca="1" si="451"/>
        <v>0</v>
      </c>
      <c r="HP53" s="125">
        <f t="shared" ca="1" si="451"/>
        <v>0</v>
      </c>
      <c r="HQ53" s="125">
        <f t="shared" ca="1" si="451"/>
        <v>0</v>
      </c>
      <c r="HR53" s="125">
        <f t="shared" ca="1" si="451"/>
        <v>0</v>
      </c>
      <c r="HS53" s="125">
        <f t="shared" ca="1" si="451"/>
        <v>0</v>
      </c>
      <c r="HT53" s="125">
        <f t="shared" ca="1" si="451"/>
        <v>0</v>
      </c>
      <c r="HU53" s="125">
        <f t="shared" ca="1" si="451"/>
        <v>0</v>
      </c>
      <c r="HV53" s="125">
        <f t="shared" ca="1" si="451"/>
        <v>0</v>
      </c>
      <c r="HW53" s="5">
        <f ca="1">INDEX(i.TOL,$N53,HW$7)</f>
        <v>67</v>
      </c>
      <c r="HX53" s="9"/>
      <c r="HY53" s="5">
        <f t="shared" ca="1" si="452"/>
        <v>1</v>
      </c>
      <c r="HZ53" s="5" t="b">
        <f t="shared" ca="1" si="452"/>
        <v>0</v>
      </c>
      <c r="IA53" s="19">
        <f t="shared" ca="1" si="453"/>
        <v>0</v>
      </c>
      <c r="IB53" s="5">
        <f t="shared" ca="1" si="452"/>
        <v>55</v>
      </c>
      <c r="IC53" s="5" cm="1">
        <f t="array" ref="IC53">INDEX(i.pi_yatf,$X53+1,IC$7)</f>
        <v>1</v>
      </c>
      <c r="ID53" s="19">
        <f t="shared" ca="1" si="454"/>
        <v>0</v>
      </c>
      <c r="IE53" s="19">
        <f t="shared" ca="1" si="454"/>
        <v>0</v>
      </c>
      <c r="IF53" s="19">
        <f t="shared" ca="1" si="454"/>
        <v>0</v>
      </c>
      <c r="IG53" s="19">
        <f t="shared" ca="1" si="454"/>
        <v>0</v>
      </c>
      <c r="IH53" s="19">
        <f t="shared" ca="1" si="454"/>
        <v>0</v>
      </c>
      <c r="II53" s="19">
        <f t="shared" ca="1" si="454"/>
        <v>0</v>
      </c>
      <c r="IJ53" s="19">
        <f t="shared" ca="1" si="454"/>
        <v>0</v>
      </c>
      <c r="IK53" s="19">
        <f t="shared" ca="1" si="454"/>
        <v>0</v>
      </c>
      <c r="IL53" s="19">
        <f t="shared" ca="1" si="454"/>
        <v>0</v>
      </c>
      <c r="IM53" s="19">
        <f t="shared" ca="1" si="454"/>
        <v>0</v>
      </c>
      <c r="IN53" s="19">
        <f t="shared" ca="1" si="454"/>
        <v>0</v>
      </c>
      <c r="IO53" s="19">
        <f t="shared" ca="1" si="454"/>
        <v>0</v>
      </c>
      <c r="IP53" s="19">
        <f t="shared" ca="1" si="454"/>
        <v>0</v>
      </c>
      <c r="IQ53" s="19">
        <f t="shared" ca="1" si="454"/>
        <v>0</v>
      </c>
      <c r="IR53" s="19">
        <f t="shared" ca="1" si="454"/>
        <v>0</v>
      </c>
      <c r="IS53" s="19">
        <f t="shared" ca="1" si="454"/>
        <v>0</v>
      </c>
      <c r="IT53" s="19">
        <f t="shared" ca="1" si="454"/>
        <v>0</v>
      </c>
      <c r="IU53" s="19">
        <f t="shared" ca="1" si="454"/>
        <v>0</v>
      </c>
      <c r="IV53" s="19">
        <f t="shared" ca="1" si="454"/>
        <v>0</v>
      </c>
      <c r="IW53" s="19">
        <f t="shared" ca="1" si="454"/>
        <v>0</v>
      </c>
      <c r="IX53" s="19">
        <f t="shared" ca="1" si="454"/>
        <v>0</v>
      </c>
      <c r="IY53" s="19">
        <f t="shared" ca="1" si="454"/>
        <v>1</v>
      </c>
      <c r="IZ53" s="19">
        <f t="shared" ca="1" si="454"/>
        <v>0</v>
      </c>
      <c r="JA53" s="19">
        <f t="shared" ca="1" si="454"/>
        <v>1</v>
      </c>
      <c r="JB53" s="9"/>
      <c r="JC53" s="5" t="b">
        <f ca="1">IF($L53&lt;&gt;0,INDEX(i.cropgraze_inc,$L53,JC$7),OFFSET(JC$5,$B53,0))</f>
        <v>0</v>
      </c>
      <c r="JD53" s="5" t="b">
        <f t="shared" ca="1" si="455"/>
        <v>0</v>
      </c>
      <c r="JE53" s="5" t="b">
        <f t="shared" ca="1" si="455"/>
        <v>0</v>
      </c>
      <c r="JF53" s="5" t="b">
        <f t="shared" ca="1" si="455"/>
        <v>1</v>
      </c>
      <c r="JG53" s="144">
        <f t="shared" ca="1" si="456"/>
        <v>1</v>
      </c>
      <c r="JH53" s="144">
        <f t="shared" ca="1" si="456"/>
        <v>1</v>
      </c>
      <c r="JI53" s="5" t="b">
        <f t="shared" ca="1" si="457"/>
        <v>0</v>
      </c>
      <c r="JJ53" s="5" t="b">
        <f t="shared" ca="1" si="457"/>
        <v>1</v>
      </c>
      <c r="JK53" s="5" t="b">
        <f t="shared" ca="1" si="457"/>
        <v>1</v>
      </c>
      <c r="JL53" s="5" t="b">
        <f t="shared" ca="1" si="457"/>
        <v>0</v>
      </c>
      <c r="JM53" s="5">
        <f t="shared" ca="1" si="458"/>
        <v>1</v>
      </c>
      <c r="JN53" s="5">
        <f t="shared" ca="1" si="458"/>
        <v>0</v>
      </c>
      <c r="JO53" s="5" t="b">
        <f ca="1">AND(INDEX(i_dryman,($AF53-1)*4+INDEX(i.StdELMan,($K53-1)*12+($M53-1)*3+$N53,JO$8),JO$7),($JH53&gt;0))</f>
        <v>0</v>
      </c>
      <c r="JP53" s="5" t="str" cm="1">
        <f t="array" aca="1" ref="JP53" ca="1">IF(OR(JQ53:JX53&lt;&gt;"-"),TRUE,"-")</f>
        <v>-</v>
      </c>
      <c r="JQ53" s="19" t="str">
        <f t="shared" ca="1" si="459"/>
        <v>-</v>
      </c>
      <c r="JR53" s="19" t="str">
        <f t="shared" ca="1" si="459"/>
        <v>-</v>
      </c>
      <c r="JS53" s="19" t="str">
        <f t="shared" ca="1" si="459"/>
        <v>-</v>
      </c>
      <c r="JT53" s="19" t="str">
        <f t="shared" ca="1" si="459"/>
        <v>-</v>
      </c>
      <c r="JU53" s="19" t="str">
        <f t="shared" ca="1" si="459"/>
        <v>-</v>
      </c>
      <c r="JV53" s="19" t="str">
        <f t="shared" ca="1" si="459"/>
        <v>-</v>
      </c>
      <c r="JW53" s="19" t="str">
        <f t="shared" ca="1" si="459"/>
        <v>-</v>
      </c>
      <c r="JX53" s="19" t="str">
        <f t="shared" ca="1" si="459"/>
        <v>-</v>
      </c>
      <c r="JY53" s="5" t="b">
        <f t="array" aca="1" ref="JY53" ca="1">IF(OR(JZ53:KF53&lt;&gt;"-"),TRUE,"-")</f>
        <v>1</v>
      </c>
      <c r="JZ53" s="19">
        <f t="shared" ca="1" si="460"/>
        <v>0</v>
      </c>
      <c r="KA53" s="19" t="str">
        <f t="shared" ca="1" si="460"/>
        <v>-</v>
      </c>
      <c r="KB53" s="19">
        <f t="shared" ca="1" si="460"/>
        <v>999999</v>
      </c>
      <c r="KC53" s="19">
        <f t="shared" ca="1" si="460"/>
        <v>999999</v>
      </c>
      <c r="KD53" s="19">
        <f t="shared" ca="1" si="460"/>
        <v>999999</v>
      </c>
      <c r="KE53" s="19">
        <f t="shared" ca="1" si="460"/>
        <v>999999</v>
      </c>
      <c r="KF53" s="19">
        <f t="shared" ca="1" si="460"/>
        <v>999999</v>
      </c>
      <c r="KG53" s="19" t="str">
        <f t="shared" ca="1" si="460"/>
        <v>-</v>
      </c>
      <c r="KH53" s="19" t="str">
        <f ca="1">OFFSET(KH$5,$B53,0)</f>
        <v>-</v>
      </c>
      <c r="KI53" s="19" t="str">
        <f ca="1">OFFSET(KI$5,$B53,0)</f>
        <v>-</v>
      </c>
      <c r="KJ53" s="19" t="b">
        <f t="shared" ca="1" si="461"/>
        <v>1</v>
      </c>
      <c r="KK53" s="19">
        <f t="shared" ca="1" si="461"/>
        <v>0</v>
      </c>
      <c r="KL53" s="5" t="str">
        <f t="shared" ca="1" si="462"/>
        <v>-</v>
      </c>
      <c r="KM53" s="5" t="str">
        <f t="shared" ca="1" si="462"/>
        <v>-</v>
      </c>
      <c r="KN53" s="5" t="str">
        <f t="shared" ca="1" si="462"/>
        <v>-</v>
      </c>
      <c r="KO53" s="5" t="str">
        <f t="shared" ca="1" si="462"/>
        <v>-</v>
      </c>
      <c r="KP53" s="19" t="str">
        <f t="shared" ca="1" si="463"/>
        <v>-</v>
      </c>
      <c r="KQ53" s="19" t="str">
        <f t="shared" ca="1" si="463"/>
        <v>-</v>
      </c>
      <c r="KR53" s="19" t="str">
        <f t="shared" ca="1" si="463"/>
        <v>-</v>
      </c>
      <c r="KS53" s="19" t="str">
        <f t="shared" ca="1" si="463"/>
        <v>-</v>
      </c>
      <c r="KT53" s="19" t="str">
        <f t="shared" ca="1" si="463"/>
        <v>-</v>
      </c>
      <c r="KU53" s="19" t="str">
        <f t="shared" ca="1" si="463"/>
        <v>-</v>
      </c>
      <c r="KV53" s="19" t="str">
        <f t="shared" ca="1" si="463"/>
        <v>-</v>
      </c>
      <c r="KW53" s="5" t="str">
        <f t="shared" ca="1" si="464"/>
        <v>-</v>
      </c>
      <c r="KX53" s="5">
        <f t="shared" ca="1" si="464"/>
        <v>500</v>
      </c>
      <c r="KY53" s="5">
        <f t="shared" ca="1" si="464"/>
        <v>500</v>
      </c>
      <c r="KZ53" s="5" t="str">
        <f t="shared" ca="1" si="464"/>
        <v>-</v>
      </c>
      <c r="LA53" s="5" t="str">
        <f t="shared" ca="1" si="464"/>
        <v>-</v>
      </c>
      <c r="LB53" s="5" t="str">
        <f t="shared" ca="1" si="464"/>
        <v>-</v>
      </c>
      <c r="LC53" s="5">
        <f ca="1">INDEX(i.conservation,$W53+1,$N53)</f>
        <v>1</v>
      </c>
      <c r="LD53" s="9"/>
      <c r="LE53" s="19">
        <f t="shared" ca="1" si="463"/>
        <v>70</v>
      </c>
      <c r="LF53" s="19">
        <f t="shared" ca="1" si="465"/>
        <v>50</v>
      </c>
      <c r="LG53" s="19">
        <f t="shared" ca="1" si="465"/>
        <v>74</v>
      </c>
      <c r="LH53" s="19">
        <f t="shared" ca="1" si="465"/>
        <v>50</v>
      </c>
      <c r="LI53" s="5" t="b" cm="1">
        <f t="array" ref="LI53">INDEX(i.meatgrid,$Q53,LI$7)</f>
        <v>1</v>
      </c>
      <c r="LJ53" s="5" t="b" cm="1">
        <f t="array" ref="LJ53">INDEX(i.meatgrid,$Q53,LJ$7)</f>
        <v>0</v>
      </c>
      <c r="LK53" s="5">
        <f>INDEX(i.WoolPrices,$R53,LK$7)</f>
        <v>1</v>
      </c>
      <c r="LL53" s="5">
        <f>INDEX(i.MeatPrices,$S53,LL$7)</f>
        <v>1</v>
      </c>
      <c r="LM53" s="5" cm="1">
        <f t="array" ref="LM53">INDEX(i.meatgrid,$Q53,LM$7)</f>
        <v>1</v>
      </c>
      <c r="LN53" s="5" cm="1">
        <f t="array" ref="LN53">INDEX(i.meatgrid,$Q53,LN$7)</f>
        <v>1</v>
      </c>
      <c r="LO53" s="5" cm="1">
        <f t="array" ref="LO53">INDEX(i.meatgrid,$Q53,LO$7)</f>
        <v>1</v>
      </c>
      <c r="LP53" s="5" cm="1">
        <f t="array" ref="LP53">INDEX(i.meatgrid,$Q53,LP$7)</f>
        <v>0</v>
      </c>
      <c r="LQ53" s="5" cm="1">
        <f t="array" ref="LQ53">INDEX(i.meatgrid,$Q53,LQ$7)</f>
        <v>1</v>
      </c>
      <c r="LR53" s="5" cm="1">
        <f t="array" ref="LR53">INDEX(i.meatgrid,$Q53,LR$7)</f>
        <v>1</v>
      </c>
      <c r="LS53" s="5" cm="1">
        <f t="array" ref="LS53">INDEX(i.meatgrid,$Q53,LS$7)</f>
        <v>1</v>
      </c>
      <c r="LT53" s="5" cm="1">
        <f t="array" ref="LT53">INDEX(i.meatgrid,$Q53,LT$7)</f>
        <v>1</v>
      </c>
      <c r="LU53" s="5">
        <f>INDEX(i.GrainPrices,$T53,LU$7)</f>
        <v>1</v>
      </c>
      <c r="LV53" s="9"/>
      <c r="LW53" s="19" t="b">
        <f t="shared" ca="1" si="466"/>
        <v>0</v>
      </c>
      <c r="LX53" s="19" t="b">
        <f t="shared" ca="1" si="466"/>
        <v>0</v>
      </c>
      <c r="LY53" s="19">
        <f t="shared" ca="1" si="466"/>
        <v>1</v>
      </c>
      <c r="LZ53" s="19">
        <f t="shared" ca="1" si="466"/>
        <v>0.75</v>
      </c>
      <c r="MA53" s="19">
        <f t="shared" ca="1" si="466"/>
        <v>0.75</v>
      </c>
      <c r="MB53" s="19">
        <f t="shared" ca="1" si="466"/>
        <v>0.8</v>
      </c>
      <c r="MC53" s="19">
        <f t="shared" ca="1" si="466"/>
        <v>0.82499999999999996</v>
      </c>
      <c r="MD53" s="19">
        <f t="shared" ca="1" si="466"/>
        <v>0.875</v>
      </c>
      <c r="ME53" s="19">
        <f t="shared" ca="1" si="466"/>
        <v>0.9</v>
      </c>
      <c r="MF53" s="19">
        <f t="shared" ca="1" si="466"/>
        <v>1</v>
      </c>
      <c r="MG53" s="19">
        <f t="shared" ca="1" si="466"/>
        <v>0.875</v>
      </c>
      <c r="MH53" s="19" t="b">
        <f t="shared" ca="1" si="466"/>
        <v>1</v>
      </c>
      <c r="MI53" s="19">
        <f t="shared" ca="1" si="466"/>
        <v>74.989999999999995</v>
      </c>
      <c r="MJ53" s="19" t="str">
        <f t="shared" ca="1" si="466"/>
        <v>-</v>
      </c>
      <c r="MK53" s="19" t="str">
        <f t="shared" ca="1" si="466"/>
        <v>-</v>
      </c>
      <c r="ML53" s="19" t="str">
        <f t="shared" ca="1" si="466"/>
        <v>-</v>
      </c>
      <c r="MM53" s="19" t="str">
        <f t="shared" ca="1" si="467"/>
        <v>-</v>
      </c>
      <c r="MN53" s="19" t="str">
        <f t="shared" ca="1" si="467"/>
        <v>-</v>
      </c>
      <c r="MO53" s="19" t="str">
        <f t="shared" ca="1" si="467"/>
        <v>-</v>
      </c>
      <c r="MP53" s="19" t="str">
        <f t="shared" ca="1" si="467"/>
        <v>-</v>
      </c>
      <c r="MQ53" s="19">
        <f t="shared" ca="1" si="467"/>
        <v>36.99</v>
      </c>
      <c r="MR53" s="19">
        <f t="shared" ca="1" si="467"/>
        <v>36.99</v>
      </c>
      <c r="MS53" s="19" t="str">
        <f t="shared" ca="1" si="467"/>
        <v>-</v>
      </c>
      <c r="MT53" s="19" t="str">
        <f t="shared" ca="1" si="467"/>
        <v>-</v>
      </c>
      <c r="MU53" s="19" t="str">
        <f t="shared" ca="1" si="467"/>
        <v>-</v>
      </c>
      <c r="MV53" s="19" t="str">
        <f t="shared" ca="1" si="467"/>
        <v>-</v>
      </c>
      <c r="MW53" s="19" t="str">
        <f t="shared" ca="1" si="467"/>
        <v>-</v>
      </c>
      <c r="MX53" s="19">
        <f t="shared" ca="1" si="467"/>
        <v>49.99</v>
      </c>
      <c r="MY53" s="19">
        <f t="shared" ca="1" si="467"/>
        <v>49.99</v>
      </c>
      <c r="MZ53" s="19">
        <f t="shared" ca="1" si="467"/>
        <v>49.99</v>
      </c>
      <c r="NA53" s="19">
        <f t="shared" ca="1" si="467"/>
        <v>49.99</v>
      </c>
      <c r="NB53" s="19">
        <f t="shared" ca="1" si="467"/>
        <v>49.99</v>
      </c>
      <c r="NC53" s="19">
        <f t="shared" ca="1" si="467"/>
        <v>49.99</v>
      </c>
      <c r="ND53" s="19">
        <f t="shared" ca="1" si="467"/>
        <v>49.99</v>
      </c>
      <c r="NE53" s="19">
        <f t="shared" ca="1" si="467"/>
        <v>49.99</v>
      </c>
      <c r="NF53" s="19">
        <f t="shared" ca="1" si="467"/>
        <v>412.99</v>
      </c>
      <c r="NG53" s="19">
        <f t="shared" ca="1" si="467"/>
        <v>412.99</v>
      </c>
      <c r="NH53" s="19" t="str">
        <f t="shared" ca="1" si="467"/>
        <v>-</v>
      </c>
      <c r="NI53" s="19" t="str">
        <f t="shared" ca="1" si="467"/>
        <v>-</v>
      </c>
      <c r="NJ53" s="19" t="str">
        <f t="shared" ca="1" si="467"/>
        <v>-</v>
      </c>
      <c r="NK53" s="19" t="str">
        <f t="shared" ca="1" si="467"/>
        <v>-</v>
      </c>
      <c r="NL53" s="19" t="str">
        <f t="shared" ca="1" si="467"/>
        <v>-</v>
      </c>
      <c r="NM53" s="19">
        <f t="shared" ca="1" si="467"/>
        <v>6.8900000000000006</v>
      </c>
      <c r="NN53" s="19">
        <f t="shared" ca="1" si="467"/>
        <v>6.8900000000000006</v>
      </c>
      <c r="NO53" s="19">
        <f t="shared" ca="1" si="467"/>
        <v>6.8900000000000006</v>
      </c>
      <c r="NP53" s="19">
        <f t="shared" ca="1" si="467"/>
        <v>6.8900000000000006</v>
      </c>
      <c r="NQ53" s="19">
        <f t="shared" ca="1" si="467"/>
        <v>6.8900000000000006</v>
      </c>
      <c r="NR53" s="19">
        <f t="shared" ca="1" si="467"/>
        <v>6.8900000000000006</v>
      </c>
      <c r="NS53" s="19">
        <f t="shared" ca="1" si="467"/>
        <v>6.8900000000000006</v>
      </c>
      <c r="NT53" s="19">
        <f t="shared" ca="1" si="467"/>
        <v>6.8900000000000006</v>
      </c>
      <c r="NU53" s="19">
        <f t="shared" ca="1" si="467"/>
        <v>346.99</v>
      </c>
      <c r="NV53" s="19">
        <f t="shared" ca="1" si="467"/>
        <v>346.99</v>
      </c>
      <c r="NW53" s="19" t="str">
        <f t="shared" ca="1" si="467"/>
        <v>-</v>
      </c>
      <c r="NX53" s="19" t="str">
        <f t="shared" ca="1" si="467"/>
        <v>-</v>
      </c>
      <c r="NY53" s="19" t="str">
        <f t="shared" ca="1" si="467"/>
        <v>-</v>
      </c>
      <c r="NZ53" s="19" t="str">
        <f t="shared" ca="1" si="467"/>
        <v>-</v>
      </c>
      <c r="OA53" s="19" t="str">
        <f t="shared" ca="1" si="467"/>
        <v>-</v>
      </c>
      <c r="OB53" s="19">
        <f t="shared" ca="1" si="467"/>
        <v>0</v>
      </c>
      <c r="OC53" s="24">
        <v>0</v>
      </c>
    </row>
    <row r="54" spans="1:393" outlineLevel="1">
      <c r="A54" s="21">
        <f t="shared" si="156"/>
        <v>49</v>
      </c>
      <c r="B54" s="21">
        <f>$A$24</f>
        <v>19</v>
      </c>
      <c r="C54">
        <v>110</v>
      </c>
      <c r="D54" s="144" t="str">
        <f ca="1">INDEX(i.Region_Desc,$K54,1)</f>
        <v>GSM</v>
      </c>
      <c r="E54" t="b">
        <f ca="1">NOT($HZ54)</f>
        <v>1</v>
      </c>
      <c r="F54" t="b">
        <v>0</v>
      </c>
      <c r="G54" t="b">
        <f t="shared" ca="1" si="468"/>
        <v>1</v>
      </c>
      <c r="H54" s="237">
        <f t="shared" ca="1" si="469"/>
        <v>1</v>
      </c>
      <c r="I54" s="237">
        <f t="shared" ca="1" si="469"/>
        <v>1</v>
      </c>
      <c r="J54" s="237" t="str">
        <f t="shared" ca="1" si="469"/>
        <v/>
      </c>
      <c r="K54" s="237">
        <f t="shared" ca="1" si="469"/>
        <v>2</v>
      </c>
      <c r="L54" s="237">
        <f t="shared" ca="1" si="469"/>
        <v>2</v>
      </c>
      <c r="M54" s="182">
        <f t="array" aca="1" ref="M54" ca="1">MAX(M$22,MOD(M53+1*AND(N54:$V54=N$22:$V$22),M$23+1))</f>
        <v>2</v>
      </c>
      <c r="N54" s="182">
        <f t="array" aca="1" ref="N54" ca="1">MAX(N$22,MOD(N53+1*AND(O54:$V54=O$22:$V$22),N$23+1))</f>
        <v>3</v>
      </c>
      <c r="O54" s="237">
        <f ca="1">OFFSET(O54,-1,0)</f>
        <v>1</v>
      </c>
      <c r="P54" s="182">
        <f t="array" ref="P54">MAX(P$22,MOD(P53+1*AND(R54:$V54=R$22:$V$22),P$23+1))</f>
        <v>3</v>
      </c>
      <c r="Q54" s="182">
        <v>3</v>
      </c>
      <c r="R54" s="29">
        <v>1</v>
      </c>
      <c r="S54" s="29">
        <v>1</v>
      </c>
      <c r="T54" s="29">
        <v>1</v>
      </c>
      <c r="U54" s="218"/>
      <c r="V54" s="218"/>
      <c r="W54" s="182">
        <f t="array" ref="W54">MAX(W$22,MOD(W53+1*AND(R54:$V54=R$22:$V$22),W$23+1))</f>
        <v>0</v>
      </c>
      <c r="X54" s="218"/>
      <c r="Y54" s="218"/>
      <c r="Z54" s="218"/>
      <c r="AA54" s="218"/>
      <c r="AB54" s="218"/>
      <c r="AC54" s="218"/>
      <c r="AD54" s="218"/>
      <c r="AE54" s="218"/>
      <c r="AF54" s="144">
        <f ca="1">INDEX(CHOOSE($N54,DataAutumn!i.AdultDrys,DataWinter!i.AdultDrys,DataSpring!i.AdultDrys),1,$M54)</f>
        <v>3</v>
      </c>
      <c r="AG54" s="5">
        <f t="shared" ca="1" si="428"/>
        <v>2</v>
      </c>
      <c r="AH54" s="5">
        <f t="shared" ca="1" si="428"/>
        <v>0</v>
      </c>
      <c r="AI54" s="5">
        <f ca="1">INDEX(i.StdELMan,($K54-1)*12+($M54-1)*3+$N54,AI$7)</f>
        <v>1</v>
      </c>
      <c r="AJ54" s="218"/>
      <c r="AK54" s="218"/>
      <c r="AL54" s="366" t="str">
        <f ca="1">TEXT(LEFT(OFFSET(AL54,-1,0),5)+1,"00000")&amp;MID(OFFSET(AL54,-1,0),6,FIND(" ",OFFSET(AL54,-1,0),7)-5)
&amp; $D54           &amp; " Day"&amp;INDEX(i.DOY,$N54,1)              &amp; IF($HY54=0," FWM","")&amp;IF($HY54=1," MWM","")&amp;IF($HY54=5," Mat","")&amp;IF($HZ54=TRUE,"&amp;BBT","    ")
&amp;INDEX(DataMaster!$B$98:$B$103,$Q54,0)    &amp; " WP"&amp;TEXT($LK54*100,"000p")           &amp; " MP"&amp;TEXT($LL54*100,"000p")           &amp; " GP"&amp;TEXT($LU54*100,"000p")
&amp; " (F"&amp;3+COUNTIF($CT54:$CW54,TRUE)&amp;3&amp;"N"&amp;$DK54&amp;$DL54&amp;")"</f>
        <v>00003 Base_SE GSM Day204 MWM    No export WP100p MP100p GP100p (F33N11)</v>
      </c>
      <c r="AM54" s="9" t="str">
        <f ca="1">IF(COUNTIF(AL$5:AL54,AL54)=1,"-","Dup")</f>
        <v>-</v>
      </c>
      <c r="AN54" s="9"/>
      <c r="AO54" s="12" t="b">
        <v>1</v>
      </c>
      <c r="AP54" s="12" t="b">
        <v>1</v>
      </c>
      <c r="AQ54" s="12" t="b">
        <v>1</v>
      </c>
      <c r="AR54" s="12" t="b">
        <v>1</v>
      </c>
      <c r="AS54" s="12" t="b">
        <v>1</v>
      </c>
      <c r="AT54" s="12" t="b">
        <v>1</v>
      </c>
      <c r="AU54" s="9"/>
      <c r="AV54" s="5" t="b">
        <f t="shared" ca="1" si="429"/>
        <v>1</v>
      </c>
      <c r="AW54" s="5" t="str">
        <f t="shared" ca="1" si="429"/>
        <v>-</v>
      </c>
      <c r="AX54" s="5" t="str">
        <f t="shared" ca="1" si="429"/>
        <v>-</v>
      </c>
      <c r="AY54" s="5" t="str">
        <f t="shared" ca="1" si="429"/>
        <v>-</v>
      </c>
      <c r="AZ54" s="5" t="b">
        <f t="shared" ca="1" si="429"/>
        <v>0</v>
      </c>
      <c r="BA54" s="144">
        <f t="shared" ca="1" si="429"/>
        <v>0.25</v>
      </c>
      <c r="BB54" s="19" t="b">
        <f t="shared" ca="1" si="430"/>
        <v>1</v>
      </c>
      <c r="BC54" s="9"/>
      <c r="BD54" s="5" t="str">
        <f ca="1">IF($M54&lt;&gt;4,OFFSET(BD$5,$B54,0),1)</f>
        <v>-</v>
      </c>
      <c r="BE54" s="19" t="str">
        <f t="shared" ca="1" si="431"/>
        <v>-</v>
      </c>
      <c r="BF54" s="19" t="str">
        <f t="shared" ca="1" si="431"/>
        <v>-</v>
      </c>
      <c r="BG54" s="19" t="str">
        <f t="shared" ca="1" si="431"/>
        <v>-</v>
      </c>
      <c r="BH54" s="5" t="str">
        <f ca="1">IF($M54&lt;&gt;4,OFFSET(BH$5,$B54,0),1)</f>
        <v>-</v>
      </c>
      <c r="BI54" s="19" t="str">
        <f ca="1">OFFSET(BI$5,$B54,0)</f>
        <v>-</v>
      </c>
      <c r="BJ54" s="5" t="str">
        <f ca="1">IF($M54&lt;&gt;4,OFFSET(BJ$5,$B54,0),1)</f>
        <v>-</v>
      </c>
      <c r="BK54" s="19" t="str">
        <f t="shared" ca="1" si="432"/>
        <v>-</v>
      </c>
      <c r="BL54" s="19" t="str">
        <f t="shared" ca="1" si="432"/>
        <v>-</v>
      </c>
      <c r="BM54" s="19" t="str">
        <f t="shared" ca="1" si="432"/>
        <v>-</v>
      </c>
      <c r="BN54" s="5" t="str">
        <f ca="1">IF($M54&lt;&gt;4,OFFSET(BN$5,$B54,0),1)</f>
        <v>-</v>
      </c>
      <c r="BO54" s="9"/>
      <c r="BP54" s="5" t="b">
        <f ca="1">$J54&lt;0</f>
        <v>0</v>
      </c>
      <c r="BQ54" s="5" t="str">
        <f ca="1">IF($J54="",BQ$14,ABS($J54))</f>
        <v>-</v>
      </c>
      <c r="BR54" s="5" t="str">
        <f t="shared" ca="1" si="433"/>
        <v>-</v>
      </c>
      <c r="BS54" s="5" t="str">
        <f t="shared" ca="1" si="433"/>
        <v>-</v>
      </c>
      <c r="BT54" s="5" t="str">
        <f t="shared" ca="1" si="433"/>
        <v>-</v>
      </c>
      <c r="BU54" s="5" t="str">
        <f t="shared" ca="1" si="433"/>
        <v>-</v>
      </c>
      <c r="BV54" s="5" t="str">
        <f t="shared" ca="1" si="433"/>
        <v>-</v>
      </c>
      <c r="BW54" s="5" t="str">
        <f t="shared" ca="1" si="433"/>
        <v>-</v>
      </c>
      <c r="BX54" s="5" t="str">
        <f t="shared" ca="1" si="433"/>
        <v>-</v>
      </c>
      <c r="BY54" s="5" t="str">
        <f t="shared" ca="1" si="433"/>
        <v>-</v>
      </c>
      <c r="BZ54" s="9"/>
      <c r="CA54" s="19" t="b">
        <f t="shared" ca="1" si="434"/>
        <v>1</v>
      </c>
      <c r="CB54" s="19" t="b">
        <f t="shared" ca="1" si="434"/>
        <v>1</v>
      </c>
      <c r="CC54" s="19" t="b">
        <f t="shared" ca="1" si="434"/>
        <v>1</v>
      </c>
      <c r="CD54" s="12">
        <f ca="1">VALUE($K54&amp;$M54&amp;$N54&amp;$O54&amp;$S54&amp;"07")</f>
        <v>2231107</v>
      </c>
      <c r="CE54" s="19" t="b">
        <f t="shared" ref="CE54:CK54" ca="1" si="470">OFFSET(CE$5,$B54,0)</f>
        <v>0</v>
      </c>
      <c r="CF54" s="19" t="str">
        <f t="shared" ca="1" si="470"/>
        <v>-</v>
      </c>
      <c r="CG54" s="19" t="str">
        <f t="shared" ca="1" si="470"/>
        <v>-</v>
      </c>
      <c r="CH54" s="19" t="str">
        <f t="shared" ca="1" si="470"/>
        <v>-</v>
      </c>
      <c r="CI54" s="19" t="str">
        <f t="shared" ca="1" si="470"/>
        <v>-</v>
      </c>
      <c r="CJ54" s="19">
        <f t="shared" ca="1" si="470"/>
        <v>1</v>
      </c>
      <c r="CK54" s="19">
        <f t="shared" ca="1" si="470"/>
        <v>1</v>
      </c>
      <c r="CL54" s="9"/>
      <c r="CM54" s="444">
        <f t="shared" ca="1" si="437"/>
        <v>652</v>
      </c>
      <c r="CN54" s="444">
        <f t="shared" ca="1" si="437"/>
        <v>686</v>
      </c>
      <c r="CO54" s="444">
        <f t="shared" ca="1" si="437"/>
        <v>721</v>
      </c>
      <c r="CP54" s="152">
        <f t="shared" ca="1" si="438"/>
        <v>378</v>
      </c>
      <c r="CQ54" s="152">
        <f t="shared" ca="1" si="438"/>
        <v>413</v>
      </c>
      <c r="CR54" s="152">
        <f t="shared" ca="1" si="438"/>
        <v>448</v>
      </c>
      <c r="CS54" s="19" t="str">
        <f ca="1">OFFSET(CS$5,$B54,0)</f>
        <v>-</v>
      </c>
      <c r="CT54" s="19" t="str">
        <f t="shared" ca="1" si="439"/>
        <v>-</v>
      </c>
      <c r="CU54" s="19" t="str">
        <f t="shared" ca="1" si="439"/>
        <v>-</v>
      </c>
      <c r="CV54" s="19" t="str">
        <f t="shared" ca="1" si="439"/>
        <v>-</v>
      </c>
      <c r="CW54" s="19" t="str">
        <f t="shared" ca="1" si="439"/>
        <v>-</v>
      </c>
      <c r="CX54" s="19" t="b">
        <f ca="1">OFFSET(CX$5,$B54,0)</f>
        <v>1</v>
      </c>
      <c r="CY54" s="19">
        <f t="shared" ca="1" si="439"/>
        <v>0</v>
      </c>
      <c r="CZ54" s="19">
        <f t="shared" ca="1" si="439"/>
        <v>0</v>
      </c>
      <c r="DA54" s="19">
        <f t="shared" ca="1" si="439"/>
        <v>0</v>
      </c>
      <c r="DB54" s="19">
        <f t="shared" ca="1" si="439"/>
        <v>0</v>
      </c>
      <c r="DC54" s="19">
        <f t="shared" ca="1" si="439"/>
        <v>0</v>
      </c>
      <c r="DD54" s="19">
        <f t="shared" ca="1" si="439"/>
        <v>0</v>
      </c>
      <c r="DE54" s="19">
        <f t="shared" ca="1" si="439"/>
        <v>0</v>
      </c>
      <c r="DF54" s="19">
        <f t="shared" ca="1" si="439"/>
        <v>0</v>
      </c>
      <c r="DG54" s="19">
        <f t="shared" ca="1" si="439"/>
        <v>0</v>
      </c>
      <c r="DH54" s="19">
        <f t="shared" ca="1" si="439"/>
        <v>0</v>
      </c>
      <c r="DI54" s="19">
        <f t="shared" ca="1" si="439"/>
        <v>0</v>
      </c>
      <c r="DJ54" s="19">
        <f t="shared" ca="1" si="439"/>
        <v>0</v>
      </c>
      <c r="DK54" s="19">
        <f t="shared" ca="1" si="439"/>
        <v>1</v>
      </c>
      <c r="DL54" s="19">
        <f t="shared" ca="1" si="439"/>
        <v>1</v>
      </c>
      <c r="DM54" s="19">
        <f t="shared" ca="1" si="439"/>
        <v>0</v>
      </c>
      <c r="DN54" s="19" t="str">
        <f t="shared" ca="1" si="439"/>
        <v>-</v>
      </c>
      <c r="DO54" s="19" t="str">
        <f t="shared" ca="1" si="439"/>
        <v>-</v>
      </c>
      <c r="DP54" s="19" t="str">
        <f t="shared" ca="1" si="439"/>
        <v>-</v>
      </c>
      <c r="DQ54" s="19" t="str">
        <f t="shared" ca="1" si="439"/>
        <v>-</v>
      </c>
      <c r="DR54" s="19" t="str">
        <f t="shared" ca="1" si="439"/>
        <v>-</v>
      </c>
      <c r="DS54" s="19">
        <f t="shared" ca="1" si="439"/>
        <v>0</v>
      </c>
      <c r="DT54" s="19" t="str">
        <f t="shared" ca="1" si="439"/>
        <v>-</v>
      </c>
      <c r="DU54" s="19" t="str">
        <f t="shared" ca="1" si="439"/>
        <v>-</v>
      </c>
      <c r="DV54" s="19">
        <f t="shared" ca="1" si="439"/>
        <v>0</v>
      </c>
      <c r="DW54" s="444">
        <f t="shared" ca="1" si="440"/>
        <v>0</v>
      </c>
      <c r="DX54" s="444">
        <f t="shared" ca="1" si="440"/>
        <v>0</v>
      </c>
      <c r="DY54" s="124">
        <f t="shared" ca="1" si="441"/>
        <v>0</v>
      </c>
      <c r="DZ54" s="124">
        <f t="shared" ca="1" si="441"/>
        <v>0</v>
      </c>
      <c r="EA54" s="124">
        <f t="shared" ca="1" si="441"/>
        <v>0</v>
      </c>
      <c r="EB54" s="124">
        <f t="shared" ca="1" si="441"/>
        <v>0</v>
      </c>
      <c r="EC54" s="124">
        <f t="shared" ca="1" si="441"/>
        <v>0</v>
      </c>
      <c r="ED54" s="124">
        <f t="shared" ca="1" si="441"/>
        <v>0</v>
      </c>
      <c r="EE54" s="124">
        <f t="shared" ca="1" si="441"/>
        <v>0</v>
      </c>
      <c r="EF54" s="124">
        <f t="shared" ca="1" si="441"/>
        <v>0</v>
      </c>
      <c r="EG54" s="124">
        <f t="shared" ca="1" si="441"/>
        <v>0</v>
      </c>
      <c r="EH54" s="124">
        <f t="shared" ca="1" si="441"/>
        <v>0</v>
      </c>
      <c r="EI54" s="124">
        <f t="shared" ca="1" si="441"/>
        <v>0</v>
      </c>
      <c r="EJ54" s="124">
        <f t="shared" ca="1" si="441"/>
        <v>0</v>
      </c>
      <c r="EK54" s="124">
        <f t="shared" ca="1" si="441"/>
        <v>0</v>
      </c>
      <c r="EL54" s="124">
        <f t="shared" ca="1" si="441"/>
        <v>0</v>
      </c>
      <c r="EM54" s="124">
        <f t="shared" ca="1" si="441"/>
        <v>0</v>
      </c>
      <c r="EN54" s="124">
        <f t="shared" ca="1" si="441"/>
        <v>0</v>
      </c>
      <c r="EO54" s="124">
        <f t="shared" ca="1" si="442"/>
        <v>0</v>
      </c>
      <c r="EP54" s="124">
        <f t="shared" ca="1" si="442"/>
        <v>0</v>
      </c>
      <c r="EQ54" s="554">
        <f t="shared" ca="1" si="443"/>
        <v>0</v>
      </c>
      <c r="ER54" s="554">
        <f t="shared" ca="1" si="443"/>
        <v>0</v>
      </c>
      <c r="ES54" s="554">
        <f t="shared" ca="1" si="443"/>
        <v>0</v>
      </c>
      <c r="ET54" s="125">
        <f t="shared" ca="1" si="443"/>
        <v>0</v>
      </c>
      <c r="EU54" s="125">
        <f t="shared" ca="1" si="443"/>
        <v>0</v>
      </c>
      <c r="EV54" s="125">
        <f t="shared" ca="1" si="443"/>
        <v>0</v>
      </c>
      <c r="EW54" s="125">
        <f t="shared" ca="1" si="443"/>
        <v>0</v>
      </c>
      <c r="EX54" s="125">
        <f t="shared" ca="1" si="443"/>
        <v>0</v>
      </c>
      <c r="EY54" s="125">
        <f t="shared" ca="1" si="443"/>
        <v>0</v>
      </c>
      <c r="EZ54" s="125">
        <f t="shared" ca="1" si="443"/>
        <v>0</v>
      </c>
      <c r="FA54" s="125">
        <f t="shared" ca="1" si="443"/>
        <v>0</v>
      </c>
      <c r="FB54" s="125">
        <f t="shared" ca="1" si="443"/>
        <v>0</v>
      </c>
      <c r="FC54" s="125">
        <f t="shared" ca="1" si="443"/>
        <v>0</v>
      </c>
      <c r="FD54" s="125">
        <f t="shared" ca="1" si="443"/>
        <v>0</v>
      </c>
      <c r="FE54" s="125">
        <f t="shared" ca="1" si="443"/>
        <v>0</v>
      </c>
      <c r="FF54" s="125">
        <f t="shared" ca="1" si="443"/>
        <v>0</v>
      </c>
      <c r="FG54" s="124">
        <f t="shared" ca="1" si="444"/>
        <v>0</v>
      </c>
      <c r="FH54" s="124">
        <f t="shared" ca="1" si="444"/>
        <v>0</v>
      </c>
      <c r="FI54" s="124">
        <f t="shared" ca="1" si="444"/>
        <v>0</v>
      </c>
      <c r="FJ54" s="124">
        <f t="shared" ca="1" si="444"/>
        <v>0</v>
      </c>
      <c r="FK54" s="124">
        <f t="shared" ca="1" si="444"/>
        <v>0</v>
      </c>
      <c r="FL54" s="124">
        <f t="shared" ca="1" si="444"/>
        <v>0</v>
      </c>
      <c r="FM54" s="124">
        <f t="shared" ca="1" si="444"/>
        <v>0</v>
      </c>
      <c r="FN54" s="124">
        <f t="shared" ca="1" si="444"/>
        <v>0</v>
      </c>
      <c r="FO54" s="124">
        <f t="shared" ca="1" si="444"/>
        <v>0</v>
      </c>
      <c r="FP54" s="124">
        <f t="shared" ca="1" si="444"/>
        <v>0</v>
      </c>
      <c r="FQ54" s="124">
        <f t="shared" ca="1" si="444"/>
        <v>0</v>
      </c>
      <c r="FR54" s="124">
        <f t="shared" ca="1" si="444"/>
        <v>0</v>
      </c>
      <c r="FS54" s="124">
        <f t="shared" ca="1" si="444"/>
        <v>0</v>
      </c>
      <c r="FT54" s="124">
        <f t="shared" ca="1" si="444"/>
        <v>0</v>
      </c>
      <c r="FU54" s="124">
        <f t="shared" ca="1" si="444"/>
        <v>0</v>
      </c>
      <c r="FV54" s="124">
        <f t="shared" ca="1" si="444"/>
        <v>0</v>
      </c>
      <c r="FW54" s="124">
        <f t="shared" ca="1" si="445"/>
        <v>0</v>
      </c>
      <c r="FX54" s="124">
        <f t="shared" ca="1" si="445"/>
        <v>0</v>
      </c>
      <c r="FY54" s="554">
        <f t="shared" ca="1" si="446"/>
        <v>0</v>
      </c>
      <c r="FZ54" s="554">
        <f t="shared" ca="1" si="446"/>
        <v>0</v>
      </c>
      <c r="GA54" s="554">
        <f t="shared" ca="1" si="446"/>
        <v>0</v>
      </c>
      <c r="GB54" s="125">
        <f t="shared" ca="1" si="447"/>
        <v>0</v>
      </c>
      <c r="GC54" s="125">
        <f t="shared" ca="1" si="447"/>
        <v>0</v>
      </c>
      <c r="GD54" s="125">
        <f t="shared" ca="1" si="447"/>
        <v>0</v>
      </c>
      <c r="GE54" s="125">
        <f t="shared" ca="1" si="447"/>
        <v>0</v>
      </c>
      <c r="GF54" s="125">
        <f t="shared" ca="1" si="447"/>
        <v>0</v>
      </c>
      <c r="GG54" s="125">
        <f t="shared" ca="1" si="447"/>
        <v>0</v>
      </c>
      <c r="GH54" s="125">
        <f t="shared" ca="1" si="447"/>
        <v>0</v>
      </c>
      <c r="GI54" s="125">
        <f t="shared" ca="1" si="447"/>
        <v>0</v>
      </c>
      <c r="GJ54" s="125">
        <f t="shared" ca="1" si="447"/>
        <v>0</v>
      </c>
      <c r="GK54" s="125">
        <f t="shared" ca="1" si="447"/>
        <v>0</v>
      </c>
      <c r="GL54" s="125">
        <f t="shared" ca="1" si="447"/>
        <v>0</v>
      </c>
      <c r="GM54" s="125">
        <f t="shared" ca="1" si="447"/>
        <v>0</v>
      </c>
      <c r="GN54" s="125">
        <f t="shared" ca="1" si="447"/>
        <v>0</v>
      </c>
      <c r="GO54" s="124">
        <f t="shared" ca="1" si="448"/>
        <v>0</v>
      </c>
      <c r="GP54" s="124">
        <f t="shared" ca="1" si="448"/>
        <v>0</v>
      </c>
      <c r="GQ54" s="124">
        <f t="shared" ca="1" si="448"/>
        <v>0</v>
      </c>
      <c r="GR54" s="124">
        <f t="shared" ca="1" si="448"/>
        <v>0</v>
      </c>
      <c r="GS54" s="124">
        <f t="shared" ca="1" si="448"/>
        <v>0</v>
      </c>
      <c r="GT54" s="124">
        <f t="shared" ca="1" si="448"/>
        <v>0</v>
      </c>
      <c r="GU54" s="124">
        <f t="shared" ca="1" si="448"/>
        <v>0</v>
      </c>
      <c r="GV54" s="124">
        <f t="shared" ca="1" si="448"/>
        <v>0</v>
      </c>
      <c r="GW54" s="124">
        <f t="shared" ca="1" si="448"/>
        <v>0</v>
      </c>
      <c r="GX54" s="124">
        <f t="shared" ca="1" si="448"/>
        <v>0</v>
      </c>
      <c r="GY54" s="124">
        <f t="shared" ca="1" si="448"/>
        <v>0</v>
      </c>
      <c r="GZ54" s="124">
        <f t="shared" ca="1" si="448"/>
        <v>0</v>
      </c>
      <c r="HA54" s="124">
        <f t="shared" ca="1" si="448"/>
        <v>0</v>
      </c>
      <c r="HB54" s="124">
        <f t="shared" ca="1" si="448"/>
        <v>0</v>
      </c>
      <c r="HC54" s="124">
        <f t="shared" ca="1" si="448"/>
        <v>0</v>
      </c>
      <c r="HD54" s="124">
        <f t="shared" ca="1" si="448"/>
        <v>0</v>
      </c>
      <c r="HE54" s="124">
        <f t="shared" ca="1" si="449"/>
        <v>0</v>
      </c>
      <c r="HF54" s="124">
        <f t="shared" ca="1" si="449"/>
        <v>0</v>
      </c>
      <c r="HG54" s="554">
        <f t="shared" ca="1" si="450"/>
        <v>0</v>
      </c>
      <c r="HH54" s="554">
        <f t="shared" ca="1" si="450"/>
        <v>0</v>
      </c>
      <c r="HI54" s="554">
        <f t="shared" ca="1" si="450"/>
        <v>0</v>
      </c>
      <c r="HJ54" s="125">
        <f t="shared" ca="1" si="451"/>
        <v>0</v>
      </c>
      <c r="HK54" s="125">
        <f t="shared" ca="1" si="451"/>
        <v>0</v>
      </c>
      <c r="HL54" s="125">
        <f t="shared" ca="1" si="451"/>
        <v>0</v>
      </c>
      <c r="HM54" s="125">
        <f t="shared" ca="1" si="451"/>
        <v>0</v>
      </c>
      <c r="HN54" s="125">
        <f t="shared" ca="1" si="451"/>
        <v>0</v>
      </c>
      <c r="HO54" s="125">
        <f t="shared" ca="1" si="451"/>
        <v>0</v>
      </c>
      <c r="HP54" s="125">
        <f t="shared" ca="1" si="451"/>
        <v>0</v>
      </c>
      <c r="HQ54" s="125">
        <f t="shared" ca="1" si="451"/>
        <v>0</v>
      </c>
      <c r="HR54" s="125">
        <f t="shared" ca="1" si="451"/>
        <v>0</v>
      </c>
      <c r="HS54" s="125">
        <f t="shared" ca="1" si="451"/>
        <v>0</v>
      </c>
      <c r="HT54" s="125">
        <f t="shared" ca="1" si="451"/>
        <v>0</v>
      </c>
      <c r="HU54" s="125">
        <f t="shared" ca="1" si="451"/>
        <v>0</v>
      </c>
      <c r="HV54" s="125">
        <f t="shared" ca="1" si="451"/>
        <v>0</v>
      </c>
      <c r="HW54" s="5">
        <f ca="1">INDEX(i.TOL,$N54,HW$7)</f>
        <v>67</v>
      </c>
      <c r="HX54" s="9"/>
      <c r="HY54" s="5">
        <f t="shared" ca="1" si="452"/>
        <v>1</v>
      </c>
      <c r="HZ54" s="5" t="b">
        <f t="shared" ca="1" si="452"/>
        <v>0</v>
      </c>
      <c r="IA54" s="19">
        <f t="shared" ca="1" si="453"/>
        <v>0</v>
      </c>
      <c r="IB54" s="5">
        <f t="shared" ca="1" si="452"/>
        <v>55</v>
      </c>
      <c r="IC54" s="5" cm="1">
        <f t="array" ref="IC54">INDEX(i.pi_yatf,$X54+1,IC$7)</f>
        <v>1</v>
      </c>
      <c r="ID54" s="19">
        <f t="shared" ca="1" si="454"/>
        <v>0</v>
      </c>
      <c r="IE54" s="19">
        <f t="shared" ca="1" si="454"/>
        <v>0</v>
      </c>
      <c r="IF54" s="19">
        <f t="shared" ca="1" si="454"/>
        <v>0</v>
      </c>
      <c r="IG54" s="19">
        <f t="shared" ca="1" si="454"/>
        <v>0</v>
      </c>
      <c r="IH54" s="19">
        <f t="shared" ca="1" si="454"/>
        <v>0</v>
      </c>
      <c r="II54" s="19">
        <f t="shared" ca="1" si="454"/>
        <v>0</v>
      </c>
      <c r="IJ54" s="19">
        <f t="shared" ca="1" si="454"/>
        <v>0</v>
      </c>
      <c r="IK54" s="19">
        <f t="shared" ca="1" si="454"/>
        <v>0</v>
      </c>
      <c r="IL54" s="19">
        <f t="shared" ca="1" si="454"/>
        <v>0</v>
      </c>
      <c r="IM54" s="19">
        <f t="shared" ca="1" si="454"/>
        <v>0</v>
      </c>
      <c r="IN54" s="19">
        <f t="shared" ca="1" si="454"/>
        <v>0</v>
      </c>
      <c r="IO54" s="19">
        <f t="shared" ca="1" si="454"/>
        <v>0</v>
      </c>
      <c r="IP54" s="19">
        <f t="shared" ca="1" si="454"/>
        <v>0</v>
      </c>
      <c r="IQ54" s="19">
        <f t="shared" ca="1" si="454"/>
        <v>0</v>
      </c>
      <c r="IR54" s="19">
        <f t="shared" ca="1" si="454"/>
        <v>0</v>
      </c>
      <c r="IS54" s="19">
        <f t="shared" ca="1" si="454"/>
        <v>0</v>
      </c>
      <c r="IT54" s="19">
        <f t="shared" ca="1" si="454"/>
        <v>0</v>
      </c>
      <c r="IU54" s="19">
        <f t="shared" ca="1" si="454"/>
        <v>0</v>
      </c>
      <c r="IV54" s="19">
        <f t="shared" ca="1" si="454"/>
        <v>0</v>
      </c>
      <c r="IW54" s="19">
        <f t="shared" ca="1" si="454"/>
        <v>0</v>
      </c>
      <c r="IX54" s="19">
        <f t="shared" ca="1" si="454"/>
        <v>0</v>
      </c>
      <c r="IY54" s="19">
        <f t="shared" ca="1" si="454"/>
        <v>1</v>
      </c>
      <c r="IZ54" s="19">
        <f t="shared" ca="1" si="454"/>
        <v>0</v>
      </c>
      <c r="JA54" s="19">
        <f t="shared" ca="1" si="454"/>
        <v>1</v>
      </c>
      <c r="JB54" s="9"/>
      <c r="JC54" s="5" t="b">
        <f ca="1">IF($L54&lt;&gt;0,INDEX(i.cropgraze_inc,$L54,JC$7),OFFSET(JC$5,$B54,0))</f>
        <v>0</v>
      </c>
      <c r="JD54" s="5" t="b">
        <f t="shared" ca="1" si="455"/>
        <v>0</v>
      </c>
      <c r="JE54" s="5" t="b">
        <f t="shared" ca="1" si="455"/>
        <v>0</v>
      </c>
      <c r="JF54" s="5" t="b">
        <f t="shared" ca="1" si="455"/>
        <v>1</v>
      </c>
      <c r="JG54" s="144">
        <f t="shared" ca="1" si="456"/>
        <v>1</v>
      </c>
      <c r="JH54" s="144">
        <f t="shared" ca="1" si="456"/>
        <v>1</v>
      </c>
      <c r="JI54" s="5" t="b">
        <f t="shared" ca="1" si="457"/>
        <v>0</v>
      </c>
      <c r="JJ54" s="5" t="b">
        <f t="shared" ca="1" si="457"/>
        <v>1</v>
      </c>
      <c r="JK54" s="5" t="b">
        <f t="shared" ca="1" si="457"/>
        <v>1</v>
      </c>
      <c r="JL54" s="5" t="b">
        <f t="shared" ca="1" si="457"/>
        <v>0</v>
      </c>
      <c r="JM54" s="5">
        <f t="shared" ca="1" si="458"/>
        <v>1</v>
      </c>
      <c r="JN54" s="5">
        <f t="shared" ca="1" si="458"/>
        <v>0</v>
      </c>
      <c r="JO54" s="5" t="b">
        <f ca="1">AND(INDEX(i_dryman,($AF54-1)*4+INDEX(i.StdELMan,($K54-1)*12+($M54-1)*3+$N54,JO$8),JO$7),($JH54&gt;0))</f>
        <v>0</v>
      </c>
      <c r="JP54" s="5" t="str" cm="1">
        <f t="array" aca="1" ref="JP54" ca="1">IF(OR(JQ54:JX54&lt;&gt;"-"),TRUE,"-")</f>
        <v>-</v>
      </c>
      <c r="JQ54" s="19" t="str">
        <f t="shared" ca="1" si="459"/>
        <v>-</v>
      </c>
      <c r="JR54" s="19" t="str">
        <f t="shared" ca="1" si="459"/>
        <v>-</v>
      </c>
      <c r="JS54" s="19" t="str">
        <f t="shared" ca="1" si="459"/>
        <v>-</v>
      </c>
      <c r="JT54" s="19" t="str">
        <f t="shared" ca="1" si="459"/>
        <v>-</v>
      </c>
      <c r="JU54" s="19" t="str">
        <f t="shared" ca="1" si="459"/>
        <v>-</v>
      </c>
      <c r="JV54" s="19" t="str">
        <f t="shared" ca="1" si="459"/>
        <v>-</v>
      </c>
      <c r="JW54" s="19" t="str">
        <f t="shared" ca="1" si="459"/>
        <v>-</v>
      </c>
      <c r="JX54" s="19" t="str">
        <f t="shared" ca="1" si="459"/>
        <v>-</v>
      </c>
      <c r="JY54" s="5" t="b">
        <f t="array" aca="1" ref="JY54" ca="1">IF(OR(JZ54:KF54&lt;&gt;"-"),TRUE,"-")</f>
        <v>1</v>
      </c>
      <c r="JZ54" s="19">
        <f t="shared" ca="1" si="460"/>
        <v>0</v>
      </c>
      <c r="KA54" s="19" t="str">
        <f t="shared" ca="1" si="460"/>
        <v>-</v>
      </c>
      <c r="KB54" s="19">
        <f t="shared" ca="1" si="460"/>
        <v>999999</v>
      </c>
      <c r="KC54" s="19">
        <f t="shared" ca="1" si="460"/>
        <v>999999</v>
      </c>
      <c r="KD54" s="19">
        <f t="shared" ca="1" si="460"/>
        <v>999999</v>
      </c>
      <c r="KE54" s="19">
        <f t="shared" ca="1" si="460"/>
        <v>999999</v>
      </c>
      <c r="KF54" s="19">
        <f t="shared" ca="1" si="460"/>
        <v>999999</v>
      </c>
      <c r="KG54" s="19" t="str">
        <f t="shared" ca="1" si="460"/>
        <v>-</v>
      </c>
      <c r="KH54" s="19" t="str">
        <f t="shared" ca="1" si="460"/>
        <v>-</v>
      </c>
      <c r="KI54" s="19" t="str">
        <f t="shared" ca="1" si="460"/>
        <v>-</v>
      </c>
      <c r="KJ54" s="19" t="b">
        <f t="shared" ca="1" si="461"/>
        <v>1</v>
      </c>
      <c r="KK54" s="19">
        <f t="shared" ca="1" si="461"/>
        <v>0</v>
      </c>
      <c r="KL54" s="5" t="str">
        <f t="shared" ca="1" si="462"/>
        <v>-</v>
      </c>
      <c r="KM54" s="5" t="str">
        <f t="shared" ca="1" si="462"/>
        <v>-</v>
      </c>
      <c r="KN54" s="5" t="str">
        <f t="shared" ca="1" si="462"/>
        <v>-</v>
      </c>
      <c r="KO54" s="5" t="str">
        <f t="shared" ca="1" si="462"/>
        <v>-</v>
      </c>
      <c r="KP54" s="19" t="str">
        <f t="shared" ca="1" si="463"/>
        <v>-</v>
      </c>
      <c r="KQ54" s="19" t="str">
        <f t="shared" ca="1" si="463"/>
        <v>-</v>
      </c>
      <c r="KR54" s="19" t="str">
        <f t="shared" ca="1" si="463"/>
        <v>-</v>
      </c>
      <c r="KS54" s="19" t="str">
        <f t="shared" ca="1" si="463"/>
        <v>-</v>
      </c>
      <c r="KT54" s="19" t="str">
        <f t="shared" ca="1" si="463"/>
        <v>-</v>
      </c>
      <c r="KU54" s="19" t="str">
        <f t="shared" ca="1" si="463"/>
        <v>-</v>
      </c>
      <c r="KV54" s="19" t="str">
        <f t="shared" ca="1" si="463"/>
        <v>-</v>
      </c>
      <c r="KW54" s="5" t="str">
        <f t="shared" ca="1" si="464"/>
        <v>-</v>
      </c>
      <c r="KX54" s="5">
        <f t="shared" ca="1" si="464"/>
        <v>500</v>
      </c>
      <c r="KY54" s="5">
        <f t="shared" ca="1" si="464"/>
        <v>500</v>
      </c>
      <c r="KZ54" s="5" t="str">
        <f t="shared" ca="1" si="464"/>
        <v>-</v>
      </c>
      <c r="LA54" s="5" t="str">
        <f t="shared" ca="1" si="464"/>
        <v>-</v>
      </c>
      <c r="LB54" s="5" t="str">
        <f t="shared" ca="1" si="464"/>
        <v>-</v>
      </c>
      <c r="LC54" s="5">
        <f ca="1">INDEX(i.conservation,$W54+1,$N54)</f>
        <v>1</v>
      </c>
      <c r="LD54" s="9"/>
      <c r="LE54" s="19">
        <f t="shared" ca="1" si="463"/>
        <v>70</v>
      </c>
      <c r="LF54" s="19">
        <f t="shared" ca="1" si="465"/>
        <v>50</v>
      </c>
      <c r="LG54" s="19">
        <f t="shared" ca="1" si="465"/>
        <v>74</v>
      </c>
      <c r="LH54" s="19">
        <f t="shared" ca="1" si="465"/>
        <v>50</v>
      </c>
      <c r="LI54" s="5" t="b" cm="1">
        <f t="array" ref="LI54">INDEX(i.meatgrid,$Q54,LI$7)</f>
        <v>1</v>
      </c>
      <c r="LJ54" s="5" t="b" cm="1">
        <f t="array" ref="LJ54">INDEX(i.meatgrid,$Q54,LJ$7)</f>
        <v>0</v>
      </c>
      <c r="LK54" s="5">
        <f>INDEX(i.WoolPrices,$R54,LK$7)</f>
        <v>1</v>
      </c>
      <c r="LL54" s="5">
        <f>INDEX(i.MeatPrices,$S54,LL$7)</f>
        <v>1</v>
      </c>
      <c r="LM54" s="5" cm="1">
        <f t="array" ref="LM54">INDEX(i.meatgrid,$Q54,LM$7)</f>
        <v>1</v>
      </c>
      <c r="LN54" s="5" cm="1">
        <f t="array" ref="LN54">INDEX(i.meatgrid,$Q54,LN$7)</f>
        <v>1</v>
      </c>
      <c r="LO54" s="5" cm="1">
        <f t="array" ref="LO54">INDEX(i.meatgrid,$Q54,LO$7)</f>
        <v>1</v>
      </c>
      <c r="LP54" s="5" cm="1">
        <f t="array" ref="LP54">INDEX(i.meatgrid,$Q54,LP$7)</f>
        <v>0</v>
      </c>
      <c r="LQ54" s="5" cm="1">
        <f t="array" ref="LQ54">INDEX(i.meatgrid,$Q54,LQ$7)</f>
        <v>0</v>
      </c>
      <c r="LR54" s="5" cm="1">
        <f t="array" ref="LR54">INDEX(i.meatgrid,$Q54,LR$7)</f>
        <v>1</v>
      </c>
      <c r="LS54" s="5" cm="1">
        <f t="array" ref="LS54">INDEX(i.meatgrid,$Q54,LS$7)</f>
        <v>1</v>
      </c>
      <c r="LT54" s="5" cm="1">
        <f t="array" ref="LT54">INDEX(i.meatgrid,$Q54,LT$7)</f>
        <v>1</v>
      </c>
      <c r="LU54" s="5">
        <f>INDEX(i.GrainPrices,$T54,LU$7)</f>
        <v>1</v>
      </c>
      <c r="LV54" s="9"/>
      <c r="LW54" s="19" t="b">
        <f t="shared" ca="1" si="466"/>
        <v>0</v>
      </c>
      <c r="LX54" s="19" t="b">
        <f t="shared" ca="1" si="466"/>
        <v>0</v>
      </c>
      <c r="LY54" s="19">
        <f t="shared" ca="1" si="466"/>
        <v>1</v>
      </c>
      <c r="LZ54" s="19">
        <f t="shared" ca="1" si="466"/>
        <v>0.75</v>
      </c>
      <c r="MA54" s="19">
        <f t="shared" ca="1" si="466"/>
        <v>0.75</v>
      </c>
      <c r="MB54" s="19">
        <f t="shared" ca="1" si="466"/>
        <v>0.8</v>
      </c>
      <c r="MC54" s="19">
        <f t="shared" ca="1" si="466"/>
        <v>0.82499999999999996</v>
      </c>
      <c r="MD54" s="19">
        <f t="shared" ca="1" si="466"/>
        <v>0.875</v>
      </c>
      <c r="ME54" s="19">
        <f t="shared" ca="1" si="466"/>
        <v>0.9</v>
      </c>
      <c r="MF54" s="19">
        <f t="shared" ca="1" si="466"/>
        <v>1</v>
      </c>
      <c r="MG54" s="19">
        <f t="shared" ca="1" si="466"/>
        <v>0.875</v>
      </c>
      <c r="MH54" s="19" t="b">
        <f t="shared" ca="1" si="466"/>
        <v>1</v>
      </c>
      <c r="MI54" s="19">
        <f t="shared" ca="1" si="466"/>
        <v>74.989999999999995</v>
      </c>
      <c r="MJ54" s="19" t="str">
        <f t="shared" ca="1" si="466"/>
        <v>-</v>
      </c>
      <c r="MK54" s="19" t="str">
        <f t="shared" ca="1" si="466"/>
        <v>-</v>
      </c>
      <c r="ML54" s="19" t="str">
        <f t="shared" ca="1" si="466"/>
        <v>-</v>
      </c>
      <c r="MM54" s="19" t="str">
        <f t="shared" ca="1" si="467"/>
        <v>-</v>
      </c>
      <c r="MN54" s="19" t="str">
        <f t="shared" ca="1" si="467"/>
        <v>-</v>
      </c>
      <c r="MO54" s="19" t="str">
        <f t="shared" ca="1" si="467"/>
        <v>-</v>
      </c>
      <c r="MP54" s="19" t="str">
        <f t="shared" ca="1" si="467"/>
        <v>-</v>
      </c>
      <c r="MQ54" s="19">
        <f t="shared" ca="1" si="467"/>
        <v>36.99</v>
      </c>
      <c r="MR54" s="19">
        <f t="shared" ca="1" si="467"/>
        <v>36.99</v>
      </c>
      <c r="MS54" s="19" t="str">
        <f t="shared" ca="1" si="467"/>
        <v>-</v>
      </c>
      <c r="MT54" s="19" t="str">
        <f t="shared" ca="1" si="467"/>
        <v>-</v>
      </c>
      <c r="MU54" s="19" t="str">
        <f t="shared" ca="1" si="467"/>
        <v>-</v>
      </c>
      <c r="MV54" s="19" t="str">
        <f t="shared" ca="1" si="467"/>
        <v>-</v>
      </c>
      <c r="MW54" s="19" t="str">
        <f t="shared" ca="1" si="467"/>
        <v>-</v>
      </c>
      <c r="MX54" s="19">
        <f t="shared" ca="1" si="467"/>
        <v>49.99</v>
      </c>
      <c r="MY54" s="19">
        <f t="shared" ca="1" si="467"/>
        <v>49.99</v>
      </c>
      <c r="MZ54" s="19">
        <f t="shared" ca="1" si="467"/>
        <v>49.99</v>
      </c>
      <c r="NA54" s="19">
        <f t="shared" ca="1" si="467"/>
        <v>49.99</v>
      </c>
      <c r="NB54" s="19">
        <f t="shared" ca="1" si="467"/>
        <v>49.99</v>
      </c>
      <c r="NC54" s="19">
        <f t="shared" ca="1" si="467"/>
        <v>49.99</v>
      </c>
      <c r="ND54" s="19">
        <f t="shared" ca="1" si="467"/>
        <v>49.99</v>
      </c>
      <c r="NE54" s="19">
        <f t="shared" ca="1" si="467"/>
        <v>49.99</v>
      </c>
      <c r="NF54" s="19">
        <f t="shared" ca="1" si="467"/>
        <v>412.99</v>
      </c>
      <c r="NG54" s="19">
        <f t="shared" ca="1" si="467"/>
        <v>412.99</v>
      </c>
      <c r="NH54" s="19" t="str">
        <f t="shared" ca="1" si="467"/>
        <v>-</v>
      </c>
      <c r="NI54" s="19" t="str">
        <f t="shared" ca="1" si="467"/>
        <v>-</v>
      </c>
      <c r="NJ54" s="19" t="str">
        <f t="shared" ca="1" si="467"/>
        <v>-</v>
      </c>
      <c r="NK54" s="19" t="str">
        <f t="shared" ca="1" si="467"/>
        <v>-</v>
      </c>
      <c r="NL54" s="19" t="str">
        <f t="shared" ca="1" si="467"/>
        <v>-</v>
      </c>
      <c r="NM54" s="19">
        <f t="shared" ca="1" si="467"/>
        <v>6.8900000000000006</v>
      </c>
      <c r="NN54" s="19">
        <f t="shared" ca="1" si="467"/>
        <v>6.8900000000000006</v>
      </c>
      <c r="NO54" s="19">
        <f t="shared" ca="1" si="467"/>
        <v>6.8900000000000006</v>
      </c>
      <c r="NP54" s="19">
        <f t="shared" ca="1" si="467"/>
        <v>6.8900000000000006</v>
      </c>
      <c r="NQ54" s="19">
        <f t="shared" ca="1" si="467"/>
        <v>6.8900000000000006</v>
      </c>
      <c r="NR54" s="19">
        <f t="shared" ca="1" si="467"/>
        <v>6.8900000000000006</v>
      </c>
      <c r="NS54" s="19">
        <f t="shared" ca="1" si="467"/>
        <v>6.8900000000000006</v>
      </c>
      <c r="NT54" s="19">
        <f t="shared" ca="1" si="467"/>
        <v>6.8900000000000006</v>
      </c>
      <c r="NU54" s="19">
        <f t="shared" ca="1" si="467"/>
        <v>346.99</v>
      </c>
      <c r="NV54" s="19">
        <f t="shared" ca="1" si="467"/>
        <v>346.99</v>
      </c>
      <c r="NW54" s="19" t="str">
        <f t="shared" ca="1" si="467"/>
        <v>-</v>
      </c>
      <c r="NX54" s="19" t="str">
        <f t="shared" ca="1" si="467"/>
        <v>-</v>
      </c>
      <c r="NY54" s="19" t="str">
        <f t="shared" ca="1" si="467"/>
        <v>-</v>
      </c>
      <c r="NZ54" s="19" t="str">
        <f t="shared" ca="1" si="467"/>
        <v>-</v>
      </c>
      <c r="OA54" s="19" t="str">
        <f t="shared" ca="1" si="467"/>
        <v>-</v>
      </c>
      <c r="OB54" s="19">
        <f t="shared" ca="1" si="467"/>
        <v>0</v>
      </c>
      <c r="OC54" s="24">
        <v>0</v>
      </c>
    </row>
    <row r="55" spans="1:393" outlineLevel="1">
      <c r="A55" s="21">
        <f t="shared" ref="A55" si="471">ROW(A55)-5</f>
        <v>50</v>
      </c>
      <c r="B55" s="21"/>
      <c r="D55" s="14"/>
      <c r="E55" t="b">
        <v>0</v>
      </c>
      <c r="H55" s="21"/>
      <c r="I55" s="21"/>
      <c r="J55" s="21"/>
      <c r="K55" s="21"/>
      <c r="L55" s="21"/>
      <c r="M55" s="21"/>
      <c r="N55" s="21"/>
      <c r="O55" s="21"/>
      <c r="P55" s="21"/>
      <c r="Q55" s="21"/>
      <c r="R55" s="21"/>
      <c r="S55" s="21"/>
      <c r="T55" s="21"/>
      <c r="U55" s="218"/>
      <c r="V55" s="218"/>
      <c r="W55" s="21"/>
      <c r="X55" s="218"/>
      <c r="Y55" s="218"/>
      <c r="Z55" s="218"/>
      <c r="AA55" s="218"/>
      <c r="AB55" s="218"/>
      <c r="AC55" s="218"/>
      <c r="AD55" s="218"/>
      <c r="AE55" s="218"/>
      <c r="AJ55" s="218"/>
      <c r="AK55" s="218"/>
      <c r="AL55" s="234" t="str">
        <f ca="1">"blank "&amp;TEXT(RAND(),"0.000")</f>
        <v>blank 0.269</v>
      </c>
      <c r="AM55" s="9" t="str">
        <f ca="1">IF(COUNTIF(AL$5:AL55,AL55)=1,"-","Dup")</f>
        <v>-</v>
      </c>
      <c r="AN55" s="9"/>
      <c r="AO55" s="14"/>
      <c r="AP55" s="14"/>
      <c r="AQ55" s="14"/>
      <c r="AR55" s="14"/>
      <c r="AS55" s="14"/>
      <c r="AT55" s="14"/>
      <c r="AU55" s="9"/>
      <c r="AV55" s="14"/>
      <c r="AW55" s="14"/>
      <c r="AX55" s="14"/>
      <c r="AY55" s="14"/>
      <c r="AZ55" s="14"/>
      <c r="BA55" s="14"/>
      <c r="BB55" s="14"/>
      <c r="BC55" s="9"/>
      <c r="BD55" s="14"/>
      <c r="BE55" s="14"/>
      <c r="BF55" s="14"/>
      <c r="BG55" s="14"/>
      <c r="BH55" s="14"/>
      <c r="BI55" s="14"/>
      <c r="BJ55" s="14"/>
      <c r="BK55" s="14"/>
      <c r="BL55" s="14"/>
      <c r="BM55" s="14"/>
      <c r="BN55" s="14"/>
      <c r="BO55" s="9"/>
      <c r="BP55" s="14"/>
      <c r="BQ55" s="14"/>
      <c r="BR55" s="14"/>
      <c r="BS55" s="14"/>
      <c r="BT55" s="14"/>
      <c r="BU55" s="14"/>
      <c r="BV55" s="14"/>
      <c r="BW55" s="14"/>
      <c r="BX55" s="14"/>
      <c r="BY55" s="14"/>
      <c r="BZ55" s="9"/>
      <c r="CA55" s="14"/>
      <c r="CB55" s="14"/>
      <c r="CC55" s="14"/>
      <c r="CD55" s="14"/>
      <c r="CE55" s="14"/>
      <c r="CF55" s="14"/>
      <c r="CG55" s="14"/>
      <c r="CH55" s="14"/>
      <c r="CI55" s="14"/>
      <c r="CJ55" s="14"/>
      <c r="CK55" s="14"/>
      <c r="CL55" s="9"/>
      <c r="CM55" s="14"/>
      <c r="CN55" s="14"/>
      <c r="CO55" s="14"/>
      <c r="CP55" s="14"/>
      <c r="CQ55" s="14"/>
      <c r="CR55" s="14"/>
      <c r="CS55" s="14"/>
      <c r="CT55" s="14"/>
      <c r="CU55" s="14"/>
      <c r="CV55" s="14"/>
      <c r="CW55" s="14"/>
      <c r="CX55" s="14"/>
      <c r="CY55" s="14"/>
      <c r="CZ55" s="14"/>
      <c r="DA55" s="14"/>
      <c r="DB55" s="14"/>
      <c r="DC55" s="14"/>
      <c r="DD55" s="14"/>
      <c r="DE55" s="14"/>
      <c r="DF55" s="14"/>
      <c r="DG55" s="14"/>
      <c r="DH55" s="14"/>
      <c r="DI55" s="14"/>
      <c r="DJ55" s="14"/>
      <c r="DK55" s="14"/>
      <c r="DL55" s="14"/>
      <c r="DM55" s="14"/>
      <c r="DN55" s="14"/>
      <c r="DO55" s="14"/>
      <c r="DP55" s="14"/>
      <c r="DQ55" s="14"/>
      <c r="DR55" s="14"/>
      <c r="DS55" s="14"/>
      <c r="DT55" s="14"/>
      <c r="DU55" s="14"/>
      <c r="DV55" s="14"/>
      <c r="DW55" s="14"/>
      <c r="DX55" s="14"/>
      <c r="DY55" s="14"/>
      <c r="DZ55" s="14"/>
      <c r="EA55" s="14"/>
      <c r="EB55" s="14"/>
      <c r="EC55" s="14"/>
      <c r="ED55" s="14"/>
      <c r="EE55" s="14"/>
      <c r="EF55" s="14"/>
      <c r="EG55" s="14"/>
      <c r="EH55" s="14"/>
      <c r="EI55" s="14"/>
      <c r="EJ55" s="14"/>
      <c r="EK55" s="14"/>
      <c r="EL55" s="14"/>
      <c r="EM55" s="14"/>
      <c r="EN55" s="14"/>
      <c r="EO55" s="14"/>
      <c r="EP55" s="14"/>
      <c r="EQ55" s="14"/>
      <c r="ER55" s="14"/>
      <c r="ES55" s="14"/>
      <c r="ET55" s="14"/>
      <c r="EU55" s="14"/>
      <c r="EV55" s="14"/>
      <c r="EW55" s="14"/>
      <c r="EX55" s="14"/>
      <c r="EY55" s="14"/>
      <c r="EZ55" s="14"/>
      <c r="FA55" s="14"/>
      <c r="FB55" s="14"/>
      <c r="FC55" s="14"/>
      <c r="FD55" s="14"/>
      <c r="FE55" s="14"/>
      <c r="FF55" s="14"/>
      <c r="FG55" s="14"/>
      <c r="FH55" s="14"/>
      <c r="FI55" s="14"/>
      <c r="FJ55" s="14"/>
      <c r="FK55" s="14"/>
      <c r="FL55" s="14"/>
      <c r="FM55" s="14"/>
      <c r="FN55" s="14"/>
      <c r="FO55" s="14"/>
      <c r="FP55" s="14"/>
      <c r="FQ55" s="14"/>
      <c r="FR55" s="14"/>
      <c r="FS55" s="14"/>
      <c r="FT55" s="14"/>
      <c r="FU55" s="14"/>
      <c r="FV55" s="14"/>
      <c r="FW55" s="14"/>
      <c r="FX55" s="14"/>
      <c r="FY55" s="14"/>
      <c r="FZ55" s="14"/>
      <c r="GA55" s="14"/>
      <c r="GB55" s="14"/>
      <c r="GC55" s="14"/>
      <c r="GD55" s="14"/>
      <c r="GE55" s="14"/>
      <c r="GF55" s="14"/>
      <c r="GG55" s="14"/>
      <c r="GH55" s="14"/>
      <c r="GI55" s="14"/>
      <c r="GJ55" s="14"/>
      <c r="GK55" s="14"/>
      <c r="GL55" s="14"/>
      <c r="GM55" s="14"/>
      <c r="GN55" s="14"/>
      <c r="GO55" s="14"/>
      <c r="GP55" s="14"/>
      <c r="GQ55" s="14"/>
      <c r="GR55" s="14"/>
      <c r="GS55" s="14"/>
      <c r="GT55" s="14"/>
      <c r="GU55" s="14"/>
      <c r="GV55" s="14"/>
      <c r="GW55" s="14"/>
      <c r="GX55" s="14"/>
      <c r="GY55" s="14"/>
      <c r="GZ55" s="14"/>
      <c r="HA55" s="14"/>
      <c r="HB55" s="14"/>
      <c r="HC55" s="14"/>
      <c r="HD55" s="14"/>
      <c r="HE55" s="14"/>
      <c r="HF55" s="14"/>
      <c r="HG55" s="14"/>
      <c r="HH55" s="14"/>
      <c r="HI55" s="14"/>
      <c r="HJ55" s="14"/>
      <c r="HK55" s="14"/>
      <c r="HL55" s="14"/>
      <c r="HM55" s="14"/>
      <c r="HN55" s="14"/>
      <c r="HO55" s="14"/>
      <c r="HP55" s="14"/>
      <c r="HQ55" s="14"/>
      <c r="HR55" s="14"/>
      <c r="HS55" s="14"/>
      <c r="HT55" s="14"/>
      <c r="HU55" s="14"/>
      <c r="HV55" s="14"/>
      <c r="HW55" s="14"/>
      <c r="HX55" s="9"/>
      <c r="HY55" s="14"/>
      <c r="HZ55" s="14"/>
      <c r="IA55" s="14"/>
      <c r="IB55" s="14"/>
      <c r="IC55" s="14"/>
      <c r="ID55" s="14"/>
      <c r="IE55" s="14"/>
      <c r="IF55" s="14"/>
      <c r="IG55" s="14"/>
      <c r="IH55" s="14"/>
      <c r="II55" s="14"/>
      <c r="IJ55" s="14"/>
      <c r="IK55" s="14"/>
      <c r="IL55" s="14"/>
      <c r="IM55" s="14"/>
      <c r="IN55" s="14"/>
      <c r="IO55" s="14"/>
      <c r="IP55" s="14"/>
      <c r="IQ55" s="14"/>
      <c r="IR55" s="14"/>
      <c r="IS55" s="14"/>
      <c r="IT55" s="14"/>
      <c r="IU55" s="14"/>
      <c r="IV55" s="14"/>
      <c r="IW55" s="14"/>
      <c r="IX55" s="14"/>
      <c r="IY55" s="14"/>
      <c r="IZ55" s="14"/>
      <c r="JA55" s="14"/>
      <c r="JB55" s="9"/>
      <c r="JC55" s="14"/>
      <c r="JD55" s="14"/>
      <c r="JE55" s="14"/>
      <c r="JF55" s="14"/>
      <c r="JG55" s="14"/>
      <c r="JH55" s="14"/>
      <c r="JI55" s="14"/>
      <c r="JJ55" s="14"/>
      <c r="JK55" s="14"/>
      <c r="JL55" s="14"/>
      <c r="JM55" s="14"/>
      <c r="JN55" s="14"/>
      <c r="JO55" s="14"/>
      <c r="JP55" s="14"/>
      <c r="JQ55" s="14"/>
      <c r="JR55" s="14"/>
      <c r="JS55" s="14"/>
      <c r="JT55" s="14"/>
      <c r="JU55" s="14"/>
      <c r="JV55" s="14"/>
      <c r="JW55" s="14"/>
      <c r="JX55" s="14"/>
      <c r="JY55" s="14"/>
      <c r="JZ55" s="14"/>
      <c r="KA55" s="14"/>
      <c r="KB55" s="14"/>
      <c r="KC55" s="14"/>
      <c r="KD55" s="14"/>
      <c r="KE55" s="14"/>
      <c r="KF55" s="14"/>
      <c r="KG55" s="14"/>
      <c r="KH55" s="14"/>
      <c r="KI55" s="14"/>
      <c r="KJ55" s="14"/>
      <c r="KK55" s="14"/>
      <c r="KL55" s="14"/>
      <c r="KM55" s="14"/>
      <c r="KN55" s="14"/>
      <c r="KO55" s="14"/>
      <c r="KP55" s="14"/>
      <c r="KQ55" s="14"/>
      <c r="KR55" s="14"/>
      <c r="KS55" s="14"/>
      <c r="KT55" s="14"/>
      <c r="KU55" s="14"/>
      <c r="KV55" s="14"/>
      <c r="KW55" s="14"/>
      <c r="KX55" s="14"/>
      <c r="KY55" s="14"/>
      <c r="KZ55" s="14"/>
      <c r="LA55" s="14"/>
      <c r="LB55" s="14"/>
      <c r="LC55" s="14"/>
      <c r="LD55" s="9"/>
      <c r="LE55" s="14"/>
      <c r="LF55" s="14"/>
      <c r="LG55" s="14"/>
      <c r="LH55" s="14"/>
      <c r="LI55" s="14"/>
      <c r="LJ55" s="14"/>
      <c r="LK55" s="14"/>
      <c r="LL55" s="14"/>
      <c r="LM55" s="14"/>
      <c r="LN55" s="14"/>
      <c r="LO55" s="14"/>
      <c r="LP55" s="14"/>
      <c r="LQ55" s="14"/>
      <c r="LR55" s="14"/>
      <c r="LS55" s="14"/>
      <c r="LT55" s="14"/>
      <c r="LU55" s="14"/>
      <c r="LV55" s="9"/>
      <c r="LW55" s="14"/>
      <c r="LX55" s="14"/>
      <c r="LY55" s="14"/>
      <c r="LZ55" s="14"/>
      <c r="MA55" s="14"/>
      <c r="MB55" s="14"/>
      <c r="MC55" s="14"/>
      <c r="MD55" s="14"/>
      <c r="ME55" s="14"/>
      <c r="MF55" s="14"/>
      <c r="MG55" s="14"/>
      <c r="MH55" s="14"/>
      <c r="MI55" s="14"/>
      <c r="MJ55" s="14"/>
      <c r="MK55" s="14"/>
      <c r="ML55" s="14"/>
      <c r="MM55" s="14"/>
      <c r="MN55" s="14"/>
      <c r="MO55" s="14"/>
      <c r="MP55" s="14"/>
      <c r="MQ55" s="14"/>
      <c r="MR55" s="14"/>
      <c r="MS55" s="14"/>
      <c r="MT55" s="14"/>
      <c r="MU55" s="14"/>
      <c r="MV55" s="14"/>
      <c r="MW55" s="14"/>
      <c r="MX55" s="14"/>
      <c r="MY55" s="14"/>
      <c r="MZ55" s="14"/>
      <c r="NA55" s="14"/>
      <c r="NB55" s="14"/>
      <c r="NC55" s="14"/>
      <c r="ND55" s="14"/>
      <c r="NE55" s="14"/>
      <c r="NF55" s="14"/>
      <c r="NG55" s="14"/>
      <c r="NH55" s="14"/>
      <c r="NI55" s="14"/>
      <c r="NJ55" s="14"/>
      <c r="NK55" s="14"/>
      <c r="NL55" s="14"/>
      <c r="NM55" s="14"/>
      <c r="NN55" s="14"/>
      <c r="NO55" s="14"/>
      <c r="NP55" s="14"/>
      <c r="NQ55" s="14"/>
      <c r="NR55" s="14"/>
      <c r="NS55" s="14"/>
      <c r="NT55" s="14"/>
      <c r="NU55" s="14"/>
      <c r="NV55" s="14"/>
      <c r="NW55" s="14"/>
      <c r="NX55" s="14"/>
      <c r="NY55" s="14"/>
      <c r="NZ55" s="14"/>
      <c r="OA55" s="14"/>
      <c r="OB55" s="14"/>
      <c r="OC55" s="24">
        <v>0</v>
      </c>
    </row>
    <row r="56" spans="1:393" outlineLevel="1">
      <c r="A56" s="21">
        <f>ROW(A56)-5</f>
        <v>51</v>
      </c>
      <c r="B56" s="21"/>
      <c r="D56" s="14"/>
      <c r="E56" t="b">
        <v>0</v>
      </c>
      <c r="U56" s="218"/>
      <c r="V56" s="218"/>
      <c r="X56" s="218"/>
      <c r="Y56" s="218"/>
      <c r="Z56" s="218"/>
      <c r="AA56" s="218"/>
      <c r="AB56" s="218"/>
      <c r="AC56" s="218"/>
      <c r="AD56" s="218"/>
      <c r="AE56" s="218"/>
      <c r="AL56" s="233" t="s">
        <v>827</v>
      </c>
      <c r="AM56" s="9" t="str">
        <f ca="1">IF(COUNTIF(AL$5:AL56,AL56)=1,"-","Dup")</f>
        <v>-</v>
      </c>
      <c r="AN56" s="9"/>
      <c r="AO56" s="14"/>
      <c r="AP56" s="14"/>
      <c r="AQ56" s="14"/>
      <c r="AR56" s="14"/>
      <c r="AS56" s="14"/>
      <c r="AT56" s="14"/>
      <c r="AU56" s="9"/>
      <c r="AV56" s="14"/>
      <c r="AW56" s="14"/>
      <c r="AX56" s="14"/>
      <c r="AY56" s="14"/>
      <c r="AZ56" s="14"/>
      <c r="BA56" s="14"/>
      <c r="BB56" s="14"/>
      <c r="BC56" s="9"/>
      <c r="BD56" s="14"/>
      <c r="BE56" s="14"/>
      <c r="BF56" s="14"/>
      <c r="BG56" s="14"/>
      <c r="BH56" s="14"/>
      <c r="BI56" s="14"/>
      <c r="BJ56" s="14"/>
      <c r="BK56" s="14"/>
      <c r="BL56" s="14"/>
      <c r="BM56" s="14"/>
      <c r="BN56" s="14"/>
      <c r="BO56" s="9"/>
      <c r="BP56" s="14"/>
      <c r="BQ56" s="14"/>
      <c r="BR56" s="14"/>
      <c r="BS56" s="14"/>
      <c r="BT56" s="14"/>
      <c r="BU56" s="14"/>
      <c r="BV56" s="14"/>
      <c r="BW56" s="14"/>
      <c r="BX56" s="14"/>
      <c r="BY56" s="14"/>
      <c r="BZ56" s="9"/>
      <c r="CA56" s="14"/>
      <c r="CB56" s="14"/>
      <c r="CC56" s="14"/>
      <c r="CD56" s="14"/>
      <c r="CE56" s="14"/>
      <c r="CF56" s="153"/>
      <c r="CG56" s="14"/>
      <c r="CH56" s="14"/>
      <c r="CI56" s="14"/>
      <c r="CJ56" s="14"/>
      <c r="CK56" s="14"/>
      <c r="CL56" s="9"/>
      <c r="CM56" s="14"/>
      <c r="CN56" s="14"/>
      <c r="CO56" s="14"/>
      <c r="CP56" s="14"/>
      <c r="CQ56" s="14"/>
      <c r="CR56" s="14"/>
      <c r="CS56" s="14"/>
      <c r="CT56" s="14"/>
      <c r="CU56" s="14"/>
      <c r="CV56" s="14"/>
      <c r="CW56" s="14"/>
      <c r="CX56" s="14"/>
      <c r="CY56" s="14"/>
      <c r="CZ56" s="14"/>
      <c r="DA56" s="14"/>
      <c r="DB56" s="14"/>
      <c r="DC56" s="14"/>
      <c r="DD56" s="14"/>
      <c r="DE56" s="14"/>
      <c r="DF56" s="14"/>
      <c r="DG56" s="14"/>
      <c r="DH56" s="14"/>
      <c r="DI56" s="14"/>
      <c r="DJ56" s="14"/>
      <c r="DK56" s="14"/>
      <c r="DL56" s="14"/>
      <c r="DM56" s="14"/>
      <c r="DN56" s="14"/>
      <c r="DO56" s="14"/>
      <c r="DP56" s="14"/>
      <c r="DQ56" s="14"/>
      <c r="DR56" s="14"/>
      <c r="DS56" s="14"/>
      <c r="DT56" s="14"/>
      <c r="DU56" s="14"/>
      <c r="DV56" s="322"/>
      <c r="DW56" s="14"/>
      <c r="DX56" s="14"/>
      <c r="DY56" s="14"/>
      <c r="DZ56" s="14"/>
      <c r="EA56" s="14"/>
      <c r="EB56" s="14"/>
      <c r="EC56" s="14"/>
      <c r="ED56" s="14"/>
      <c r="EE56" s="14"/>
      <c r="EF56" s="14"/>
      <c r="EG56" s="14"/>
      <c r="EH56" s="14"/>
      <c r="EI56" s="14"/>
      <c r="EJ56" s="14"/>
      <c r="EK56" s="14"/>
      <c r="EL56" s="14"/>
      <c r="EM56" s="14"/>
      <c r="EN56" s="14"/>
      <c r="EO56" s="14"/>
      <c r="EP56" s="14"/>
      <c r="EQ56" s="14"/>
      <c r="ER56" s="14"/>
      <c r="ES56" s="14"/>
      <c r="ET56" s="14"/>
      <c r="EU56" s="14"/>
      <c r="EV56" s="14"/>
      <c r="EW56" s="14"/>
      <c r="EX56" s="14"/>
      <c r="EY56" s="14"/>
      <c r="EZ56" s="14"/>
      <c r="FA56" s="14"/>
      <c r="FB56" s="14"/>
      <c r="FC56" s="14"/>
      <c r="FD56" s="14"/>
      <c r="FE56" s="14"/>
      <c r="FF56" s="14"/>
      <c r="FG56" s="14"/>
      <c r="FH56" s="14"/>
      <c r="FI56" s="14"/>
      <c r="FJ56" s="14"/>
      <c r="FK56" s="14"/>
      <c r="FL56" s="14"/>
      <c r="FM56" s="14"/>
      <c r="FN56" s="14"/>
      <c r="FO56" s="14"/>
      <c r="FP56" s="14"/>
      <c r="FQ56" s="14"/>
      <c r="FR56" s="14"/>
      <c r="FS56" s="14"/>
      <c r="FT56" s="14"/>
      <c r="FU56" s="14"/>
      <c r="FV56" s="14"/>
      <c r="FW56" s="14"/>
      <c r="FX56" s="14"/>
      <c r="FY56" s="14"/>
      <c r="FZ56" s="14"/>
      <c r="GA56" s="14"/>
      <c r="GB56" s="14"/>
      <c r="GC56" s="14"/>
      <c r="GD56" s="14"/>
      <c r="GE56" s="14"/>
      <c r="GF56" s="14"/>
      <c r="GG56" s="14"/>
      <c r="GH56" s="14"/>
      <c r="GI56" s="14"/>
      <c r="GJ56" s="14"/>
      <c r="GK56" s="14"/>
      <c r="GL56" s="14"/>
      <c r="GM56" s="14"/>
      <c r="GN56" s="14"/>
      <c r="GO56" s="14"/>
      <c r="GP56" s="14"/>
      <c r="GQ56" s="14"/>
      <c r="GR56" s="14"/>
      <c r="GS56" s="14"/>
      <c r="GT56" s="14"/>
      <c r="GU56" s="14"/>
      <c r="GV56" s="14"/>
      <c r="GW56" s="14"/>
      <c r="GX56" s="14"/>
      <c r="GY56" s="14"/>
      <c r="GZ56" s="14"/>
      <c r="HA56" s="14"/>
      <c r="HB56" s="14"/>
      <c r="HC56" s="14"/>
      <c r="HD56" s="14"/>
      <c r="HE56" s="14"/>
      <c r="HF56" s="14"/>
      <c r="HG56" s="14"/>
      <c r="HH56" s="14"/>
      <c r="HI56" s="14"/>
      <c r="HJ56" s="14"/>
      <c r="HK56" s="14"/>
      <c r="HL56" s="14"/>
      <c r="HM56" s="14"/>
      <c r="HN56" s="14"/>
      <c r="HO56" s="14"/>
      <c r="HP56" s="14"/>
      <c r="HQ56" s="14"/>
      <c r="HR56" s="14"/>
      <c r="HS56" s="14"/>
      <c r="HT56" s="14"/>
      <c r="HU56" s="14"/>
      <c r="HV56" s="14"/>
      <c r="HW56" s="14"/>
      <c r="HX56" s="9"/>
      <c r="HY56" s="14"/>
      <c r="HZ56" s="14"/>
      <c r="IA56" s="14"/>
      <c r="IB56" s="14"/>
      <c r="IC56" s="14"/>
      <c r="ID56" s="14"/>
      <c r="IE56" s="14"/>
      <c r="IF56" s="14"/>
      <c r="IG56" s="14"/>
      <c r="IH56" s="14"/>
      <c r="II56" s="14"/>
      <c r="IJ56" s="14"/>
      <c r="IK56" s="14"/>
      <c r="IL56" s="14"/>
      <c r="IM56" s="14"/>
      <c r="IN56" s="14"/>
      <c r="IO56" s="14"/>
      <c r="IP56" s="14"/>
      <c r="IQ56" s="14"/>
      <c r="IR56" s="14"/>
      <c r="IS56" s="14"/>
      <c r="IT56" s="14"/>
      <c r="IU56" s="14"/>
      <c r="IV56" s="14"/>
      <c r="IW56" s="14"/>
      <c r="IX56" s="14"/>
      <c r="IY56" s="14"/>
      <c r="IZ56" s="14"/>
      <c r="JA56" s="14"/>
      <c r="JB56" s="9"/>
      <c r="JC56" s="14"/>
      <c r="JD56" s="14"/>
      <c r="JE56" s="14"/>
      <c r="JF56" s="14"/>
      <c r="JG56" s="14"/>
      <c r="JH56" s="14"/>
      <c r="JI56" s="14"/>
      <c r="JJ56" s="14"/>
      <c r="JK56" s="14"/>
      <c r="JL56" s="14"/>
      <c r="JM56" s="14"/>
      <c r="JN56" s="14"/>
      <c r="JO56" s="14"/>
      <c r="JP56" s="14"/>
      <c r="JQ56" s="14"/>
      <c r="JR56" s="14"/>
      <c r="JS56" s="14"/>
      <c r="JT56" s="14"/>
      <c r="JU56" s="14"/>
      <c r="JV56" s="14"/>
      <c r="JW56" s="14"/>
      <c r="JX56" s="14"/>
      <c r="JY56" s="14"/>
      <c r="JZ56" s="14"/>
      <c r="KA56" s="14"/>
      <c r="KB56" s="14"/>
      <c r="KC56" s="14"/>
      <c r="KD56" s="14"/>
      <c r="KE56" s="14"/>
      <c r="KF56" s="14"/>
      <c r="KG56" s="14"/>
      <c r="KH56" s="14"/>
      <c r="KI56" s="14"/>
      <c r="KJ56" s="14"/>
      <c r="KK56" s="14"/>
      <c r="KL56" s="14"/>
      <c r="KM56" s="14"/>
      <c r="KN56" s="14"/>
      <c r="KO56" s="14"/>
      <c r="KP56" s="14"/>
      <c r="KQ56" s="14"/>
      <c r="KR56" s="14"/>
      <c r="KS56" s="14"/>
      <c r="KT56" s="14"/>
      <c r="KU56" s="14"/>
      <c r="KV56" s="14"/>
      <c r="KW56" s="14"/>
      <c r="KX56" s="14"/>
      <c r="KY56" s="14"/>
      <c r="KZ56" s="14"/>
      <c r="LA56" s="14"/>
      <c r="LB56" s="14"/>
      <c r="LC56" s="14"/>
      <c r="LD56" s="9"/>
      <c r="LE56" s="14"/>
      <c r="LF56" s="14"/>
      <c r="LG56" s="14"/>
      <c r="LH56" s="14"/>
      <c r="LI56" s="14"/>
      <c r="LJ56" s="14"/>
      <c r="LK56" s="14"/>
      <c r="LL56" s="14"/>
      <c r="LM56" s="14"/>
      <c r="LN56" s="14"/>
      <c r="LO56" s="14"/>
      <c r="LP56" s="14"/>
      <c r="LQ56" s="14"/>
      <c r="LR56" s="14"/>
      <c r="LS56" s="14"/>
      <c r="LT56" s="14"/>
      <c r="LU56" s="14"/>
      <c r="LV56" s="9"/>
      <c r="LW56" s="14"/>
      <c r="LX56" s="14"/>
      <c r="LY56" s="14"/>
      <c r="LZ56" s="14"/>
      <c r="MA56" s="14"/>
      <c r="MB56" s="14"/>
      <c r="MC56" s="14"/>
      <c r="MD56" s="14"/>
      <c r="ME56" s="14"/>
      <c r="MF56" s="14"/>
      <c r="MG56" s="14"/>
      <c r="MH56" s="14"/>
      <c r="MI56" s="14"/>
      <c r="MJ56" s="14"/>
      <c r="MK56" s="14"/>
      <c r="ML56" s="14"/>
      <c r="MM56" s="14"/>
      <c r="MN56" s="14"/>
      <c r="MO56" s="14"/>
      <c r="MP56" s="14"/>
      <c r="MQ56" s="14"/>
      <c r="MR56" s="14"/>
      <c r="MS56" s="14"/>
      <c r="MT56" s="14"/>
      <c r="MU56" s="14"/>
      <c r="MV56" s="14"/>
      <c r="MW56" s="14"/>
      <c r="MX56" s="14"/>
      <c r="MY56" s="14"/>
      <c r="MZ56" s="14"/>
      <c r="NA56" s="14"/>
      <c r="NB56" s="14"/>
      <c r="NC56" s="14"/>
      <c r="ND56" s="14"/>
      <c r="NE56" s="14"/>
      <c r="NF56" s="14"/>
      <c r="NG56" s="14"/>
      <c r="NH56" s="14"/>
      <c r="NI56" s="14"/>
      <c r="NJ56" s="14"/>
      <c r="NK56" s="14"/>
      <c r="NL56" s="14"/>
      <c r="NM56" s="14"/>
      <c r="NN56" s="14"/>
      <c r="NO56" s="14"/>
      <c r="NP56" s="14"/>
      <c r="NQ56" s="14"/>
      <c r="NR56" s="14"/>
      <c r="NS56" s="14"/>
      <c r="NT56" s="14"/>
      <c r="NU56" s="14"/>
      <c r="NV56" s="14"/>
      <c r="NW56" s="14"/>
      <c r="NX56" s="14"/>
      <c r="NY56" s="14"/>
      <c r="NZ56" s="14"/>
      <c r="OA56" s="14"/>
      <c r="OB56" s="14"/>
      <c r="OC56" s="24">
        <v>0</v>
      </c>
    </row>
    <row r="57" spans="1:393" outlineLevel="1">
      <c r="A57" s="21">
        <f>ROW(A57)-5</f>
        <v>52</v>
      </c>
      <c r="B57" s="21"/>
      <c r="D57" s="14"/>
      <c r="E57" t="b">
        <v>0</v>
      </c>
      <c r="U57" s="218"/>
      <c r="V57" s="218"/>
      <c r="X57" s="218"/>
      <c r="Y57" s="218"/>
      <c r="Z57" s="218"/>
      <c r="AA57" s="218"/>
      <c r="AB57" s="218"/>
      <c r="AC57" s="218"/>
      <c r="AD57" s="218"/>
      <c r="AE57" s="218"/>
      <c r="AL57" s="233" t="s">
        <v>828</v>
      </c>
      <c r="AM57" s="9" t="str">
        <f ca="1">IF(COUNTIF(AL$5:AL57,AL57)=1,"-","Dup")</f>
        <v>-</v>
      </c>
      <c r="AN57" s="9"/>
      <c r="AO57" s="14"/>
      <c r="AP57" s="14"/>
      <c r="AQ57" s="14"/>
      <c r="AR57" s="14"/>
      <c r="AS57" s="14"/>
      <c r="AT57" s="14"/>
      <c r="AU57" s="9"/>
      <c r="AV57" s="14"/>
      <c r="AW57" s="14"/>
      <c r="AX57" s="14"/>
      <c r="AY57" s="14"/>
      <c r="AZ57" s="14"/>
      <c r="BA57" s="14"/>
      <c r="BB57" s="14"/>
      <c r="BC57" s="9"/>
      <c r="BD57" s="14"/>
      <c r="BE57" s="14"/>
      <c r="BF57" s="14"/>
      <c r="BG57" s="14"/>
      <c r="BH57" s="14"/>
      <c r="BI57" s="14"/>
      <c r="BJ57" s="14"/>
      <c r="BK57" s="14"/>
      <c r="BL57" s="14"/>
      <c r="BM57" s="14"/>
      <c r="BN57" s="14"/>
      <c r="BO57" s="9"/>
      <c r="BP57" s="14"/>
      <c r="BQ57" s="14"/>
      <c r="BR57" s="14"/>
      <c r="BS57" s="14"/>
      <c r="BT57" s="14"/>
      <c r="BU57" s="14"/>
      <c r="BV57" s="14"/>
      <c r="BW57" s="14"/>
      <c r="BX57" s="14"/>
      <c r="BY57" s="14"/>
      <c r="BZ57" s="9"/>
      <c r="CA57" s="14"/>
      <c r="CB57" s="14"/>
      <c r="CC57" s="14"/>
      <c r="CD57" s="14"/>
      <c r="CE57" s="14"/>
      <c r="CF57" s="153"/>
      <c r="CG57" s="14"/>
      <c r="CH57" s="14"/>
      <c r="CI57" s="14"/>
      <c r="CJ57" s="14"/>
      <c r="CK57" s="14"/>
      <c r="CL57" s="9"/>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322"/>
      <c r="DW57" s="14"/>
      <c r="DX57" s="14"/>
      <c r="DY57" s="14"/>
      <c r="DZ57" s="14"/>
      <c r="EA57" s="14"/>
      <c r="EB57" s="14"/>
      <c r="EC57" s="14"/>
      <c r="ED57" s="14"/>
      <c r="EE57" s="14"/>
      <c r="EF57" s="14"/>
      <c r="EG57" s="14"/>
      <c r="EH57" s="14"/>
      <c r="EI57" s="14"/>
      <c r="EJ57" s="14"/>
      <c r="EK57" s="14"/>
      <c r="EL57" s="14"/>
      <c r="EM57" s="14"/>
      <c r="EN57" s="14"/>
      <c r="EO57" s="14"/>
      <c r="EP57" s="14"/>
      <c r="EQ57" s="14"/>
      <c r="ER57" s="14"/>
      <c r="ES57" s="14"/>
      <c r="ET57" s="14"/>
      <c r="EU57" s="14"/>
      <c r="EV57" s="14"/>
      <c r="EW57" s="14"/>
      <c r="EX57" s="14"/>
      <c r="EY57" s="14"/>
      <c r="EZ57" s="14"/>
      <c r="FA57" s="14"/>
      <c r="FB57" s="14"/>
      <c r="FC57" s="14"/>
      <c r="FD57" s="14"/>
      <c r="FE57" s="14"/>
      <c r="FF57" s="14"/>
      <c r="FG57" s="14"/>
      <c r="FH57" s="14"/>
      <c r="FI57" s="14"/>
      <c r="FJ57" s="14"/>
      <c r="FK57" s="14"/>
      <c r="FL57" s="14"/>
      <c r="FM57" s="14"/>
      <c r="FN57" s="14"/>
      <c r="FO57" s="14"/>
      <c r="FP57" s="14"/>
      <c r="FQ57" s="14"/>
      <c r="FR57" s="14"/>
      <c r="FS57" s="14"/>
      <c r="FT57" s="14"/>
      <c r="FU57" s="14"/>
      <c r="FV57" s="14"/>
      <c r="FW57" s="14"/>
      <c r="FX57" s="14"/>
      <c r="FY57" s="14"/>
      <c r="FZ57" s="14"/>
      <c r="GA57" s="14"/>
      <c r="GB57" s="14"/>
      <c r="GC57" s="14"/>
      <c r="GD57" s="14"/>
      <c r="GE57" s="14"/>
      <c r="GF57" s="14"/>
      <c r="GG57" s="14"/>
      <c r="GH57" s="14"/>
      <c r="GI57" s="14"/>
      <c r="GJ57" s="14"/>
      <c r="GK57" s="14"/>
      <c r="GL57" s="14"/>
      <c r="GM57" s="14"/>
      <c r="GN57" s="14"/>
      <c r="GO57" s="14"/>
      <c r="GP57" s="14"/>
      <c r="GQ57" s="14"/>
      <c r="GR57" s="14"/>
      <c r="GS57" s="14"/>
      <c r="GT57" s="14"/>
      <c r="GU57" s="14"/>
      <c r="GV57" s="14"/>
      <c r="GW57" s="14"/>
      <c r="GX57" s="14"/>
      <c r="GY57" s="14"/>
      <c r="GZ57" s="14"/>
      <c r="HA57" s="14"/>
      <c r="HB57" s="14"/>
      <c r="HC57" s="14"/>
      <c r="HD57" s="14"/>
      <c r="HE57" s="14"/>
      <c r="HF57" s="14"/>
      <c r="HG57" s="14"/>
      <c r="HH57" s="14"/>
      <c r="HI57" s="14"/>
      <c r="HJ57" s="14"/>
      <c r="HK57" s="14"/>
      <c r="HL57" s="14"/>
      <c r="HM57" s="14"/>
      <c r="HN57" s="14"/>
      <c r="HO57" s="14"/>
      <c r="HP57" s="14"/>
      <c r="HQ57" s="14"/>
      <c r="HR57" s="14"/>
      <c r="HS57" s="14"/>
      <c r="HT57" s="14"/>
      <c r="HU57" s="14"/>
      <c r="HV57" s="14"/>
      <c r="HW57" s="14"/>
      <c r="HX57" s="9"/>
      <c r="HY57" s="14"/>
      <c r="HZ57" s="14"/>
      <c r="IA57" s="14"/>
      <c r="IB57" s="14"/>
      <c r="IC57" s="14"/>
      <c r="ID57" s="14"/>
      <c r="IE57" s="14"/>
      <c r="IF57" s="14"/>
      <c r="IG57" s="14"/>
      <c r="IH57" s="14"/>
      <c r="II57" s="14"/>
      <c r="IJ57" s="14"/>
      <c r="IK57" s="14"/>
      <c r="IL57" s="14"/>
      <c r="IM57" s="14"/>
      <c r="IN57" s="14"/>
      <c r="IO57" s="14"/>
      <c r="IP57" s="14"/>
      <c r="IQ57" s="14"/>
      <c r="IR57" s="14"/>
      <c r="IS57" s="14"/>
      <c r="IT57" s="14"/>
      <c r="IU57" s="14"/>
      <c r="IV57" s="14"/>
      <c r="IW57" s="14"/>
      <c r="IX57" s="14"/>
      <c r="IY57" s="14"/>
      <c r="IZ57" s="14"/>
      <c r="JA57" s="14"/>
      <c r="JB57" s="9"/>
      <c r="JC57" s="14"/>
      <c r="JD57" s="14"/>
      <c r="JE57" s="14"/>
      <c r="JF57" s="14"/>
      <c r="JG57" s="14"/>
      <c r="JH57" s="14"/>
      <c r="JI57" s="14"/>
      <c r="JJ57" s="14"/>
      <c r="JK57" s="14"/>
      <c r="JL57" s="14"/>
      <c r="JM57" s="14"/>
      <c r="JN57" s="14"/>
      <c r="JO57" s="14"/>
      <c r="JP57" s="14"/>
      <c r="JQ57" s="14"/>
      <c r="JR57" s="14"/>
      <c r="JS57" s="14"/>
      <c r="JT57" s="14"/>
      <c r="JU57" s="14"/>
      <c r="JV57" s="14"/>
      <c r="JW57" s="14"/>
      <c r="JX57" s="14"/>
      <c r="JY57" s="14"/>
      <c r="JZ57" s="14"/>
      <c r="KA57" s="14"/>
      <c r="KB57" s="14"/>
      <c r="KC57" s="14"/>
      <c r="KD57" s="14"/>
      <c r="KE57" s="14"/>
      <c r="KF57" s="14"/>
      <c r="KG57" s="14"/>
      <c r="KH57" s="14"/>
      <c r="KI57" s="14"/>
      <c r="KJ57" s="14"/>
      <c r="KK57" s="14"/>
      <c r="KL57" s="14"/>
      <c r="KM57" s="14"/>
      <c r="KN57" s="14"/>
      <c r="KO57" s="14"/>
      <c r="KP57" s="14"/>
      <c r="KQ57" s="14"/>
      <c r="KR57" s="14"/>
      <c r="KS57" s="14"/>
      <c r="KT57" s="14"/>
      <c r="KU57" s="14"/>
      <c r="KV57" s="14"/>
      <c r="KW57" s="14"/>
      <c r="KX57" s="14"/>
      <c r="KY57" s="14"/>
      <c r="KZ57" s="14"/>
      <c r="LA57" s="14"/>
      <c r="LB57" s="14"/>
      <c r="LC57" s="14"/>
      <c r="LD57" s="9"/>
      <c r="LE57" s="14"/>
      <c r="LF57" s="14"/>
      <c r="LG57" s="14"/>
      <c r="LH57" s="14"/>
      <c r="LI57" s="14"/>
      <c r="LJ57" s="14"/>
      <c r="LK57" s="14"/>
      <c r="LL57" s="14"/>
      <c r="LM57" s="14"/>
      <c r="LN57" s="14"/>
      <c r="LO57" s="14"/>
      <c r="LP57" s="14"/>
      <c r="LQ57" s="14"/>
      <c r="LR57" s="14"/>
      <c r="LS57" s="14"/>
      <c r="LT57" s="14"/>
      <c r="LU57" s="14"/>
      <c r="LV57" s="9"/>
      <c r="LW57" s="14"/>
      <c r="LX57" s="14"/>
      <c r="LY57" s="14"/>
      <c r="LZ57" s="14"/>
      <c r="MA57" s="14"/>
      <c r="MB57" s="14"/>
      <c r="MC57" s="14"/>
      <c r="MD57" s="14"/>
      <c r="ME57" s="14"/>
      <c r="MF57" s="14"/>
      <c r="MG57" s="14"/>
      <c r="MH57" s="14"/>
      <c r="MI57" s="14"/>
      <c r="MJ57" s="14"/>
      <c r="MK57" s="14"/>
      <c r="ML57" s="14"/>
      <c r="MM57" s="14"/>
      <c r="MN57" s="14"/>
      <c r="MO57" s="14"/>
      <c r="MP57" s="14"/>
      <c r="MQ57" s="14"/>
      <c r="MR57" s="14"/>
      <c r="MS57" s="14"/>
      <c r="MT57" s="14"/>
      <c r="MU57" s="14"/>
      <c r="MV57" s="14"/>
      <c r="MW57" s="14"/>
      <c r="MX57" s="14"/>
      <c r="MY57" s="14"/>
      <c r="MZ57" s="14"/>
      <c r="NA57" s="14"/>
      <c r="NB57" s="14"/>
      <c r="NC57" s="14"/>
      <c r="ND57" s="14"/>
      <c r="NE57" s="14"/>
      <c r="NF57" s="14"/>
      <c r="NG57" s="14"/>
      <c r="NH57" s="14"/>
      <c r="NI57" s="14"/>
      <c r="NJ57" s="14"/>
      <c r="NK57" s="14"/>
      <c r="NL57" s="14"/>
      <c r="NM57" s="14"/>
      <c r="NN57" s="14"/>
      <c r="NO57" s="14"/>
      <c r="NP57" s="14"/>
      <c r="NQ57" s="14"/>
      <c r="NR57" s="14"/>
      <c r="NS57" s="14"/>
      <c r="NT57" s="14"/>
      <c r="NU57" s="14"/>
      <c r="NV57" s="14"/>
      <c r="NW57" s="14"/>
      <c r="NX57" s="14"/>
      <c r="NY57" s="14"/>
      <c r="NZ57" s="14"/>
      <c r="OA57" s="14"/>
      <c r="OB57" s="14"/>
      <c r="OC57" s="24">
        <v>0</v>
      </c>
    </row>
    <row r="58" spans="1:393" outlineLevel="1">
      <c r="A58" s="21">
        <f t="shared" si="156"/>
        <v>53</v>
      </c>
      <c r="B58" s="21"/>
      <c r="D58" s="14"/>
      <c r="E58" t="b">
        <v>0</v>
      </c>
      <c r="U58" s="218"/>
      <c r="V58" s="218"/>
      <c r="X58" s="218"/>
      <c r="Y58" s="218"/>
      <c r="Z58" s="218"/>
      <c r="AA58" s="218"/>
      <c r="AB58" s="218"/>
      <c r="AC58" s="218"/>
      <c r="AD58" s="218"/>
      <c r="AE58" s="218"/>
      <c r="AL58" s="233" t="s">
        <v>829</v>
      </c>
      <c r="AM58" s="9" t="str">
        <f ca="1">IF(COUNTIF(AL$5:AL58,AL58)=1,"-","Dup")</f>
        <v>-</v>
      </c>
      <c r="AN58" s="9"/>
      <c r="AO58" s="14"/>
      <c r="AP58" s="14"/>
      <c r="AQ58" s="14"/>
      <c r="AR58" s="14"/>
      <c r="AS58" s="14"/>
      <c r="AT58" s="14"/>
      <c r="AU58" s="9"/>
      <c r="AV58" s="14"/>
      <c r="AW58" s="14"/>
      <c r="AX58" s="14"/>
      <c r="AY58" s="14"/>
      <c r="AZ58" s="14"/>
      <c r="BA58" s="14"/>
      <c r="BB58" s="14"/>
      <c r="BC58" s="9"/>
      <c r="BD58" s="14"/>
      <c r="BE58" s="14"/>
      <c r="BF58" s="14"/>
      <c r="BG58" s="14"/>
      <c r="BH58" s="14"/>
      <c r="BI58" s="14"/>
      <c r="BJ58" s="14"/>
      <c r="BK58" s="14"/>
      <c r="BL58" s="14"/>
      <c r="BM58" s="14"/>
      <c r="BN58" s="14"/>
      <c r="BO58" s="9"/>
      <c r="BP58" s="14"/>
      <c r="BQ58" s="14"/>
      <c r="BR58" s="14"/>
      <c r="BS58" s="14"/>
      <c r="BT58" s="14"/>
      <c r="BU58" s="14"/>
      <c r="BV58" s="14"/>
      <c r="BW58" s="14"/>
      <c r="BX58" s="14"/>
      <c r="BY58" s="14"/>
      <c r="BZ58" s="9"/>
      <c r="CA58" s="14"/>
      <c r="CB58" s="14"/>
      <c r="CC58" s="14"/>
      <c r="CD58" s="14"/>
      <c r="CE58" s="14"/>
      <c r="CF58" s="153"/>
      <c r="CG58" s="14"/>
      <c r="CH58" s="14"/>
      <c r="CI58" s="14"/>
      <c r="CJ58" s="14"/>
      <c r="CK58" s="14"/>
      <c r="CL58" s="9"/>
      <c r="CM58" s="14"/>
      <c r="CN58" s="14"/>
      <c r="CO58" s="14"/>
      <c r="CP58" s="14"/>
      <c r="CQ58" s="14"/>
      <c r="CR58" s="14"/>
      <c r="CS58" s="14"/>
      <c r="CT58" s="14"/>
      <c r="CU58" s="14"/>
      <c r="CV58" s="14"/>
      <c r="CW58" s="14"/>
      <c r="CX58" s="14"/>
      <c r="CY58" s="14"/>
      <c r="CZ58" s="14"/>
      <c r="DA58" s="14"/>
      <c r="DB58" s="14"/>
      <c r="DC58" s="14"/>
      <c r="DD58" s="14"/>
      <c r="DE58" s="14"/>
      <c r="DF58" s="14"/>
      <c r="DG58" s="14"/>
      <c r="DH58" s="14"/>
      <c r="DI58" s="14"/>
      <c r="DJ58" s="14"/>
      <c r="DK58" s="14"/>
      <c r="DL58" s="14"/>
      <c r="DM58" s="14"/>
      <c r="DN58" s="14"/>
      <c r="DO58" s="14"/>
      <c r="DP58" s="14"/>
      <c r="DQ58" s="14"/>
      <c r="DR58" s="14"/>
      <c r="DS58" s="14"/>
      <c r="DT58" s="14"/>
      <c r="DU58" s="14"/>
      <c r="DV58" s="322"/>
      <c r="DW58" s="14"/>
      <c r="DX58" s="14"/>
      <c r="DY58" s="14"/>
      <c r="DZ58" s="14"/>
      <c r="EA58" s="14"/>
      <c r="EB58" s="14"/>
      <c r="EC58" s="14"/>
      <c r="ED58" s="14"/>
      <c r="EE58" s="14"/>
      <c r="EF58" s="14"/>
      <c r="EG58" s="14"/>
      <c r="EH58" s="14"/>
      <c r="EI58" s="14"/>
      <c r="EJ58" s="14"/>
      <c r="EK58" s="14"/>
      <c r="EL58" s="14"/>
      <c r="EM58" s="14"/>
      <c r="EN58" s="14"/>
      <c r="EO58" s="14"/>
      <c r="EP58" s="14"/>
      <c r="EQ58" s="14"/>
      <c r="ER58" s="14"/>
      <c r="ES58" s="14"/>
      <c r="ET58" s="14"/>
      <c r="EU58" s="14"/>
      <c r="EV58" s="14"/>
      <c r="EW58" s="14"/>
      <c r="EX58" s="14"/>
      <c r="EY58" s="14"/>
      <c r="EZ58" s="14"/>
      <c r="FA58" s="14"/>
      <c r="FB58" s="14"/>
      <c r="FC58" s="14"/>
      <c r="FD58" s="14"/>
      <c r="FE58" s="14"/>
      <c r="FF58" s="14"/>
      <c r="FG58" s="14"/>
      <c r="FH58" s="14"/>
      <c r="FI58" s="14"/>
      <c r="FJ58" s="14"/>
      <c r="FK58" s="14"/>
      <c r="FL58" s="14"/>
      <c r="FM58" s="14"/>
      <c r="FN58" s="14"/>
      <c r="FO58" s="14"/>
      <c r="FP58" s="14"/>
      <c r="FQ58" s="14"/>
      <c r="FR58" s="14"/>
      <c r="FS58" s="14"/>
      <c r="FT58" s="14"/>
      <c r="FU58" s="14"/>
      <c r="FV58" s="14"/>
      <c r="FW58" s="14"/>
      <c r="FX58" s="14"/>
      <c r="FY58" s="14"/>
      <c r="FZ58" s="14"/>
      <c r="GA58" s="14"/>
      <c r="GB58" s="14"/>
      <c r="GC58" s="14"/>
      <c r="GD58" s="14"/>
      <c r="GE58" s="14"/>
      <c r="GF58" s="14"/>
      <c r="GG58" s="14"/>
      <c r="GH58" s="14"/>
      <c r="GI58" s="14"/>
      <c r="GJ58" s="14"/>
      <c r="GK58" s="14"/>
      <c r="GL58" s="14"/>
      <c r="GM58" s="14"/>
      <c r="GN58" s="14"/>
      <c r="GO58" s="14"/>
      <c r="GP58" s="14"/>
      <c r="GQ58" s="14"/>
      <c r="GR58" s="14"/>
      <c r="GS58" s="14"/>
      <c r="GT58" s="14"/>
      <c r="GU58" s="14"/>
      <c r="GV58" s="14"/>
      <c r="GW58" s="14"/>
      <c r="GX58" s="14"/>
      <c r="GY58" s="14"/>
      <c r="GZ58" s="14"/>
      <c r="HA58" s="14"/>
      <c r="HB58" s="14"/>
      <c r="HC58" s="14"/>
      <c r="HD58" s="14"/>
      <c r="HE58" s="14"/>
      <c r="HF58" s="14"/>
      <c r="HG58" s="14"/>
      <c r="HH58" s="14"/>
      <c r="HI58" s="14"/>
      <c r="HJ58" s="14"/>
      <c r="HK58" s="14"/>
      <c r="HL58" s="14"/>
      <c r="HM58" s="14"/>
      <c r="HN58" s="14"/>
      <c r="HO58" s="14"/>
      <c r="HP58" s="14"/>
      <c r="HQ58" s="14"/>
      <c r="HR58" s="14"/>
      <c r="HS58" s="14"/>
      <c r="HT58" s="14"/>
      <c r="HU58" s="14"/>
      <c r="HV58" s="14"/>
      <c r="HW58" s="14"/>
      <c r="HX58" s="9"/>
      <c r="HY58" s="14"/>
      <c r="HZ58" s="14"/>
      <c r="IA58" s="14"/>
      <c r="IB58" s="14"/>
      <c r="IC58" s="14"/>
      <c r="ID58" s="14"/>
      <c r="IE58" s="14"/>
      <c r="IF58" s="14"/>
      <c r="IG58" s="14"/>
      <c r="IH58" s="14"/>
      <c r="II58" s="14"/>
      <c r="IJ58" s="14"/>
      <c r="IK58" s="14"/>
      <c r="IL58" s="14"/>
      <c r="IM58" s="14"/>
      <c r="IN58" s="14"/>
      <c r="IO58" s="14"/>
      <c r="IP58" s="14"/>
      <c r="IQ58" s="14"/>
      <c r="IR58" s="14"/>
      <c r="IS58" s="14"/>
      <c r="IT58" s="14"/>
      <c r="IU58" s="14"/>
      <c r="IV58" s="14"/>
      <c r="IW58" s="14"/>
      <c r="IX58" s="14"/>
      <c r="IY58" s="14"/>
      <c r="IZ58" s="14"/>
      <c r="JA58" s="14"/>
      <c r="JB58" s="9"/>
      <c r="JC58" s="14"/>
      <c r="JD58" s="14"/>
      <c r="JE58" s="14"/>
      <c r="JF58" s="14"/>
      <c r="JG58" s="14"/>
      <c r="JH58" s="14"/>
      <c r="JI58" s="14"/>
      <c r="JJ58" s="14"/>
      <c r="JK58" s="14"/>
      <c r="JL58" s="14"/>
      <c r="JM58" s="14"/>
      <c r="JN58" s="14"/>
      <c r="JO58" s="14"/>
      <c r="JP58" s="14"/>
      <c r="JQ58" s="14"/>
      <c r="JR58" s="14"/>
      <c r="JS58" s="14"/>
      <c r="JT58" s="14"/>
      <c r="JU58" s="14"/>
      <c r="JV58" s="14"/>
      <c r="JW58" s="14"/>
      <c r="JX58" s="14"/>
      <c r="JY58" s="14"/>
      <c r="JZ58" s="14"/>
      <c r="KA58" s="14"/>
      <c r="KB58" s="14"/>
      <c r="KC58" s="14"/>
      <c r="KD58" s="14"/>
      <c r="KE58" s="14"/>
      <c r="KF58" s="14"/>
      <c r="KG58" s="14"/>
      <c r="KH58" s="14"/>
      <c r="KI58" s="14"/>
      <c r="KJ58" s="14"/>
      <c r="KK58" s="14"/>
      <c r="KL58" s="14"/>
      <c r="KM58" s="14"/>
      <c r="KN58" s="14"/>
      <c r="KO58" s="14"/>
      <c r="KP58" s="14"/>
      <c r="KQ58" s="14"/>
      <c r="KR58" s="14"/>
      <c r="KS58" s="14"/>
      <c r="KT58" s="14"/>
      <c r="KU58" s="14"/>
      <c r="KV58" s="14"/>
      <c r="KW58" s="14"/>
      <c r="KX58" s="14"/>
      <c r="KY58" s="14"/>
      <c r="KZ58" s="14"/>
      <c r="LA58" s="14"/>
      <c r="LB58" s="14"/>
      <c r="LC58" s="14"/>
      <c r="LD58" s="9"/>
      <c r="LE58" s="14"/>
      <c r="LF58" s="14"/>
      <c r="LG58" s="14"/>
      <c r="LH58" s="14"/>
      <c r="LI58" s="14"/>
      <c r="LJ58" s="14"/>
      <c r="LK58" s="14"/>
      <c r="LL58" s="14"/>
      <c r="LM58" s="14"/>
      <c r="LN58" s="14"/>
      <c r="LO58" s="14"/>
      <c r="LP58" s="14"/>
      <c r="LQ58" s="14"/>
      <c r="LR58" s="14"/>
      <c r="LS58" s="14"/>
      <c r="LT58" s="14"/>
      <c r="LU58" s="14"/>
      <c r="LV58" s="9"/>
      <c r="LW58" s="14"/>
      <c r="LX58" s="14"/>
      <c r="LY58" s="14"/>
      <c r="LZ58" s="14"/>
      <c r="MA58" s="14"/>
      <c r="MB58" s="14"/>
      <c r="MC58" s="14"/>
      <c r="MD58" s="14"/>
      <c r="ME58" s="14"/>
      <c r="MF58" s="14"/>
      <c r="MG58" s="14"/>
      <c r="MH58" s="14"/>
      <c r="MI58" s="14"/>
      <c r="MJ58" s="14"/>
      <c r="MK58" s="14"/>
      <c r="ML58" s="14"/>
      <c r="MM58" s="14"/>
      <c r="MN58" s="14"/>
      <c r="MO58" s="14"/>
      <c r="MP58" s="14"/>
      <c r="MQ58" s="14"/>
      <c r="MR58" s="14"/>
      <c r="MS58" s="14"/>
      <c r="MT58" s="14"/>
      <c r="MU58" s="14"/>
      <c r="MV58" s="14"/>
      <c r="MW58" s="14"/>
      <c r="MX58" s="14"/>
      <c r="MY58" s="14"/>
      <c r="MZ58" s="14"/>
      <c r="NA58" s="14"/>
      <c r="NB58" s="14"/>
      <c r="NC58" s="14"/>
      <c r="ND58" s="14"/>
      <c r="NE58" s="14"/>
      <c r="NF58" s="14"/>
      <c r="NG58" s="14"/>
      <c r="NH58" s="14"/>
      <c r="NI58" s="14"/>
      <c r="NJ58" s="14"/>
      <c r="NK58" s="14"/>
      <c r="NL58" s="14"/>
      <c r="NM58" s="14"/>
      <c r="NN58" s="14"/>
      <c r="NO58" s="14"/>
      <c r="NP58" s="14"/>
      <c r="NQ58" s="14"/>
      <c r="NR58" s="14"/>
      <c r="NS58" s="14"/>
      <c r="NT58" s="14"/>
      <c r="NU58" s="14"/>
      <c r="NV58" s="14"/>
      <c r="NW58" s="14"/>
      <c r="NX58" s="14"/>
      <c r="NY58" s="14"/>
      <c r="NZ58" s="14"/>
      <c r="OA58" s="14"/>
      <c r="OB58" s="14"/>
      <c r="OC58" s="24">
        <v>0</v>
      </c>
    </row>
    <row r="59" spans="1:393" outlineLevel="1">
      <c r="A59" s="21">
        <f t="shared" si="156"/>
        <v>54</v>
      </c>
      <c r="B59" s="21"/>
      <c r="D59" s="14"/>
      <c r="E59" t="b">
        <v>0</v>
      </c>
      <c r="U59" s="218"/>
      <c r="V59" s="218"/>
      <c r="X59" s="218"/>
      <c r="Y59" s="218"/>
      <c r="Z59" s="218"/>
      <c r="AA59" s="218"/>
      <c r="AB59" s="218"/>
      <c r="AC59" s="218"/>
      <c r="AD59" s="218"/>
      <c r="AE59" s="218"/>
      <c r="AL59" s="233" t="s">
        <v>830</v>
      </c>
      <c r="AM59" s="9" t="str">
        <f ca="1">IF(COUNTIF(AL$5:AL59,AL59)=1,"-","Dup")</f>
        <v>-</v>
      </c>
      <c r="AN59" s="9"/>
      <c r="AO59" s="14"/>
      <c r="AP59" s="14"/>
      <c r="AQ59" s="14"/>
      <c r="AR59" s="14"/>
      <c r="AS59" s="14"/>
      <c r="AT59" s="14"/>
      <c r="AU59" s="9"/>
      <c r="AV59" s="14"/>
      <c r="AW59" s="14"/>
      <c r="AX59" s="14"/>
      <c r="AY59" s="14"/>
      <c r="AZ59" s="14"/>
      <c r="BA59" s="14"/>
      <c r="BB59" s="14"/>
      <c r="BC59" s="9"/>
      <c r="BD59" s="14"/>
      <c r="BE59" s="14"/>
      <c r="BF59" s="14"/>
      <c r="BG59" s="14"/>
      <c r="BH59" s="14"/>
      <c r="BI59" s="14"/>
      <c r="BJ59" s="14"/>
      <c r="BK59" s="14"/>
      <c r="BL59" s="14"/>
      <c r="BM59" s="14"/>
      <c r="BN59" s="14"/>
      <c r="BO59" s="9"/>
      <c r="BP59" s="14"/>
      <c r="BQ59" s="14"/>
      <c r="BR59" s="14"/>
      <c r="BS59" s="14"/>
      <c r="BT59" s="14"/>
      <c r="BU59" s="14"/>
      <c r="BV59" s="14"/>
      <c r="BW59" s="14"/>
      <c r="BX59" s="14"/>
      <c r="BY59" s="14"/>
      <c r="BZ59" s="9"/>
      <c r="CA59" s="14"/>
      <c r="CB59" s="14"/>
      <c r="CC59" s="14"/>
      <c r="CD59" s="14"/>
      <c r="CE59" s="14"/>
      <c r="CF59" s="153"/>
      <c r="CG59" s="14"/>
      <c r="CH59" s="14"/>
      <c r="CI59" s="14"/>
      <c r="CJ59" s="14"/>
      <c r="CK59" s="14"/>
      <c r="CL59" s="9"/>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14"/>
      <c r="DO59" s="14"/>
      <c r="DP59" s="14"/>
      <c r="DQ59" s="14"/>
      <c r="DR59" s="14"/>
      <c r="DS59" s="14"/>
      <c r="DT59" s="14"/>
      <c r="DU59" s="14"/>
      <c r="DV59" s="322"/>
      <c r="DW59" s="14"/>
      <c r="DX59" s="14"/>
      <c r="DY59" s="14"/>
      <c r="DZ59" s="14"/>
      <c r="EA59" s="14"/>
      <c r="EB59" s="14"/>
      <c r="EC59" s="14"/>
      <c r="ED59" s="14"/>
      <c r="EE59" s="14"/>
      <c r="EF59" s="14"/>
      <c r="EG59" s="14"/>
      <c r="EH59" s="14"/>
      <c r="EI59" s="14"/>
      <c r="EJ59" s="14"/>
      <c r="EK59" s="14"/>
      <c r="EL59" s="14"/>
      <c r="EM59" s="14"/>
      <c r="EN59" s="14"/>
      <c r="EO59" s="14"/>
      <c r="EP59" s="14"/>
      <c r="EQ59" s="14"/>
      <c r="ER59" s="14"/>
      <c r="ES59" s="14"/>
      <c r="ET59" s="14"/>
      <c r="EU59" s="14"/>
      <c r="EV59" s="14"/>
      <c r="EW59" s="14"/>
      <c r="EX59" s="14"/>
      <c r="EY59" s="14"/>
      <c r="EZ59" s="14"/>
      <c r="FA59" s="14"/>
      <c r="FB59" s="14"/>
      <c r="FC59" s="14"/>
      <c r="FD59" s="14"/>
      <c r="FE59" s="14"/>
      <c r="FF59" s="14"/>
      <c r="FG59" s="14"/>
      <c r="FH59" s="14"/>
      <c r="FI59" s="14"/>
      <c r="FJ59" s="14"/>
      <c r="FK59" s="14"/>
      <c r="FL59" s="14"/>
      <c r="FM59" s="14"/>
      <c r="FN59" s="14"/>
      <c r="FO59" s="14"/>
      <c r="FP59" s="14"/>
      <c r="FQ59" s="14"/>
      <c r="FR59" s="14"/>
      <c r="FS59" s="14"/>
      <c r="FT59" s="14"/>
      <c r="FU59" s="14"/>
      <c r="FV59" s="14"/>
      <c r="FW59" s="14"/>
      <c r="FX59" s="14"/>
      <c r="FY59" s="14"/>
      <c r="FZ59" s="14"/>
      <c r="GA59" s="14"/>
      <c r="GB59" s="14"/>
      <c r="GC59" s="14"/>
      <c r="GD59" s="14"/>
      <c r="GE59" s="14"/>
      <c r="GF59" s="14"/>
      <c r="GG59" s="14"/>
      <c r="GH59" s="14"/>
      <c r="GI59" s="14"/>
      <c r="GJ59" s="14"/>
      <c r="GK59" s="14"/>
      <c r="GL59" s="14"/>
      <c r="GM59" s="14"/>
      <c r="GN59" s="14"/>
      <c r="GO59" s="14"/>
      <c r="GP59" s="14"/>
      <c r="GQ59" s="14"/>
      <c r="GR59" s="14"/>
      <c r="GS59" s="14"/>
      <c r="GT59" s="14"/>
      <c r="GU59" s="14"/>
      <c r="GV59" s="14"/>
      <c r="GW59" s="14"/>
      <c r="GX59" s="14"/>
      <c r="GY59" s="14"/>
      <c r="GZ59" s="14"/>
      <c r="HA59" s="14"/>
      <c r="HB59" s="14"/>
      <c r="HC59" s="14"/>
      <c r="HD59" s="14"/>
      <c r="HE59" s="14"/>
      <c r="HF59" s="14"/>
      <c r="HG59" s="14"/>
      <c r="HH59" s="14"/>
      <c r="HI59" s="14"/>
      <c r="HJ59" s="14"/>
      <c r="HK59" s="14"/>
      <c r="HL59" s="14"/>
      <c r="HM59" s="14"/>
      <c r="HN59" s="14"/>
      <c r="HO59" s="14"/>
      <c r="HP59" s="14"/>
      <c r="HQ59" s="14"/>
      <c r="HR59" s="14"/>
      <c r="HS59" s="14"/>
      <c r="HT59" s="14"/>
      <c r="HU59" s="14"/>
      <c r="HV59" s="14"/>
      <c r="HW59" s="14"/>
      <c r="HX59" s="9"/>
      <c r="HY59" s="14"/>
      <c r="HZ59" s="14"/>
      <c r="IA59" s="14"/>
      <c r="IB59" s="14"/>
      <c r="IC59" s="14"/>
      <c r="ID59" s="14"/>
      <c r="IE59" s="14"/>
      <c r="IF59" s="14"/>
      <c r="IG59" s="14"/>
      <c r="IH59" s="14"/>
      <c r="II59" s="14"/>
      <c r="IJ59" s="14"/>
      <c r="IK59" s="14"/>
      <c r="IL59" s="14"/>
      <c r="IM59" s="14"/>
      <c r="IN59" s="14"/>
      <c r="IO59" s="14"/>
      <c r="IP59" s="14"/>
      <c r="IQ59" s="14"/>
      <c r="IR59" s="14"/>
      <c r="IS59" s="14"/>
      <c r="IT59" s="14"/>
      <c r="IU59" s="14"/>
      <c r="IV59" s="14"/>
      <c r="IW59" s="14"/>
      <c r="IX59" s="14"/>
      <c r="IY59" s="14"/>
      <c r="IZ59" s="14"/>
      <c r="JA59" s="14"/>
      <c r="JB59" s="9"/>
      <c r="JC59" s="14"/>
      <c r="JD59" s="14"/>
      <c r="JE59" s="14"/>
      <c r="JF59" s="14"/>
      <c r="JG59" s="14"/>
      <c r="JH59" s="14"/>
      <c r="JI59" s="14"/>
      <c r="JJ59" s="14"/>
      <c r="JK59" s="14"/>
      <c r="JL59" s="14"/>
      <c r="JM59" s="14"/>
      <c r="JN59" s="14"/>
      <c r="JO59" s="14"/>
      <c r="JP59" s="14"/>
      <c r="JQ59" s="14"/>
      <c r="JR59" s="14"/>
      <c r="JS59" s="14"/>
      <c r="JT59" s="14"/>
      <c r="JU59" s="14"/>
      <c r="JV59" s="14"/>
      <c r="JW59" s="14"/>
      <c r="JX59" s="14"/>
      <c r="JY59" s="14"/>
      <c r="JZ59" s="14"/>
      <c r="KA59" s="14"/>
      <c r="KB59" s="14"/>
      <c r="KC59" s="14"/>
      <c r="KD59" s="14"/>
      <c r="KE59" s="14"/>
      <c r="KF59" s="14"/>
      <c r="KG59" s="14"/>
      <c r="KH59" s="14"/>
      <c r="KI59" s="14"/>
      <c r="KJ59" s="14"/>
      <c r="KK59" s="14"/>
      <c r="KL59" s="14"/>
      <c r="KM59" s="14"/>
      <c r="KN59" s="14"/>
      <c r="KO59" s="14"/>
      <c r="KP59" s="14"/>
      <c r="KQ59" s="14"/>
      <c r="KR59" s="14"/>
      <c r="KS59" s="14"/>
      <c r="KT59" s="14"/>
      <c r="KU59" s="14"/>
      <c r="KV59" s="14"/>
      <c r="KW59" s="14"/>
      <c r="KX59" s="14"/>
      <c r="KY59" s="14"/>
      <c r="KZ59" s="14"/>
      <c r="LA59" s="14"/>
      <c r="LB59" s="14"/>
      <c r="LC59" s="14"/>
      <c r="LD59" s="9"/>
      <c r="LE59" s="14"/>
      <c r="LF59" s="14"/>
      <c r="LG59" s="14"/>
      <c r="LH59" s="14"/>
      <c r="LI59" s="14"/>
      <c r="LJ59" s="14"/>
      <c r="LK59" s="14"/>
      <c r="LL59" s="14"/>
      <c r="LM59" s="14"/>
      <c r="LN59" s="14"/>
      <c r="LO59" s="14"/>
      <c r="LP59" s="14"/>
      <c r="LQ59" s="14"/>
      <c r="LR59" s="14"/>
      <c r="LS59" s="14"/>
      <c r="LT59" s="14"/>
      <c r="LU59" s="14"/>
      <c r="LV59" s="9"/>
      <c r="LW59" s="14"/>
      <c r="LX59" s="14"/>
      <c r="LY59" s="14"/>
      <c r="LZ59" s="14"/>
      <c r="MA59" s="14"/>
      <c r="MB59" s="14"/>
      <c r="MC59" s="14"/>
      <c r="MD59" s="14"/>
      <c r="ME59" s="14"/>
      <c r="MF59" s="14"/>
      <c r="MG59" s="14"/>
      <c r="MH59" s="14"/>
      <c r="MI59" s="14"/>
      <c r="MJ59" s="14"/>
      <c r="MK59" s="14"/>
      <c r="ML59" s="14"/>
      <c r="MM59" s="14"/>
      <c r="MN59" s="14"/>
      <c r="MO59" s="14"/>
      <c r="MP59" s="14"/>
      <c r="MQ59" s="14"/>
      <c r="MR59" s="14"/>
      <c r="MS59" s="14"/>
      <c r="MT59" s="14"/>
      <c r="MU59" s="14"/>
      <c r="MV59" s="14"/>
      <c r="MW59" s="14"/>
      <c r="MX59" s="14"/>
      <c r="MY59" s="14"/>
      <c r="MZ59" s="14"/>
      <c r="NA59" s="14"/>
      <c r="NB59" s="14"/>
      <c r="NC59" s="14"/>
      <c r="ND59" s="14"/>
      <c r="NE59" s="14"/>
      <c r="NF59" s="14"/>
      <c r="NG59" s="14"/>
      <c r="NH59" s="14"/>
      <c r="NI59" s="14"/>
      <c r="NJ59" s="14"/>
      <c r="NK59" s="14"/>
      <c r="NL59" s="14"/>
      <c r="NM59" s="14"/>
      <c r="NN59" s="14"/>
      <c r="NO59" s="14"/>
      <c r="NP59" s="14"/>
      <c r="NQ59" s="14"/>
      <c r="NR59" s="14"/>
      <c r="NS59" s="14"/>
      <c r="NT59" s="14"/>
      <c r="NU59" s="14"/>
      <c r="NV59" s="14"/>
      <c r="NW59" s="14"/>
      <c r="NX59" s="14"/>
      <c r="NY59" s="14"/>
      <c r="NZ59" s="14"/>
      <c r="OA59" s="14"/>
      <c r="OB59" s="14"/>
      <c r="OC59" s="24">
        <v>0</v>
      </c>
    </row>
    <row r="60" spans="1:393" outlineLevel="1">
      <c r="A60" s="21">
        <f t="shared" si="156"/>
        <v>55</v>
      </c>
      <c r="B60" s="21"/>
      <c r="D60" s="14"/>
      <c r="E60" t="b">
        <v>0</v>
      </c>
      <c r="U60" s="218"/>
      <c r="V60" s="218"/>
      <c r="X60" s="218"/>
      <c r="Y60" s="218"/>
      <c r="Z60" s="218"/>
      <c r="AA60" s="218"/>
      <c r="AB60" s="218"/>
      <c r="AC60" s="218"/>
      <c r="AD60" s="218"/>
      <c r="AE60" s="218"/>
      <c r="AL60" s="233" t="s">
        <v>1503</v>
      </c>
      <c r="AM60" s="9" t="str">
        <f ca="1">IF(COUNTIF(AL$5:AL60,AL60)=1,"-","Dup")</f>
        <v>-</v>
      </c>
      <c r="AN60" s="9"/>
      <c r="AO60" s="14"/>
      <c r="AP60" s="14"/>
      <c r="AQ60" s="14"/>
      <c r="AR60" s="14"/>
      <c r="AS60" s="14"/>
      <c r="AT60" s="14"/>
      <c r="AU60" s="9"/>
      <c r="AV60" s="14"/>
      <c r="AW60" s="14"/>
      <c r="AX60" s="14"/>
      <c r="AY60" s="14"/>
      <c r="AZ60" s="14"/>
      <c r="BA60" s="14"/>
      <c r="BB60" s="14"/>
      <c r="BC60" s="9"/>
      <c r="BD60" s="14"/>
      <c r="BE60" s="14"/>
      <c r="BF60" s="14"/>
      <c r="BG60" s="14"/>
      <c r="BH60" s="14"/>
      <c r="BI60" s="14"/>
      <c r="BJ60" s="14"/>
      <c r="BK60" s="14"/>
      <c r="BL60" s="14"/>
      <c r="BM60" s="14"/>
      <c r="BN60" s="14"/>
      <c r="BO60" s="9"/>
      <c r="BP60" s="14"/>
      <c r="BQ60" s="14"/>
      <c r="BR60" s="14"/>
      <c r="BS60" s="14"/>
      <c r="BT60" s="14"/>
      <c r="BU60" s="14"/>
      <c r="BV60" s="14"/>
      <c r="BW60" s="14"/>
      <c r="BX60" s="14"/>
      <c r="BY60" s="14"/>
      <c r="BZ60" s="9"/>
      <c r="CA60" s="14"/>
      <c r="CB60" s="14"/>
      <c r="CC60" s="14"/>
      <c r="CD60" s="14"/>
      <c r="CE60" s="14"/>
      <c r="CF60" s="153"/>
      <c r="CG60" s="14"/>
      <c r="CH60" s="14"/>
      <c r="CI60" s="14"/>
      <c r="CJ60" s="14"/>
      <c r="CK60" s="14"/>
      <c r="CL60" s="9"/>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4"/>
      <c r="DQ60" s="14"/>
      <c r="DR60" s="14"/>
      <c r="DS60" s="14"/>
      <c r="DT60" s="14"/>
      <c r="DU60" s="14"/>
      <c r="DV60" s="322"/>
      <c r="DW60" s="14"/>
      <c r="DX60" s="14"/>
      <c r="DY60" s="14"/>
      <c r="DZ60" s="14"/>
      <c r="EA60" s="14"/>
      <c r="EB60" s="14"/>
      <c r="EC60" s="14"/>
      <c r="ED60" s="14"/>
      <c r="EE60" s="14"/>
      <c r="EF60" s="14"/>
      <c r="EG60" s="14"/>
      <c r="EH60" s="14"/>
      <c r="EI60" s="14"/>
      <c r="EJ60" s="14"/>
      <c r="EK60" s="14"/>
      <c r="EL60" s="14"/>
      <c r="EM60" s="14"/>
      <c r="EN60" s="14"/>
      <c r="EO60" s="14"/>
      <c r="EP60" s="14"/>
      <c r="EQ60" s="14"/>
      <c r="ER60" s="14"/>
      <c r="ES60" s="14"/>
      <c r="ET60" s="14"/>
      <c r="EU60" s="14"/>
      <c r="EV60" s="14"/>
      <c r="EW60" s="14"/>
      <c r="EX60" s="14"/>
      <c r="EY60" s="14"/>
      <c r="EZ60" s="14"/>
      <c r="FA60" s="14"/>
      <c r="FB60" s="14"/>
      <c r="FC60" s="14"/>
      <c r="FD60" s="14"/>
      <c r="FE60" s="14"/>
      <c r="FF60" s="14"/>
      <c r="FG60" s="14"/>
      <c r="FH60" s="14"/>
      <c r="FI60" s="14"/>
      <c r="FJ60" s="14"/>
      <c r="FK60" s="14"/>
      <c r="FL60" s="14"/>
      <c r="FM60" s="14"/>
      <c r="FN60" s="14"/>
      <c r="FO60" s="14"/>
      <c r="FP60" s="14"/>
      <c r="FQ60" s="14"/>
      <c r="FR60" s="14"/>
      <c r="FS60" s="14"/>
      <c r="FT60" s="14"/>
      <c r="FU60" s="14"/>
      <c r="FV60" s="14"/>
      <c r="FW60" s="14"/>
      <c r="FX60" s="14"/>
      <c r="FY60" s="14"/>
      <c r="FZ60" s="14"/>
      <c r="GA60" s="14"/>
      <c r="GB60" s="14"/>
      <c r="GC60" s="14"/>
      <c r="GD60" s="14"/>
      <c r="GE60" s="14"/>
      <c r="GF60" s="14"/>
      <c r="GG60" s="14"/>
      <c r="GH60" s="14"/>
      <c r="GI60" s="14"/>
      <c r="GJ60" s="14"/>
      <c r="GK60" s="14"/>
      <c r="GL60" s="14"/>
      <c r="GM60" s="14"/>
      <c r="GN60" s="14"/>
      <c r="GO60" s="14"/>
      <c r="GP60" s="14"/>
      <c r="GQ60" s="14"/>
      <c r="GR60" s="14"/>
      <c r="GS60" s="14"/>
      <c r="GT60" s="14"/>
      <c r="GU60" s="14"/>
      <c r="GV60" s="14"/>
      <c r="GW60" s="14"/>
      <c r="GX60" s="14"/>
      <c r="GY60" s="14"/>
      <c r="GZ60" s="14"/>
      <c r="HA60" s="14"/>
      <c r="HB60" s="14"/>
      <c r="HC60" s="14"/>
      <c r="HD60" s="14"/>
      <c r="HE60" s="14"/>
      <c r="HF60" s="14"/>
      <c r="HG60" s="14"/>
      <c r="HH60" s="14"/>
      <c r="HI60" s="14"/>
      <c r="HJ60" s="14"/>
      <c r="HK60" s="14"/>
      <c r="HL60" s="14"/>
      <c r="HM60" s="14"/>
      <c r="HN60" s="14"/>
      <c r="HO60" s="14"/>
      <c r="HP60" s="14"/>
      <c r="HQ60" s="14"/>
      <c r="HR60" s="14"/>
      <c r="HS60" s="14"/>
      <c r="HT60" s="14"/>
      <c r="HU60" s="14"/>
      <c r="HV60" s="14"/>
      <c r="HW60" s="14"/>
      <c r="HX60" s="9"/>
      <c r="HY60" s="14"/>
      <c r="HZ60" s="14"/>
      <c r="IA60" s="14"/>
      <c r="IB60" s="14"/>
      <c r="IC60" s="14"/>
      <c r="ID60" s="14"/>
      <c r="IE60" s="14"/>
      <c r="IF60" s="14"/>
      <c r="IG60" s="14"/>
      <c r="IH60" s="14"/>
      <c r="II60" s="14"/>
      <c r="IJ60" s="14"/>
      <c r="IK60" s="14"/>
      <c r="IL60" s="14"/>
      <c r="IM60" s="14"/>
      <c r="IN60" s="14"/>
      <c r="IO60" s="14"/>
      <c r="IP60" s="14"/>
      <c r="IQ60" s="14"/>
      <c r="IR60" s="14"/>
      <c r="IS60" s="14"/>
      <c r="IT60" s="14"/>
      <c r="IU60" s="14"/>
      <c r="IV60" s="14"/>
      <c r="IW60" s="14"/>
      <c r="IX60" s="14"/>
      <c r="IY60" s="14"/>
      <c r="IZ60" s="14"/>
      <c r="JA60" s="14"/>
      <c r="JB60" s="9"/>
      <c r="JC60" s="14"/>
      <c r="JD60" s="14"/>
      <c r="JE60" s="14"/>
      <c r="JF60" s="14"/>
      <c r="JG60" s="14"/>
      <c r="JH60" s="14"/>
      <c r="JI60" s="14"/>
      <c r="JJ60" s="14"/>
      <c r="JK60" s="14"/>
      <c r="JL60" s="14"/>
      <c r="JM60" s="14"/>
      <c r="JN60" s="14"/>
      <c r="JO60" s="14"/>
      <c r="JP60" s="14"/>
      <c r="JQ60" s="14"/>
      <c r="JR60" s="14"/>
      <c r="JS60" s="14"/>
      <c r="JT60" s="14"/>
      <c r="JU60" s="14"/>
      <c r="JV60" s="14"/>
      <c r="JW60" s="14"/>
      <c r="JX60" s="14"/>
      <c r="JY60" s="14"/>
      <c r="JZ60" s="14"/>
      <c r="KA60" s="14"/>
      <c r="KB60" s="14"/>
      <c r="KC60" s="14"/>
      <c r="KD60" s="14"/>
      <c r="KE60" s="14"/>
      <c r="KF60" s="14"/>
      <c r="KG60" s="14"/>
      <c r="KH60" s="14"/>
      <c r="KI60" s="14"/>
      <c r="KJ60" s="14"/>
      <c r="KK60" s="14"/>
      <c r="KL60" s="14"/>
      <c r="KM60" s="14"/>
      <c r="KN60" s="14"/>
      <c r="KO60" s="14"/>
      <c r="KP60" s="14"/>
      <c r="KQ60" s="14"/>
      <c r="KR60" s="14"/>
      <c r="KS60" s="14"/>
      <c r="KT60" s="14"/>
      <c r="KU60" s="14"/>
      <c r="KV60" s="14"/>
      <c r="KW60" s="14"/>
      <c r="KX60" s="14"/>
      <c r="KY60" s="14"/>
      <c r="KZ60" s="14"/>
      <c r="LA60" s="14"/>
      <c r="LB60" s="14"/>
      <c r="LC60" s="14"/>
      <c r="LD60" s="9"/>
      <c r="LE60" s="14"/>
      <c r="LF60" s="14"/>
      <c r="LG60" s="14"/>
      <c r="LH60" s="14"/>
      <c r="LI60" s="14"/>
      <c r="LJ60" s="14"/>
      <c r="LK60" s="14"/>
      <c r="LL60" s="14"/>
      <c r="LM60" s="14"/>
      <c r="LN60" s="14"/>
      <c r="LO60" s="14"/>
      <c r="LP60" s="14"/>
      <c r="LQ60" s="14"/>
      <c r="LR60" s="14"/>
      <c r="LS60" s="14"/>
      <c r="LT60" s="14"/>
      <c r="LU60" s="14"/>
      <c r="LV60" s="9"/>
      <c r="LW60" s="14"/>
      <c r="LX60" s="14"/>
      <c r="LY60" s="14"/>
      <c r="LZ60" s="14"/>
      <c r="MA60" s="14"/>
      <c r="MB60" s="14"/>
      <c r="MC60" s="14"/>
      <c r="MD60" s="14"/>
      <c r="ME60" s="14"/>
      <c r="MF60" s="14"/>
      <c r="MG60" s="14"/>
      <c r="MH60" s="14"/>
      <c r="MI60" s="14"/>
      <c r="MJ60" s="14"/>
      <c r="MK60" s="14"/>
      <c r="ML60" s="14"/>
      <c r="MM60" s="14"/>
      <c r="MN60" s="14"/>
      <c r="MO60" s="14"/>
      <c r="MP60" s="14"/>
      <c r="MQ60" s="14"/>
      <c r="MR60" s="14"/>
      <c r="MS60" s="14"/>
      <c r="MT60" s="14"/>
      <c r="MU60" s="14"/>
      <c r="MV60" s="14"/>
      <c r="MW60" s="14"/>
      <c r="MX60" s="14"/>
      <c r="MY60" s="14"/>
      <c r="MZ60" s="14"/>
      <c r="NA60" s="14"/>
      <c r="NB60" s="14"/>
      <c r="NC60" s="14"/>
      <c r="ND60" s="14"/>
      <c r="NE60" s="14"/>
      <c r="NF60" s="14"/>
      <c r="NG60" s="14"/>
      <c r="NH60" s="14"/>
      <c r="NI60" s="14"/>
      <c r="NJ60" s="14"/>
      <c r="NK60" s="14"/>
      <c r="NL60" s="14"/>
      <c r="NM60" s="14"/>
      <c r="NN60" s="14"/>
      <c r="NO60" s="14"/>
      <c r="NP60" s="14"/>
      <c r="NQ60" s="14"/>
      <c r="NR60" s="14"/>
      <c r="NS60" s="14"/>
      <c r="NT60" s="14"/>
      <c r="NU60" s="14"/>
      <c r="NV60" s="14"/>
      <c r="NW60" s="14"/>
      <c r="NX60" s="14"/>
      <c r="NY60" s="14"/>
      <c r="NZ60" s="14"/>
      <c r="OA60" s="14"/>
      <c r="OB60" s="14"/>
      <c r="OC60" s="24">
        <v>0</v>
      </c>
    </row>
    <row r="61" spans="1:393" collapsed="1">
      <c r="A61" s="21">
        <f t="shared" si="156"/>
        <v>56</v>
      </c>
      <c r="B61" s="21"/>
      <c r="D61" s="14"/>
      <c r="E61" t="b">
        <v>0</v>
      </c>
      <c r="U61" s="218"/>
      <c r="V61" s="218"/>
      <c r="X61" s="218"/>
      <c r="Y61" s="218"/>
      <c r="Z61" s="218"/>
      <c r="AA61" s="218"/>
      <c r="AB61" s="218"/>
      <c r="AC61" s="218"/>
      <c r="AD61" s="218"/>
      <c r="AE61" s="218"/>
      <c r="AL61" s="233" t="s">
        <v>776</v>
      </c>
      <c r="AM61" s="9" t="str">
        <f ca="1">IF(COUNTIF(AL$5:AL61,AL61)=1,"-","Dup")</f>
        <v>-</v>
      </c>
      <c r="AN61" s="9"/>
      <c r="AO61" s="14"/>
      <c r="AP61" s="14"/>
      <c r="AQ61" s="14"/>
      <c r="AR61" s="14"/>
      <c r="AS61" s="14"/>
      <c r="AT61" s="14"/>
      <c r="AU61" s="9"/>
      <c r="AV61" s="14"/>
      <c r="AW61" s="14"/>
      <c r="AX61" s="14"/>
      <c r="AY61" s="14"/>
      <c r="AZ61" s="14"/>
      <c r="BA61" s="14"/>
      <c r="BB61" s="14"/>
      <c r="BC61" s="9"/>
      <c r="BD61" s="14"/>
      <c r="BE61" s="14"/>
      <c r="BF61" s="14"/>
      <c r="BG61" s="14"/>
      <c r="BH61" s="14"/>
      <c r="BI61" s="14"/>
      <c r="BJ61" s="14"/>
      <c r="BK61" s="14"/>
      <c r="BL61" s="14"/>
      <c r="BM61" s="14"/>
      <c r="BN61" s="14"/>
      <c r="BO61" s="9"/>
      <c r="BP61" s="14"/>
      <c r="BQ61" s="14"/>
      <c r="BR61" s="14"/>
      <c r="BS61" s="14"/>
      <c r="BT61" s="14"/>
      <c r="BU61" s="14"/>
      <c r="BV61" s="14"/>
      <c r="BW61" s="14"/>
      <c r="BX61" s="14"/>
      <c r="BY61" s="14"/>
      <c r="BZ61" s="9"/>
      <c r="CA61" s="14"/>
      <c r="CB61" s="14"/>
      <c r="CC61" s="14"/>
      <c r="CD61" s="14"/>
      <c r="CE61" s="14"/>
      <c r="CF61" s="153"/>
      <c r="CG61" s="14"/>
      <c r="CH61" s="14"/>
      <c r="CI61" s="14"/>
      <c r="CJ61" s="14"/>
      <c r="CK61" s="14"/>
      <c r="CL61" s="9"/>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14"/>
      <c r="DO61" s="14"/>
      <c r="DP61" s="14"/>
      <c r="DQ61" s="14"/>
      <c r="DR61" s="14"/>
      <c r="DS61" s="14"/>
      <c r="DT61" s="14"/>
      <c r="DU61" s="14"/>
      <c r="DV61" s="322"/>
      <c r="DW61" s="14"/>
      <c r="DX61" s="14"/>
      <c r="DY61" s="14"/>
      <c r="DZ61" s="14"/>
      <c r="EA61" s="14"/>
      <c r="EB61" s="14"/>
      <c r="EC61" s="14"/>
      <c r="ED61" s="14"/>
      <c r="EE61" s="14"/>
      <c r="EF61" s="14"/>
      <c r="EG61" s="14"/>
      <c r="EH61" s="14"/>
      <c r="EI61" s="14"/>
      <c r="EJ61" s="14"/>
      <c r="EK61" s="14"/>
      <c r="EL61" s="14"/>
      <c r="EM61" s="14"/>
      <c r="EN61" s="14"/>
      <c r="EO61" s="14"/>
      <c r="EP61" s="14"/>
      <c r="EQ61" s="14"/>
      <c r="ER61" s="14"/>
      <c r="ES61" s="14"/>
      <c r="ET61" s="14"/>
      <c r="EU61" s="14"/>
      <c r="EV61" s="14"/>
      <c r="EW61" s="14"/>
      <c r="EX61" s="14"/>
      <c r="EY61" s="14"/>
      <c r="EZ61" s="14"/>
      <c r="FA61" s="14"/>
      <c r="FB61" s="14"/>
      <c r="FC61" s="14"/>
      <c r="FD61" s="14"/>
      <c r="FE61" s="14"/>
      <c r="FF61" s="14"/>
      <c r="FG61" s="14"/>
      <c r="FH61" s="14"/>
      <c r="FI61" s="14"/>
      <c r="FJ61" s="14"/>
      <c r="FK61" s="14"/>
      <c r="FL61" s="14"/>
      <c r="FM61" s="14"/>
      <c r="FN61" s="14"/>
      <c r="FO61" s="14"/>
      <c r="FP61" s="14"/>
      <c r="FQ61" s="14"/>
      <c r="FR61" s="14"/>
      <c r="FS61" s="14"/>
      <c r="FT61" s="14"/>
      <c r="FU61" s="14"/>
      <c r="FV61" s="14"/>
      <c r="FW61" s="14"/>
      <c r="FX61" s="14"/>
      <c r="FY61" s="14"/>
      <c r="FZ61" s="14"/>
      <c r="GA61" s="14"/>
      <c r="GB61" s="14"/>
      <c r="GC61" s="14"/>
      <c r="GD61" s="14"/>
      <c r="GE61" s="14"/>
      <c r="GF61" s="14"/>
      <c r="GG61" s="14"/>
      <c r="GH61" s="14"/>
      <c r="GI61" s="14"/>
      <c r="GJ61" s="14"/>
      <c r="GK61" s="14"/>
      <c r="GL61" s="14"/>
      <c r="GM61" s="14"/>
      <c r="GN61" s="14"/>
      <c r="GO61" s="14"/>
      <c r="GP61" s="14"/>
      <c r="GQ61" s="14"/>
      <c r="GR61" s="14"/>
      <c r="GS61" s="14"/>
      <c r="GT61" s="14"/>
      <c r="GU61" s="14"/>
      <c r="GV61" s="14"/>
      <c r="GW61" s="14"/>
      <c r="GX61" s="14"/>
      <c r="GY61" s="14"/>
      <c r="GZ61" s="14"/>
      <c r="HA61" s="14"/>
      <c r="HB61" s="14"/>
      <c r="HC61" s="14"/>
      <c r="HD61" s="14"/>
      <c r="HE61" s="14"/>
      <c r="HF61" s="14"/>
      <c r="HG61" s="14"/>
      <c r="HH61" s="14"/>
      <c r="HI61" s="14"/>
      <c r="HJ61" s="14"/>
      <c r="HK61" s="14"/>
      <c r="HL61" s="14"/>
      <c r="HM61" s="14"/>
      <c r="HN61" s="14"/>
      <c r="HO61" s="14"/>
      <c r="HP61" s="14"/>
      <c r="HQ61" s="14"/>
      <c r="HR61" s="14"/>
      <c r="HS61" s="14"/>
      <c r="HT61" s="14"/>
      <c r="HU61" s="14"/>
      <c r="HV61" s="14"/>
      <c r="HW61" s="14"/>
      <c r="HX61" s="9"/>
      <c r="HY61" s="14"/>
      <c r="HZ61" s="14"/>
      <c r="IA61" s="14"/>
      <c r="IB61" s="14"/>
      <c r="IC61" s="14"/>
      <c r="ID61" s="14"/>
      <c r="IE61" s="14"/>
      <c r="IF61" s="14"/>
      <c r="IG61" s="14"/>
      <c r="IH61" s="14"/>
      <c r="II61" s="14"/>
      <c r="IJ61" s="14"/>
      <c r="IK61" s="14"/>
      <c r="IL61" s="14"/>
      <c r="IM61" s="14"/>
      <c r="IN61" s="14"/>
      <c r="IO61" s="14"/>
      <c r="IP61" s="14"/>
      <c r="IQ61" s="14"/>
      <c r="IR61" s="14"/>
      <c r="IS61" s="14"/>
      <c r="IT61" s="14"/>
      <c r="IU61" s="14"/>
      <c r="IV61" s="14"/>
      <c r="IW61" s="14"/>
      <c r="IX61" s="14"/>
      <c r="IY61" s="14"/>
      <c r="IZ61" s="14"/>
      <c r="JA61" s="14"/>
      <c r="JB61" s="9"/>
      <c r="JC61" s="14"/>
      <c r="JD61" s="14"/>
      <c r="JE61" s="14"/>
      <c r="JF61" s="14"/>
      <c r="JG61" s="14"/>
      <c r="JH61" s="14"/>
      <c r="JI61" s="14"/>
      <c r="JJ61" s="14"/>
      <c r="JK61" s="14"/>
      <c r="JL61" s="14"/>
      <c r="JM61" s="14"/>
      <c r="JN61" s="14"/>
      <c r="JO61" s="14"/>
      <c r="JP61" s="14"/>
      <c r="JQ61" s="14"/>
      <c r="JR61" s="14"/>
      <c r="JS61" s="14"/>
      <c r="JT61" s="14"/>
      <c r="JU61" s="14"/>
      <c r="JV61" s="14"/>
      <c r="JW61" s="14"/>
      <c r="JX61" s="14"/>
      <c r="JY61" s="14"/>
      <c r="JZ61" s="14"/>
      <c r="KA61" s="14"/>
      <c r="KB61" s="14"/>
      <c r="KC61" s="14"/>
      <c r="KD61" s="14"/>
      <c r="KE61" s="14"/>
      <c r="KF61" s="14"/>
      <c r="KG61" s="14"/>
      <c r="KH61" s="14"/>
      <c r="KI61" s="14"/>
      <c r="KJ61" s="14"/>
      <c r="KK61" s="14"/>
      <c r="KL61" s="14"/>
      <c r="KM61" s="14"/>
      <c r="KN61" s="14"/>
      <c r="KO61" s="14"/>
      <c r="KP61" s="14"/>
      <c r="KQ61" s="14"/>
      <c r="KR61" s="14"/>
      <c r="KS61" s="14"/>
      <c r="KT61" s="14"/>
      <c r="KU61" s="14"/>
      <c r="KV61" s="14"/>
      <c r="KW61" s="14"/>
      <c r="KX61" s="14"/>
      <c r="KY61" s="14"/>
      <c r="KZ61" s="14"/>
      <c r="LA61" s="14"/>
      <c r="LB61" s="14"/>
      <c r="LC61" s="14"/>
      <c r="LD61" s="9"/>
      <c r="LE61" s="14"/>
      <c r="LF61" s="14"/>
      <c r="LG61" s="14"/>
      <c r="LH61" s="14"/>
      <c r="LI61" s="14"/>
      <c r="LJ61" s="14"/>
      <c r="LK61" s="14"/>
      <c r="LL61" s="14"/>
      <c r="LM61" s="14"/>
      <c r="LN61" s="14"/>
      <c r="LO61" s="14"/>
      <c r="LP61" s="14"/>
      <c r="LQ61" s="14"/>
      <c r="LR61" s="14"/>
      <c r="LS61" s="14"/>
      <c r="LT61" s="14"/>
      <c r="LU61" s="14"/>
      <c r="LV61" s="9"/>
      <c r="LW61" s="14"/>
      <c r="LX61" s="14"/>
      <c r="LY61" s="14"/>
      <c r="LZ61" s="14"/>
      <c r="MA61" s="14"/>
      <c r="MB61" s="14"/>
      <c r="MC61" s="14"/>
      <c r="MD61" s="14"/>
      <c r="ME61" s="14"/>
      <c r="MF61" s="14"/>
      <c r="MG61" s="14"/>
      <c r="MH61" s="14"/>
      <c r="MI61" s="14"/>
      <c r="MJ61" s="14"/>
      <c r="MK61" s="14"/>
      <c r="ML61" s="14"/>
      <c r="MM61" s="14"/>
      <c r="MN61" s="14"/>
      <c r="MO61" s="14"/>
      <c r="MP61" s="14"/>
      <c r="MQ61" s="14"/>
      <c r="MR61" s="14"/>
      <c r="MS61" s="14"/>
      <c r="MT61" s="14"/>
      <c r="MU61" s="14"/>
      <c r="MV61" s="14"/>
      <c r="MW61" s="14"/>
      <c r="MX61" s="14"/>
      <c r="MY61" s="14"/>
      <c r="MZ61" s="14"/>
      <c r="NA61" s="14"/>
      <c r="NB61" s="14"/>
      <c r="NC61" s="14"/>
      <c r="ND61" s="14"/>
      <c r="NE61" s="14"/>
      <c r="NF61" s="14"/>
      <c r="NG61" s="14"/>
      <c r="NH61" s="14"/>
      <c r="NI61" s="14"/>
      <c r="NJ61" s="14"/>
      <c r="NK61" s="14"/>
      <c r="NL61" s="14"/>
      <c r="NM61" s="14"/>
      <c r="NN61" s="14"/>
      <c r="NO61" s="14"/>
      <c r="NP61" s="14"/>
      <c r="NQ61" s="14"/>
      <c r="NR61" s="14"/>
      <c r="NS61" s="14"/>
      <c r="NT61" s="14"/>
      <c r="NU61" s="14"/>
      <c r="NV61" s="14"/>
      <c r="NW61" s="14"/>
      <c r="NX61" s="14"/>
      <c r="NY61" s="14"/>
      <c r="NZ61" s="14"/>
      <c r="OA61" s="14"/>
      <c r="OB61" s="14"/>
      <c r="OC61" s="24">
        <v>0</v>
      </c>
    </row>
    <row r="62" spans="1:393" ht="6.75" customHeight="1">
      <c r="A62" s="21">
        <f t="shared" ref="A62" si="472">ROW(A62)-5</f>
        <v>57</v>
      </c>
      <c r="B62" s="8">
        <f t="shared" ref="B62:G62" si="473">B$5</f>
        <v>0</v>
      </c>
      <c r="C62" s="8">
        <f t="shared" si="473"/>
        <v>0</v>
      </c>
      <c r="D62" s="8" t="str">
        <f t="shared" si="473"/>
        <v>GSM</v>
      </c>
      <c r="E62" s="8" t="b">
        <f t="shared" si="473"/>
        <v>0</v>
      </c>
      <c r="F62" s="8" t="b">
        <f t="shared" si="473"/>
        <v>0</v>
      </c>
      <c r="G62" s="8" t="b">
        <f t="shared" si="473"/>
        <v>0</v>
      </c>
      <c r="H62" s="22"/>
      <c r="I62" s="22"/>
      <c r="J62" s="22"/>
      <c r="K62" s="22"/>
      <c r="L62" s="22"/>
      <c r="M62" s="22" t="b">
        <v>0</v>
      </c>
      <c r="N62" s="22" t="b">
        <v>0</v>
      </c>
      <c r="O62" s="22"/>
      <c r="P62" s="22" t="b">
        <v>0</v>
      </c>
      <c r="Q62" s="22" t="b">
        <v>0</v>
      </c>
      <c r="R62" s="22" t="b">
        <v>0</v>
      </c>
      <c r="S62" s="22" t="b">
        <v>0</v>
      </c>
      <c r="T62" s="22" t="b">
        <v>0</v>
      </c>
      <c r="U62" s="277"/>
      <c r="V62" s="277"/>
      <c r="W62" s="22" t="b">
        <v>0</v>
      </c>
      <c r="X62" s="277"/>
      <c r="Y62" s="277" t="b">
        <v>0</v>
      </c>
      <c r="Z62" s="277" t="b">
        <v>0</v>
      </c>
      <c r="AA62" s="277" t="b">
        <v>0</v>
      </c>
      <c r="AB62" s="277" t="b">
        <v>0</v>
      </c>
      <c r="AC62" s="277" t="b">
        <v>0</v>
      </c>
      <c r="AD62" s="277" t="b">
        <v>0</v>
      </c>
      <c r="AE62" s="277" t="b">
        <v>0</v>
      </c>
      <c r="AF62" s="22" t="b">
        <v>0</v>
      </c>
      <c r="AG62" s="22" t="b">
        <v>0</v>
      </c>
      <c r="AH62" s="22" t="b">
        <v>0</v>
      </c>
      <c r="AI62" s="22" t="b">
        <v>0</v>
      </c>
      <c r="AJ62" s="22"/>
      <c r="AK62" s="22"/>
      <c r="AL62" s="236" t="s">
        <v>26</v>
      </c>
      <c r="AM62" s="10" t="str">
        <f ca="1">IF(COUNTIF(AL$5:AL62,AL62)=1,"-","Dup")</f>
        <v>-</v>
      </c>
      <c r="AN62" s="8">
        <f t="shared" ref="AN62:DL62" si="474">AN$5</f>
        <v>0</v>
      </c>
      <c r="AO62" s="8" t="str">
        <f t="shared" si="474"/>
        <v>-</v>
      </c>
      <c r="AP62" s="8" t="str">
        <f t="shared" si="474"/>
        <v>-</v>
      </c>
      <c r="AQ62" s="8" t="str">
        <f t="shared" si="474"/>
        <v>-</v>
      </c>
      <c r="AR62" s="8" t="str">
        <f t="shared" si="474"/>
        <v>-</v>
      </c>
      <c r="AS62" s="8" t="str">
        <f t="shared" si="474"/>
        <v>-</v>
      </c>
      <c r="AT62" s="8" t="str">
        <f t="shared" si="474"/>
        <v>-</v>
      </c>
      <c r="AU62" s="8">
        <f t="shared" si="474"/>
        <v>0</v>
      </c>
      <c r="AV62" s="8" t="str">
        <f t="shared" si="474"/>
        <v>-</v>
      </c>
      <c r="AW62" s="8" t="str">
        <f t="shared" si="474"/>
        <v>-</v>
      </c>
      <c r="AX62" s="8" t="str">
        <f t="shared" si="474"/>
        <v>-</v>
      </c>
      <c r="AY62" s="8" t="str">
        <f t="shared" si="474"/>
        <v>-</v>
      </c>
      <c r="AZ62" s="8" t="str">
        <f t="shared" si="474"/>
        <v>-</v>
      </c>
      <c r="BA62" s="8" t="str">
        <f>BA$5</f>
        <v>-</v>
      </c>
      <c r="BB62" s="8" t="str">
        <f>BB$5</f>
        <v>-</v>
      </c>
      <c r="BC62" s="8">
        <f t="shared" ref="BC62:BY62" si="475">BC$5</f>
        <v>0</v>
      </c>
      <c r="BD62" s="8" t="str">
        <f t="shared" si="475"/>
        <v>-</v>
      </c>
      <c r="BE62" s="8" t="str">
        <f t="shared" si="475"/>
        <v>-</v>
      </c>
      <c r="BF62" s="8" t="str">
        <f t="shared" si="475"/>
        <v>-</v>
      </c>
      <c r="BG62" s="8" t="str">
        <f t="shared" si="475"/>
        <v>-</v>
      </c>
      <c r="BH62" s="8" t="str">
        <f t="shared" si="475"/>
        <v>-</v>
      </c>
      <c r="BI62" s="8" t="str">
        <f t="shared" si="475"/>
        <v>-</v>
      </c>
      <c r="BJ62" s="8" t="str">
        <f t="shared" si="475"/>
        <v>-</v>
      </c>
      <c r="BK62" s="8" t="str">
        <f t="shared" si="475"/>
        <v>-</v>
      </c>
      <c r="BL62" s="8" t="str">
        <f t="shared" si="475"/>
        <v>-</v>
      </c>
      <c r="BM62" s="8" t="str">
        <f t="shared" si="475"/>
        <v>-</v>
      </c>
      <c r="BN62" s="8" t="str">
        <f t="shared" si="475"/>
        <v>-</v>
      </c>
      <c r="BO62" s="8">
        <f t="shared" si="475"/>
        <v>0</v>
      </c>
      <c r="BP62" s="8" t="str">
        <f t="shared" si="475"/>
        <v>-</v>
      </c>
      <c r="BQ62" s="8" t="str">
        <f t="shared" si="475"/>
        <v>-</v>
      </c>
      <c r="BR62" s="8" t="str">
        <f t="shared" si="475"/>
        <v>-</v>
      </c>
      <c r="BS62" s="8" t="str">
        <f t="shared" si="475"/>
        <v>-</v>
      </c>
      <c r="BT62" s="8" t="str">
        <f t="shared" si="475"/>
        <v>-</v>
      </c>
      <c r="BU62" s="8" t="str">
        <f t="shared" si="475"/>
        <v>-</v>
      </c>
      <c r="BV62" s="8" t="str">
        <f t="shared" si="475"/>
        <v>-</v>
      </c>
      <c r="BW62" s="8" t="str">
        <f t="shared" si="475"/>
        <v>-</v>
      </c>
      <c r="BX62" s="8" t="str">
        <f t="shared" si="475"/>
        <v>-</v>
      </c>
      <c r="BY62" s="8" t="str">
        <f t="shared" si="475"/>
        <v>-</v>
      </c>
      <c r="BZ62" s="8">
        <f t="shared" si="474"/>
        <v>0</v>
      </c>
      <c r="CA62" s="8" t="str">
        <f t="shared" si="474"/>
        <v>-</v>
      </c>
      <c r="CB62" s="8" t="str">
        <f t="shared" si="474"/>
        <v>-</v>
      </c>
      <c r="CC62" s="8" t="str">
        <f t="shared" si="474"/>
        <v>-</v>
      </c>
      <c r="CD62" s="8" t="str">
        <f t="shared" si="474"/>
        <v>-</v>
      </c>
      <c r="CE62" s="8" t="str">
        <f t="shared" si="474"/>
        <v>-</v>
      </c>
      <c r="CF62" s="8" t="str">
        <f t="shared" si="474"/>
        <v>-</v>
      </c>
      <c r="CG62" s="8" t="str">
        <f t="shared" si="474"/>
        <v>-</v>
      </c>
      <c r="CH62" s="8" t="str">
        <f t="shared" si="474"/>
        <v>-</v>
      </c>
      <c r="CI62" s="8" t="str">
        <f t="shared" si="474"/>
        <v>-</v>
      </c>
      <c r="CJ62" s="8">
        <f t="shared" si="474"/>
        <v>1</v>
      </c>
      <c r="CK62" s="8">
        <f t="shared" si="474"/>
        <v>1</v>
      </c>
      <c r="CL62" s="8">
        <f t="shared" si="474"/>
        <v>0</v>
      </c>
      <c r="CM62" s="8" t="str">
        <f t="shared" ref="CM62:CS62" si="476">CM$5</f>
        <v>-</v>
      </c>
      <c r="CN62" s="8" t="str">
        <f t="shared" si="476"/>
        <v>-</v>
      </c>
      <c r="CO62" s="8" t="str">
        <f t="shared" si="476"/>
        <v>-</v>
      </c>
      <c r="CP62" s="8" t="str">
        <f t="shared" si="476"/>
        <v>-</v>
      </c>
      <c r="CQ62" s="8" t="str">
        <f t="shared" si="476"/>
        <v>-</v>
      </c>
      <c r="CR62" s="8" t="str">
        <f t="shared" si="476"/>
        <v>-</v>
      </c>
      <c r="CS62" s="8" t="str">
        <f t="shared" si="476"/>
        <v>-</v>
      </c>
      <c r="CT62" s="8" t="str">
        <f t="shared" si="474"/>
        <v>-</v>
      </c>
      <c r="CU62" s="8" t="str">
        <f t="shared" si="474"/>
        <v>-</v>
      </c>
      <c r="CV62" s="8" t="str">
        <f t="shared" si="474"/>
        <v>-</v>
      </c>
      <c r="CW62" s="8" t="str">
        <f t="shared" si="474"/>
        <v>-</v>
      </c>
      <c r="CX62" s="8" t="str">
        <f t="shared" si="474"/>
        <v>-</v>
      </c>
      <c r="CY62" s="8">
        <f t="shared" si="474"/>
        <v>0</v>
      </c>
      <c r="CZ62" s="8">
        <f t="shared" si="474"/>
        <v>0</v>
      </c>
      <c r="DA62" s="8">
        <f t="shared" si="474"/>
        <v>0</v>
      </c>
      <c r="DB62" s="8">
        <f t="shared" si="474"/>
        <v>0</v>
      </c>
      <c r="DC62" s="8">
        <f t="shared" si="474"/>
        <v>0</v>
      </c>
      <c r="DD62" s="8">
        <f t="shared" si="474"/>
        <v>0</v>
      </c>
      <c r="DE62" s="8">
        <f t="shared" si="474"/>
        <v>0</v>
      </c>
      <c r="DF62" s="8">
        <f t="shared" si="474"/>
        <v>0</v>
      </c>
      <c r="DG62" s="8">
        <f t="shared" si="474"/>
        <v>0</v>
      </c>
      <c r="DH62" s="8">
        <f t="shared" si="474"/>
        <v>0</v>
      </c>
      <c r="DI62" s="8">
        <f t="shared" si="474"/>
        <v>0</v>
      </c>
      <c r="DJ62" s="8">
        <f t="shared" si="474"/>
        <v>0</v>
      </c>
      <c r="DK62" s="8" t="str">
        <f t="shared" si="474"/>
        <v>-</v>
      </c>
      <c r="DL62" s="8" t="str">
        <f t="shared" si="474"/>
        <v>-</v>
      </c>
      <c r="DM62" s="8" t="str">
        <f t="shared" ref="DM62:FS62" si="477">DM$5</f>
        <v>-</v>
      </c>
      <c r="DN62" s="8" t="str">
        <f t="shared" si="477"/>
        <v>-</v>
      </c>
      <c r="DO62" s="8" t="str">
        <f t="shared" si="477"/>
        <v>-</v>
      </c>
      <c r="DP62" s="8" t="str">
        <f t="shared" si="477"/>
        <v>-</v>
      </c>
      <c r="DQ62" s="8" t="str">
        <f t="shared" si="477"/>
        <v>-</v>
      </c>
      <c r="DR62" s="8" t="str">
        <f t="shared" si="477"/>
        <v>-</v>
      </c>
      <c r="DS62" s="8" t="str">
        <f t="shared" si="477"/>
        <v>-</v>
      </c>
      <c r="DT62" s="8" t="str">
        <f t="shared" si="477"/>
        <v>-</v>
      </c>
      <c r="DU62" s="8" t="str">
        <f t="shared" si="477"/>
        <v>-</v>
      </c>
      <c r="DV62" s="8">
        <f t="shared" si="477"/>
        <v>0</v>
      </c>
      <c r="DW62" s="8">
        <f t="shared" si="477"/>
        <v>0</v>
      </c>
      <c r="DX62" s="8">
        <f t="shared" si="477"/>
        <v>0</v>
      </c>
      <c r="DY62" s="8">
        <f t="shared" si="477"/>
        <v>0</v>
      </c>
      <c r="DZ62" s="8">
        <f t="shared" si="477"/>
        <v>0</v>
      </c>
      <c r="EA62" s="8">
        <f t="shared" si="477"/>
        <v>0</v>
      </c>
      <c r="EB62" s="8">
        <f t="shared" si="477"/>
        <v>0</v>
      </c>
      <c r="EC62" s="8">
        <f t="shared" si="477"/>
        <v>0</v>
      </c>
      <c r="ED62" s="8">
        <f t="shared" si="477"/>
        <v>0</v>
      </c>
      <c r="EE62" s="8">
        <f t="shared" si="477"/>
        <v>0</v>
      </c>
      <c r="EF62" s="8">
        <f t="shared" si="477"/>
        <v>0</v>
      </c>
      <c r="EG62" s="8">
        <f t="shared" si="477"/>
        <v>0</v>
      </c>
      <c r="EH62" s="8">
        <f t="shared" si="477"/>
        <v>0</v>
      </c>
      <c r="EI62" s="8">
        <f t="shared" si="477"/>
        <v>0</v>
      </c>
      <c r="EJ62" s="8">
        <f t="shared" si="477"/>
        <v>0</v>
      </c>
      <c r="EK62" s="8">
        <f t="shared" si="477"/>
        <v>0</v>
      </c>
      <c r="EL62" s="8">
        <f t="shared" si="477"/>
        <v>0</v>
      </c>
      <c r="EM62" s="8">
        <f t="shared" si="477"/>
        <v>0</v>
      </c>
      <c r="EN62" s="8">
        <f t="shared" si="477"/>
        <v>0</v>
      </c>
      <c r="EO62" s="8">
        <f t="shared" si="477"/>
        <v>0</v>
      </c>
      <c r="EP62" s="8">
        <f t="shared" si="477"/>
        <v>0</v>
      </c>
      <c r="EQ62" s="8">
        <f t="shared" si="477"/>
        <v>0</v>
      </c>
      <c r="ER62" s="8">
        <f t="shared" si="477"/>
        <v>0</v>
      </c>
      <c r="ES62" s="8">
        <f t="shared" si="477"/>
        <v>0</v>
      </c>
      <c r="ET62" s="8">
        <f t="shared" si="477"/>
        <v>0</v>
      </c>
      <c r="EU62" s="8">
        <f t="shared" si="477"/>
        <v>0</v>
      </c>
      <c r="EV62" s="8">
        <f t="shared" si="477"/>
        <v>0</v>
      </c>
      <c r="EW62" s="8">
        <f t="shared" si="477"/>
        <v>0</v>
      </c>
      <c r="EX62" s="8">
        <f t="shared" si="477"/>
        <v>0</v>
      </c>
      <c r="EY62" s="8">
        <f t="shared" si="477"/>
        <v>0</v>
      </c>
      <c r="EZ62" s="8">
        <f t="shared" si="477"/>
        <v>0</v>
      </c>
      <c r="FA62" s="8">
        <f t="shared" si="477"/>
        <v>0</v>
      </c>
      <c r="FB62" s="8">
        <f t="shared" si="477"/>
        <v>0</v>
      </c>
      <c r="FC62" s="8">
        <f t="shared" si="477"/>
        <v>0</v>
      </c>
      <c r="FD62" s="8">
        <f t="shared" si="477"/>
        <v>0</v>
      </c>
      <c r="FE62" s="8">
        <f t="shared" si="477"/>
        <v>0</v>
      </c>
      <c r="FF62" s="8">
        <f t="shared" si="477"/>
        <v>0</v>
      </c>
      <c r="FG62" s="8">
        <f t="shared" si="477"/>
        <v>0</v>
      </c>
      <c r="FH62" s="8">
        <f t="shared" si="477"/>
        <v>0</v>
      </c>
      <c r="FI62" s="8">
        <f t="shared" si="477"/>
        <v>0</v>
      </c>
      <c r="FJ62" s="8">
        <f t="shared" si="477"/>
        <v>0</v>
      </c>
      <c r="FK62" s="8">
        <f t="shared" si="477"/>
        <v>0</v>
      </c>
      <c r="FL62" s="8">
        <f t="shared" si="477"/>
        <v>0</v>
      </c>
      <c r="FM62" s="8">
        <f t="shared" si="477"/>
        <v>0</v>
      </c>
      <c r="FN62" s="8">
        <f t="shared" si="477"/>
        <v>0</v>
      </c>
      <c r="FO62" s="8">
        <f t="shared" si="477"/>
        <v>0</v>
      </c>
      <c r="FP62" s="8">
        <f t="shared" si="477"/>
        <v>0</v>
      </c>
      <c r="FQ62" s="8">
        <f t="shared" si="477"/>
        <v>0</v>
      </c>
      <c r="FR62" s="8">
        <f t="shared" si="477"/>
        <v>0</v>
      </c>
      <c r="FS62" s="8">
        <f t="shared" si="477"/>
        <v>0</v>
      </c>
      <c r="FT62" s="8">
        <f t="shared" ref="FT62:HV62" si="478">FT$5</f>
        <v>0</v>
      </c>
      <c r="FU62" s="8">
        <f t="shared" si="478"/>
        <v>0</v>
      </c>
      <c r="FV62" s="8">
        <f t="shared" si="478"/>
        <v>0</v>
      </c>
      <c r="FW62" s="8">
        <f t="shared" si="478"/>
        <v>0</v>
      </c>
      <c r="FX62" s="8">
        <f t="shared" si="478"/>
        <v>0</v>
      </c>
      <c r="FY62" s="8">
        <f t="shared" si="478"/>
        <v>0</v>
      </c>
      <c r="FZ62" s="8">
        <f t="shared" si="478"/>
        <v>0</v>
      </c>
      <c r="GA62" s="8">
        <f t="shared" si="478"/>
        <v>0</v>
      </c>
      <c r="GB62" s="8">
        <f t="shared" si="478"/>
        <v>0</v>
      </c>
      <c r="GC62" s="8">
        <f t="shared" si="478"/>
        <v>0</v>
      </c>
      <c r="GD62" s="8">
        <f t="shared" si="478"/>
        <v>0</v>
      </c>
      <c r="GE62" s="8">
        <f t="shared" si="478"/>
        <v>0</v>
      </c>
      <c r="GF62" s="8">
        <f t="shared" si="478"/>
        <v>0</v>
      </c>
      <c r="GG62" s="8">
        <f t="shared" si="478"/>
        <v>0</v>
      </c>
      <c r="GH62" s="8">
        <f t="shared" si="478"/>
        <v>0</v>
      </c>
      <c r="GI62" s="8">
        <f t="shared" si="478"/>
        <v>0</v>
      </c>
      <c r="GJ62" s="8">
        <f t="shared" si="478"/>
        <v>0</v>
      </c>
      <c r="GK62" s="8">
        <f t="shared" si="478"/>
        <v>0</v>
      </c>
      <c r="GL62" s="8">
        <f t="shared" si="478"/>
        <v>0</v>
      </c>
      <c r="GM62" s="8">
        <f t="shared" si="478"/>
        <v>0</v>
      </c>
      <c r="GN62" s="8">
        <f t="shared" si="478"/>
        <v>0</v>
      </c>
      <c r="GO62" s="8">
        <f t="shared" si="478"/>
        <v>0</v>
      </c>
      <c r="GP62" s="8">
        <f t="shared" si="478"/>
        <v>0</v>
      </c>
      <c r="GQ62" s="8">
        <f t="shared" si="478"/>
        <v>0</v>
      </c>
      <c r="GR62" s="8">
        <f t="shared" si="478"/>
        <v>0</v>
      </c>
      <c r="GS62" s="8">
        <f t="shared" si="478"/>
        <v>0</v>
      </c>
      <c r="GT62" s="8">
        <f t="shared" si="478"/>
        <v>0</v>
      </c>
      <c r="GU62" s="8">
        <f t="shared" si="478"/>
        <v>0</v>
      </c>
      <c r="GV62" s="8">
        <f t="shared" si="478"/>
        <v>0</v>
      </c>
      <c r="GW62" s="8">
        <f t="shared" si="478"/>
        <v>0</v>
      </c>
      <c r="GX62" s="8">
        <f t="shared" si="478"/>
        <v>0</v>
      </c>
      <c r="GY62" s="8">
        <f t="shared" si="478"/>
        <v>0</v>
      </c>
      <c r="GZ62" s="8">
        <f t="shared" si="478"/>
        <v>0</v>
      </c>
      <c r="HA62" s="8">
        <f t="shared" si="478"/>
        <v>0</v>
      </c>
      <c r="HB62" s="8">
        <f t="shared" si="478"/>
        <v>0</v>
      </c>
      <c r="HC62" s="8">
        <f t="shared" si="478"/>
        <v>0</v>
      </c>
      <c r="HD62" s="8">
        <f t="shared" si="478"/>
        <v>0</v>
      </c>
      <c r="HE62" s="8">
        <f t="shared" si="478"/>
        <v>0</v>
      </c>
      <c r="HF62" s="8">
        <f t="shared" si="478"/>
        <v>0</v>
      </c>
      <c r="HG62" s="8">
        <f t="shared" si="478"/>
        <v>0</v>
      </c>
      <c r="HH62" s="8">
        <f t="shared" si="478"/>
        <v>0</v>
      </c>
      <c r="HI62" s="8">
        <f t="shared" si="478"/>
        <v>0</v>
      </c>
      <c r="HJ62" s="8">
        <f t="shared" si="478"/>
        <v>0</v>
      </c>
      <c r="HK62" s="8">
        <f t="shared" si="478"/>
        <v>0</v>
      </c>
      <c r="HL62" s="8">
        <f t="shared" si="478"/>
        <v>0</v>
      </c>
      <c r="HM62" s="8">
        <f t="shared" si="478"/>
        <v>0</v>
      </c>
      <c r="HN62" s="8">
        <f t="shared" si="478"/>
        <v>0</v>
      </c>
      <c r="HO62" s="8">
        <f t="shared" si="478"/>
        <v>0</v>
      </c>
      <c r="HP62" s="8">
        <f t="shared" si="478"/>
        <v>0</v>
      </c>
      <c r="HQ62" s="8">
        <f t="shared" si="478"/>
        <v>0</v>
      </c>
      <c r="HR62" s="8">
        <f t="shared" si="478"/>
        <v>0</v>
      </c>
      <c r="HS62" s="8">
        <f t="shared" si="478"/>
        <v>0</v>
      </c>
      <c r="HT62" s="8">
        <f t="shared" si="478"/>
        <v>0</v>
      </c>
      <c r="HU62" s="8">
        <f t="shared" si="478"/>
        <v>0</v>
      </c>
      <c r="HV62" s="8">
        <f t="shared" si="478"/>
        <v>0</v>
      </c>
      <c r="HW62" s="8" t="str">
        <f t="shared" ref="HW62:HY62" si="479">HW$5</f>
        <v>-</v>
      </c>
      <c r="HX62" s="8">
        <f t="shared" si="479"/>
        <v>0</v>
      </c>
      <c r="HY62" s="8" t="str">
        <f t="shared" si="479"/>
        <v>-</v>
      </c>
      <c r="HZ62" s="8" t="str">
        <f t="shared" ref="HZ62:JX62" si="480">HZ$5</f>
        <v>-</v>
      </c>
      <c r="IA62" s="8">
        <f t="shared" si="480"/>
        <v>0</v>
      </c>
      <c r="IB62" s="8" t="str">
        <f t="shared" si="480"/>
        <v>-</v>
      </c>
      <c r="IC62" s="8">
        <f t="shared" si="480"/>
        <v>1</v>
      </c>
      <c r="ID62" s="8">
        <f t="shared" si="480"/>
        <v>0</v>
      </c>
      <c r="IE62" s="8">
        <f t="shared" si="480"/>
        <v>0</v>
      </c>
      <c r="IF62" s="8">
        <f t="shared" si="480"/>
        <v>0</v>
      </c>
      <c r="IG62" s="8">
        <f t="shared" si="480"/>
        <v>0</v>
      </c>
      <c r="IH62" s="8">
        <f t="shared" si="480"/>
        <v>0</v>
      </c>
      <c r="II62" s="8">
        <f t="shared" si="480"/>
        <v>0</v>
      </c>
      <c r="IJ62" s="8">
        <f t="shared" si="480"/>
        <v>0</v>
      </c>
      <c r="IK62" s="8">
        <f t="shared" si="480"/>
        <v>0</v>
      </c>
      <c r="IL62" s="8">
        <f t="shared" si="480"/>
        <v>0</v>
      </c>
      <c r="IM62" s="8">
        <f t="shared" si="480"/>
        <v>0</v>
      </c>
      <c r="IN62" s="8">
        <f t="shared" si="480"/>
        <v>0</v>
      </c>
      <c r="IO62" s="8">
        <f t="shared" si="480"/>
        <v>0</v>
      </c>
      <c r="IP62" s="8">
        <f t="shared" si="480"/>
        <v>0</v>
      </c>
      <c r="IQ62" s="8">
        <f t="shared" si="480"/>
        <v>0</v>
      </c>
      <c r="IR62" s="8">
        <f t="shared" si="480"/>
        <v>0</v>
      </c>
      <c r="IS62" s="8">
        <f t="shared" si="480"/>
        <v>0</v>
      </c>
      <c r="IT62" s="8">
        <f t="shared" si="480"/>
        <v>0</v>
      </c>
      <c r="IU62" s="8">
        <f t="shared" si="480"/>
        <v>0</v>
      </c>
      <c r="IV62" s="8">
        <f t="shared" si="480"/>
        <v>0</v>
      </c>
      <c r="IW62" s="8">
        <f t="shared" si="480"/>
        <v>0</v>
      </c>
      <c r="IX62" s="8">
        <f t="shared" si="480"/>
        <v>0</v>
      </c>
      <c r="IY62" s="8">
        <f t="shared" si="480"/>
        <v>1</v>
      </c>
      <c r="IZ62" s="8">
        <f t="shared" si="480"/>
        <v>0</v>
      </c>
      <c r="JA62" s="8">
        <f t="shared" si="480"/>
        <v>1</v>
      </c>
      <c r="JB62" s="8">
        <f t="shared" si="480"/>
        <v>0</v>
      </c>
      <c r="JC62" s="8" t="str">
        <f>JC$5</f>
        <v>-</v>
      </c>
      <c r="JD62" s="8" t="str">
        <f t="shared" si="480"/>
        <v>-</v>
      </c>
      <c r="JE62" s="8" t="str">
        <f t="shared" si="480"/>
        <v>-</v>
      </c>
      <c r="JF62" s="8" t="str">
        <f t="shared" si="480"/>
        <v>-</v>
      </c>
      <c r="JG62" s="8" t="str">
        <f t="shared" si="480"/>
        <v>-</v>
      </c>
      <c r="JH62" s="8" t="str">
        <f t="shared" si="480"/>
        <v>-</v>
      </c>
      <c r="JI62" s="8" t="str">
        <f t="shared" si="480"/>
        <v>-</v>
      </c>
      <c r="JJ62" s="8" t="str">
        <f t="shared" si="480"/>
        <v>-</v>
      </c>
      <c r="JK62" s="8" t="str">
        <f t="shared" si="480"/>
        <v>-</v>
      </c>
      <c r="JL62" s="8" t="str">
        <f t="shared" si="480"/>
        <v>-</v>
      </c>
      <c r="JM62" s="8" t="str">
        <f t="shared" si="480"/>
        <v>-</v>
      </c>
      <c r="JN62" s="8" t="str">
        <f t="shared" si="480"/>
        <v>-</v>
      </c>
      <c r="JO62" s="8" t="str">
        <f t="shared" si="480"/>
        <v>-</v>
      </c>
      <c r="JP62" s="8" t="str">
        <f t="shared" si="480"/>
        <v>-</v>
      </c>
      <c r="JQ62" s="8" t="str">
        <f t="shared" si="480"/>
        <v>-</v>
      </c>
      <c r="JR62" s="8" t="str">
        <f t="shared" si="480"/>
        <v>-</v>
      </c>
      <c r="JS62" s="8" t="str">
        <f t="shared" si="480"/>
        <v>-</v>
      </c>
      <c r="JT62" s="8" t="str">
        <f t="shared" si="480"/>
        <v>-</v>
      </c>
      <c r="JU62" s="8" t="str">
        <f t="shared" si="480"/>
        <v>-</v>
      </c>
      <c r="JV62" s="8" t="str">
        <f t="shared" si="480"/>
        <v>-</v>
      </c>
      <c r="JW62" s="8" t="str">
        <f t="shared" si="480"/>
        <v>-</v>
      </c>
      <c r="JX62" s="8" t="str">
        <f t="shared" si="480"/>
        <v>-</v>
      </c>
      <c r="JY62" s="8" t="str">
        <f t="shared" ref="JY62:LB62" si="481">JY$5</f>
        <v>-</v>
      </c>
      <c r="JZ62" s="8" t="str">
        <f t="shared" si="481"/>
        <v>-</v>
      </c>
      <c r="KA62" s="8" t="str">
        <f t="shared" si="481"/>
        <v>-</v>
      </c>
      <c r="KB62" s="8" t="str">
        <f t="shared" si="481"/>
        <v>-</v>
      </c>
      <c r="KC62" s="8" t="str">
        <f t="shared" si="481"/>
        <v>-</v>
      </c>
      <c r="KD62" s="8" t="str">
        <f t="shared" si="481"/>
        <v>-</v>
      </c>
      <c r="KE62" s="8" t="str">
        <f t="shared" si="481"/>
        <v>-</v>
      </c>
      <c r="KF62" s="8" t="str">
        <f t="shared" si="481"/>
        <v>-</v>
      </c>
      <c r="KG62" s="8" t="str">
        <f t="shared" si="481"/>
        <v>-</v>
      </c>
      <c r="KH62" s="8" t="str">
        <f t="shared" si="481"/>
        <v>-</v>
      </c>
      <c r="KI62" s="8" t="str">
        <f t="shared" si="481"/>
        <v>-</v>
      </c>
      <c r="KJ62" s="8" t="str">
        <f t="shared" si="481"/>
        <v>-</v>
      </c>
      <c r="KK62" s="8" t="str">
        <f t="shared" si="481"/>
        <v>-</v>
      </c>
      <c r="KL62" s="8" t="str">
        <f t="shared" si="481"/>
        <v>-</v>
      </c>
      <c r="KM62" s="8" t="str">
        <f t="shared" si="481"/>
        <v>-</v>
      </c>
      <c r="KN62" s="8" t="str">
        <f t="shared" si="481"/>
        <v>-</v>
      </c>
      <c r="KO62" s="8" t="str">
        <f t="shared" si="481"/>
        <v>-</v>
      </c>
      <c r="KP62" s="8" t="str">
        <f t="shared" si="481"/>
        <v>-</v>
      </c>
      <c r="KQ62" s="8" t="str">
        <f t="shared" si="481"/>
        <v>-</v>
      </c>
      <c r="KR62" s="8" t="str">
        <f t="shared" si="481"/>
        <v>-</v>
      </c>
      <c r="KS62" s="8" t="str">
        <f t="shared" si="481"/>
        <v>-</v>
      </c>
      <c r="KT62" s="8" t="str">
        <f t="shared" si="481"/>
        <v>-</v>
      </c>
      <c r="KU62" s="8" t="str">
        <f t="shared" si="481"/>
        <v>-</v>
      </c>
      <c r="KV62" s="8" t="str">
        <f t="shared" si="481"/>
        <v>-</v>
      </c>
      <c r="KW62" s="8" t="str">
        <f t="shared" si="481"/>
        <v>-</v>
      </c>
      <c r="KX62" s="8" t="str">
        <f t="shared" si="481"/>
        <v>-</v>
      </c>
      <c r="KY62" s="8" t="str">
        <f t="shared" si="481"/>
        <v>-</v>
      </c>
      <c r="KZ62" s="8" t="str">
        <f t="shared" si="481"/>
        <v>-</v>
      </c>
      <c r="LA62" s="8" t="str">
        <f t="shared" si="481"/>
        <v>-</v>
      </c>
      <c r="LB62" s="8" t="str">
        <f t="shared" si="481"/>
        <v>-</v>
      </c>
      <c r="LC62" s="8">
        <f t="shared" ref="LC62:MF62" si="482">LC$5</f>
        <v>1</v>
      </c>
      <c r="LD62" s="8">
        <f t="shared" si="482"/>
        <v>0</v>
      </c>
      <c r="LE62" s="8" t="str">
        <f t="shared" si="482"/>
        <v>-</v>
      </c>
      <c r="LF62" s="8" t="str">
        <f t="shared" si="482"/>
        <v>-</v>
      </c>
      <c r="LG62" s="8" t="str">
        <f t="shared" si="482"/>
        <v>-</v>
      </c>
      <c r="LH62" s="8" t="str">
        <f t="shared" si="482"/>
        <v>-</v>
      </c>
      <c r="LI62" s="8" t="str">
        <f t="shared" si="482"/>
        <v>-</v>
      </c>
      <c r="LJ62" s="8" t="str">
        <f t="shared" si="482"/>
        <v>-</v>
      </c>
      <c r="LK62" s="8">
        <f t="shared" si="482"/>
        <v>1</v>
      </c>
      <c r="LL62" s="8">
        <f t="shared" si="482"/>
        <v>1</v>
      </c>
      <c r="LM62" s="8">
        <f t="shared" si="482"/>
        <v>1</v>
      </c>
      <c r="LN62" s="8">
        <f t="shared" si="482"/>
        <v>1</v>
      </c>
      <c r="LO62" s="8">
        <f t="shared" si="482"/>
        <v>1</v>
      </c>
      <c r="LP62" s="8">
        <f t="shared" si="482"/>
        <v>1</v>
      </c>
      <c r="LQ62" s="8">
        <f t="shared" si="482"/>
        <v>1</v>
      </c>
      <c r="LR62" s="8">
        <f t="shared" si="482"/>
        <v>1</v>
      </c>
      <c r="LS62" s="8">
        <f t="shared" si="482"/>
        <v>1</v>
      </c>
      <c r="LT62" s="8">
        <f t="shared" si="482"/>
        <v>1</v>
      </c>
      <c r="LU62" s="8">
        <f t="shared" si="482"/>
        <v>1</v>
      </c>
      <c r="LV62" s="8">
        <f t="shared" si="482"/>
        <v>0</v>
      </c>
      <c r="LW62" s="8" t="str">
        <f t="shared" si="482"/>
        <v>-</v>
      </c>
      <c r="LX62" s="8" t="str">
        <f t="shared" si="482"/>
        <v>-</v>
      </c>
      <c r="LY62" s="8">
        <f t="shared" si="482"/>
        <v>1</v>
      </c>
      <c r="LZ62" s="8">
        <f t="shared" si="482"/>
        <v>1</v>
      </c>
      <c r="MA62" s="8">
        <f t="shared" si="482"/>
        <v>1</v>
      </c>
      <c r="MB62" s="8">
        <f t="shared" si="482"/>
        <v>1</v>
      </c>
      <c r="MC62" s="8">
        <f t="shared" si="482"/>
        <v>1</v>
      </c>
      <c r="MD62" s="8">
        <f t="shared" si="482"/>
        <v>1</v>
      </c>
      <c r="ME62" s="8">
        <f t="shared" si="482"/>
        <v>1</v>
      </c>
      <c r="MF62" s="8">
        <f t="shared" si="482"/>
        <v>1</v>
      </c>
      <c r="MG62" s="8">
        <f t="shared" ref="MG62" si="483">MG$5</f>
        <v>1</v>
      </c>
      <c r="MH62" s="8"/>
      <c r="MI62" s="8"/>
      <c r="MJ62" s="8"/>
      <c r="MK62" s="8"/>
      <c r="ML62" s="8"/>
      <c r="MM62" s="8"/>
      <c r="MN62" s="8"/>
      <c r="MO62" s="8"/>
      <c r="MP62" s="8"/>
      <c r="MQ62" s="8"/>
      <c r="MR62" s="8"/>
      <c r="MS62" s="8"/>
      <c r="MT62" s="8"/>
      <c r="MU62" s="8"/>
      <c r="MV62" s="8"/>
      <c r="MW62" s="8"/>
      <c r="MX62" s="8"/>
      <c r="MY62" s="8"/>
      <c r="MZ62" s="8"/>
      <c r="NA62" s="8"/>
      <c r="NB62" s="8"/>
      <c r="NC62" s="8"/>
      <c r="ND62" s="8"/>
      <c r="NE62" s="8"/>
      <c r="NF62" s="8"/>
      <c r="NG62" s="8"/>
      <c r="NH62" s="8"/>
      <c r="NI62" s="8"/>
      <c r="NJ62" s="8"/>
      <c r="NK62" s="8"/>
      <c r="NL62" s="8"/>
      <c r="NM62" s="8"/>
      <c r="NN62" s="8"/>
      <c r="NO62" s="8"/>
      <c r="NP62" s="8"/>
      <c r="NQ62" s="8"/>
      <c r="NR62" s="8"/>
      <c r="NS62" s="8"/>
      <c r="NT62" s="8"/>
      <c r="NU62" s="8"/>
      <c r="NV62" s="8"/>
      <c r="NW62" s="8"/>
      <c r="NX62" s="8"/>
      <c r="NY62" s="8"/>
      <c r="NZ62" s="8"/>
      <c r="OA62" s="8"/>
      <c r="OB62" s="8">
        <f t="shared" ref="OB62" si="484">OB$5</f>
        <v>1</v>
      </c>
      <c r="OC62" s="24">
        <v>0</v>
      </c>
    </row>
    <row r="63" spans="1:393">
      <c r="AL63" s="231"/>
    </row>
  </sheetData>
  <autoFilter ref="A4:OC63" xr:uid="{A5DE918E-332D-4563-9BCB-E13ECBAD8AE1}"/>
  <phoneticPr fontId="6" type="noConversion"/>
  <conditionalFormatting sqref="E56:G1048576 E1:G15 F16:G16 E18:G49">
    <cfRule type="cellIs" dxfId="150" priority="377" stopIfTrue="1" operator="equal">
      <formula>TRUE</formula>
    </cfRule>
  </conditionalFormatting>
  <conditionalFormatting sqref="CT31:CW36">
    <cfRule type="cellIs" dxfId="149" priority="155" operator="equal">
      <formula>FALSE</formula>
    </cfRule>
  </conditionalFormatting>
  <conditionalFormatting sqref="Y1:IB1 A1:W1 ID1:IL1 IV1:IW1 JB1:XFD1">
    <cfRule type="cellIs" dxfId="148" priority="378" stopIfTrue="1" operator="equal">
      <formula>"sam"</formula>
    </cfRule>
    <cfRule type="cellIs" dxfId="147" priority="379" stopIfTrue="1" operator="equal">
      <formula>"sap"</formula>
    </cfRule>
    <cfRule type="cellIs" dxfId="146" priority="381" stopIfTrue="1" operator="equal">
      <formula>"sar"</formula>
    </cfRule>
    <cfRule type="cellIs" dxfId="145" priority="382" stopIfTrue="1" operator="equal">
      <formula>"sat"</formula>
    </cfRule>
    <cfRule type="cellIs" dxfId="144" priority="417" stopIfTrue="1" operator="equal">
      <formula>"sav"</formula>
    </cfRule>
  </conditionalFormatting>
  <conditionalFormatting sqref="BC1:CA1 CC1:IB1 ID1:IL1 IV1:IW1 JB1:XFD1">
    <cfRule type="cellIs" dxfId="143" priority="380" stopIfTrue="1" operator="equal">
      <formula>"saa"</formula>
    </cfRule>
  </conditionalFormatting>
  <conditionalFormatting sqref="H23:T23 W23 H29:T29 W29">
    <cfRule type="expression" dxfId="142" priority="418">
      <formula>(H23&lt;&gt;H$6)</formula>
    </cfRule>
  </conditionalFormatting>
  <conditionalFormatting sqref="JA1">
    <cfRule type="cellIs" dxfId="141" priority="55" stopIfTrue="1" operator="equal">
      <formula>"sam"</formula>
    </cfRule>
    <cfRule type="cellIs" dxfId="140" priority="56" stopIfTrue="1" operator="equal">
      <formula>"sap"</formula>
    </cfRule>
    <cfRule type="cellIs" dxfId="139" priority="58" stopIfTrue="1" operator="equal">
      <formula>"sar"</formula>
    </cfRule>
    <cfRule type="cellIs" dxfId="138" priority="59" stopIfTrue="1" operator="equal">
      <formula>"sat"</formula>
    </cfRule>
    <cfRule type="cellIs" dxfId="137" priority="60" stopIfTrue="1" operator="equal">
      <formula>"sav"</formula>
    </cfRule>
  </conditionalFormatting>
  <conditionalFormatting sqref="JA1">
    <cfRule type="cellIs" dxfId="136" priority="57" stopIfTrue="1" operator="equal">
      <formula>"saa"</formula>
    </cfRule>
  </conditionalFormatting>
  <conditionalFormatting sqref="IZ1">
    <cfRule type="cellIs" dxfId="135" priority="49" stopIfTrue="1" operator="equal">
      <formula>"sam"</formula>
    </cfRule>
    <cfRule type="cellIs" dxfId="134" priority="50" stopIfTrue="1" operator="equal">
      <formula>"sap"</formula>
    </cfRule>
    <cfRule type="cellIs" dxfId="133" priority="52" stopIfTrue="1" operator="equal">
      <formula>"sar"</formula>
    </cfRule>
    <cfRule type="cellIs" dxfId="132" priority="53" stopIfTrue="1" operator="equal">
      <formula>"sat"</formula>
    </cfRule>
    <cfRule type="cellIs" dxfId="131" priority="54" stopIfTrue="1" operator="equal">
      <formula>"sav"</formula>
    </cfRule>
  </conditionalFormatting>
  <conditionalFormatting sqref="IZ1">
    <cfRule type="cellIs" dxfId="130" priority="51" stopIfTrue="1" operator="equal">
      <formula>"saa"</formula>
    </cfRule>
  </conditionalFormatting>
  <conditionalFormatting sqref="IY1">
    <cfRule type="cellIs" dxfId="129" priority="43" stopIfTrue="1" operator="equal">
      <formula>"sam"</formula>
    </cfRule>
    <cfRule type="cellIs" dxfId="128" priority="44" stopIfTrue="1" operator="equal">
      <formula>"sap"</formula>
    </cfRule>
    <cfRule type="cellIs" dxfId="127" priority="46" stopIfTrue="1" operator="equal">
      <formula>"sar"</formula>
    </cfRule>
    <cfRule type="cellIs" dxfId="126" priority="47" stopIfTrue="1" operator="equal">
      <formula>"sat"</formula>
    </cfRule>
    <cfRule type="cellIs" dxfId="125" priority="48" stopIfTrue="1" operator="equal">
      <formula>"sav"</formula>
    </cfRule>
  </conditionalFormatting>
  <conditionalFormatting sqref="IY1">
    <cfRule type="cellIs" dxfId="124" priority="45" stopIfTrue="1" operator="equal">
      <formula>"saa"</formula>
    </cfRule>
  </conditionalFormatting>
  <conditionalFormatting sqref="X1">
    <cfRule type="cellIs" dxfId="123" priority="38" stopIfTrue="1" operator="equal">
      <formula>"sam"</formula>
    </cfRule>
    <cfRule type="cellIs" dxfId="122" priority="39" stopIfTrue="1" operator="equal">
      <formula>"sap"</formula>
    </cfRule>
    <cfRule type="cellIs" dxfId="121" priority="40" stopIfTrue="1" operator="equal">
      <formula>"sar"</formula>
    </cfRule>
    <cfRule type="cellIs" dxfId="120" priority="41" stopIfTrue="1" operator="equal">
      <formula>"sat"</formula>
    </cfRule>
    <cfRule type="cellIs" dxfId="119" priority="42" stopIfTrue="1" operator="equal">
      <formula>"sav"</formula>
    </cfRule>
  </conditionalFormatting>
  <conditionalFormatting sqref="IC1">
    <cfRule type="cellIs" dxfId="118" priority="32" stopIfTrue="1" operator="equal">
      <formula>"sam"</formula>
    </cfRule>
    <cfRule type="cellIs" dxfId="117" priority="33" stopIfTrue="1" operator="equal">
      <formula>"sap"</formula>
    </cfRule>
    <cfRule type="cellIs" dxfId="116" priority="35" stopIfTrue="1" operator="equal">
      <formula>"sar"</formula>
    </cfRule>
    <cfRule type="cellIs" dxfId="115" priority="36" stopIfTrue="1" operator="equal">
      <formula>"sat"</formula>
    </cfRule>
    <cfRule type="cellIs" dxfId="114" priority="37" stopIfTrue="1" operator="equal">
      <formula>"sav"</formula>
    </cfRule>
  </conditionalFormatting>
  <conditionalFormatting sqref="IC1">
    <cfRule type="cellIs" dxfId="113" priority="34" stopIfTrue="1" operator="equal">
      <formula>"saa"</formula>
    </cfRule>
  </conditionalFormatting>
  <conditionalFormatting sqref="E55:G55">
    <cfRule type="cellIs" dxfId="112" priority="30" stopIfTrue="1" operator="equal">
      <formula>TRUE</formula>
    </cfRule>
  </conditionalFormatting>
  <conditionalFormatting sqref="IX1">
    <cfRule type="cellIs" dxfId="111" priority="22" stopIfTrue="1" operator="equal">
      <formula>"sam"</formula>
    </cfRule>
    <cfRule type="cellIs" dxfId="110" priority="23" stopIfTrue="1" operator="equal">
      <formula>"sap"</formula>
    </cfRule>
    <cfRule type="cellIs" dxfId="109" priority="25" stopIfTrue="1" operator="equal">
      <formula>"sar"</formula>
    </cfRule>
    <cfRule type="cellIs" dxfId="108" priority="26" stopIfTrue="1" operator="equal">
      <formula>"sat"</formula>
    </cfRule>
    <cfRule type="cellIs" dxfId="107" priority="27" stopIfTrue="1" operator="equal">
      <formula>"sav"</formula>
    </cfRule>
  </conditionalFormatting>
  <conditionalFormatting sqref="IX1">
    <cfRule type="cellIs" dxfId="106" priority="24" stopIfTrue="1" operator="equal">
      <formula>"saa"</formula>
    </cfRule>
  </conditionalFormatting>
  <conditionalFormatting sqref="IM1:IU1">
    <cfRule type="cellIs" dxfId="105" priority="13" stopIfTrue="1" operator="equal">
      <formula>"sam"</formula>
    </cfRule>
    <cfRule type="cellIs" dxfId="104" priority="14" stopIfTrue="1" operator="equal">
      <formula>"sap"</formula>
    </cfRule>
    <cfRule type="cellIs" dxfId="103" priority="16" stopIfTrue="1" operator="equal">
      <formula>"sar"</formula>
    </cfRule>
    <cfRule type="cellIs" dxfId="102" priority="17" stopIfTrue="1" operator="equal">
      <formula>"sat"</formula>
    </cfRule>
    <cfRule type="cellIs" dxfId="101" priority="18" stopIfTrue="1" operator="equal">
      <formula>"sav"</formula>
    </cfRule>
  </conditionalFormatting>
  <conditionalFormatting sqref="IM1:IU1">
    <cfRule type="cellIs" dxfId="100" priority="15" stopIfTrue="1" operator="equal">
      <formula>"saa"</formula>
    </cfRule>
  </conditionalFormatting>
  <conditionalFormatting sqref="E17:G17 E16">
    <cfRule type="cellIs" dxfId="99" priority="6" stopIfTrue="1" operator="equal">
      <formula>TRUE</formula>
    </cfRule>
  </conditionalFormatting>
  <conditionalFormatting sqref="CT42:CW47">
    <cfRule type="cellIs" dxfId="98" priority="3" operator="equal">
      <formula>FALSE</formula>
    </cfRule>
  </conditionalFormatting>
  <conditionalFormatting sqref="H40:T40 W40">
    <cfRule type="expression" dxfId="97" priority="5">
      <formula>(H40&lt;&gt;H$6)</formula>
    </cfRule>
  </conditionalFormatting>
  <conditionalFormatting sqref="E50:G54">
    <cfRule type="cellIs" dxfId="96" priority="1" stopIfTrue="1" operator="equal">
      <formula>TRUE</formula>
    </cfRule>
  </conditionalFormatting>
  <conditionalFormatting sqref="H51:T51 W51">
    <cfRule type="expression" dxfId="95" priority="2">
      <formula>(H51&lt;&gt;H$6)</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J774"/>
  <sheetViews>
    <sheetView topLeftCell="A77" zoomScale="80" zoomScaleNormal="80" workbookViewId="0">
      <selection activeCell="L98" sqref="L98:L103"/>
    </sheetView>
  </sheetViews>
  <sheetFormatPr defaultRowHeight="15" outlineLevelRow="2"/>
  <cols>
    <col min="2" max="2" width="43.28515625" customWidth="1"/>
    <col min="3" max="3" width="6.28515625" customWidth="1"/>
    <col min="4" max="4" width="7.85546875" customWidth="1"/>
    <col min="5" max="6" width="6.28515625" customWidth="1"/>
    <col min="7" max="9" width="7.28515625" customWidth="1"/>
    <col min="10" max="10" width="7.42578125" customWidth="1"/>
    <col min="11" max="12" width="7.140625" customWidth="1"/>
    <col min="13" max="13" width="6.85546875" customWidth="1"/>
    <col min="14" max="19" width="6.28515625" customWidth="1"/>
    <col min="20" max="28" width="7" customWidth="1"/>
    <col min="29" max="29" width="6.28515625" customWidth="1"/>
    <col min="30" max="30" width="7.140625" customWidth="1"/>
    <col min="31" max="46" width="6.28515625" customWidth="1"/>
    <col min="47" max="47" width="7.7109375" customWidth="1"/>
    <col min="48" max="52" width="6.28515625" customWidth="1"/>
    <col min="53" max="53" width="8.85546875" customWidth="1"/>
    <col min="54" max="124" width="6.28515625" customWidth="1"/>
    <col min="125" max="275" width="6.5703125" customWidth="1"/>
  </cols>
  <sheetData>
    <row r="1" spans="1:73">
      <c r="B1" t="s">
        <v>376</v>
      </c>
      <c r="H1" t="s">
        <v>621</v>
      </c>
      <c r="I1" s="33"/>
      <c r="W1" t="s">
        <v>1692</v>
      </c>
    </row>
    <row r="2" spans="1:73">
      <c r="B2" t="s">
        <v>763</v>
      </c>
      <c r="W2" t="s">
        <v>1505</v>
      </c>
      <c r="X2" t="s">
        <v>578</v>
      </c>
    </row>
    <row r="3" spans="1:73">
      <c r="B3" t="s">
        <v>378</v>
      </c>
      <c r="W3" t="s">
        <v>950</v>
      </c>
      <c r="X3" t="s">
        <v>972</v>
      </c>
    </row>
    <row r="4" spans="1:73">
      <c r="A4" t="s">
        <v>578</v>
      </c>
      <c r="B4" t="s">
        <v>982</v>
      </c>
      <c r="C4" s="220">
        <v>3</v>
      </c>
      <c r="D4" s="65" t="str">
        <f>(INDEX(i.TOL_Desc,d.TOL,1)&amp;" ")</f>
        <v xml:space="preserve">Spr </v>
      </c>
      <c r="E4" s="151" t="s">
        <v>1044</v>
      </c>
      <c r="W4" t="s">
        <v>951</v>
      </c>
      <c r="X4" t="s">
        <v>973</v>
      </c>
    </row>
    <row r="5" spans="1:73">
      <c r="A5" s="16" t="s">
        <v>1155</v>
      </c>
      <c r="W5" t="s">
        <v>952</v>
      </c>
      <c r="X5" t="s">
        <v>974</v>
      </c>
    </row>
    <row r="6" spans="1:73">
      <c r="B6" s="36" t="s">
        <v>948</v>
      </c>
      <c r="C6" s="363">
        <v>2</v>
      </c>
      <c r="D6" s="65" t="str">
        <f>INDEX(i.Region_Desc,d.Region,1)</f>
        <v>GSM</v>
      </c>
      <c r="E6" s="65" t="s">
        <v>998</v>
      </c>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BU6" s="65"/>
    </row>
    <row r="7" spans="1:73">
      <c r="B7" s="36"/>
      <c r="C7" s="33" t="s">
        <v>1304</v>
      </c>
      <c r="D7" s="65"/>
      <c r="E7" s="65"/>
      <c r="F7" s="65"/>
      <c r="G7" s="65"/>
      <c r="H7" s="65"/>
      <c r="I7" s="65"/>
      <c r="J7" s="65"/>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505" t="s">
        <v>1552</v>
      </c>
      <c r="AN7" s="65"/>
      <c r="AO7" s="65"/>
      <c r="AP7" s="65"/>
      <c r="AX7" t="s">
        <v>1551</v>
      </c>
      <c r="BI7" t="s">
        <v>1550</v>
      </c>
      <c r="BU7" s="65"/>
    </row>
    <row r="8" spans="1:73" ht="17.25" outlineLevel="1" collapsed="1">
      <c r="B8" t="s">
        <v>971</v>
      </c>
      <c r="C8">
        <v>1</v>
      </c>
      <c r="D8">
        <v>2</v>
      </c>
      <c r="E8">
        <v>3</v>
      </c>
      <c r="F8">
        <v>1</v>
      </c>
      <c r="G8">
        <v>2</v>
      </c>
      <c r="H8">
        <v>3</v>
      </c>
      <c r="I8">
        <v>1</v>
      </c>
      <c r="J8">
        <v>2</v>
      </c>
      <c r="K8">
        <v>3</v>
      </c>
      <c r="L8">
        <v>1</v>
      </c>
      <c r="M8">
        <v>2</v>
      </c>
      <c r="N8">
        <v>3</v>
      </c>
      <c r="O8">
        <v>1</v>
      </c>
      <c r="P8">
        <v>2</v>
      </c>
      <c r="Q8">
        <v>3</v>
      </c>
      <c r="R8">
        <v>1</v>
      </c>
      <c r="S8">
        <v>2</v>
      </c>
      <c r="T8">
        <v>3</v>
      </c>
      <c r="U8" s="126" t="s">
        <v>1166</v>
      </c>
      <c r="V8" s="126"/>
      <c r="W8" s="126"/>
      <c r="X8" s="126"/>
      <c r="Y8" s="126"/>
      <c r="Z8" s="126"/>
      <c r="AA8" s="126"/>
      <c r="AB8" s="126"/>
      <c r="AC8" s="126"/>
      <c r="AD8" s="126"/>
      <c r="AE8" s="126"/>
      <c r="AF8" s="126"/>
      <c r="AG8" s="126"/>
      <c r="AH8" s="126"/>
      <c r="AI8" s="126"/>
      <c r="AJ8" s="126"/>
      <c r="AK8" s="126"/>
      <c r="AL8" s="126"/>
      <c r="AM8" s="147" t="s">
        <v>950</v>
      </c>
      <c r="AN8" s="147"/>
      <c r="AO8" s="147"/>
      <c r="AP8" s="147" t="s">
        <v>951</v>
      </c>
      <c r="AQ8" s="147"/>
      <c r="AR8" s="147"/>
      <c r="AS8" s="147" t="s">
        <v>952</v>
      </c>
      <c r="AT8" s="147"/>
      <c r="AU8" s="147"/>
      <c r="AW8" t="s">
        <v>1150</v>
      </c>
      <c r="AX8" s="273">
        <v>43466</v>
      </c>
      <c r="BI8" s="147" t="s">
        <v>950</v>
      </c>
      <c r="BJ8" s="147"/>
      <c r="BK8" s="147"/>
      <c r="BL8" s="147" t="s">
        <v>951</v>
      </c>
      <c r="BM8" s="147"/>
      <c r="BN8" s="147"/>
      <c r="BO8" s="147" t="s">
        <v>952</v>
      </c>
      <c r="BP8" s="147"/>
      <c r="BQ8" s="147"/>
    </row>
    <row r="9" spans="1:73" outlineLevel="1" collapsed="1">
      <c r="C9" s="21" t="s">
        <v>972</v>
      </c>
      <c r="D9" s="21" t="s">
        <v>973</v>
      </c>
      <c r="E9" s="21" t="s">
        <v>974</v>
      </c>
      <c r="F9" s="21" t="s">
        <v>972</v>
      </c>
      <c r="G9" s="21" t="s">
        <v>973</v>
      </c>
      <c r="H9" s="21" t="s">
        <v>974</v>
      </c>
      <c r="I9" s="21" t="s">
        <v>972</v>
      </c>
      <c r="J9" s="21" t="s">
        <v>973</v>
      </c>
      <c r="K9" s="21" t="s">
        <v>974</v>
      </c>
      <c r="L9" s="21" t="s">
        <v>972</v>
      </c>
      <c r="M9" s="21" t="s">
        <v>973</v>
      </c>
      <c r="N9" s="21" t="s">
        <v>974</v>
      </c>
      <c r="O9" s="21" t="s">
        <v>972</v>
      </c>
      <c r="P9" s="21" t="s">
        <v>973</v>
      </c>
      <c r="Q9" s="21" t="s">
        <v>974</v>
      </c>
      <c r="R9" s="21" t="s">
        <v>972</v>
      </c>
      <c r="S9" s="21" t="s">
        <v>973</v>
      </c>
      <c r="T9" s="21" t="s">
        <v>974</v>
      </c>
      <c r="U9" s="21" t="s">
        <v>972</v>
      </c>
      <c r="V9" s="21" t="s">
        <v>973</v>
      </c>
      <c r="W9" s="21" t="s">
        <v>974</v>
      </c>
      <c r="X9" s="21" t="s">
        <v>972</v>
      </c>
      <c r="Y9" s="21" t="s">
        <v>973</v>
      </c>
      <c r="Z9" s="21" t="s">
        <v>974</v>
      </c>
      <c r="AA9" s="21" t="s">
        <v>972</v>
      </c>
      <c r="AB9" s="21" t="s">
        <v>973</v>
      </c>
      <c r="AC9" s="21" t="s">
        <v>974</v>
      </c>
      <c r="AD9" s="21" t="s">
        <v>972</v>
      </c>
      <c r="AE9" s="21" t="s">
        <v>973</v>
      </c>
      <c r="AF9" s="21" t="s">
        <v>974</v>
      </c>
      <c r="AG9" s="21" t="s">
        <v>972</v>
      </c>
      <c r="AH9" s="21" t="s">
        <v>973</v>
      </c>
      <c r="AI9" s="21" t="s">
        <v>974</v>
      </c>
      <c r="AJ9" s="21" t="s">
        <v>972</v>
      </c>
      <c r="AK9" s="21" t="s">
        <v>973</v>
      </c>
      <c r="AL9" s="21" t="s">
        <v>974</v>
      </c>
      <c r="AM9" s="21" t="s">
        <v>972</v>
      </c>
      <c r="AN9" s="21" t="s">
        <v>973</v>
      </c>
      <c r="AO9" s="21" t="s">
        <v>974</v>
      </c>
      <c r="AP9" s="21" t="s">
        <v>972</v>
      </c>
      <c r="AQ9" s="21" t="s">
        <v>973</v>
      </c>
      <c r="AR9" s="21" t="s">
        <v>974</v>
      </c>
      <c r="AS9" s="21" t="s">
        <v>972</v>
      </c>
      <c r="AT9" s="21" t="s">
        <v>973</v>
      </c>
      <c r="AU9" s="21" t="s">
        <v>974</v>
      </c>
      <c r="AW9" t="s">
        <v>1151</v>
      </c>
      <c r="AX9" s="29">
        <v>7</v>
      </c>
      <c r="BI9" s="21" t="s">
        <v>972</v>
      </c>
      <c r="BJ9" s="21" t="s">
        <v>973</v>
      </c>
      <c r="BK9" s="21" t="s">
        <v>974</v>
      </c>
      <c r="BL9" s="21" t="s">
        <v>972</v>
      </c>
      <c r="BM9" s="21" t="s">
        <v>973</v>
      </c>
      <c r="BN9" s="21" t="s">
        <v>974</v>
      </c>
      <c r="BO9" s="21" t="s">
        <v>972</v>
      </c>
      <c r="BP9" s="21" t="s">
        <v>973</v>
      </c>
      <c r="BQ9" s="21" t="s">
        <v>974</v>
      </c>
    </row>
    <row r="10" spans="1:73" outlineLevel="1">
      <c r="B10" t="s">
        <v>1154</v>
      </c>
      <c r="C10" s="21">
        <v>1</v>
      </c>
      <c r="D10" s="21">
        <v>1</v>
      </c>
      <c r="E10" s="21">
        <v>1</v>
      </c>
      <c r="F10" s="21">
        <v>2</v>
      </c>
      <c r="G10" s="21">
        <v>2</v>
      </c>
      <c r="H10" s="21">
        <v>2</v>
      </c>
      <c r="I10" s="21">
        <v>3</v>
      </c>
      <c r="J10" s="21">
        <v>3</v>
      </c>
      <c r="K10" s="21">
        <v>3</v>
      </c>
      <c r="L10" s="21">
        <v>4</v>
      </c>
      <c r="M10" s="21">
        <v>4</v>
      </c>
      <c r="N10" s="21">
        <v>4</v>
      </c>
      <c r="O10" s="21">
        <v>5</v>
      </c>
      <c r="P10" s="21">
        <v>5</v>
      </c>
      <c r="Q10" s="21">
        <v>5</v>
      </c>
      <c r="R10" s="21">
        <v>6</v>
      </c>
      <c r="S10" s="21">
        <v>6</v>
      </c>
      <c r="T10" s="21">
        <v>6</v>
      </c>
      <c r="U10" s="21"/>
      <c r="V10" s="21"/>
      <c r="W10" s="21"/>
      <c r="X10" s="21"/>
      <c r="Y10" s="21"/>
      <c r="Z10" s="21"/>
      <c r="AA10" s="21"/>
      <c r="AB10" s="21"/>
      <c r="AC10" s="21"/>
      <c r="AD10" s="21"/>
      <c r="AE10" s="21"/>
      <c r="AF10" s="21"/>
      <c r="AG10" s="21"/>
      <c r="AH10" s="21"/>
      <c r="AI10" s="21"/>
      <c r="AJ10" s="21"/>
      <c r="AK10" s="21"/>
      <c r="AL10" s="21"/>
      <c r="AM10" s="273">
        <v>43952</v>
      </c>
      <c r="AN10" s="273">
        <v>44007</v>
      </c>
      <c r="AO10" s="273">
        <v>44050</v>
      </c>
      <c r="AP10" s="273">
        <v>43966</v>
      </c>
      <c r="AQ10" s="273">
        <v>44000</v>
      </c>
      <c r="AR10" s="273">
        <v>44035</v>
      </c>
      <c r="AS10" s="273">
        <v>43952</v>
      </c>
      <c r="AT10" s="273">
        <v>43986</v>
      </c>
      <c r="AU10" s="273">
        <v>44021</v>
      </c>
      <c r="AX10" s="274">
        <f t="shared" ref="AX10:BF10" si="0">AM10+17/2</f>
        <v>43960.5</v>
      </c>
      <c r="AY10" s="274">
        <f t="shared" si="0"/>
        <v>44015.5</v>
      </c>
      <c r="AZ10" s="274">
        <f t="shared" si="0"/>
        <v>44058.5</v>
      </c>
      <c r="BA10" s="274">
        <f t="shared" si="0"/>
        <v>43974.5</v>
      </c>
      <c r="BB10" s="274">
        <f t="shared" si="0"/>
        <v>44008.5</v>
      </c>
      <c r="BC10" s="274">
        <f t="shared" si="0"/>
        <v>44043.5</v>
      </c>
      <c r="BD10" s="274">
        <f t="shared" si="0"/>
        <v>43960.5</v>
      </c>
      <c r="BE10" s="274">
        <f t="shared" si="0"/>
        <v>43994.5</v>
      </c>
      <c r="BF10" s="274">
        <f t="shared" si="0"/>
        <v>44029.5</v>
      </c>
      <c r="BI10" s="273">
        <v>43952</v>
      </c>
      <c r="BJ10" s="273">
        <v>44007</v>
      </c>
      <c r="BK10" s="273">
        <v>44050</v>
      </c>
      <c r="BL10" s="273">
        <v>43966</v>
      </c>
      <c r="BM10" s="273">
        <v>44000</v>
      </c>
      <c r="BN10" s="273">
        <v>44035</v>
      </c>
      <c r="BO10" s="273">
        <v>43952</v>
      </c>
      <c r="BP10" s="273">
        <v>43986</v>
      </c>
      <c r="BQ10" s="273">
        <v>44021</v>
      </c>
    </row>
    <row r="11" spans="1:73" outlineLevel="1" collapsed="1">
      <c r="A11">
        <v>1</v>
      </c>
      <c r="B11" s="32" t="s">
        <v>966</v>
      </c>
      <c r="C11" s="157">
        <f t="shared" ref="C11:T11" si="1">INDEX($AM11:$AU11,1,C$8+(d.Region-1)*3)</f>
        <v>33</v>
      </c>
      <c r="D11" s="157">
        <f t="shared" si="1"/>
        <v>38</v>
      </c>
      <c r="E11" s="157">
        <f t="shared" si="1"/>
        <v>43</v>
      </c>
      <c r="F11" s="157">
        <f t="shared" si="1"/>
        <v>33</v>
      </c>
      <c r="G11" s="157">
        <f t="shared" si="1"/>
        <v>38</v>
      </c>
      <c r="H11" s="157">
        <f t="shared" si="1"/>
        <v>43</v>
      </c>
      <c r="I11" s="157">
        <f t="shared" si="1"/>
        <v>33</v>
      </c>
      <c r="J11" s="157">
        <f t="shared" si="1"/>
        <v>38</v>
      </c>
      <c r="K11" s="157">
        <f t="shared" si="1"/>
        <v>43</v>
      </c>
      <c r="L11" s="157">
        <f t="shared" si="1"/>
        <v>33</v>
      </c>
      <c r="M11" s="157">
        <f t="shared" si="1"/>
        <v>38</v>
      </c>
      <c r="N11" s="157">
        <f t="shared" si="1"/>
        <v>43</v>
      </c>
      <c r="O11" s="157">
        <f t="shared" si="1"/>
        <v>33</v>
      </c>
      <c r="P11" s="157">
        <f t="shared" si="1"/>
        <v>38</v>
      </c>
      <c r="Q11" s="157">
        <f t="shared" si="1"/>
        <v>43</v>
      </c>
      <c r="R11" s="157">
        <f t="shared" si="1"/>
        <v>33</v>
      </c>
      <c r="S11" s="157">
        <f t="shared" si="1"/>
        <v>38</v>
      </c>
      <c r="T11" s="157">
        <f t="shared" si="1"/>
        <v>43</v>
      </c>
      <c r="U11" s="134" t="str">
        <f t="shared" ref="U11:AD17" si="2">C11&amp;":"&amp;C11+1</f>
        <v>33:34</v>
      </c>
      <c r="V11" s="134" t="str">
        <f t="shared" si="2"/>
        <v>38:39</v>
      </c>
      <c r="W11" s="134" t="str">
        <f t="shared" si="2"/>
        <v>43:44</v>
      </c>
      <c r="X11" s="134" t="str">
        <f t="shared" si="2"/>
        <v>33:34</v>
      </c>
      <c r="Y11" s="134" t="str">
        <f t="shared" si="2"/>
        <v>38:39</v>
      </c>
      <c r="Z11" s="134" t="str">
        <f t="shared" si="2"/>
        <v>43:44</v>
      </c>
      <c r="AA11" s="134" t="str">
        <f t="shared" si="2"/>
        <v>33:34</v>
      </c>
      <c r="AB11" s="134" t="str">
        <f t="shared" si="2"/>
        <v>38:39</v>
      </c>
      <c r="AC11" s="134" t="str">
        <f t="shared" si="2"/>
        <v>43:44</v>
      </c>
      <c r="AD11" s="134" t="str">
        <f t="shared" si="2"/>
        <v>33:34</v>
      </c>
      <c r="AE11" s="134" t="str">
        <f t="shared" ref="AE11:AL17" si="3">M11&amp;":"&amp;M11+1</f>
        <v>38:39</v>
      </c>
      <c r="AF11" s="134" t="str">
        <f t="shared" si="3"/>
        <v>43:44</v>
      </c>
      <c r="AG11" s="134" t="str">
        <f t="shared" si="3"/>
        <v>33:34</v>
      </c>
      <c r="AH11" s="134" t="str">
        <f t="shared" si="3"/>
        <v>38:39</v>
      </c>
      <c r="AI11" s="134" t="str">
        <f t="shared" si="3"/>
        <v>43:44</v>
      </c>
      <c r="AJ11" s="134" t="str">
        <f t="shared" si="3"/>
        <v>33:34</v>
      </c>
      <c r="AK11" s="134" t="str">
        <f t="shared" si="3"/>
        <v>38:39</v>
      </c>
      <c r="AL11" s="134" t="str">
        <f t="shared" si="3"/>
        <v>43:44</v>
      </c>
      <c r="AM11" s="506">
        <f>AX11+1</f>
        <v>31</v>
      </c>
      <c r="AN11" s="506">
        <f t="shared" ref="AN11:AU11" si="4">AY11+1</f>
        <v>39</v>
      </c>
      <c r="AO11" s="506">
        <f t="shared" si="4"/>
        <v>45</v>
      </c>
      <c r="AP11" s="506">
        <f t="shared" si="4"/>
        <v>33</v>
      </c>
      <c r="AQ11" s="506">
        <f t="shared" si="4"/>
        <v>38</v>
      </c>
      <c r="AR11" s="506">
        <f t="shared" si="4"/>
        <v>43</v>
      </c>
      <c r="AS11" s="506">
        <f t="shared" si="4"/>
        <v>31</v>
      </c>
      <c r="AT11" s="506">
        <f t="shared" si="4"/>
        <v>36</v>
      </c>
      <c r="AU11" s="506">
        <f t="shared" si="4"/>
        <v>41</v>
      </c>
      <c r="AW11">
        <f>AW16-365</f>
        <v>-282.5</v>
      </c>
      <c r="AX11">
        <f t="shared" ref="AX11" si="5">ROUND((AX$10+$AW11-$AX$8)/$AX$9,0)</f>
        <v>30</v>
      </c>
      <c r="AY11">
        <f>ROUND((AY$10+$AW11-$AX$8)/$AX$9,0)</f>
        <v>38</v>
      </c>
      <c r="AZ11">
        <f t="shared" ref="AZ11:BF11" si="6">ROUND((AZ$10+$AW11-$AX$8)/$AX$9,0)</f>
        <v>44</v>
      </c>
      <c r="BA11">
        <f t="shared" si="6"/>
        <v>32</v>
      </c>
      <c r="BB11">
        <f t="shared" si="6"/>
        <v>37</v>
      </c>
      <c r="BC11">
        <f t="shared" si="6"/>
        <v>42</v>
      </c>
      <c r="BD11">
        <f t="shared" si="6"/>
        <v>30</v>
      </c>
      <c r="BE11">
        <f t="shared" si="6"/>
        <v>35</v>
      </c>
      <c r="BF11">
        <f t="shared" si="6"/>
        <v>40</v>
      </c>
      <c r="BI11" s="29">
        <v>31</v>
      </c>
      <c r="BJ11" s="29">
        <v>39</v>
      </c>
      <c r="BK11" s="29">
        <v>45</v>
      </c>
      <c r="BL11" s="29">
        <v>33</v>
      </c>
      <c r="BM11" s="29">
        <v>38</v>
      </c>
      <c r="BN11" s="29">
        <v>43</v>
      </c>
      <c r="BO11" s="29">
        <v>31</v>
      </c>
      <c r="BP11" s="29">
        <v>36</v>
      </c>
      <c r="BQ11" s="29">
        <v>41</v>
      </c>
    </row>
    <row r="12" spans="1:73" outlineLevel="1" collapsed="1">
      <c r="A12">
        <v>2</v>
      </c>
      <c r="B12" s="32" t="s">
        <v>967</v>
      </c>
      <c r="C12" s="157">
        <f t="shared" ref="C12:L16" si="7">INDEX($AM12:$AU12,1,C$8+(d.Region-1)*3)+INDEX(i.AgeJ,C$10,1)/7</f>
        <v>49</v>
      </c>
      <c r="D12" s="157">
        <f t="shared" si="7"/>
        <v>54</v>
      </c>
      <c r="E12" s="157">
        <f t="shared" si="7"/>
        <v>59</v>
      </c>
      <c r="F12" s="157">
        <f t="shared" si="7"/>
        <v>51</v>
      </c>
      <c r="G12" s="157">
        <f t="shared" si="7"/>
        <v>56</v>
      </c>
      <c r="H12" s="157">
        <f t="shared" si="7"/>
        <v>61</v>
      </c>
      <c r="I12" s="157">
        <f t="shared" si="7"/>
        <v>54</v>
      </c>
      <c r="J12" s="157">
        <f t="shared" si="7"/>
        <v>59</v>
      </c>
      <c r="K12" s="157">
        <f t="shared" si="7"/>
        <v>64</v>
      </c>
      <c r="L12" s="157">
        <f t="shared" si="7"/>
        <v>56</v>
      </c>
      <c r="M12" s="157">
        <f t="shared" ref="M12:T16" si="8">INDEX($AM12:$AU12,1,M$8+(d.Region-1)*3)+INDEX(i.AgeJ,M$10,1)/7</f>
        <v>61</v>
      </c>
      <c r="N12" s="157">
        <f t="shared" si="8"/>
        <v>66</v>
      </c>
      <c r="O12" s="157">
        <f t="shared" si="8"/>
        <v>58</v>
      </c>
      <c r="P12" s="157">
        <f t="shared" si="8"/>
        <v>63</v>
      </c>
      <c r="Q12" s="157">
        <f t="shared" si="8"/>
        <v>68</v>
      </c>
      <c r="R12" s="157">
        <f t="shared" si="8"/>
        <v>49</v>
      </c>
      <c r="S12" s="157">
        <f t="shared" si="8"/>
        <v>54</v>
      </c>
      <c r="T12" s="157">
        <f t="shared" si="8"/>
        <v>59</v>
      </c>
      <c r="U12" s="134" t="str">
        <f t="shared" si="2"/>
        <v>49:50</v>
      </c>
      <c r="V12" s="134" t="str">
        <f t="shared" si="2"/>
        <v>54:55</v>
      </c>
      <c r="W12" s="134" t="str">
        <f t="shared" si="2"/>
        <v>59:60</v>
      </c>
      <c r="X12" s="134" t="str">
        <f t="shared" si="2"/>
        <v>51:52</v>
      </c>
      <c r="Y12" s="134" t="str">
        <f t="shared" si="2"/>
        <v>56:57</v>
      </c>
      <c r="Z12" s="134" t="str">
        <f t="shared" si="2"/>
        <v>61:62</v>
      </c>
      <c r="AA12" s="134" t="str">
        <f t="shared" si="2"/>
        <v>54:55</v>
      </c>
      <c r="AB12" s="134" t="str">
        <f t="shared" si="2"/>
        <v>59:60</v>
      </c>
      <c r="AC12" s="134" t="str">
        <f t="shared" si="2"/>
        <v>64:65</v>
      </c>
      <c r="AD12" s="134" t="str">
        <f t="shared" si="2"/>
        <v>56:57</v>
      </c>
      <c r="AE12" s="134" t="str">
        <f t="shared" si="3"/>
        <v>61:62</v>
      </c>
      <c r="AF12" s="134" t="str">
        <f t="shared" si="3"/>
        <v>66:67</v>
      </c>
      <c r="AG12" s="134" t="str">
        <f t="shared" si="3"/>
        <v>58:59</v>
      </c>
      <c r="AH12" s="134" t="str">
        <f t="shared" si="3"/>
        <v>63:64</v>
      </c>
      <c r="AI12" s="134" t="str">
        <f t="shared" si="3"/>
        <v>68:69</v>
      </c>
      <c r="AJ12" s="134" t="str">
        <f t="shared" si="3"/>
        <v>49:50</v>
      </c>
      <c r="AK12" s="134" t="str">
        <f t="shared" si="3"/>
        <v>54:55</v>
      </c>
      <c r="AL12" s="134" t="str">
        <f t="shared" si="3"/>
        <v>59:60</v>
      </c>
      <c r="AM12" s="507">
        <f>AX12</f>
        <v>47</v>
      </c>
      <c r="AN12" s="507">
        <f t="shared" ref="AN12:AN17" si="9">AY12</f>
        <v>55</v>
      </c>
      <c r="AO12" s="507">
        <f t="shared" ref="AO12:AO17" si="10">AZ12</f>
        <v>61</v>
      </c>
      <c r="AP12" s="507">
        <f t="shared" ref="AP12:AP17" si="11">BA12</f>
        <v>49</v>
      </c>
      <c r="AQ12" s="507">
        <f t="shared" ref="AQ12:AQ17" si="12">BB12</f>
        <v>54</v>
      </c>
      <c r="AR12" s="507">
        <f t="shared" ref="AR12:AR17" si="13">BC12</f>
        <v>59</v>
      </c>
      <c r="AS12" s="507">
        <f t="shared" ref="AS12:AS17" si="14">BD12</f>
        <v>47</v>
      </c>
      <c r="AT12" s="507">
        <f t="shared" ref="AT12:AT17" si="15">BE12</f>
        <v>52</v>
      </c>
      <c r="AU12" s="507">
        <f t="shared" ref="AU12:AU17" si="16">BF12</f>
        <v>57</v>
      </c>
      <c r="AW12">
        <f>-22*7-17/2</f>
        <v>-162.5</v>
      </c>
      <c r="AX12">
        <f t="shared" ref="AX12:BA27" si="17">ROUND((AX$10+$AW12-$AX$8)/$AX$9,0)</f>
        <v>47</v>
      </c>
      <c r="AY12">
        <f t="shared" si="17"/>
        <v>55</v>
      </c>
      <c r="AZ12">
        <f t="shared" si="17"/>
        <v>61</v>
      </c>
      <c r="BA12">
        <f t="shared" si="17"/>
        <v>49</v>
      </c>
      <c r="BB12">
        <f t="shared" ref="BB12:BF27" si="18">ROUND((BB$10+$AW12-$AX$8)/$AX$9,0)</f>
        <v>54</v>
      </c>
      <c r="BC12">
        <f t="shared" si="18"/>
        <v>59</v>
      </c>
      <c r="BD12">
        <f t="shared" si="18"/>
        <v>47</v>
      </c>
      <c r="BE12">
        <f t="shared" si="18"/>
        <v>52</v>
      </c>
      <c r="BF12">
        <f t="shared" si="18"/>
        <v>57</v>
      </c>
      <c r="BI12" s="29">
        <v>47</v>
      </c>
      <c r="BJ12" s="29">
        <v>55</v>
      </c>
      <c r="BK12" s="29">
        <v>61</v>
      </c>
      <c r="BL12" s="29">
        <v>49</v>
      </c>
      <c r="BM12" s="29">
        <v>54</v>
      </c>
      <c r="BN12" s="29">
        <v>59</v>
      </c>
      <c r="BO12" s="29">
        <v>47</v>
      </c>
      <c r="BP12" s="29">
        <v>52</v>
      </c>
      <c r="BQ12" s="29">
        <v>57</v>
      </c>
    </row>
    <row r="13" spans="1:73" outlineLevel="1" collapsed="1">
      <c r="A13">
        <v>3</v>
      </c>
      <c r="B13" s="32" t="s">
        <v>977</v>
      </c>
      <c r="C13" s="157">
        <f t="shared" si="7"/>
        <v>54</v>
      </c>
      <c r="D13" s="157">
        <f t="shared" si="7"/>
        <v>59</v>
      </c>
      <c r="E13" s="157">
        <f t="shared" si="7"/>
        <v>64</v>
      </c>
      <c r="F13" s="157">
        <f t="shared" si="7"/>
        <v>56</v>
      </c>
      <c r="G13" s="157">
        <f t="shared" si="7"/>
        <v>61</v>
      </c>
      <c r="H13" s="157">
        <f t="shared" si="7"/>
        <v>66</v>
      </c>
      <c r="I13" s="157">
        <f t="shared" si="7"/>
        <v>59</v>
      </c>
      <c r="J13" s="157">
        <f t="shared" si="7"/>
        <v>64</v>
      </c>
      <c r="K13" s="157">
        <f t="shared" si="7"/>
        <v>69</v>
      </c>
      <c r="L13" s="157">
        <f t="shared" si="7"/>
        <v>61</v>
      </c>
      <c r="M13" s="157">
        <f t="shared" si="8"/>
        <v>66</v>
      </c>
      <c r="N13" s="157">
        <f t="shared" si="8"/>
        <v>71</v>
      </c>
      <c r="O13" s="157">
        <f t="shared" si="8"/>
        <v>63</v>
      </c>
      <c r="P13" s="157">
        <f t="shared" si="8"/>
        <v>68</v>
      </c>
      <c r="Q13" s="157">
        <f t="shared" si="8"/>
        <v>73</v>
      </c>
      <c r="R13" s="157">
        <f t="shared" si="8"/>
        <v>54</v>
      </c>
      <c r="S13" s="157">
        <f t="shared" si="8"/>
        <v>59</v>
      </c>
      <c r="T13" s="157">
        <f t="shared" si="8"/>
        <v>64</v>
      </c>
      <c r="U13" s="134" t="str">
        <f t="shared" si="2"/>
        <v>54:55</v>
      </c>
      <c r="V13" s="134" t="str">
        <f t="shared" si="2"/>
        <v>59:60</v>
      </c>
      <c r="W13" s="134" t="str">
        <f t="shared" si="2"/>
        <v>64:65</v>
      </c>
      <c r="X13" s="134" t="str">
        <f t="shared" si="2"/>
        <v>56:57</v>
      </c>
      <c r="Y13" s="134" t="str">
        <f t="shared" si="2"/>
        <v>61:62</v>
      </c>
      <c r="Z13" s="134" t="str">
        <f t="shared" si="2"/>
        <v>66:67</v>
      </c>
      <c r="AA13" s="134" t="str">
        <f t="shared" si="2"/>
        <v>59:60</v>
      </c>
      <c r="AB13" s="134" t="str">
        <f t="shared" si="2"/>
        <v>64:65</v>
      </c>
      <c r="AC13" s="134" t="str">
        <f t="shared" si="2"/>
        <v>69:70</v>
      </c>
      <c r="AD13" s="134" t="str">
        <f t="shared" si="2"/>
        <v>61:62</v>
      </c>
      <c r="AE13" s="134" t="str">
        <f t="shared" si="3"/>
        <v>66:67</v>
      </c>
      <c r="AF13" s="134" t="str">
        <f t="shared" si="3"/>
        <v>71:72</v>
      </c>
      <c r="AG13" s="134" t="str">
        <f t="shared" si="3"/>
        <v>63:64</v>
      </c>
      <c r="AH13" s="134" t="str">
        <f t="shared" si="3"/>
        <v>68:69</v>
      </c>
      <c r="AI13" s="134" t="str">
        <f t="shared" si="3"/>
        <v>73:74</v>
      </c>
      <c r="AJ13" s="134" t="str">
        <f t="shared" si="3"/>
        <v>54:55</v>
      </c>
      <c r="AK13" s="134" t="str">
        <f t="shared" si="3"/>
        <v>59:60</v>
      </c>
      <c r="AL13" s="134" t="str">
        <f t="shared" si="3"/>
        <v>64:65</v>
      </c>
      <c r="AM13" s="507">
        <f t="shared" ref="AM13:AM17" si="19">AX13</f>
        <v>52</v>
      </c>
      <c r="AN13" s="507">
        <f t="shared" si="9"/>
        <v>60</v>
      </c>
      <c r="AO13" s="507">
        <f t="shared" si="10"/>
        <v>66</v>
      </c>
      <c r="AP13" s="507">
        <f t="shared" si="11"/>
        <v>54</v>
      </c>
      <c r="AQ13" s="507">
        <f t="shared" si="12"/>
        <v>59</v>
      </c>
      <c r="AR13" s="507">
        <f t="shared" si="13"/>
        <v>64</v>
      </c>
      <c r="AS13" s="507">
        <f t="shared" si="14"/>
        <v>52</v>
      </c>
      <c r="AT13" s="507">
        <f t="shared" si="15"/>
        <v>57</v>
      </c>
      <c r="AU13" s="507">
        <f t="shared" si="16"/>
        <v>62</v>
      </c>
      <c r="AW13">
        <f>AW12+35</f>
        <v>-127.5</v>
      </c>
      <c r="AX13">
        <f t="shared" si="17"/>
        <v>52</v>
      </c>
      <c r="AY13">
        <f t="shared" si="17"/>
        <v>60</v>
      </c>
      <c r="AZ13">
        <f t="shared" si="17"/>
        <v>66</v>
      </c>
      <c r="BA13">
        <f t="shared" si="17"/>
        <v>54</v>
      </c>
      <c r="BB13">
        <f t="shared" si="18"/>
        <v>59</v>
      </c>
      <c r="BC13">
        <f t="shared" si="18"/>
        <v>64</v>
      </c>
      <c r="BD13">
        <f t="shared" si="18"/>
        <v>52</v>
      </c>
      <c r="BE13">
        <f t="shared" si="18"/>
        <v>57</v>
      </c>
      <c r="BF13">
        <f t="shared" si="18"/>
        <v>62</v>
      </c>
      <c r="BI13" s="29">
        <v>53</v>
      </c>
      <c r="BJ13" s="29">
        <v>61</v>
      </c>
      <c r="BK13" s="29">
        <v>67</v>
      </c>
      <c r="BL13" s="29">
        <f>BL12+5+1</f>
        <v>55</v>
      </c>
      <c r="BM13" s="29">
        <f t="shared" ref="BM13:BN13" si="20">BM12+5+1</f>
        <v>60</v>
      </c>
      <c r="BN13" s="29">
        <f t="shared" si="20"/>
        <v>65</v>
      </c>
      <c r="BO13" s="29">
        <v>53</v>
      </c>
      <c r="BP13" s="29">
        <v>58</v>
      </c>
      <c r="BQ13" s="29">
        <v>63</v>
      </c>
    </row>
    <row r="14" spans="1:73" outlineLevel="1">
      <c r="A14">
        <v>4</v>
      </c>
      <c r="B14" s="32" t="s">
        <v>1148</v>
      </c>
      <c r="C14" s="157">
        <f t="shared" si="7"/>
        <v>62</v>
      </c>
      <c r="D14" s="157">
        <f t="shared" si="7"/>
        <v>67</v>
      </c>
      <c r="E14" s="157">
        <f t="shared" si="7"/>
        <v>72</v>
      </c>
      <c r="F14" s="157">
        <f t="shared" si="7"/>
        <v>64</v>
      </c>
      <c r="G14" s="157">
        <f t="shared" si="7"/>
        <v>69</v>
      </c>
      <c r="H14" s="157">
        <f t="shared" si="7"/>
        <v>74</v>
      </c>
      <c r="I14" s="157">
        <f t="shared" si="7"/>
        <v>67</v>
      </c>
      <c r="J14" s="157">
        <f t="shared" si="7"/>
        <v>72</v>
      </c>
      <c r="K14" s="157">
        <f t="shared" si="7"/>
        <v>77</v>
      </c>
      <c r="L14" s="157">
        <f t="shared" si="7"/>
        <v>69</v>
      </c>
      <c r="M14" s="157">
        <f t="shared" si="8"/>
        <v>74</v>
      </c>
      <c r="N14" s="157">
        <f t="shared" si="8"/>
        <v>79</v>
      </c>
      <c r="O14" s="157">
        <f t="shared" si="8"/>
        <v>71</v>
      </c>
      <c r="P14" s="157">
        <f t="shared" si="8"/>
        <v>76</v>
      </c>
      <c r="Q14" s="157">
        <f t="shared" si="8"/>
        <v>81</v>
      </c>
      <c r="R14" s="157">
        <f t="shared" si="8"/>
        <v>62</v>
      </c>
      <c r="S14" s="157">
        <f t="shared" si="8"/>
        <v>67</v>
      </c>
      <c r="T14" s="157">
        <f t="shared" si="8"/>
        <v>72</v>
      </c>
      <c r="U14" s="134" t="str">
        <f t="shared" si="2"/>
        <v>62:63</v>
      </c>
      <c r="V14" s="134" t="str">
        <f t="shared" si="2"/>
        <v>67:68</v>
      </c>
      <c r="W14" s="134" t="str">
        <f t="shared" si="2"/>
        <v>72:73</v>
      </c>
      <c r="X14" s="134" t="str">
        <f t="shared" si="2"/>
        <v>64:65</v>
      </c>
      <c r="Y14" s="134" t="str">
        <f t="shared" si="2"/>
        <v>69:70</v>
      </c>
      <c r="Z14" s="134" t="str">
        <f t="shared" si="2"/>
        <v>74:75</v>
      </c>
      <c r="AA14" s="134" t="str">
        <f t="shared" si="2"/>
        <v>67:68</v>
      </c>
      <c r="AB14" s="134" t="str">
        <f t="shared" si="2"/>
        <v>72:73</v>
      </c>
      <c r="AC14" s="134" t="str">
        <f t="shared" si="2"/>
        <v>77:78</v>
      </c>
      <c r="AD14" s="134" t="str">
        <f t="shared" si="2"/>
        <v>69:70</v>
      </c>
      <c r="AE14" s="134" t="str">
        <f t="shared" si="3"/>
        <v>74:75</v>
      </c>
      <c r="AF14" s="134" t="str">
        <f t="shared" si="3"/>
        <v>79:80</v>
      </c>
      <c r="AG14" s="134" t="str">
        <f t="shared" si="3"/>
        <v>71:72</v>
      </c>
      <c r="AH14" s="134" t="str">
        <f t="shared" si="3"/>
        <v>76:77</v>
      </c>
      <c r="AI14" s="134" t="str">
        <f t="shared" si="3"/>
        <v>81:82</v>
      </c>
      <c r="AJ14" s="134" t="str">
        <f t="shared" si="3"/>
        <v>62:63</v>
      </c>
      <c r="AK14" s="134" t="str">
        <f t="shared" si="3"/>
        <v>67:68</v>
      </c>
      <c r="AL14" s="134" t="str">
        <f t="shared" si="3"/>
        <v>72:73</v>
      </c>
      <c r="AM14" s="507">
        <f t="shared" si="19"/>
        <v>60</v>
      </c>
      <c r="AN14" s="507">
        <f t="shared" si="9"/>
        <v>68</v>
      </c>
      <c r="AO14" s="507">
        <f t="shared" si="10"/>
        <v>74</v>
      </c>
      <c r="AP14" s="507">
        <f t="shared" si="11"/>
        <v>62</v>
      </c>
      <c r="AQ14" s="507">
        <f t="shared" si="12"/>
        <v>67</v>
      </c>
      <c r="AR14" s="507">
        <f t="shared" si="13"/>
        <v>72</v>
      </c>
      <c r="AS14" s="507">
        <f t="shared" si="14"/>
        <v>60</v>
      </c>
      <c r="AT14" s="507">
        <f t="shared" si="15"/>
        <v>65</v>
      </c>
      <c r="AU14" s="507">
        <f t="shared" si="16"/>
        <v>70</v>
      </c>
      <c r="AW14">
        <f>AW12+90</f>
        <v>-72.5</v>
      </c>
      <c r="AX14">
        <f t="shared" si="17"/>
        <v>60</v>
      </c>
      <c r="AY14">
        <f t="shared" si="17"/>
        <v>68</v>
      </c>
      <c r="AZ14">
        <f t="shared" si="17"/>
        <v>74</v>
      </c>
      <c r="BA14">
        <f t="shared" si="17"/>
        <v>62</v>
      </c>
      <c r="BB14">
        <f t="shared" si="18"/>
        <v>67</v>
      </c>
      <c r="BC14">
        <f t="shared" si="18"/>
        <v>72</v>
      </c>
      <c r="BD14">
        <f t="shared" si="18"/>
        <v>60</v>
      </c>
      <c r="BE14">
        <f t="shared" si="18"/>
        <v>65</v>
      </c>
      <c r="BF14">
        <f t="shared" si="18"/>
        <v>70</v>
      </c>
      <c r="BI14" s="29">
        <v>58</v>
      </c>
      <c r="BJ14" s="29">
        <v>66</v>
      </c>
      <c r="BK14" s="29">
        <v>72</v>
      </c>
      <c r="BL14" s="29">
        <v>62</v>
      </c>
      <c r="BM14" s="29">
        <v>67</v>
      </c>
      <c r="BN14" s="29">
        <v>72</v>
      </c>
      <c r="BO14" s="29">
        <v>58</v>
      </c>
      <c r="BP14" s="29">
        <v>63</v>
      </c>
      <c r="BQ14" s="29">
        <v>68</v>
      </c>
    </row>
    <row r="15" spans="1:73" outlineLevel="1" collapsed="1">
      <c r="A15">
        <v>5</v>
      </c>
      <c r="B15" s="32" t="s">
        <v>1149</v>
      </c>
      <c r="C15" s="157">
        <f t="shared" si="7"/>
        <v>76</v>
      </c>
      <c r="D15" s="157">
        <f t="shared" si="7"/>
        <v>81</v>
      </c>
      <c r="E15" s="157">
        <f t="shared" si="7"/>
        <v>86</v>
      </c>
      <c r="F15" s="157">
        <f t="shared" si="7"/>
        <v>78</v>
      </c>
      <c r="G15" s="157">
        <f t="shared" si="7"/>
        <v>83</v>
      </c>
      <c r="H15" s="157">
        <f t="shared" si="7"/>
        <v>88</v>
      </c>
      <c r="I15" s="157">
        <f t="shared" si="7"/>
        <v>81</v>
      </c>
      <c r="J15" s="157">
        <f t="shared" si="7"/>
        <v>86</v>
      </c>
      <c r="K15" s="157">
        <f t="shared" si="7"/>
        <v>91</v>
      </c>
      <c r="L15" s="157">
        <f t="shared" si="7"/>
        <v>83</v>
      </c>
      <c r="M15" s="157">
        <f t="shared" si="8"/>
        <v>88</v>
      </c>
      <c r="N15" s="157">
        <f t="shared" si="8"/>
        <v>93</v>
      </c>
      <c r="O15" s="157">
        <f t="shared" si="8"/>
        <v>85</v>
      </c>
      <c r="P15" s="157">
        <f t="shared" si="8"/>
        <v>90</v>
      </c>
      <c r="Q15" s="157">
        <f t="shared" si="8"/>
        <v>95</v>
      </c>
      <c r="R15" s="157">
        <f t="shared" si="8"/>
        <v>76</v>
      </c>
      <c r="S15" s="157">
        <f t="shared" si="8"/>
        <v>81</v>
      </c>
      <c r="T15" s="157">
        <f t="shared" si="8"/>
        <v>86</v>
      </c>
      <c r="U15" s="134" t="str">
        <f t="shared" si="2"/>
        <v>76:77</v>
      </c>
      <c r="V15" s="134" t="str">
        <f t="shared" si="2"/>
        <v>81:82</v>
      </c>
      <c r="W15" s="134" t="str">
        <f t="shared" si="2"/>
        <v>86:87</v>
      </c>
      <c r="X15" s="134" t="str">
        <f t="shared" si="2"/>
        <v>78:79</v>
      </c>
      <c r="Y15" s="134" t="str">
        <f t="shared" si="2"/>
        <v>83:84</v>
      </c>
      <c r="Z15" s="134" t="str">
        <f t="shared" si="2"/>
        <v>88:89</v>
      </c>
      <c r="AA15" s="134" t="str">
        <f t="shared" si="2"/>
        <v>81:82</v>
      </c>
      <c r="AB15" s="134" t="str">
        <f t="shared" si="2"/>
        <v>86:87</v>
      </c>
      <c r="AC15" s="134" t="str">
        <f t="shared" si="2"/>
        <v>91:92</v>
      </c>
      <c r="AD15" s="134" t="str">
        <f t="shared" si="2"/>
        <v>83:84</v>
      </c>
      <c r="AE15" s="134" t="str">
        <f t="shared" si="3"/>
        <v>88:89</v>
      </c>
      <c r="AF15" s="134" t="str">
        <f t="shared" si="3"/>
        <v>93:94</v>
      </c>
      <c r="AG15" s="134" t="str">
        <f t="shared" si="3"/>
        <v>85:86</v>
      </c>
      <c r="AH15" s="134" t="str">
        <f t="shared" si="3"/>
        <v>90:91</v>
      </c>
      <c r="AI15" s="134" t="str">
        <f t="shared" si="3"/>
        <v>95:96</v>
      </c>
      <c r="AJ15" s="134" t="str">
        <f t="shared" si="3"/>
        <v>76:77</v>
      </c>
      <c r="AK15" s="134" t="str">
        <f t="shared" si="3"/>
        <v>81:82</v>
      </c>
      <c r="AL15" s="134" t="str">
        <f t="shared" si="3"/>
        <v>86:87</v>
      </c>
      <c r="AM15" s="507">
        <f t="shared" si="19"/>
        <v>74</v>
      </c>
      <c r="AN15" s="507">
        <f t="shared" si="9"/>
        <v>82</v>
      </c>
      <c r="AO15" s="507">
        <f t="shared" si="10"/>
        <v>88</v>
      </c>
      <c r="AP15" s="507">
        <f t="shared" si="11"/>
        <v>76</v>
      </c>
      <c r="AQ15" s="507">
        <f t="shared" si="12"/>
        <v>81</v>
      </c>
      <c r="AR15" s="507">
        <f t="shared" si="13"/>
        <v>86</v>
      </c>
      <c r="AS15" s="507">
        <f t="shared" si="14"/>
        <v>74</v>
      </c>
      <c r="AT15" s="507">
        <f t="shared" si="15"/>
        <v>79</v>
      </c>
      <c r="AU15" s="507">
        <f t="shared" si="16"/>
        <v>84</v>
      </c>
      <c r="AW15">
        <f>35-17/2</f>
        <v>26.5</v>
      </c>
      <c r="AX15">
        <f t="shared" si="17"/>
        <v>74</v>
      </c>
      <c r="AY15">
        <f t="shared" si="17"/>
        <v>82</v>
      </c>
      <c r="AZ15">
        <f t="shared" si="17"/>
        <v>88</v>
      </c>
      <c r="BA15">
        <f t="shared" si="17"/>
        <v>76</v>
      </c>
      <c r="BB15">
        <f t="shared" si="18"/>
        <v>81</v>
      </c>
      <c r="BC15">
        <f t="shared" si="18"/>
        <v>86</v>
      </c>
      <c r="BD15">
        <f t="shared" si="18"/>
        <v>74</v>
      </c>
      <c r="BE15">
        <f t="shared" si="18"/>
        <v>79</v>
      </c>
      <c r="BF15">
        <f t="shared" si="18"/>
        <v>84</v>
      </c>
      <c r="BI15" s="29">
        <v>74</v>
      </c>
      <c r="BJ15" s="29">
        <v>82</v>
      </c>
      <c r="BK15" s="29">
        <v>88</v>
      </c>
      <c r="BL15" s="29">
        <v>76</v>
      </c>
      <c r="BM15" s="29">
        <v>81</v>
      </c>
      <c r="BN15" s="29">
        <v>86</v>
      </c>
      <c r="BO15" s="29">
        <v>74</v>
      </c>
      <c r="BP15" s="29">
        <v>79</v>
      </c>
      <c r="BQ15" s="29">
        <v>84</v>
      </c>
    </row>
    <row r="16" spans="1:73" outlineLevel="1" collapsed="1">
      <c r="A16">
        <v>6</v>
      </c>
      <c r="B16" s="32" t="s">
        <v>969</v>
      </c>
      <c r="C16" s="157">
        <f t="shared" si="7"/>
        <v>84</v>
      </c>
      <c r="D16" s="157">
        <f t="shared" si="7"/>
        <v>89</v>
      </c>
      <c r="E16" s="157">
        <f t="shared" si="7"/>
        <v>94</v>
      </c>
      <c r="F16" s="157">
        <f t="shared" si="7"/>
        <v>86</v>
      </c>
      <c r="G16" s="157">
        <f t="shared" si="7"/>
        <v>91</v>
      </c>
      <c r="H16" s="157">
        <f t="shared" si="7"/>
        <v>96</v>
      </c>
      <c r="I16" s="157">
        <f t="shared" si="7"/>
        <v>89</v>
      </c>
      <c r="J16" s="157">
        <f t="shared" si="7"/>
        <v>94</v>
      </c>
      <c r="K16" s="157">
        <f t="shared" si="7"/>
        <v>99</v>
      </c>
      <c r="L16" s="157">
        <f t="shared" si="7"/>
        <v>91</v>
      </c>
      <c r="M16" s="157">
        <f t="shared" si="8"/>
        <v>96</v>
      </c>
      <c r="N16" s="157">
        <f t="shared" si="8"/>
        <v>101</v>
      </c>
      <c r="O16" s="157">
        <f t="shared" si="8"/>
        <v>93</v>
      </c>
      <c r="P16" s="157">
        <f t="shared" si="8"/>
        <v>98</v>
      </c>
      <c r="Q16" s="157">
        <f t="shared" si="8"/>
        <v>103</v>
      </c>
      <c r="R16" s="157">
        <f t="shared" si="8"/>
        <v>84</v>
      </c>
      <c r="S16" s="157">
        <f t="shared" si="8"/>
        <v>89</v>
      </c>
      <c r="T16" s="157">
        <f t="shared" si="8"/>
        <v>94</v>
      </c>
      <c r="U16" s="134" t="str">
        <f t="shared" si="2"/>
        <v>84:85</v>
      </c>
      <c r="V16" s="134" t="str">
        <f t="shared" si="2"/>
        <v>89:90</v>
      </c>
      <c r="W16" s="134" t="str">
        <f t="shared" si="2"/>
        <v>94:95</v>
      </c>
      <c r="X16" s="134" t="str">
        <f t="shared" si="2"/>
        <v>86:87</v>
      </c>
      <c r="Y16" s="134" t="str">
        <f t="shared" si="2"/>
        <v>91:92</v>
      </c>
      <c r="Z16" s="134" t="str">
        <f t="shared" si="2"/>
        <v>96:97</v>
      </c>
      <c r="AA16" s="134" t="str">
        <f t="shared" si="2"/>
        <v>89:90</v>
      </c>
      <c r="AB16" s="134" t="str">
        <f t="shared" si="2"/>
        <v>94:95</v>
      </c>
      <c r="AC16" s="134" t="str">
        <f t="shared" si="2"/>
        <v>99:100</v>
      </c>
      <c r="AD16" s="134" t="str">
        <f t="shared" si="2"/>
        <v>91:92</v>
      </c>
      <c r="AE16" s="134" t="str">
        <f t="shared" si="3"/>
        <v>96:97</v>
      </c>
      <c r="AF16" s="134" t="str">
        <f t="shared" si="3"/>
        <v>101:102</v>
      </c>
      <c r="AG16" s="134" t="str">
        <f t="shared" si="3"/>
        <v>93:94</v>
      </c>
      <c r="AH16" s="134" t="str">
        <f t="shared" si="3"/>
        <v>98:99</v>
      </c>
      <c r="AI16" s="134" t="str">
        <f t="shared" si="3"/>
        <v>103:104</v>
      </c>
      <c r="AJ16" s="134" t="str">
        <f t="shared" si="3"/>
        <v>84:85</v>
      </c>
      <c r="AK16" s="134" t="str">
        <f t="shared" si="3"/>
        <v>89:90</v>
      </c>
      <c r="AL16" s="134" t="str">
        <f t="shared" si="3"/>
        <v>94:95</v>
      </c>
      <c r="AM16" s="507">
        <f t="shared" si="19"/>
        <v>82</v>
      </c>
      <c r="AN16" s="507">
        <f t="shared" si="9"/>
        <v>90</v>
      </c>
      <c r="AO16" s="507">
        <f t="shared" si="10"/>
        <v>96</v>
      </c>
      <c r="AP16" s="507">
        <f t="shared" si="11"/>
        <v>84</v>
      </c>
      <c r="AQ16" s="507">
        <f t="shared" si="12"/>
        <v>89</v>
      </c>
      <c r="AR16" s="507">
        <f t="shared" si="13"/>
        <v>94</v>
      </c>
      <c r="AS16" s="507">
        <f t="shared" si="14"/>
        <v>82</v>
      </c>
      <c r="AT16" s="507">
        <f t="shared" si="15"/>
        <v>87</v>
      </c>
      <c r="AU16" s="507">
        <f t="shared" si="16"/>
        <v>92</v>
      </c>
      <c r="AW16">
        <f>91-17/2</f>
        <v>82.5</v>
      </c>
      <c r="AX16">
        <f t="shared" si="17"/>
        <v>82</v>
      </c>
      <c r="AY16">
        <f t="shared" si="17"/>
        <v>90</v>
      </c>
      <c r="AZ16">
        <f t="shared" si="17"/>
        <v>96</v>
      </c>
      <c r="BA16">
        <f t="shared" si="17"/>
        <v>84</v>
      </c>
      <c r="BB16">
        <f t="shared" si="18"/>
        <v>89</v>
      </c>
      <c r="BC16">
        <f t="shared" si="18"/>
        <v>94</v>
      </c>
      <c r="BD16">
        <f t="shared" si="18"/>
        <v>82</v>
      </c>
      <c r="BE16">
        <f t="shared" si="18"/>
        <v>87</v>
      </c>
      <c r="BF16">
        <f t="shared" si="18"/>
        <v>92</v>
      </c>
      <c r="BI16" s="29">
        <v>83</v>
      </c>
      <c r="BJ16" s="29">
        <v>91</v>
      </c>
      <c r="BK16" s="29">
        <v>97</v>
      </c>
      <c r="BL16" s="29">
        <v>85</v>
      </c>
      <c r="BM16" s="29">
        <v>90</v>
      </c>
      <c r="BN16" s="29">
        <v>95</v>
      </c>
      <c r="BO16" s="29">
        <v>83</v>
      </c>
      <c r="BP16" s="29">
        <v>88</v>
      </c>
      <c r="BQ16" s="29">
        <v>93</v>
      </c>
    </row>
    <row r="17" spans="1:69" outlineLevel="1" collapsed="1">
      <c r="A17">
        <v>7</v>
      </c>
      <c r="B17" s="32" t="s">
        <v>1729</v>
      </c>
      <c r="C17" s="158">
        <f t="shared" ref="C17:T17" si="21">INDEX($AM17:$AU17,1,C$8+(d.Region-1)*3)</f>
        <v>102</v>
      </c>
      <c r="D17" s="158">
        <f t="shared" si="21"/>
        <v>106</v>
      </c>
      <c r="E17" s="158">
        <f t="shared" si="21"/>
        <v>111</v>
      </c>
      <c r="F17" s="158">
        <f t="shared" si="21"/>
        <v>102</v>
      </c>
      <c r="G17" s="158">
        <f t="shared" si="21"/>
        <v>106</v>
      </c>
      <c r="H17" s="158">
        <f t="shared" si="21"/>
        <v>111</v>
      </c>
      <c r="I17" s="158">
        <f t="shared" si="21"/>
        <v>102</v>
      </c>
      <c r="J17" s="158">
        <f t="shared" si="21"/>
        <v>106</v>
      </c>
      <c r="K17" s="158">
        <f t="shared" si="21"/>
        <v>111</v>
      </c>
      <c r="L17" s="158">
        <f t="shared" si="21"/>
        <v>102</v>
      </c>
      <c r="M17" s="158">
        <f t="shared" si="21"/>
        <v>106</v>
      </c>
      <c r="N17" s="158">
        <f t="shared" si="21"/>
        <v>111</v>
      </c>
      <c r="O17" s="158">
        <f t="shared" si="21"/>
        <v>102</v>
      </c>
      <c r="P17" s="158">
        <f t="shared" si="21"/>
        <v>106</v>
      </c>
      <c r="Q17" s="158">
        <f t="shared" si="21"/>
        <v>111</v>
      </c>
      <c r="R17" s="158">
        <f t="shared" si="21"/>
        <v>102</v>
      </c>
      <c r="S17" s="158">
        <f t="shared" si="21"/>
        <v>106</v>
      </c>
      <c r="T17" s="158">
        <f t="shared" si="21"/>
        <v>111</v>
      </c>
      <c r="U17" s="134" t="str">
        <f t="shared" si="2"/>
        <v>102:103</v>
      </c>
      <c r="V17" s="134" t="str">
        <f t="shared" si="2"/>
        <v>106:107</v>
      </c>
      <c r="W17" s="134" t="str">
        <f t="shared" si="2"/>
        <v>111:112</v>
      </c>
      <c r="X17" s="134" t="str">
        <f t="shared" si="2"/>
        <v>102:103</v>
      </c>
      <c r="Y17" s="134" t="str">
        <f t="shared" si="2"/>
        <v>106:107</v>
      </c>
      <c r="Z17" s="134" t="str">
        <f t="shared" si="2"/>
        <v>111:112</v>
      </c>
      <c r="AA17" s="134" t="str">
        <f t="shared" si="2"/>
        <v>102:103</v>
      </c>
      <c r="AB17" s="134" t="str">
        <f t="shared" si="2"/>
        <v>106:107</v>
      </c>
      <c r="AC17" s="134" t="str">
        <f t="shared" si="2"/>
        <v>111:112</v>
      </c>
      <c r="AD17" s="134" t="str">
        <f t="shared" si="2"/>
        <v>102:103</v>
      </c>
      <c r="AE17" s="134" t="str">
        <f t="shared" si="3"/>
        <v>106:107</v>
      </c>
      <c r="AF17" s="134" t="str">
        <f t="shared" si="3"/>
        <v>111:112</v>
      </c>
      <c r="AG17" s="134" t="str">
        <f t="shared" si="3"/>
        <v>102:103</v>
      </c>
      <c r="AH17" s="134" t="str">
        <f t="shared" si="3"/>
        <v>106:107</v>
      </c>
      <c r="AI17" s="134" t="str">
        <f t="shared" si="3"/>
        <v>111:112</v>
      </c>
      <c r="AJ17" s="134" t="str">
        <f t="shared" si="3"/>
        <v>102:103</v>
      </c>
      <c r="AK17" s="134" t="str">
        <f t="shared" si="3"/>
        <v>106:107</v>
      </c>
      <c r="AL17" s="134" t="str">
        <f t="shared" si="3"/>
        <v>111:112</v>
      </c>
      <c r="AM17" s="507">
        <f t="shared" si="19"/>
        <v>100</v>
      </c>
      <c r="AN17" s="507">
        <f t="shared" si="9"/>
        <v>107</v>
      </c>
      <c r="AO17" s="507">
        <f t="shared" si="10"/>
        <v>114</v>
      </c>
      <c r="AP17" s="507">
        <f t="shared" si="11"/>
        <v>102</v>
      </c>
      <c r="AQ17" s="507">
        <f t="shared" si="12"/>
        <v>106</v>
      </c>
      <c r="AR17" s="507">
        <f t="shared" si="13"/>
        <v>111</v>
      </c>
      <c r="AS17" s="507">
        <f t="shared" si="14"/>
        <v>100</v>
      </c>
      <c r="AT17" s="507">
        <f t="shared" si="15"/>
        <v>104</v>
      </c>
      <c r="AU17" s="507">
        <f t="shared" si="16"/>
        <v>109</v>
      </c>
      <c r="AW17">
        <f>AW12+365</f>
        <v>202.5</v>
      </c>
      <c r="AX17">
        <f t="shared" si="17"/>
        <v>100</v>
      </c>
      <c r="AY17">
        <f t="shared" si="17"/>
        <v>107</v>
      </c>
      <c r="AZ17">
        <f t="shared" si="17"/>
        <v>114</v>
      </c>
      <c r="BA17">
        <f t="shared" si="17"/>
        <v>102</v>
      </c>
      <c r="BB17">
        <f t="shared" si="18"/>
        <v>106</v>
      </c>
      <c r="BC17">
        <f t="shared" si="18"/>
        <v>111</v>
      </c>
      <c r="BD17">
        <f t="shared" si="18"/>
        <v>100</v>
      </c>
      <c r="BE17">
        <f t="shared" si="18"/>
        <v>104</v>
      </c>
      <c r="BF17">
        <f t="shared" si="18"/>
        <v>109</v>
      </c>
      <c r="BI17" s="29">
        <v>99</v>
      </c>
      <c r="BJ17" s="29">
        <v>107</v>
      </c>
      <c r="BK17" s="29">
        <v>113</v>
      </c>
      <c r="BL17" s="29">
        <v>101</v>
      </c>
      <c r="BM17" s="29">
        <v>106</v>
      </c>
      <c r="BN17" s="29">
        <v>111</v>
      </c>
      <c r="BO17" s="29">
        <v>99</v>
      </c>
      <c r="BP17" s="29">
        <v>104</v>
      </c>
      <c r="BQ17" s="29">
        <v>109</v>
      </c>
    </row>
    <row r="18" spans="1:69" outlineLevel="1">
      <c r="A18">
        <f t="shared" ref="A18:A21" si="22">A17+1</f>
        <v>8</v>
      </c>
      <c r="B18" s="32" t="s">
        <v>1726</v>
      </c>
      <c r="C18" s="157">
        <f t="shared" ref="C18:E32" si="23">INDEX($AM18:$AU18,1,C$8+(d.Region-1)*3)+INDEX(i.AgeJ,C$10,1)/7</f>
        <v>121</v>
      </c>
      <c r="D18" s="157">
        <f t="shared" si="23"/>
        <v>126</v>
      </c>
      <c r="E18" s="157">
        <f t="shared" si="23"/>
        <v>131</v>
      </c>
      <c r="F18" s="157"/>
      <c r="G18" s="157"/>
      <c r="H18" s="157"/>
      <c r="I18" s="157"/>
      <c r="J18" s="157"/>
      <c r="K18" s="157"/>
      <c r="L18" s="157"/>
      <c r="M18" s="157"/>
      <c r="N18" s="157"/>
      <c r="O18" s="157"/>
      <c r="P18" s="157"/>
      <c r="Q18" s="157"/>
      <c r="R18" s="157"/>
      <c r="S18" s="157"/>
      <c r="T18" s="157"/>
      <c r="U18" s="134" t="str">
        <f t="shared" ref="U18:U21" si="24">C18&amp;":"&amp;C18+1</f>
        <v>121:122</v>
      </c>
      <c r="V18" s="134" t="str">
        <f t="shared" ref="V18:V21" si="25">D18&amp;":"&amp;D18+1</f>
        <v>126:127</v>
      </c>
      <c r="W18" s="134" t="str">
        <f t="shared" ref="W18:W21" si="26">E18&amp;":"&amp;E18+1</f>
        <v>131:132</v>
      </c>
      <c r="X18" s="134"/>
      <c r="Y18" s="134"/>
      <c r="Z18" s="134"/>
      <c r="AA18" s="134"/>
      <c r="AB18" s="134"/>
      <c r="AC18" s="134"/>
      <c r="AD18" s="134"/>
      <c r="AE18" s="134"/>
      <c r="AF18" s="134"/>
      <c r="AG18" s="134"/>
      <c r="AH18" s="134"/>
      <c r="AI18" s="134"/>
      <c r="AJ18" s="134"/>
      <c r="AK18" s="134"/>
      <c r="AL18" s="134"/>
      <c r="AM18" s="507">
        <f t="shared" ref="AM18:AM21" si="27">AX18</f>
        <v>119</v>
      </c>
      <c r="AN18" s="507">
        <f t="shared" ref="AN18:AN21" si="28">AY18</f>
        <v>127</v>
      </c>
      <c r="AO18" s="507">
        <f t="shared" ref="AO18:AO21" si="29">AZ18</f>
        <v>133</v>
      </c>
      <c r="AP18" s="507">
        <f t="shared" ref="AP18:AP21" si="30">BA18</f>
        <v>121</v>
      </c>
      <c r="AQ18" s="507">
        <f t="shared" ref="AQ18:AQ21" si="31">BB18</f>
        <v>126</v>
      </c>
      <c r="AR18" s="507">
        <f t="shared" ref="AR18:AR21" si="32">BC18</f>
        <v>131</v>
      </c>
      <c r="AS18" s="507">
        <f t="shared" ref="AS18:AS21" si="33">BD18</f>
        <v>119</v>
      </c>
      <c r="AT18" s="507">
        <f t="shared" ref="AT18:AT21" si="34">BE18</f>
        <v>124</v>
      </c>
      <c r="AU18" s="507">
        <f t="shared" ref="AU18:AU21" si="35">BF18</f>
        <v>129</v>
      </c>
      <c r="AW18">
        <f>AW17+135</f>
        <v>337.5</v>
      </c>
      <c r="AX18">
        <f t="shared" si="17"/>
        <v>119</v>
      </c>
      <c r="AY18">
        <f t="shared" si="17"/>
        <v>127</v>
      </c>
      <c r="AZ18">
        <f t="shared" si="17"/>
        <v>133</v>
      </c>
      <c r="BA18">
        <f t="shared" si="17"/>
        <v>121</v>
      </c>
      <c r="BB18">
        <f t="shared" si="18"/>
        <v>126</v>
      </c>
      <c r="BC18">
        <f t="shared" si="18"/>
        <v>131</v>
      </c>
      <c r="BD18">
        <f t="shared" si="18"/>
        <v>119</v>
      </c>
      <c r="BE18">
        <f t="shared" si="18"/>
        <v>124</v>
      </c>
      <c r="BF18">
        <f t="shared" si="18"/>
        <v>129</v>
      </c>
      <c r="BI18" s="29">
        <v>58</v>
      </c>
      <c r="BJ18" s="29">
        <v>66</v>
      </c>
      <c r="BK18" s="29">
        <v>72</v>
      </c>
      <c r="BL18" s="29">
        <v>62</v>
      </c>
      <c r="BM18" s="29">
        <v>67</v>
      </c>
      <c r="BN18" s="29">
        <v>72</v>
      </c>
      <c r="BO18" s="29">
        <v>58</v>
      </c>
      <c r="BP18" s="29">
        <v>63</v>
      </c>
      <c r="BQ18" s="29">
        <v>68</v>
      </c>
    </row>
    <row r="19" spans="1:69" outlineLevel="1" collapsed="1">
      <c r="A19">
        <f t="shared" si="22"/>
        <v>9</v>
      </c>
      <c r="B19" s="32" t="s">
        <v>1727</v>
      </c>
      <c r="C19" s="157">
        <f t="shared" si="23"/>
        <v>129</v>
      </c>
      <c r="D19" s="157">
        <f t="shared" si="23"/>
        <v>133</v>
      </c>
      <c r="E19" s="157">
        <f t="shared" si="23"/>
        <v>138</v>
      </c>
      <c r="F19" s="157"/>
      <c r="G19" s="157"/>
      <c r="H19" s="157"/>
      <c r="I19" s="157"/>
      <c r="J19" s="157"/>
      <c r="K19" s="157"/>
      <c r="L19" s="157"/>
      <c r="M19" s="157"/>
      <c r="N19" s="157"/>
      <c r="O19" s="157"/>
      <c r="P19" s="157"/>
      <c r="Q19" s="157"/>
      <c r="R19" s="157"/>
      <c r="S19" s="157"/>
      <c r="T19" s="157"/>
      <c r="U19" s="134" t="str">
        <f t="shared" si="24"/>
        <v>129:130</v>
      </c>
      <c r="V19" s="134" t="str">
        <f t="shared" si="25"/>
        <v>133:134</v>
      </c>
      <c r="W19" s="134" t="str">
        <f t="shared" si="26"/>
        <v>138:139</v>
      </c>
      <c r="X19" s="134"/>
      <c r="Y19" s="134"/>
      <c r="Z19" s="134"/>
      <c r="AA19" s="134"/>
      <c r="AB19" s="134"/>
      <c r="AC19" s="134"/>
      <c r="AD19" s="134"/>
      <c r="AE19" s="134"/>
      <c r="AF19" s="134"/>
      <c r="AG19" s="134"/>
      <c r="AH19" s="134"/>
      <c r="AI19" s="134"/>
      <c r="AJ19" s="134"/>
      <c r="AK19" s="134"/>
      <c r="AL19" s="134"/>
      <c r="AM19" s="507">
        <f t="shared" si="27"/>
        <v>127</v>
      </c>
      <c r="AN19" s="507">
        <f t="shared" si="28"/>
        <v>134</v>
      </c>
      <c r="AO19" s="507">
        <f t="shared" si="29"/>
        <v>141</v>
      </c>
      <c r="AP19" s="507">
        <f t="shared" si="30"/>
        <v>129</v>
      </c>
      <c r="AQ19" s="507">
        <f t="shared" si="31"/>
        <v>133</v>
      </c>
      <c r="AR19" s="507">
        <f t="shared" si="32"/>
        <v>138</v>
      </c>
      <c r="AS19" s="507">
        <f t="shared" si="33"/>
        <v>127</v>
      </c>
      <c r="AT19" s="507">
        <f t="shared" si="34"/>
        <v>131</v>
      </c>
      <c r="AU19" s="507">
        <f t="shared" si="35"/>
        <v>136</v>
      </c>
      <c r="AW19">
        <f t="shared" ref="AW19:AW20" si="36">AW15+365</f>
        <v>391.5</v>
      </c>
      <c r="AX19">
        <f t="shared" si="17"/>
        <v>127</v>
      </c>
      <c r="AY19">
        <f t="shared" si="17"/>
        <v>134</v>
      </c>
      <c r="AZ19">
        <f t="shared" si="17"/>
        <v>141</v>
      </c>
      <c r="BA19">
        <f t="shared" si="17"/>
        <v>129</v>
      </c>
      <c r="BB19">
        <f t="shared" si="18"/>
        <v>133</v>
      </c>
      <c r="BC19">
        <f t="shared" si="18"/>
        <v>138</v>
      </c>
      <c r="BD19">
        <f t="shared" si="18"/>
        <v>127</v>
      </c>
      <c r="BE19">
        <f t="shared" si="18"/>
        <v>131</v>
      </c>
      <c r="BF19">
        <f t="shared" si="18"/>
        <v>136</v>
      </c>
      <c r="BI19" s="29">
        <v>74</v>
      </c>
      <c r="BJ19" s="29">
        <v>82</v>
      </c>
      <c r="BK19" s="29">
        <v>88</v>
      </c>
      <c r="BL19" s="29">
        <v>76</v>
      </c>
      <c r="BM19" s="29">
        <v>81</v>
      </c>
      <c r="BN19" s="29">
        <v>86</v>
      </c>
      <c r="BO19" s="29">
        <v>74</v>
      </c>
      <c r="BP19" s="29">
        <v>79</v>
      </c>
      <c r="BQ19" s="29">
        <v>84</v>
      </c>
    </row>
    <row r="20" spans="1:69" outlineLevel="1" collapsed="1">
      <c r="A20">
        <f t="shared" si="22"/>
        <v>10</v>
      </c>
      <c r="B20" s="32" t="s">
        <v>1728</v>
      </c>
      <c r="C20" s="157">
        <f t="shared" si="23"/>
        <v>137</v>
      </c>
      <c r="D20" s="157">
        <f t="shared" si="23"/>
        <v>141</v>
      </c>
      <c r="E20" s="157">
        <f t="shared" si="23"/>
        <v>146</v>
      </c>
      <c r="F20" s="157"/>
      <c r="G20" s="157"/>
      <c r="H20" s="157"/>
      <c r="I20" s="157"/>
      <c r="J20" s="157"/>
      <c r="K20" s="157"/>
      <c r="L20" s="157"/>
      <c r="M20" s="157"/>
      <c r="N20" s="157"/>
      <c r="O20" s="157"/>
      <c r="P20" s="157"/>
      <c r="Q20" s="157"/>
      <c r="R20" s="157"/>
      <c r="S20" s="157"/>
      <c r="T20" s="157"/>
      <c r="U20" s="134" t="str">
        <f t="shared" si="24"/>
        <v>137:138</v>
      </c>
      <c r="V20" s="134" t="str">
        <f t="shared" si="25"/>
        <v>141:142</v>
      </c>
      <c r="W20" s="134" t="str">
        <f t="shared" si="26"/>
        <v>146:147</v>
      </c>
      <c r="X20" s="134"/>
      <c r="Y20" s="134"/>
      <c r="Z20" s="134"/>
      <c r="AA20" s="134"/>
      <c r="AB20" s="134"/>
      <c r="AC20" s="134"/>
      <c r="AD20" s="134"/>
      <c r="AE20" s="134"/>
      <c r="AF20" s="134"/>
      <c r="AG20" s="134"/>
      <c r="AH20" s="134"/>
      <c r="AI20" s="134"/>
      <c r="AJ20" s="134"/>
      <c r="AK20" s="134"/>
      <c r="AL20" s="134"/>
      <c r="AM20" s="507">
        <f t="shared" si="27"/>
        <v>135</v>
      </c>
      <c r="AN20" s="507">
        <f t="shared" si="28"/>
        <v>142</v>
      </c>
      <c r="AO20" s="507">
        <f t="shared" si="29"/>
        <v>149</v>
      </c>
      <c r="AP20" s="507">
        <f t="shared" si="30"/>
        <v>137</v>
      </c>
      <c r="AQ20" s="507">
        <f t="shared" si="31"/>
        <v>141</v>
      </c>
      <c r="AR20" s="507">
        <f t="shared" si="32"/>
        <v>146</v>
      </c>
      <c r="AS20" s="507">
        <f t="shared" si="33"/>
        <v>135</v>
      </c>
      <c r="AT20" s="507">
        <f t="shared" si="34"/>
        <v>139</v>
      </c>
      <c r="AU20" s="507">
        <f t="shared" si="35"/>
        <v>144</v>
      </c>
      <c r="AW20">
        <f t="shared" si="36"/>
        <v>447.5</v>
      </c>
      <c r="AX20">
        <f t="shared" si="17"/>
        <v>135</v>
      </c>
      <c r="AY20">
        <f t="shared" si="17"/>
        <v>142</v>
      </c>
      <c r="AZ20">
        <f t="shared" si="17"/>
        <v>149</v>
      </c>
      <c r="BA20">
        <f t="shared" si="17"/>
        <v>137</v>
      </c>
      <c r="BB20">
        <f t="shared" si="18"/>
        <v>141</v>
      </c>
      <c r="BC20">
        <f t="shared" si="18"/>
        <v>146</v>
      </c>
      <c r="BD20">
        <f t="shared" si="18"/>
        <v>135</v>
      </c>
      <c r="BE20">
        <f t="shared" si="18"/>
        <v>139</v>
      </c>
      <c r="BF20">
        <f t="shared" si="18"/>
        <v>144</v>
      </c>
      <c r="BI20" s="29">
        <v>83</v>
      </c>
      <c r="BJ20" s="29">
        <v>91</v>
      </c>
      <c r="BK20" s="29">
        <v>97</v>
      </c>
      <c r="BL20" s="29">
        <v>85</v>
      </c>
      <c r="BM20" s="29">
        <v>90</v>
      </c>
      <c r="BN20" s="29">
        <v>95</v>
      </c>
      <c r="BO20" s="29">
        <v>83</v>
      </c>
      <c r="BP20" s="29">
        <v>88</v>
      </c>
      <c r="BQ20" s="29">
        <v>93</v>
      </c>
    </row>
    <row r="21" spans="1:69" outlineLevel="1" collapsed="1">
      <c r="A21">
        <f t="shared" si="22"/>
        <v>11</v>
      </c>
      <c r="B21" s="32" t="s">
        <v>1730</v>
      </c>
      <c r="C21" s="158">
        <f t="shared" ref="C21:E21" si="37">INDEX($AM21:$AU21,1,C$8+(d.Region-1)*3)</f>
        <v>154</v>
      </c>
      <c r="D21" s="158">
        <f t="shared" si="37"/>
        <v>159</v>
      </c>
      <c r="E21" s="158">
        <f t="shared" si="37"/>
        <v>164</v>
      </c>
      <c r="F21" s="158"/>
      <c r="G21" s="158"/>
      <c r="H21" s="158"/>
      <c r="I21" s="158"/>
      <c r="J21" s="158"/>
      <c r="K21" s="158"/>
      <c r="L21" s="158"/>
      <c r="M21" s="158"/>
      <c r="N21" s="158"/>
      <c r="O21" s="158"/>
      <c r="P21" s="158"/>
      <c r="Q21" s="158"/>
      <c r="R21" s="158"/>
      <c r="S21" s="158"/>
      <c r="T21" s="158"/>
      <c r="U21" s="134" t="str">
        <f t="shared" si="24"/>
        <v>154:155</v>
      </c>
      <c r="V21" s="134" t="str">
        <f t="shared" si="25"/>
        <v>159:160</v>
      </c>
      <c r="W21" s="134" t="str">
        <f t="shared" si="26"/>
        <v>164:165</v>
      </c>
      <c r="X21" s="134"/>
      <c r="Y21" s="134"/>
      <c r="Z21" s="134"/>
      <c r="AA21" s="134"/>
      <c r="AB21" s="134"/>
      <c r="AC21" s="134"/>
      <c r="AD21" s="134"/>
      <c r="AE21" s="134"/>
      <c r="AF21" s="134"/>
      <c r="AG21" s="134"/>
      <c r="AH21" s="134"/>
      <c r="AI21" s="134"/>
      <c r="AJ21" s="134"/>
      <c r="AK21" s="134"/>
      <c r="AL21" s="134"/>
      <c r="AM21" s="507">
        <f t="shared" si="27"/>
        <v>152</v>
      </c>
      <c r="AN21" s="507">
        <f t="shared" si="28"/>
        <v>160</v>
      </c>
      <c r="AO21" s="507">
        <f t="shared" si="29"/>
        <v>166</v>
      </c>
      <c r="AP21" s="507">
        <f t="shared" si="30"/>
        <v>154</v>
      </c>
      <c r="AQ21" s="507">
        <f t="shared" si="31"/>
        <v>159</v>
      </c>
      <c r="AR21" s="507">
        <f t="shared" si="32"/>
        <v>164</v>
      </c>
      <c r="AS21" s="507">
        <f t="shared" si="33"/>
        <v>152</v>
      </c>
      <c r="AT21" s="507">
        <f t="shared" si="34"/>
        <v>157</v>
      </c>
      <c r="AU21" s="507">
        <f t="shared" si="35"/>
        <v>162</v>
      </c>
      <c r="AW21">
        <f>AW17+365</f>
        <v>567.5</v>
      </c>
      <c r="AX21">
        <f t="shared" si="17"/>
        <v>152</v>
      </c>
      <c r="AY21">
        <f t="shared" si="17"/>
        <v>160</v>
      </c>
      <c r="AZ21">
        <f t="shared" si="17"/>
        <v>166</v>
      </c>
      <c r="BA21">
        <f t="shared" si="17"/>
        <v>154</v>
      </c>
      <c r="BB21">
        <f t="shared" si="18"/>
        <v>159</v>
      </c>
      <c r="BC21">
        <f t="shared" si="18"/>
        <v>164</v>
      </c>
      <c r="BD21">
        <f t="shared" si="18"/>
        <v>152</v>
      </c>
      <c r="BE21">
        <f t="shared" si="18"/>
        <v>157</v>
      </c>
      <c r="BF21">
        <f t="shared" si="18"/>
        <v>162</v>
      </c>
      <c r="BI21" s="29">
        <v>99</v>
      </c>
      <c r="BJ21" s="29">
        <v>107</v>
      </c>
      <c r="BK21" s="29">
        <v>113</v>
      </c>
      <c r="BL21" s="29">
        <v>101</v>
      </c>
      <c r="BM21" s="29">
        <v>106</v>
      </c>
      <c r="BN21" s="29">
        <v>111</v>
      </c>
      <c r="BO21" s="29">
        <v>99</v>
      </c>
      <c r="BP21" s="29">
        <v>104</v>
      </c>
      <c r="BQ21" s="29">
        <v>109</v>
      </c>
    </row>
    <row r="22" spans="1:69" outlineLevel="1">
      <c r="A22">
        <f t="shared" ref="A22:A37" si="38">A21+1</f>
        <v>12</v>
      </c>
      <c r="B22" s="32" t="s">
        <v>1726</v>
      </c>
      <c r="C22" s="157">
        <f t="shared" si="23"/>
        <v>173</v>
      </c>
      <c r="D22" s="157">
        <f t="shared" si="23"/>
        <v>178</v>
      </c>
      <c r="E22" s="157">
        <f t="shared" si="23"/>
        <v>183</v>
      </c>
      <c r="F22" s="157"/>
      <c r="G22" s="157"/>
      <c r="H22" s="157"/>
      <c r="I22" s="157"/>
      <c r="J22" s="157"/>
      <c r="K22" s="157"/>
      <c r="L22" s="157"/>
      <c r="M22" s="157"/>
      <c r="N22" s="157"/>
      <c r="O22" s="157"/>
      <c r="P22" s="157"/>
      <c r="Q22" s="157"/>
      <c r="R22" s="157"/>
      <c r="S22" s="157"/>
      <c r="T22" s="157"/>
      <c r="U22" s="134" t="str">
        <f t="shared" ref="U22:U37" si="39">C22&amp;":"&amp;C22+1</f>
        <v>173:174</v>
      </c>
      <c r="V22" s="134" t="str">
        <f t="shared" ref="V22:V37" si="40">D22&amp;":"&amp;D22+1</f>
        <v>178:179</v>
      </c>
      <c r="W22" s="134" t="str">
        <f t="shared" ref="W22:W37" si="41">E22&amp;":"&amp;E22+1</f>
        <v>183:184</v>
      </c>
      <c r="X22" s="134"/>
      <c r="Y22" s="134"/>
      <c r="Z22" s="134"/>
      <c r="AA22" s="134"/>
      <c r="AB22" s="134"/>
      <c r="AC22" s="134"/>
      <c r="AD22" s="134"/>
      <c r="AE22" s="134"/>
      <c r="AF22" s="134"/>
      <c r="AG22" s="134"/>
      <c r="AH22" s="134"/>
      <c r="AI22" s="134"/>
      <c r="AJ22" s="134"/>
      <c r="AK22" s="134"/>
      <c r="AL22" s="134"/>
      <c r="AM22" s="507">
        <f t="shared" ref="AM22:AM37" si="42">AX22</f>
        <v>171</v>
      </c>
      <c r="AN22" s="507">
        <f t="shared" ref="AN22:AN37" si="43">AY22</f>
        <v>179</v>
      </c>
      <c r="AO22" s="507">
        <f t="shared" ref="AO22:AO37" si="44">AZ22</f>
        <v>185</v>
      </c>
      <c r="AP22" s="507">
        <f t="shared" ref="AP22:AP37" si="45">BA22</f>
        <v>173</v>
      </c>
      <c r="AQ22" s="507">
        <f t="shared" ref="AQ22:AQ37" si="46">BB22</f>
        <v>178</v>
      </c>
      <c r="AR22" s="507">
        <f t="shared" ref="AR22:AR37" si="47">BC22</f>
        <v>183</v>
      </c>
      <c r="AS22" s="507">
        <f t="shared" ref="AS22:AS37" si="48">BD22</f>
        <v>171</v>
      </c>
      <c r="AT22" s="507">
        <f t="shared" ref="AT22:AT37" si="49">BE22</f>
        <v>176</v>
      </c>
      <c r="AU22" s="507">
        <f t="shared" ref="AU22:AU37" si="50">BF22</f>
        <v>181</v>
      </c>
      <c r="AW22">
        <f>AW21+135</f>
        <v>702.5</v>
      </c>
      <c r="AX22">
        <f t="shared" si="17"/>
        <v>171</v>
      </c>
      <c r="AY22">
        <f t="shared" si="17"/>
        <v>179</v>
      </c>
      <c r="AZ22">
        <f t="shared" si="17"/>
        <v>185</v>
      </c>
      <c r="BA22">
        <f t="shared" si="17"/>
        <v>173</v>
      </c>
      <c r="BB22">
        <f t="shared" si="18"/>
        <v>178</v>
      </c>
      <c r="BC22">
        <f t="shared" si="18"/>
        <v>183</v>
      </c>
      <c r="BD22">
        <f t="shared" si="18"/>
        <v>171</v>
      </c>
      <c r="BE22">
        <f t="shared" si="18"/>
        <v>176</v>
      </c>
      <c r="BF22">
        <f t="shared" si="18"/>
        <v>181</v>
      </c>
      <c r="BI22" s="29">
        <v>58</v>
      </c>
      <c r="BJ22" s="29">
        <v>66</v>
      </c>
      <c r="BK22" s="29">
        <v>72</v>
      </c>
      <c r="BL22" s="29">
        <v>62</v>
      </c>
      <c r="BM22" s="29">
        <v>67</v>
      </c>
      <c r="BN22" s="29">
        <v>72</v>
      </c>
      <c r="BO22" s="29">
        <v>58</v>
      </c>
      <c r="BP22" s="29">
        <v>63</v>
      </c>
      <c r="BQ22" s="29">
        <v>68</v>
      </c>
    </row>
    <row r="23" spans="1:69" outlineLevel="1" collapsed="1">
      <c r="A23">
        <f t="shared" si="38"/>
        <v>13</v>
      </c>
      <c r="B23" s="32" t="s">
        <v>1731</v>
      </c>
      <c r="C23" s="157">
        <f t="shared" si="23"/>
        <v>181</v>
      </c>
      <c r="D23" s="157">
        <f t="shared" si="23"/>
        <v>186</v>
      </c>
      <c r="E23" s="157">
        <f t="shared" si="23"/>
        <v>191</v>
      </c>
      <c r="F23" s="157"/>
      <c r="G23" s="157"/>
      <c r="H23" s="157"/>
      <c r="I23" s="157"/>
      <c r="J23" s="157"/>
      <c r="K23" s="157"/>
      <c r="L23" s="157"/>
      <c r="M23" s="157"/>
      <c r="N23" s="157"/>
      <c r="O23" s="157"/>
      <c r="P23" s="157"/>
      <c r="Q23" s="157"/>
      <c r="R23" s="157"/>
      <c r="S23" s="157"/>
      <c r="T23" s="157"/>
      <c r="U23" s="134" t="str">
        <f t="shared" si="39"/>
        <v>181:182</v>
      </c>
      <c r="V23" s="134" t="str">
        <f t="shared" si="40"/>
        <v>186:187</v>
      </c>
      <c r="W23" s="134" t="str">
        <f t="shared" si="41"/>
        <v>191:192</v>
      </c>
      <c r="X23" s="134"/>
      <c r="Y23" s="134"/>
      <c r="Z23" s="134"/>
      <c r="AA23" s="134"/>
      <c r="AB23" s="134"/>
      <c r="AC23" s="134"/>
      <c r="AD23" s="134"/>
      <c r="AE23" s="134"/>
      <c r="AF23" s="134"/>
      <c r="AG23" s="134"/>
      <c r="AH23" s="134"/>
      <c r="AI23" s="134"/>
      <c r="AJ23" s="134"/>
      <c r="AK23" s="134"/>
      <c r="AL23" s="134"/>
      <c r="AM23" s="507">
        <f t="shared" si="42"/>
        <v>179</v>
      </c>
      <c r="AN23" s="507">
        <f t="shared" si="43"/>
        <v>187</v>
      </c>
      <c r="AO23" s="507">
        <f t="shared" si="44"/>
        <v>193</v>
      </c>
      <c r="AP23" s="507">
        <f t="shared" si="45"/>
        <v>181</v>
      </c>
      <c r="AQ23" s="507">
        <f t="shared" si="46"/>
        <v>186</v>
      </c>
      <c r="AR23" s="507">
        <f t="shared" si="47"/>
        <v>191</v>
      </c>
      <c r="AS23" s="507">
        <f t="shared" si="48"/>
        <v>179</v>
      </c>
      <c r="AT23" s="507">
        <f t="shared" si="49"/>
        <v>184</v>
      </c>
      <c r="AU23" s="507">
        <f t="shared" si="50"/>
        <v>189</v>
      </c>
      <c r="AW23">
        <f t="shared" ref="AW23:AW24" si="51">AW19+365</f>
        <v>756.5</v>
      </c>
      <c r="AX23">
        <f t="shared" si="17"/>
        <v>179</v>
      </c>
      <c r="AY23">
        <f t="shared" si="17"/>
        <v>187</v>
      </c>
      <c r="AZ23">
        <f t="shared" si="17"/>
        <v>193</v>
      </c>
      <c r="BA23">
        <f t="shared" si="17"/>
        <v>181</v>
      </c>
      <c r="BB23">
        <f t="shared" si="18"/>
        <v>186</v>
      </c>
      <c r="BC23">
        <f t="shared" si="18"/>
        <v>191</v>
      </c>
      <c r="BD23">
        <f t="shared" si="18"/>
        <v>179</v>
      </c>
      <c r="BE23">
        <f t="shared" si="18"/>
        <v>184</v>
      </c>
      <c r="BF23">
        <f t="shared" si="18"/>
        <v>189</v>
      </c>
      <c r="BI23" s="29">
        <v>74</v>
      </c>
      <c r="BJ23" s="29">
        <v>82</v>
      </c>
      <c r="BK23" s="29">
        <v>88</v>
      </c>
      <c r="BL23" s="29">
        <v>76</v>
      </c>
      <c r="BM23" s="29">
        <v>81</v>
      </c>
      <c r="BN23" s="29">
        <v>86</v>
      </c>
      <c r="BO23" s="29">
        <v>74</v>
      </c>
      <c r="BP23" s="29">
        <v>79</v>
      </c>
      <c r="BQ23" s="29">
        <v>84</v>
      </c>
    </row>
    <row r="24" spans="1:69" outlineLevel="1" collapsed="1">
      <c r="A24">
        <f t="shared" si="38"/>
        <v>14</v>
      </c>
      <c r="B24" s="32" t="s">
        <v>1728</v>
      </c>
      <c r="C24" s="157">
        <f t="shared" si="23"/>
        <v>189</v>
      </c>
      <c r="D24" s="157">
        <f t="shared" si="23"/>
        <v>194</v>
      </c>
      <c r="E24" s="157">
        <f t="shared" si="23"/>
        <v>199</v>
      </c>
      <c r="F24" s="157"/>
      <c r="G24" s="157"/>
      <c r="H24" s="157"/>
      <c r="I24" s="157"/>
      <c r="J24" s="157"/>
      <c r="K24" s="157"/>
      <c r="L24" s="157"/>
      <c r="M24" s="157"/>
      <c r="N24" s="157"/>
      <c r="O24" s="157"/>
      <c r="P24" s="157"/>
      <c r="Q24" s="157"/>
      <c r="R24" s="157"/>
      <c r="S24" s="157"/>
      <c r="T24" s="157"/>
      <c r="U24" s="134" t="str">
        <f t="shared" si="39"/>
        <v>189:190</v>
      </c>
      <c r="V24" s="134" t="str">
        <f t="shared" si="40"/>
        <v>194:195</v>
      </c>
      <c r="W24" s="134" t="str">
        <f t="shared" si="41"/>
        <v>199:200</v>
      </c>
      <c r="X24" s="134"/>
      <c r="Y24" s="134"/>
      <c r="Z24" s="134"/>
      <c r="AA24" s="134"/>
      <c r="AB24" s="134"/>
      <c r="AC24" s="134"/>
      <c r="AD24" s="134"/>
      <c r="AE24" s="134"/>
      <c r="AF24" s="134"/>
      <c r="AG24" s="134"/>
      <c r="AH24" s="134"/>
      <c r="AI24" s="134"/>
      <c r="AJ24" s="134"/>
      <c r="AK24" s="134"/>
      <c r="AL24" s="134"/>
      <c r="AM24" s="507">
        <f t="shared" si="42"/>
        <v>187</v>
      </c>
      <c r="AN24" s="507">
        <f t="shared" si="43"/>
        <v>195</v>
      </c>
      <c r="AO24" s="507">
        <f t="shared" si="44"/>
        <v>201</v>
      </c>
      <c r="AP24" s="507">
        <f t="shared" si="45"/>
        <v>189</v>
      </c>
      <c r="AQ24" s="507">
        <f t="shared" si="46"/>
        <v>194</v>
      </c>
      <c r="AR24" s="507">
        <f t="shared" si="47"/>
        <v>199</v>
      </c>
      <c r="AS24" s="507">
        <f t="shared" si="48"/>
        <v>187</v>
      </c>
      <c r="AT24" s="507">
        <f t="shared" si="49"/>
        <v>192</v>
      </c>
      <c r="AU24" s="507">
        <f t="shared" si="50"/>
        <v>197</v>
      </c>
      <c r="AW24">
        <f t="shared" si="51"/>
        <v>812.5</v>
      </c>
      <c r="AX24">
        <f t="shared" si="17"/>
        <v>187</v>
      </c>
      <c r="AY24">
        <f t="shared" si="17"/>
        <v>195</v>
      </c>
      <c r="AZ24">
        <f t="shared" si="17"/>
        <v>201</v>
      </c>
      <c r="BA24">
        <f t="shared" si="17"/>
        <v>189</v>
      </c>
      <c r="BB24">
        <f t="shared" si="18"/>
        <v>194</v>
      </c>
      <c r="BC24">
        <f t="shared" si="18"/>
        <v>199</v>
      </c>
      <c r="BD24">
        <f t="shared" si="18"/>
        <v>187</v>
      </c>
      <c r="BE24">
        <f t="shared" si="18"/>
        <v>192</v>
      </c>
      <c r="BF24">
        <f t="shared" si="18"/>
        <v>197</v>
      </c>
      <c r="BI24" s="29">
        <v>83</v>
      </c>
      <c r="BJ24" s="29">
        <v>91</v>
      </c>
      <c r="BK24" s="29">
        <v>97</v>
      </c>
      <c r="BL24" s="29">
        <v>85</v>
      </c>
      <c r="BM24" s="29">
        <v>90</v>
      </c>
      <c r="BN24" s="29">
        <v>95</v>
      </c>
      <c r="BO24" s="29">
        <v>83</v>
      </c>
      <c r="BP24" s="29">
        <v>88</v>
      </c>
      <c r="BQ24" s="29">
        <v>93</v>
      </c>
    </row>
    <row r="25" spans="1:69" outlineLevel="1" collapsed="1">
      <c r="A25">
        <f t="shared" si="38"/>
        <v>15</v>
      </c>
      <c r="B25" s="32" t="s">
        <v>1732</v>
      </c>
      <c r="C25" s="158">
        <f t="shared" ref="C25:E37" si="52">INDEX($AM25:$AU25,1,C$8+(d.Region-1)*3)</f>
        <v>206</v>
      </c>
      <c r="D25" s="158">
        <f t="shared" si="52"/>
        <v>211</v>
      </c>
      <c r="E25" s="158">
        <f t="shared" si="52"/>
        <v>216</v>
      </c>
      <c r="F25" s="158"/>
      <c r="G25" s="158"/>
      <c r="H25" s="158"/>
      <c r="I25" s="158"/>
      <c r="J25" s="158"/>
      <c r="K25" s="158"/>
      <c r="L25" s="158"/>
      <c r="M25" s="158"/>
      <c r="N25" s="158"/>
      <c r="O25" s="158"/>
      <c r="P25" s="158"/>
      <c r="Q25" s="158"/>
      <c r="R25" s="158"/>
      <c r="S25" s="158"/>
      <c r="T25" s="158"/>
      <c r="U25" s="134" t="str">
        <f t="shared" si="39"/>
        <v>206:207</v>
      </c>
      <c r="V25" s="134" t="str">
        <f t="shared" si="40"/>
        <v>211:212</v>
      </c>
      <c r="W25" s="134" t="str">
        <f t="shared" si="41"/>
        <v>216:217</v>
      </c>
      <c r="X25" s="134"/>
      <c r="Y25" s="134"/>
      <c r="Z25" s="134"/>
      <c r="AA25" s="134"/>
      <c r="AB25" s="134"/>
      <c r="AC25" s="134"/>
      <c r="AD25" s="134"/>
      <c r="AE25" s="134"/>
      <c r="AF25" s="134"/>
      <c r="AG25" s="134"/>
      <c r="AH25" s="134"/>
      <c r="AI25" s="134"/>
      <c r="AJ25" s="134"/>
      <c r="AK25" s="134"/>
      <c r="AL25" s="134"/>
      <c r="AM25" s="507">
        <f t="shared" si="42"/>
        <v>204</v>
      </c>
      <c r="AN25" s="507">
        <f t="shared" si="43"/>
        <v>212</v>
      </c>
      <c r="AO25" s="507">
        <f t="shared" si="44"/>
        <v>218</v>
      </c>
      <c r="AP25" s="507">
        <f t="shared" si="45"/>
        <v>206</v>
      </c>
      <c r="AQ25" s="507">
        <f t="shared" si="46"/>
        <v>211</v>
      </c>
      <c r="AR25" s="507">
        <f t="shared" si="47"/>
        <v>216</v>
      </c>
      <c r="AS25" s="507">
        <f t="shared" si="48"/>
        <v>204</v>
      </c>
      <c r="AT25" s="507">
        <f t="shared" si="49"/>
        <v>209</v>
      </c>
      <c r="AU25" s="507">
        <f t="shared" si="50"/>
        <v>214</v>
      </c>
      <c r="AW25">
        <f>AW21+365</f>
        <v>932.5</v>
      </c>
      <c r="AX25">
        <f t="shared" si="17"/>
        <v>204</v>
      </c>
      <c r="AY25">
        <f t="shared" si="17"/>
        <v>212</v>
      </c>
      <c r="AZ25">
        <f t="shared" si="17"/>
        <v>218</v>
      </c>
      <c r="BA25">
        <f t="shared" si="17"/>
        <v>206</v>
      </c>
      <c r="BB25">
        <f t="shared" si="18"/>
        <v>211</v>
      </c>
      <c r="BC25">
        <f t="shared" si="18"/>
        <v>216</v>
      </c>
      <c r="BD25">
        <f t="shared" si="18"/>
        <v>204</v>
      </c>
      <c r="BE25">
        <f t="shared" si="18"/>
        <v>209</v>
      </c>
      <c r="BF25">
        <f t="shared" si="18"/>
        <v>214</v>
      </c>
      <c r="BI25" s="29">
        <v>99</v>
      </c>
      <c r="BJ25" s="29">
        <v>107</v>
      </c>
      <c r="BK25" s="29">
        <v>113</v>
      </c>
      <c r="BL25" s="29">
        <v>101</v>
      </c>
      <c r="BM25" s="29">
        <v>106</v>
      </c>
      <c r="BN25" s="29">
        <v>111</v>
      </c>
      <c r="BO25" s="29">
        <v>99</v>
      </c>
      <c r="BP25" s="29">
        <v>104</v>
      </c>
      <c r="BQ25" s="29">
        <v>109</v>
      </c>
    </row>
    <row r="26" spans="1:69" outlineLevel="1">
      <c r="A26">
        <f t="shared" si="38"/>
        <v>16</v>
      </c>
      <c r="B26" s="32" t="s">
        <v>1726</v>
      </c>
      <c r="C26" s="157">
        <f t="shared" si="23"/>
        <v>225</v>
      </c>
      <c r="D26" s="157">
        <f t="shared" si="23"/>
        <v>230</v>
      </c>
      <c r="E26" s="157">
        <f t="shared" si="23"/>
        <v>235</v>
      </c>
      <c r="F26" s="157"/>
      <c r="G26" s="157"/>
      <c r="H26" s="157"/>
      <c r="I26" s="157"/>
      <c r="J26" s="157"/>
      <c r="K26" s="157"/>
      <c r="L26" s="157"/>
      <c r="M26" s="157"/>
      <c r="N26" s="157"/>
      <c r="O26" s="157"/>
      <c r="P26" s="157"/>
      <c r="Q26" s="157"/>
      <c r="R26" s="157"/>
      <c r="S26" s="157"/>
      <c r="T26" s="157"/>
      <c r="U26" s="134" t="str">
        <f t="shared" si="39"/>
        <v>225:226</v>
      </c>
      <c r="V26" s="134" t="str">
        <f t="shared" si="40"/>
        <v>230:231</v>
      </c>
      <c r="W26" s="134" t="str">
        <f t="shared" si="41"/>
        <v>235:236</v>
      </c>
      <c r="X26" s="134"/>
      <c r="Y26" s="134"/>
      <c r="Z26" s="134"/>
      <c r="AA26" s="134"/>
      <c r="AB26" s="134"/>
      <c r="AC26" s="134"/>
      <c r="AD26" s="134"/>
      <c r="AE26" s="134"/>
      <c r="AF26" s="134"/>
      <c r="AG26" s="134"/>
      <c r="AH26" s="134"/>
      <c r="AI26" s="134"/>
      <c r="AJ26" s="134"/>
      <c r="AK26" s="134"/>
      <c r="AL26" s="134"/>
      <c r="AM26" s="507">
        <f t="shared" si="42"/>
        <v>223</v>
      </c>
      <c r="AN26" s="507">
        <f t="shared" si="43"/>
        <v>231</v>
      </c>
      <c r="AO26" s="507">
        <f t="shared" si="44"/>
        <v>237</v>
      </c>
      <c r="AP26" s="507">
        <f t="shared" si="45"/>
        <v>225</v>
      </c>
      <c r="AQ26" s="507">
        <f t="shared" si="46"/>
        <v>230</v>
      </c>
      <c r="AR26" s="507">
        <f t="shared" si="47"/>
        <v>235</v>
      </c>
      <c r="AS26" s="507">
        <f t="shared" si="48"/>
        <v>223</v>
      </c>
      <c r="AT26" s="507">
        <f t="shared" si="49"/>
        <v>228</v>
      </c>
      <c r="AU26" s="507">
        <f t="shared" si="50"/>
        <v>233</v>
      </c>
      <c r="AW26">
        <f>AW25+135</f>
        <v>1067.5</v>
      </c>
      <c r="AX26">
        <f t="shared" si="17"/>
        <v>223</v>
      </c>
      <c r="AY26">
        <f t="shared" si="17"/>
        <v>231</v>
      </c>
      <c r="AZ26">
        <f t="shared" si="17"/>
        <v>237</v>
      </c>
      <c r="BA26">
        <f t="shared" si="17"/>
        <v>225</v>
      </c>
      <c r="BB26">
        <f t="shared" si="18"/>
        <v>230</v>
      </c>
      <c r="BC26">
        <f t="shared" si="18"/>
        <v>235</v>
      </c>
      <c r="BD26">
        <f t="shared" si="18"/>
        <v>223</v>
      </c>
      <c r="BE26">
        <f t="shared" si="18"/>
        <v>228</v>
      </c>
      <c r="BF26">
        <f t="shared" si="18"/>
        <v>233</v>
      </c>
      <c r="BI26" s="29">
        <v>58</v>
      </c>
      <c r="BJ26" s="29">
        <v>66</v>
      </c>
      <c r="BK26" s="29">
        <v>72</v>
      </c>
      <c r="BL26" s="29">
        <v>62</v>
      </c>
      <c r="BM26" s="29">
        <v>67</v>
      </c>
      <c r="BN26" s="29">
        <v>72</v>
      </c>
      <c r="BO26" s="29">
        <v>58</v>
      </c>
      <c r="BP26" s="29">
        <v>63</v>
      </c>
      <c r="BQ26" s="29">
        <v>68</v>
      </c>
    </row>
    <row r="27" spans="1:69" outlineLevel="1" collapsed="1">
      <c r="A27">
        <f t="shared" si="38"/>
        <v>17</v>
      </c>
      <c r="B27" s="32" t="s">
        <v>1733</v>
      </c>
      <c r="C27" s="157">
        <f t="shared" si="23"/>
        <v>233</v>
      </c>
      <c r="D27" s="157">
        <f t="shared" si="23"/>
        <v>238</v>
      </c>
      <c r="E27" s="157">
        <f t="shared" si="23"/>
        <v>243</v>
      </c>
      <c r="F27" s="157"/>
      <c r="G27" s="157"/>
      <c r="H27" s="157"/>
      <c r="I27" s="157"/>
      <c r="J27" s="157"/>
      <c r="K27" s="157"/>
      <c r="L27" s="157"/>
      <c r="M27" s="157"/>
      <c r="N27" s="157"/>
      <c r="O27" s="157"/>
      <c r="P27" s="157"/>
      <c r="Q27" s="157"/>
      <c r="R27" s="157"/>
      <c r="S27" s="157"/>
      <c r="T27" s="157"/>
      <c r="U27" s="134" t="str">
        <f t="shared" si="39"/>
        <v>233:234</v>
      </c>
      <c r="V27" s="134" t="str">
        <f t="shared" si="40"/>
        <v>238:239</v>
      </c>
      <c r="W27" s="134" t="str">
        <f t="shared" si="41"/>
        <v>243:244</v>
      </c>
      <c r="X27" s="134"/>
      <c r="Y27" s="134"/>
      <c r="Z27" s="134"/>
      <c r="AA27" s="134"/>
      <c r="AB27" s="134"/>
      <c r="AC27" s="134"/>
      <c r="AD27" s="134"/>
      <c r="AE27" s="134"/>
      <c r="AF27" s="134"/>
      <c r="AG27" s="134"/>
      <c r="AH27" s="134"/>
      <c r="AI27" s="134"/>
      <c r="AJ27" s="134"/>
      <c r="AK27" s="134"/>
      <c r="AL27" s="134"/>
      <c r="AM27" s="507">
        <f t="shared" si="42"/>
        <v>231</v>
      </c>
      <c r="AN27" s="507">
        <f t="shared" si="43"/>
        <v>239</v>
      </c>
      <c r="AO27" s="507">
        <f t="shared" si="44"/>
        <v>245</v>
      </c>
      <c r="AP27" s="507">
        <f t="shared" si="45"/>
        <v>233</v>
      </c>
      <c r="AQ27" s="507">
        <f t="shared" si="46"/>
        <v>238</v>
      </c>
      <c r="AR27" s="507">
        <f t="shared" si="47"/>
        <v>243</v>
      </c>
      <c r="AS27" s="507">
        <f t="shared" si="48"/>
        <v>231</v>
      </c>
      <c r="AT27" s="507">
        <f t="shared" si="49"/>
        <v>236</v>
      </c>
      <c r="AU27" s="507">
        <f t="shared" si="50"/>
        <v>241</v>
      </c>
      <c r="AW27">
        <f t="shared" ref="AW27:AW28" si="53">AW23+365</f>
        <v>1121.5</v>
      </c>
      <c r="AX27">
        <f t="shared" si="17"/>
        <v>231</v>
      </c>
      <c r="AY27">
        <f t="shared" si="17"/>
        <v>239</v>
      </c>
      <c r="AZ27">
        <f t="shared" si="17"/>
        <v>245</v>
      </c>
      <c r="BA27">
        <f t="shared" si="17"/>
        <v>233</v>
      </c>
      <c r="BB27">
        <f t="shared" si="18"/>
        <v>238</v>
      </c>
      <c r="BC27">
        <f t="shared" si="18"/>
        <v>243</v>
      </c>
      <c r="BD27">
        <f t="shared" si="18"/>
        <v>231</v>
      </c>
      <c r="BE27">
        <f t="shared" si="18"/>
        <v>236</v>
      </c>
      <c r="BF27">
        <f t="shared" si="18"/>
        <v>241</v>
      </c>
      <c r="BI27" s="29">
        <v>74</v>
      </c>
      <c r="BJ27" s="29">
        <v>82</v>
      </c>
      <c r="BK27" s="29">
        <v>88</v>
      </c>
      <c r="BL27" s="29">
        <v>76</v>
      </c>
      <c r="BM27" s="29">
        <v>81</v>
      </c>
      <c r="BN27" s="29">
        <v>86</v>
      </c>
      <c r="BO27" s="29">
        <v>74</v>
      </c>
      <c r="BP27" s="29">
        <v>79</v>
      </c>
      <c r="BQ27" s="29">
        <v>84</v>
      </c>
    </row>
    <row r="28" spans="1:69" outlineLevel="1" collapsed="1">
      <c r="A28">
        <f t="shared" si="38"/>
        <v>18</v>
      </c>
      <c r="B28" s="32" t="s">
        <v>1728</v>
      </c>
      <c r="C28" s="157">
        <f t="shared" si="23"/>
        <v>241</v>
      </c>
      <c r="D28" s="157">
        <f t="shared" si="23"/>
        <v>246</v>
      </c>
      <c r="E28" s="157">
        <f t="shared" si="23"/>
        <v>251</v>
      </c>
      <c r="F28" s="157"/>
      <c r="G28" s="157"/>
      <c r="H28" s="157"/>
      <c r="I28" s="157"/>
      <c r="J28" s="157"/>
      <c r="K28" s="157"/>
      <c r="L28" s="157"/>
      <c r="M28" s="157"/>
      <c r="N28" s="157"/>
      <c r="O28" s="157"/>
      <c r="P28" s="157"/>
      <c r="Q28" s="157"/>
      <c r="R28" s="157"/>
      <c r="S28" s="157"/>
      <c r="T28" s="157"/>
      <c r="U28" s="134" t="str">
        <f t="shared" si="39"/>
        <v>241:242</v>
      </c>
      <c r="V28" s="134" t="str">
        <f t="shared" si="40"/>
        <v>246:247</v>
      </c>
      <c r="W28" s="134" t="str">
        <f t="shared" si="41"/>
        <v>251:252</v>
      </c>
      <c r="X28" s="134"/>
      <c r="Y28" s="134"/>
      <c r="Z28" s="134"/>
      <c r="AA28" s="134"/>
      <c r="AB28" s="134"/>
      <c r="AC28" s="134"/>
      <c r="AD28" s="134"/>
      <c r="AE28" s="134"/>
      <c r="AF28" s="134"/>
      <c r="AG28" s="134"/>
      <c r="AH28" s="134"/>
      <c r="AI28" s="134"/>
      <c r="AJ28" s="134"/>
      <c r="AK28" s="134"/>
      <c r="AL28" s="134"/>
      <c r="AM28" s="507">
        <f t="shared" si="42"/>
        <v>239</v>
      </c>
      <c r="AN28" s="507">
        <f t="shared" si="43"/>
        <v>247</v>
      </c>
      <c r="AO28" s="507">
        <f t="shared" si="44"/>
        <v>253</v>
      </c>
      <c r="AP28" s="507">
        <f t="shared" si="45"/>
        <v>241</v>
      </c>
      <c r="AQ28" s="507">
        <f t="shared" si="46"/>
        <v>246</v>
      </c>
      <c r="AR28" s="507">
        <f t="shared" si="47"/>
        <v>251</v>
      </c>
      <c r="AS28" s="507">
        <f t="shared" si="48"/>
        <v>239</v>
      </c>
      <c r="AT28" s="507">
        <f t="shared" si="49"/>
        <v>244</v>
      </c>
      <c r="AU28" s="507">
        <f t="shared" si="50"/>
        <v>249</v>
      </c>
      <c r="AW28">
        <f t="shared" si="53"/>
        <v>1177.5</v>
      </c>
      <c r="AX28">
        <f t="shared" ref="AX28:BF37" si="54">ROUND((AX$10+$AW28-$AX$8)/$AX$9,0)</f>
        <v>239</v>
      </c>
      <c r="AY28">
        <f t="shared" si="54"/>
        <v>247</v>
      </c>
      <c r="AZ28">
        <f t="shared" si="54"/>
        <v>253</v>
      </c>
      <c r="BA28">
        <f t="shared" si="54"/>
        <v>241</v>
      </c>
      <c r="BB28">
        <f t="shared" si="54"/>
        <v>246</v>
      </c>
      <c r="BC28">
        <f t="shared" si="54"/>
        <v>251</v>
      </c>
      <c r="BD28">
        <f t="shared" si="54"/>
        <v>239</v>
      </c>
      <c r="BE28">
        <f t="shared" si="54"/>
        <v>244</v>
      </c>
      <c r="BF28">
        <f t="shared" si="54"/>
        <v>249</v>
      </c>
      <c r="BI28" s="29">
        <v>83</v>
      </c>
      <c r="BJ28" s="29">
        <v>91</v>
      </c>
      <c r="BK28" s="29">
        <v>97</v>
      </c>
      <c r="BL28" s="29">
        <v>85</v>
      </c>
      <c r="BM28" s="29">
        <v>90</v>
      </c>
      <c r="BN28" s="29">
        <v>95</v>
      </c>
      <c r="BO28" s="29">
        <v>83</v>
      </c>
      <c r="BP28" s="29">
        <v>88</v>
      </c>
      <c r="BQ28" s="29">
        <v>93</v>
      </c>
    </row>
    <row r="29" spans="1:69" outlineLevel="1" collapsed="1">
      <c r="A29">
        <f t="shared" si="38"/>
        <v>19</v>
      </c>
      <c r="B29" s="32" t="s">
        <v>1734</v>
      </c>
      <c r="C29" s="158">
        <f t="shared" si="52"/>
        <v>258</v>
      </c>
      <c r="D29" s="158">
        <f t="shared" si="52"/>
        <v>263</v>
      </c>
      <c r="E29" s="158">
        <f t="shared" si="52"/>
        <v>268</v>
      </c>
      <c r="F29" s="158"/>
      <c r="G29" s="158"/>
      <c r="H29" s="158"/>
      <c r="I29" s="158"/>
      <c r="J29" s="158"/>
      <c r="K29" s="158"/>
      <c r="L29" s="158"/>
      <c r="M29" s="158"/>
      <c r="N29" s="158"/>
      <c r="O29" s="158"/>
      <c r="P29" s="158"/>
      <c r="Q29" s="158"/>
      <c r="R29" s="158"/>
      <c r="S29" s="158"/>
      <c r="T29" s="158"/>
      <c r="U29" s="134" t="str">
        <f t="shared" si="39"/>
        <v>258:259</v>
      </c>
      <c r="V29" s="134" t="str">
        <f t="shared" si="40"/>
        <v>263:264</v>
      </c>
      <c r="W29" s="134" t="str">
        <f t="shared" si="41"/>
        <v>268:269</v>
      </c>
      <c r="X29" s="134"/>
      <c r="Y29" s="134"/>
      <c r="Z29" s="134"/>
      <c r="AA29" s="134"/>
      <c r="AB29" s="134"/>
      <c r="AC29" s="134"/>
      <c r="AD29" s="134"/>
      <c r="AE29" s="134"/>
      <c r="AF29" s="134"/>
      <c r="AG29" s="134"/>
      <c r="AH29" s="134"/>
      <c r="AI29" s="134"/>
      <c r="AJ29" s="134"/>
      <c r="AK29" s="134"/>
      <c r="AL29" s="134"/>
      <c r="AM29" s="507">
        <f t="shared" si="42"/>
        <v>256</v>
      </c>
      <c r="AN29" s="507">
        <f t="shared" si="43"/>
        <v>264</v>
      </c>
      <c r="AO29" s="507">
        <f t="shared" si="44"/>
        <v>270</v>
      </c>
      <c r="AP29" s="507">
        <f t="shared" si="45"/>
        <v>258</v>
      </c>
      <c r="AQ29" s="507">
        <f t="shared" si="46"/>
        <v>263</v>
      </c>
      <c r="AR29" s="507">
        <f t="shared" si="47"/>
        <v>268</v>
      </c>
      <c r="AS29" s="507">
        <f t="shared" si="48"/>
        <v>256</v>
      </c>
      <c r="AT29" s="507">
        <f t="shared" si="49"/>
        <v>261</v>
      </c>
      <c r="AU29" s="507">
        <f t="shared" si="50"/>
        <v>266</v>
      </c>
      <c r="AW29">
        <f>AW25+365</f>
        <v>1297.5</v>
      </c>
      <c r="AX29">
        <f t="shared" si="54"/>
        <v>256</v>
      </c>
      <c r="AY29">
        <f t="shared" si="54"/>
        <v>264</v>
      </c>
      <c r="AZ29">
        <f t="shared" si="54"/>
        <v>270</v>
      </c>
      <c r="BA29">
        <f t="shared" si="54"/>
        <v>258</v>
      </c>
      <c r="BB29">
        <f t="shared" si="54"/>
        <v>263</v>
      </c>
      <c r="BC29">
        <f t="shared" si="54"/>
        <v>268</v>
      </c>
      <c r="BD29">
        <f t="shared" si="54"/>
        <v>256</v>
      </c>
      <c r="BE29">
        <f t="shared" si="54"/>
        <v>261</v>
      </c>
      <c r="BF29">
        <f t="shared" si="54"/>
        <v>266</v>
      </c>
      <c r="BI29" s="29">
        <v>99</v>
      </c>
      <c r="BJ29" s="29">
        <v>107</v>
      </c>
      <c r="BK29" s="29">
        <v>113</v>
      </c>
      <c r="BL29" s="29">
        <v>101</v>
      </c>
      <c r="BM29" s="29">
        <v>106</v>
      </c>
      <c r="BN29" s="29">
        <v>111</v>
      </c>
      <c r="BO29" s="29">
        <v>99</v>
      </c>
      <c r="BP29" s="29">
        <v>104</v>
      </c>
      <c r="BQ29" s="29">
        <v>109</v>
      </c>
    </row>
    <row r="30" spans="1:69" outlineLevel="1">
      <c r="A30">
        <f t="shared" si="38"/>
        <v>20</v>
      </c>
      <c r="B30" s="32" t="s">
        <v>1726</v>
      </c>
      <c r="C30" s="157">
        <f t="shared" si="23"/>
        <v>277</v>
      </c>
      <c r="D30" s="157">
        <f t="shared" si="23"/>
        <v>282</v>
      </c>
      <c r="E30" s="157">
        <f t="shared" si="23"/>
        <v>287</v>
      </c>
      <c r="F30" s="157"/>
      <c r="G30" s="157"/>
      <c r="H30" s="157"/>
      <c r="I30" s="157"/>
      <c r="J30" s="157"/>
      <c r="K30" s="157"/>
      <c r="L30" s="157"/>
      <c r="M30" s="157"/>
      <c r="N30" s="157"/>
      <c r="O30" s="157"/>
      <c r="P30" s="157"/>
      <c r="Q30" s="157"/>
      <c r="R30" s="157"/>
      <c r="S30" s="157"/>
      <c r="T30" s="157"/>
      <c r="U30" s="134" t="str">
        <f t="shared" si="39"/>
        <v>277:278</v>
      </c>
      <c r="V30" s="134" t="str">
        <f t="shared" si="40"/>
        <v>282:283</v>
      </c>
      <c r="W30" s="134" t="str">
        <f t="shared" si="41"/>
        <v>287:288</v>
      </c>
      <c r="X30" s="134"/>
      <c r="Y30" s="134"/>
      <c r="Z30" s="134"/>
      <c r="AA30" s="134"/>
      <c r="AB30" s="134"/>
      <c r="AC30" s="134"/>
      <c r="AD30" s="134"/>
      <c r="AE30" s="134"/>
      <c r="AF30" s="134"/>
      <c r="AG30" s="134"/>
      <c r="AH30" s="134"/>
      <c r="AI30" s="134"/>
      <c r="AJ30" s="134"/>
      <c r="AK30" s="134"/>
      <c r="AL30" s="134"/>
      <c r="AM30" s="507">
        <f t="shared" si="42"/>
        <v>275</v>
      </c>
      <c r="AN30" s="507">
        <f t="shared" si="43"/>
        <v>283</v>
      </c>
      <c r="AO30" s="507">
        <f t="shared" si="44"/>
        <v>289</v>
      </c>
      <c r="AP30" s="507">
        <f t="shared" si="45"/>
        <v>277</v>
      </c>
      <c r="AQ30" s="507">
        <f t="shared" si="46"/>
        <v>282</v>
      </c>
      <c r="AR30" s="507">
        <f t="shared" si="47"/>
        <v>287</v>
      </c>
      <c r="AS30" s="507">
        <f t="shared" si="48"/>
        <v>275</v>
      </c>
      <c r="AT30" s="507">
        <f t="shared" si="49"/>
        <v>280</v>
      </c>
      <c r="AU30" s="507">
        <f t="shared" si="50"/>
        <v>285</v>
      </c>
      <c r="AW30">
        <f>AW29+135</f>
        <v>1432.5</v>
      </c>
      <c r="AX30">
        <f t="shared" si="54"/>
        <v>275</v>
      </c>
      <c r="AY30">
        <f t="shared" si="54"/>
        <v>283</v>
      </c>
      <c r="AZ30">
        <f t="shared" si="54"/>
        <v>289</v>
      </c>
      <c r="BA30">
        <f t="shared" si="54"/>
        <v>277</v>
      </c>
      <c r="BB30">
        <f t="shared" si="54"/>
        <v>282</v>
      </c>
      <c r="BC30">
        <f t="shared" si="54"/>
        <v>287</v>
      </c>
      <c r="BD30">
        <f t="shared" si="54"/>
        <v>275</v>
      </c>
      <c r="BE30">
        <f t="shared" si="54"/>
        <v>280</v>
      </c>
      <c r="BF30">
        <f t="shared" si="54"/>
        <v>285</v>
      </c>
      <c r="BI30" s="29">
        <v>58</v>
      </c>
      <c r="BJ30" s="29">
        <v>66</v>
      </c>
      <c r="BK30" s="29">
        <v>72</v>
      </c>
      <c r="BL30" s="29">
        <v>62</v>
      </c>
      <c r="BM30" s="29">
        <v>67</v>
      </c>
      <c r="BN30" s="29">
        <v>72</v>
      </c>
      <c r="BO30" s="29">
        <v>58</v>
      </c>
      <c r="BP30" s="29">
        <v>63</v>
      </c>
      <c r="BQ30" s="29">
        <v>68</v>
      </c>
    </row>
    <row r="31" spans="1:69" outlineLevel="1" collapsed="1">
      <c r="A31">
        <f t="shared" si="38"/>
        <v>21</v>
      </c>
      <c r="B31" s="32" t="s">
        <v>1735</v>
      </c>
      <c r="C31" s="157">
        <f t="shared" si="23"/>
        <v>285</v>
      </c>
      <c r="D31" s="157">
        <f t="shared" si="23"/>
        <v>290</v>
      </c>
      <c r="E31" s="157">
        <f t="shared" si="23"/>
        <v>295</v>
      </c>
      <c r="F31" s="157"/>
      <c r="G31" s="157"/>
      <c r="H31" s="157"/>
      <c r="I31" s="157"/>
      <c r="J31" s="157"/>
      <c r="K31" s="157"/>
      <c r="L31" s="157"/>
      <c r="M31" s="157"/>
      <c r="N31" s="157"/>
      <c r="O31" s="157"/>
      <c r="P31" s="157"/>
      <c r="Q31" s="157"/>
      <c r="R31" s="157"/>
      <c r="S31" s="157"/>
      <c r="T31" s="157"/>
      <c r="U31" s="134" t="str">
        <f t="shared" si="39"/>
        <v>285:286</v>
      </c>
      <c r="V31" s="134" t="str">
        <f t="shared" si="40"/>
        <v>290:291</v>
      </c>
      <c r="W31" s="134" t="str">
        <f t="shared" si="41"/>
        <v>295:296</v>
      </c>
      <c r="X31" s="134"/>
      <c r="Y31" s="134"/>
      <c r="Z31" s="134"/>
      <c r="AA31" s="134"/>
      <c r="AB31" s="134"/>
      <c r="AC31" s="134"/>
      <c r="AD31" s="134"/>
      <c r="AE31" s="134"/>
      <c r="AF31" s="134"/>
      <c r="AG31" s="134"/>
      <c r="AH31" s="134"/>
      <c r="AI31" s="134"/>
      <c r="AJ31" s="134"/>
      <c r="AK31" s="134"/>
      <c r="AL31" s="134"/>
      <c r="AM31" s="507">
        <f t="shared" si="42"/>
        <v>283</v>
      </c>
      <c r="AN31" s="507">
        <f t="shared" si="43"/>
        <v>291</v>
      </c>
      <c r="AO31" s="507">
        <f t="shared" si="44"/>
        <v>297</v>
      </c>
      <c r="AP31" s="507">
        <f t="shared" si="45"/>
        <v>285</v>
      </c>
      <c r="AQ31" s="507">
        <f t="shared" si="46"/>
        <v>290</v>
      </c>
      <c r="AR31" s="507">
        <f t="shared" si="47"/>
        <v>295</v>
      </c>
      <c r="AS31" s="507">
        <f t="shared" si="48"/>
        <v>283</v>
      </c>
      <c r="AT31" s="507">
        <f t="shared" si="49"/>
        <v>288</v>
      </c>
      <c r="AU31" s="507">
        <f t="shared" si="50"/>
        <v>293</v>
      </c>
      <c r="AW31">
        <f t="shared" ref="AW31:AW32" si="55">AW27+365</f>
        <v>1486.5</v>
      </c>
      <c r="AX31">
        <f t="shared" si="54"/>
        <v>283</v>
      </c>
      <c r="AY31">
        <f t="shared" si="54"/>
        <v>291</v>
      </c>
      <c r="AZ31">
        <f t="shared" si="54"/>
        <v>297</v>
      </c>
      <c r="BA31">
        <f t="shared" si="54"/>
        <v>285</v>
      </c>
      <c r="BB31">
        <f t="shared" si="54"/>
        <v>290</v>
      </c>
      <c r="BC31">
        <f t="shared" si="54"/>
        <v>295</v>
      </c>
      <c r="BD31">
        <f t="shared" si="54"/>
        <v>283</v>
      </c>
      <c r="BE31">
        <f t="shared" si="54"/>
        <v>288</v>
      </c>
      <c r="BF31">
        <f t="shared" si="54"/>
        <v>293</v>
      </c>
      <c r="BI31" s="29">
        <v>74</v>
      </c>
      <c r="BJ31" s="29">
        <v>82</v>
      </c>
      <c r="BK31" s="29">
        <v>88</v>
      </c>
      <c r="BL31" s="29">
        <v>76</v>
      </c>
      <c r="BM31" s="29">
        <v>81</v>
      </c>
      <c r="BN31" s="29">
        <v>86</v>
      </c>
      <c r="BO31" s="29">
        <v>74</v>
      </c>
      <c r="BP31" s="29">
        <v>79</v>
      </c>
      <c r="BQ31" s="29">
        <v>84</v>
      </c>
    </row>
    <row r="32" spans="1:69" outlineLevel="1" collapsed="1">
      <c r="A32">
        <f t="shared" si="38"/>
        <v>22</v>
      </c>
      <c r="B32" s="32" t="s">
        <v>1728</v>
      </c>
      <c r="C32" s="157">
        <f t="shared" si="23"/>
        <v>293</v>
      </c>
      <c r="D32" s="157">
        <f t="shared" si="23"/>
        <v>298</v>
      </c>
      <c r="E32" s="157">
        <f t="shared" si="23"/>
        <v>303</v>
      </c>
      <c r="F32" s="157"/>
      <c r="G32" s="157"/>
      <c r="H32" s="157"/>
      <c r="I32" s="157"/>
      <c r="J32" s="157"/>
      <c r="K32" s="157"/>
      <c r="L32" s="157"/>
      <c r="M32" s="157"/>
      <c r="N32" s="157"/>
      <c r="O32" s="157"/>
      <c r="P32" s="157"/>
      <c r="Q32" s="157"/>
      <c r="R32" s="157"/>
      <c r="S32" s="157"/>
      <c r="T32" s="157"/>
      <c r="U32" s="134" t="str">
        <f t="shared" si="39"/>
        <v>293:294</v>
      </c>
      <c r="V32" s="134" t="str">
        <f t="shared" si="40"/>
        <v>298:299</v>
      </c>
      <c r="W32" s="134" t="str">
        <f t="shared" si="41"/>
        <v>303:304</v>
      </c>
      <c r="X32" s="134"/>
      <c r="Y32" s="134"/>
      <c r="Z32" s="134"/>
      <c r="AA32" s="134"/>
      <c r="AB32" s="134"/>
      <c r="AC32" s="134"/>
      <c r="AD32" s="134"/>
      <c r="AE32" s="134"/>
      <c r="AF32" s="134"/>
      <c r="AG32" s="134"/>
      <c r="AH32" s="134"/>
      <c r="AI32" s="134"/>
      <c r="AJ32" s="134"/>
      <c r="AK32" s="134"/>
      <c r="AL32" s="134"/>
      <c r="AM32" s="507">
        <f t="shared" si="42"/>
        <v>291</v>
      </c>
      <c r="AN32" s="507">
        <f t="shared" si="43"/>
        <v>299</v>
      </c>
      <c r="AO32" s="507">
        <f t="shared" si="44"/>
        <v>305</v>
      </c>
      <c r="AP32" s="507">
        <f t="shared" si="45"/>
        <v>293</v>
      </c>
      <c r="AQ32" s="507">
        <f t="shared" si="46"/>
        <v>298</v>
      </c>
      <c r="AR32" s="507">
        <f t="shared" si="47"/>
        <v>303</v>
      </c>
      <c r="AS32" s="507">
        <f t="shared" si="48"/>
        <v>291</v>
      </c>
      <c r="AT32" s="507">
        <f t="shared" si="49"/>
        <v>296</v>
      </c>
      <c r="AU32" s="507">
        <f t="shared" si="50"/>
        <v>301</v>
      </c>
      <c r="AW32">
        <f t="shared" si="55"/>
        <v>1542.5</v>
      </c>
      <c r="AX32">
        <f t="shared" si="54"/>
        <v>291</v>
      </c>
      <c r="AY32">
        <f t="shared" si="54"/>
        <v>299</v>
      </c>
      <c r="AZ32">
        <f t="shared" si="54"/>
        <v>305</v>
      </c>
      <c r="BA32">
        <f t="shared" si="54"/>
        <v>293</v>
      </c>
      <c r="BB32">
        <f t="shared" si="54"/>
        <v>298</v>
      </c>
      <c r="BC32">
        <f t="shared" si="54"/>
        <v>303</v>
      </c>
      <c r="BD32">
        <f t="shared" si="54"/>
        <v>291</v>
      </c>
      <c r="BE32">
        <f t="shared" si="54"/>
        <v>296</v>
      </c>
      <c r="BF32">
        <f t="shared" si="54"/>
        <v>301</v>
      </c>
      <c r="BI32" s="29">
        <v>83</v>
      </c>
      <c r="BJ32" s="29">
        <v>91</v>
      </c>
      <c r="BK32" s="29">
        <v>97</v>
      </c>
      <c r="BL32" s="29">
        <v>85</v>
      </c>
      <c r="BM32" s="29">
        <v>90</v>
      </c>
      <c r="BN32" s="29">
        <v>95</v>
      </c>
      <c r="BO32" s="29">
        <v>83</v>
      </c>
      <c r="BP32" s="29">
        <v>88</v>
      </c>
      <c r="BQ32" s="29">
        <v>93</v>
      </c>
    </row>
    <row r="33" spans="1:69" outlineLevel="1" collapsed="1">
      <c r="A33">
        <f t="shared" si="38"/>
        <v>23</v>
      </c>
      <c r="B33" s="32" t="s">
        <v>1736</v>
      </c>
      <c r="C33" s="158">
        <f t="shared" si="52"/>
        <v>310</v>
      </c>
      <c r="D33" s="158">
        <f t="shared" si="52"/>
        <v>315</v>
      </c>
      <c r="E33" s="158">
        <f t="shared" si="52"/>
        <v>320</v>
      </c>
      <c r="F33" s="158"/>
      <c r="G33" s="158"/>
      <c r="H33" s="158"/>
      <c r="I33" s="158"/>
      <c r="J33" s="158"/>
      <c r="K33" s="158"/>
      <c r="L33" s="158"/>
      <c r="M33" s="158"/>
      <c r="N33" s="158"/>
      <c r="O33" s="158"/>
      <c r="P33" s="158"/>
      <c r="Q33" s="158"/>
      <c r="R33" s="158"/>
      <c r="S33" s="158"/>
      <c r="T33" s="158"/>
      <c r="U33" s="134" t="str">
        <f t="shared" si="39"/>
        <v>310:311</v>
      </c>
      <c r="V33" s="134" t="str">
        <f t="shared" si="40"/>
        <v>315:316</v>
      </c>
      <c r="W33" s="134" t="str">
        <f t="shared" si="41"/>
        <v>320:321</v>
      </c>
      <c r="X33" s="134"/>
      <c r="Y33" s="134"/>
      <c r="Z33" s="134"/>
      <c r="AA33" s="134"/>
      <c r="AB33" s="134"/>
      <c r="AC33" s="134"/>
      <c r="AD33" s="134"/>
      <c r="AE33" s="134"/>
      <c r="AF33" s="134"/>
      <c r="AG33" s="134"/>
      <c r="AH33" s="134"/>
      <c r="AI33" s="134"/>
      <c r="AJ33" s="134"/>
      <c r="AK33" s="134"/>
      <c r="AL33" s="134"/>
      <c r="AM33" s="507">
        <f t="shared" si="42"/>
        <v>308</v>
      </c>
      <c r="AN33" s="507">
        <f t="shared" si="43"/>
        <v>316</v>
      </c>
      <c r="AO33" s="507">
        <f t="shared" si="44"/>
        <v>322</v>
      </c>
      <c r="AP33" s="507">
        <f t="shared" si="45"/>
        <v>310</v>
      </c>
      <c r="AQ33" s="507">
        <f t="shared" si="46"/>
        <v>315</v>
      </c>
      <c r="AR33" s="507">
        <f t="shared" si="47"/>
        <v>320</v>
      </c>
      <c r="AS33" s="507">
        <f t="shared" si="48"/>
        <v>308</v>
      </c>
      <c r="AT33" s="507">
        <f t="shared" si="49"/>
        <v>313</v>
      </c>
      <c r="AU33" s="507">
        <f t="shared" si="50"/>
        <v>318</v>
      </c>
      <c r="AW33">
        <f>AW29+365</f>
        <v>1662.5</v>
      </c>
      <c r="AX33">
        <f t="shared" si="54"/>
        <v>308</v>
      </c>
      <c r="AY33">
        <f t="shared" si="54"/>
        <v>316</v>
      </c>
      <c r="AZ33">
        <f t="shared" si="54"/>
        <v>322</v>
      </c>
      <c r="BA33">
        <f t="shared" si="54"/>
        <v>310</v>
      </c>
      <c r="BB33">
        <f t="shared" si="54"/>
        <v>315</v>
      </c>
      <c r="BC33">
        <f t="shared" si="54"/>
        <v>320</v>
      </c>
      <c r="BD33">
        <f t="shared" si="54"/>
        <v>308</v>
      </c>
      <c r="BE33">
        <f t="shared" si="54"/>
        <v>313</v>
      </c>
      <c r="BF33">
        <f t="shared" si="54"/>
        <v>318</v>
      </c>
      <c r="BI33" s="29">
        <v>99</v>
      </c>
      <c r="BJ33" s="29">
        <v>107</v>
      </c>
      <c r="BK33" s="29">
        <v>113</v>
      </c>
      <c r="BL33" s="29">
        <v>101</v>
      </c>
      <c r="BM33" s="29">
        <v>106</v>
      </c>
      <c r="BN33" s="29">
        <v>111</v>
      </c>
      <c r="BO33" s="29">
        <v>99</v>
      </c>
      <c r="BP33" s="29">
        <v>104</v>
      </c>
      <c r="BQ33" s="29">
        <v>109</v>
      </c>
    </row>
    <row r="34" spans="1:69" outlineLevel="1">
      <c r="A34">
        <f t="shared" si="38"/>
        <v>24</v>
      </c>
      <c r="B34" s="32" t="s">
        <v>1726</v>
      </c>
      <c r="C34" s="157">
        <f t="shared" ref="C34:E36" si="56">INDEX($AM34:$AU34,1,C$8+(d.Region-1)*3)+INDEX(i.AgeJ,C$10,1)/7</f>
        <v>329</v>
      </c>
      <c r="D34" s="157">
        <f t="shared" si="56"/>
        <v>334</v>
      </c>
      <c r="E34" s="157">
        <f t="shared" si="56"/>
        <v>339</v>
      </c>
      <c r="F34" s="157"/>
      <c r="G34" s="157"/>
      <c r="H34" s="157"/>
      <c r="I34" s="157"/>
      <c r="J34" s="157"/>
      <c r="K34" s="157"/>
      <c r="L34" s="157"/>
      <c r="M34" s="157"/>
      <c r="N34" s="157"/>
      <c r="O34" s="157"/>
      <c r="P34" s="157"/>
      <c r="Q34" s="157"/>
      <c r="R34" s="157"/>
      <c r="S34" s="157"/>
      <c r="T34" s="157"/>
      <c r="U34" s="134" t="str">
        <f t="shared" si="39"/>
        <v>329:330</v>
      </c>
      <c r="V34" s="134" t="str">
        <f t="shared" si="40"/>
        <v>334:335</v>
      </c>
      <c r="W34" s="134" t="str">
        <f t="shared" si="41"/>
        <v>339:340</v>
      </c>
      <c r="X34" s="134"/>
      <c r="Y34" s="134"/>
      <c r="Z34" s="134"/>
      <c r="AA34" s="134"/>
      <c r="AB34" s="134"/>
      <c r="AC34" s="134"/>
      <c r="AD34" s="134"/>
      <c r="AE34" s="134"/>
      <c r="AF34" s="134"/>
      <c r="AG34" s="134"/>
      <c r="AH34" s="134"/>
      <c r="AI34" s="134"/>
      <c r="AJ34" s="134"/>
      <c r="AK34" s="134"/>
      <c r="AL34" s="134"/>
      <c r="AM34" s="507">
        <f t="shared" si="42"/>
        <v>327</v>
      </c>
      <c r="AN34" s="507">
        <f t="shared" si="43"/>
        <v>335</v>
      </c>
      <c r="AO34" s="507">
        <f t="shared" si="44"/>
        <v>341</v>
      </c>
      <c r="AP34" s="507">
        <f t="shared" si="45"/>
        <v>329</v>
      </c>
      <c r="AQ34" s="507">
        <f t="shared" si="46"/>
        <v>334</v>
      </c>
      <c r="AR34" s="507">
        <f t="shared" si="47"/>
        <v>339</v>
      </c>
      <c r="AS34" s="507">
        <f t="shared" si="48"/>
        <v>327</v>
      </c>
      <c r="AT34" s="507">
        <f t="shared" si="49"/>
        <v>332</v>
      </c>
      <c r="AU34" s="507">
        <f t="shared" si="50"/>
        <v>337</v>
      </c>
      <c r="AW34">
        <f>AW33+135</f>
        <v>1797.5</v>
      </c>
      <c r="AX34">
        <f t="shared" si="54"/>
        <v>327</v>
      </c>
      <c r="AY34">
        <f t="shared" si="54"/>
        <v>335</v>
      </c>
      <c r="AZ34">
        <f t="shared" si="54"/>
        <v>341</v>
      </c>
      <c r="BA34">
        <f t="shared" si="54"/>
        <v>329</v>
      </c>
      <c r="BB34">
        <f t="shared" si="54"/>
        <v>334</v>
      </c>
      <c r="BC34">
        <f t="shared" si="54"/>
        <v>339</v>
      </c>
      <c r="BD34">
        <f t="shared" si="54"/>
        <v>327</v>
      </c>
      <c r="BE34">
        <f t="shared" si="54"/>
        <v>332</v>
      </c>
      <c r="BF34">
        <f t="shared" si="54"/>
        <v>337</v>
      </c>
      <c r="BI34" s="29">
        <v>58</v>
      </c>
      <c r="BJ34" s="29">
        <v>66</v>
      </c>
      <c r="BK34" s="29">
        <v>72</v>
      </c>
      <c r="BL34" s="29">
        <v>62</v>
      </c>
      <c r="BM34" s="29">
        <v>67</v>
      </c>
      <c r="BN34" s="29">
        <v>72</v>
      </c>
      <c r="BO34" s="29">
        <v>58</v>
      </c>
      <c r="BP34" s="29">
        <v>63</v>
      </c>
      <c r="BQ34" s="29">
        <v>68</v>
      </c>
    </row>
    <row r="35" spans="1:69" outlineLevel="1" collapsed="1">
      <c r="A35">
        <f t="shared" si="38"/>
        <v>25</v>
      </c>
      <c r="B35" s="32" t="s">
        <v>1737</v>
      </c>
      <c r="C35" s="157">
        <f t="shared" si="56"/>
        <v>337</v>
      </c>
      <c r="D35" s="157">
        <f t="shared" si="56"/>
        <v>342</v>
      </c>
      <c r="E35" s="157">
        <f t="shared" si="56"/>
        <v>347</v>
      </c>
      <c r="F35" s="157"/>
      <c r="G35" s="157"/>
      <c r="H35" s="157"/>
      <c r="I35" s="157"/>
      <c r="J35" s="157"/>
      <c r="K35" s="157"/>
      <c r="L35" s="157"/>
      <c r="M35" s="157"/>
      <c r="N35" s="157"/>
      <c r="O35" s="157"/>
      <c r="P35" s="157"/>
      <c r="Q35" s="157"/>
      <c r="R35" s="157"/>
      <c r="S35" s="157"/>
      <c r="T35" s="157"/>
      <c r="U35" s="134" t="str">
        <f t="shared" si="39"/>
        <v>337:338</v>
      </c>
      <c r="V35" s="134" t="str">
        <f t="shared" si="40"/>
        <v>342:343</v>
      </c>
      <c r="W35" s="134" t="str">
        <f t="shared" si="41"/>
        <v>347:348</v>
      </c>
      <c r="X35" s="134"/>
      <c r="Y35" s="134"/>
      <c r="Z35" s="134"/>
      <c r="AA35" s="134"/>
      <c r="AB35" s="134"/>
      <c r="AC35" s="134"/>
      <c r="AD35" s="134"/>
      <c r="AE35" s="134"/>
      <c r="AF35" s="134"/>
      <c r="AG35" s="134"/>
      <c r="AH35" s="134"/>
      <c r="AI35" s="134"/>
      <c r="AJ35" s="134"/>
      <c r="AK35" s="134"/>
      <c r="AL35" s="134"/>
      <c r="AM35" s="507">
        <f t="shared" si="42"/>
        <v>335</v>
      </c>
      <c r="AN35" s="507">
        <f t="shared" si="43"/>
        <v>343</v>
      </c>
      <c r="AO35" s="507">
        <f t="shared" si="44"/>
        <v>349</v>
      </c>
      <c r="AP35" s="507">
        <f t="shared" si="45"/>
        <v>337</v>
      </c>
      <c r="AQ35" s="507">
        <f t="shared" si="46"/>
        <v>342</v>
      </c>
      <c r="AR35" s="507">
        <f t="shared" si="47"/>
        <v>347</v>
      </c>
      <c r="AS35" s="507">
        <f t="shared" si="48"/>
        <v>335</v>
      </c>
      <c r="AT35" s="507">
        <f t="shared" si="49"/>
        <v>340</v>
      </c>
      <c r="AU35" s="507">
        <f t="shared" si="50"/>
        <v>345</v>
      </c>
      <c r="AW35">
        <f t="shared" ref="AW35:AW36" si="57">AW31+365</f>
        <v>1851.5</v>
      </c>
      <c r="AX35">
        <f t="shared" si="54"/>
        <v>335</v>
      </c>
      <c r="AY35">
        <f t="shared" si="54"/>
        <v>343</v>
      </c>
      <c r="AZ35">
        <f t="shared" si="54"/>
        <v>349</v>
      </c>
      <c r="BA35">
        <f t="shared" si="54"/>
        <v>337</v>
      </c>
      <c r="BB35">
        <f t="shared" si="54"/>
        <v>342</v>
      </c>
      <c r="BC35">
        <f t="shared" si="54"/>
        <v>347</v>
      </c>
      <c r="BD35">
        <f t="shared" si="54"/>
        <v>335</v>
      </c>
      <c r="BE35">
        <f t="shared" si="54"/>
        <v>340</v>
      </c>
      <c r="BF35">
        <f t="shared" si="54"/>
        <v>345</v>
      </c>
      <c r="BI35" s="29">
        <v>74</v>
      </c>
      <c r="BJ35" s="29">
        <v>82</v>
      </c>
      <c r="BK35" s="29">
        <v>88</v>
      </c>
      <c r="BL35" s="29">
        <v>76</v>
      </c>
      <c r="BM35" s="29">
        <v>81</v>
      </c>
      <c r="BN35" s="29">
        <v>86</v>
      </c>
      <c r="BO35" s="29">
        <v>74</v>
      </c>
      <c r="BP35" s="29">
        <v>79</v>
      </c>
      <c r="BQ35" s="29">
        <v>84</v>
      </c>
    </row>
    <row r="36" spans="1:69" outlineLevel="1" collapsed="1">
      <c r="A36">
        <f t="shared" si="38"/>
        <v>26</v>
      </c>
      <c r="B36" s="32" t="s">
        <v>1728</v>
      </c>
      <c r="C36" s="157">
        <f t="shared" si="56"/>
        <v>345</v>
      </c>
      <c r="D36" s="157">
        <f t="shared" si="56"/>
        <v>350</v>
      </c>
      <c r="E36" s="157">
        <f t="shared" si="56"/>
        <v>355</v>
      </c>
      <c r="F36" s="157"/>
      <c r="G36" s="157"/>
      <c r="H36" s="157"/>
      <c r="I36" s="157"/>
      <c r="J36" s="157"/>
      <c r="K36" s="157"/>
      <c r="L36" s="157"/>
      <c r="M36" s="157"/>
      <c r="N36" s="157"/>
      <c r="O36" s="157"/>
      <c r="P36" s="157"/>
      <c r="Q36" s="157"/>
      <c r="R36" s="157"/>
      <c r="S36" s="157"/>
      <c r="T36" s="157"/>
      <c r="U36" s="134" t="str">
        <f t="shared" si="39"/>
        <v>345:346</v>
      </c>
      <c r="V36" s="134" t="str">
        <f t="shared" si="40"/>
        <v>350:351</v>
      </c>
      <c r="W36" s="134" t="str">
        <f t="shared" si="41"/>
        <v>355:356</v>
      </c>
      <c r="X36" s="134"/>
      <c r="Y36" s="134"/>
      <c r="Z36" s="134"/>
      <c r="AA36" s="134"/>
      <c r="AB36" s="134"/>
      <c r="AC36" s="134"/>
      <c r="AD36" s="134"/>
      <c r="AE36" s="134"/>
      <c r="AF36" s="134"/>
      <c r="AG36" s="134"/>
      <c r="AH36" s="134"/>
      <c r="AI36" s="134"/>
      <c r="AJ36" s="134"/>
      <c r="AK36" s="134"/>
      <c r="AL36" s="134"/>
      <c r="AM36" s="507">
        <f t="shared" si="42"/>
        <v>343</v>
      </c>
      <c r="AN36" s="507">
        <f t="shared" si="43"/>
        <v>351</v>
      </c>
      <c r="AO36" s="507">
        <f t="shared" si="44"/>
        <v>357</v>
      </c>
      <c r="AP36" s="507">
        <f t="shared" si="45"/>
        <v>345</v>
      </c>
      <c r="AQ36" s="507">
        <f t="shared" si="46"/>
        <v>350</v>
      </c>
      <c r="AR36" s="507">
        <f t="shared" si="47"/>
        <v>355</v>
      </c>
      <c r="AS36" s="507">
        <f t="shared" si="48"/>
        <v>343</v>
      </c>
      <c r="AT36" s="507">
        <f t="shared" si="49"/>
        <v>348</v>
      </c>
      <c r="AU36" s="507">
        <f t="shared" si="50"/>
        <v>353</v>
      </c>
      <c r="AW36">
        <f t="shared" si="57"/>
        <v>1907.5</v>
      </c>
      <c r="AX36">
        <f t="shared" si="54"/>
        <v>343</v>
      </c>
      <c r="AY36">
        <f t="shared" si="54"/>
        <v>351</v>
      </c>
      <c r="AZ36">
        <f t="shared" si="54"/>
        <v>357</v>
      </c>
      <c r="BA36">
        <f t="shared" si="54"/>
        <v>345</v>
      </c>
      <c r="BB36">
        <f t="shared" si="54"/>
        <v>350</v>
      </c>
      <c r="BC36">
        <f t="shared" si="54"/>
        <v>355</v>
      </c>
      <c r="BD36">
        <f t="shared" si="54"/>
        <v>343</v>
      </c>
      <c r="BE36">
        <f t="shared" si="54"/>
        <v>348</v>
      </c>
      <c r="BF36">
        <f t="shared" si="54"/>
        <v>353</v>
      </c>
      <c r="BI36" s="29">
        <v>83</v>
      </c>
      <c r="BJ36" s="29">
        <v>91</v>
      </c>
      <c r="BK36" s="29">
        <v>97</v>
      </c>
      <c r="BL36" s="29">
        <v>85</v>
      </c>
      <c r="BM36" s="29">
        <v>90</v>
      </c>
      <c r="BN36" s="29">
        <v>95</v>
      </c>
      <c r="BO36" s="29">
        <v>83</v>
      </c>
      <c r="BP36" s="29">
        <v>88</v>
      </c>
      <c r="BQ36" s="29">
        <v>93</v>
      </c>
    </row>
    <row r="37" spans="1:69" outlineLevel="1" collapsed="1">
      <c r="A37">
        <f t="shared" si="38"/>
        <v>27</v>
      </c>
      <c r="B37" s="32" t="s">
        <v>1738</v>
      </c>
      <c r="C37" s="158">
        <f t="shared" si="52"/>
        <v>362</v>
      </c>
      <c r="D37" s="158">
        <f t="shared" si="52"/>
        <v>367</v>
      </c>
      <c r="E37" s="158">
        <f t="shared" si="52"/>
        <v>372</v>
      </c>
      <c r="F37" s="158"/>
      <c r="G37" s="158"/>
      <c r="H37" s="158"/>
      <c r="I37" s="158"/>
      <c r="J37" s="158"/>
      <c r="K37" s="158"/>
      <c r="L37" s="158"/>
      <c r="M37" s="158"/>
      <c r="N37" s="158"/>
      <c r="O37" s="158"/>
      <c r="P37" s="158"/>
      <c r="Q37" s="158"/>
      <c r="R37" s="158"/>
      <c r="S37" s="158"/>
      <c r="T37" s="158"/>
      <c r="U37" s="134" t="str">
        <f t="shared" si="39"/>
        <v>362:363</v>
      </c>
      <c r="V37" s="134" t="str">
        <f t="shared" si="40"/>
        <v>367:368</v>
      </c>
      <c r="W37" s="134" t="str">
        <f t="shared" si="41"/>
        <v>372:373</v>
      </c>
      <c r="X37" s="134"/>
      <c r="Y37" s="134"/>
      <c r="Z37" s="134"/>
      <c r="AA37" s="134"/>
      <c r="AB37" s="134"/>
      <c r="AC37" s="134"/>
      <c r="AD37" s="134"/>
      <c r="AE37" s="134"/>
      <c r="AF37" s="134"/>
      <c r="AG37" s="134"/>
      <c r="AH37" s="134"/>
      <c r="AI37" s="134"/>
      <c r="AJ37" s="134"/>
      <c r="AK37" s="134"/>
      <c r="AL37" s="134"/>
      <c r="AM37" s="507">
        <f t="shared" si="42"/>
        <v>360</v>
      </c>
      <c r="AN37" s="507">
        <f t="shared" si="43"/>
        <v>368</v>
      </c>
      <c r="AO37" s="507">
        <f t="shared" si="44"/>
        <v>374</v>
      </c>
      <c r="AP37" s="507">
        <f t="shared" si="45"/>
        <v>362</v>
      </c>
      <c r="AQ37" s="507">
        <f t="shared" si="46"/>
        <v>367</v>
      </c>
      <c r="AR37" s="507">
        <f t="shared" si="47"/>
        <v>372</v>
      </c>
      <c r="AS37" s="507">
        <f t="shared" si="48"/>
        <v>360</v>
      </c>
      <c r="AT37" s="507">
        <f t="shared" si="49"/>
        <v>365</v>
      </c>
      <c r="AU37" s="507">
        <f t="shared" si="50"/>
        <v>370</v>
      </c>
      <c r="AW37">
        <f>AW33+365</f>
        <v>2027.5</v>
      </c>
      <c r="AX37">
        <f t="shared" si="54"/>
        <v>360</v>
      </c>
      <c r="AY37">
        <f t="shared" si="54"/>
        <v>368</v>
      </c>
      <c r="AZ37">
        <f t="shared" si="54"/>
        <v>374</v>
      </c>
      <c r="BA37">
        <f t="shared" si="54"/>
        <v>362</v>
      </c>
      <c r="BB37">
        <f t="shared" si="54"/>
        <v>367</v>
      </c>
      <c r="BC37">
        <f t="shared" si="54"/>
        <v>372</v>
      </c>
      <c r="BD37">
        <f t="shared" si="54"/>
        <v>360</v>
      </c>
      <c r="BE37">
        <f t="shared" si="54"/>
        <v>365</v>
      </c>
      <c r="BF37">
        <f t="shared" si="54"/>
        <v>370</v>
      </c>
      <c r="BI37" s="29">
        <v>99</v>
      </c>
      <c r="BJ37" s="29">
        <v>107</v>
      </c>
      <c r="BK37" s="29">
        <v>113</v>
      </c>
      <c r="BL37" s="29">
        <v>101</v>
      </c>
      <c r="BM37" s="29">
        <v>106</v>
      </c>
      <c r="BN37" s="29">
        <v>111</v>
      </c>
      <c r="BO37" s="29">
        <v>99</v>
      </c>
      <c r="BP37" s="29">
        <v>104</v>
      </c>
      <c r="BQ37" s="29">
        <v>109</v>
      </c>
    </row>
    <row r="38" spans="1:69" outlineLevel="1">
      <c r="A38" s="255"/>
      <c r="B38" s="255"/>
      <c r="C38" s="288" t="s">
        <v>578</v>
      </c>
      <c r="D38" s="289"/>
      <c r="E38" s="290"/>
      <c r="F38" s="288" t="s">
        <v>1137</v>
      </c>
      <c r="G38" s="288"/>
      <c r="H38" s="34"/>
      <c r="I38" s="34"/>
      <c r="J38" s="34"/>
      <c r="K38" s="34"/>
      <c r="L38" s="34"/>
      <c r="M38" s="34"/>
      <c r="N38" s="34"/>
      <c r="O38" s="34"/>
      <c r="P38" s="34"/>
      <c r="Q38" s="34"/>
      <c r="R38" s="34"/>
      <c r="S38" s="34"/>
      <c r="T38" s="34"/>
      <c r="U38" s="134"/>
      <c r="V38" s="134"/>
      <c r="W38" s="134"/>
      <c r="X38" s="134"/>
      <c r="Y38" s="134"/>
      <c r="Z38" s="134"/>
      <c r="AA38" s="134"/>
      <c r="AB38" s="134"/>
      <c r="AC38" s="134"/>
      <c r="AD38" s="134"/>
      <c r="AE38" s="134"/>
      <c r="AF38" s="134"/>
      <c r="AG38" s="134"/>
      <c r="AH38" s="134"/>
      <c r="AI38" s="134"/>
      <c r="AJ38" s="134"/>
      <c r="AK38" s="134"/>
      <c r="AL38" s="134"/>
      <c r="AM38" s="134"/>
      <c r="AN38" s="134"/>
      <c r="AO38" s="134"/>
      <c r="AP38" s="134"/>
      <c r="AQ38" s="134"/>
      <c r="AR38" s="134"/>
      <c r="AS38" s="134"/>
      <c r="AT38" s="134"/>
      <c r="AU38" s="134"/>
      <c r="AV38" s="134"/>
    </row>
    <row r="39" spans="1:69" outlineLevel="1">
      <c r="A39" s="240"/>
      <c r="B39" s="240" t="s">
        <v>1161</v>
      </c>
      <c r="C39" s="246">
        <v>2</v>
      </c>
      <c r="D39" s="246">
        <v>24</v>
      </c>
      <c r="F39" s="239">
        <f>i.TOLoffset_r1*6</f>
        <v>12</v>
      </c>
      <c r="G39" s="239">
        <f>i.TOLoffset_r2*6</f>
        <v>144</v>
      </c>
      <c r="H39" s="34"/>
      <c r="I39" s="34"/>
      <c r="J39" s="34"/>
      <c r="K39" s="34"/>
      <c r="L39" s="34"/>
      <c r="M39" s="34"/>
      <c r="N39" s="34"/>
      <c r="O39" s="34"/>
      <c r="P39" s="34"/>
      <c r="Q39" s="34"/>
      <c r="R39" s="34"/>
      <c r="S39" s="34"/>
      <c r="T39" s="34"/>
      <c r="U39" s="134"/>
      <c r="V39" s="134"/>
      <c r="W39" s="134"/>
      <c r="X39" s="134"/>
      <c r="Y39" s="134"/>
      <c r="Z39" s="134"/>
      <c r="AA39" s="134"/>
      <c r="AB39" s="134"/>
      <c r="AC39" s="134"/>
      <c r="AD39" s="134"/>
      <c r="AE39" s="134"/>
      <c r="AF39" s="134"/>
      <c r="AG39" s="134"/>
      <c r="AH39" s="134"/>
      <c r="AI39" s="134"/>
      <c r="AJ39" s="134"/>
      <c r="AK39" s="134"/>
      <c r="AL39" s="134"/>
      <c r="AM39" s="134"/>
      <c r="AN39" s="134">
        <f>AN10-AM10</f>
        <v>55</v>
      </c>
      <c r="AO39" s="134">
        <f>AO10-AM10</f>
        <v>98</v>
      </c>
      <c r="AP39" s="134"/>
      <c r="AQ39" s="134">
        <f>AQ10-AP10</f>
        <v>34</v>
      </c>
      <c r="AR39" s="134">
        <f>AR10-AP10</f>
        <v>69</v>
      </c>
      <c r="AS39" s="134"/>
      <c r="AT39" s="134">
        <f>AT10-AS10</f>
        <v>34</v>
      </c>
      <c r="AU39" s="134">
        <f>AU10-AS10</f>
        <v>69</v>
      </c>
      <c r="AV39" s="134"/>
    </row>
    <row r="40" spans="1:69">
      <c r="A40" s="240"/>
      <c r="B40" s="240"/>
      <c r="C40" s="34"/>
      <c r="D40" s="34"/>
      <c r="E40" s="34"/>
      <c r="F40" s="34"/>
      <c r="G40" s="34"/>
      <c r="H40" s="34"/>
      <c r="I40" s="34"/>
      <c r="J40" s="34"/>
      <c r="K40" s="34"/>
      <c r="L40" s="34"/>
      <c r="M40" s="34"/>
      <c r="N40" s="34"/>
      <c r="O40" s="34"/>
      <c r="P40" s="34"/>
      <c r="Q40" s="34"/>
      <c r="R40" s="134"/>
      <c r="S40" s="134"/>
      <c r="T40" s="134"/>
      <c r="U40" s="134"/>
      <c r="V40" s="134"/>
      <c r="W40" s="134"/>
      <c r="X40" s="134"/>
      <c r="Y40" s="134"/>
      <c r="Z40" s="134"/>
      <c r="AA40" s="134"/>
      <c r="AB40" s="134"/>
      <c r="AC40" s="134"/>
      <c r="AD40" s="134"/>
      <c r="AE40" s="134"/>
      <c r="AF40" s="134"/>
      <c r="AG40" s="134"/>
      <c r="AH40" s="134"/>
      <c r="AI40" s="134"/>
      <c r="AJ40" s="134"/>
      <c r="AK40" s="134"/>
      <c r="AL40" s="134"/>
      <c r="AM40" s="134"/>
      <c r="AN40" s="134"/>
      <c r="AO40" s="134"/>
      <c r="AP40" s="134"/>
    </row>
    <row r="41" spans="1:69">
      <c r="A41" s="16" t="s">
        <v>1457</v>
      </c>
      <c r="L41" s="34"/>
      <c r="M41" s="34"/>
      <c r="N41" s="34"/>
      <c r="O41" s="34"/>
      <c r="P41" s="34"/>
      <c r="Q41" s="34"/>
      <c r="R41" s="134"/>
      <c r="S41" s="134"/>
      <c r="T41" s="134"/>
      <c r="U41" s="134"/>
      <c r="V41" s="134"/>
      <c r="W41" s="134"/>
      <c r="X41" s="134"/>
      <c r="Y41" s="134"/>
      <c r="Z41" s="134"/>
      <c r="AA41" s="134"/>
      <c r="AB41" s="134"/>
      <c r="AC41" s="134"/>
      <c r="AD41" s="134"/>
      <c r="AE41" s="134"/>
      <c r="AF41" s="134"/>
      <c r="AG41" s="134"/>
      <c r="AH41" s="134"/>
      <c r="AI41" s="134"/>
      <c r="AJ41" s="134"/>
      <c r="AK41" s="134"/>
      <c r="AL41" s="134"/>
      <c r="AM41" s="134"/>
      <c r="AN41" s="134"/>
      <c r="AO41" s="134"/>
      <c r="AP41" s="134"/>
    </row>
    <row r="42" spans="1:69" ht="69" outlineLevel="1">
      <c r="C42" s="127" t="s">
        <v>23</v>
      </c>
      <c r="D42" s="127" t="s">
        <v>1462</v>
      </c>
      <c r="E42" s="127" t="s">
        <v>1463</v>
      </c>
      <c r="F42" s="127" t="s">
        <v>1214</v>
      </c>
      <c r="G42" s="127" t="s">
        <v>704</v>
      </c>
      <c r="H42" s="127" t="s">
        <v>814</v>
      </c>
      <c r="L42" s="34"/>
      <c r="M42" s="34"/>
      <c r="N42" s="34"/>
      <c r="O42" s="34"/>
      <c r="P42" s="34"/>
      <c r="Q42" s="34"/>
      <c r="R42" s="134"/>
      <c r="S42" s="134"/>
      <c r="T42" s="134"/>
      <c r="U42" s="134"/>
      <c r="V42" s="134"/>
      <c r="W42" s="134"/>
      <c r="X42" s="134"/>
      <c r="Y42" s="134"/>
      <c r="Z42" s="134"/>
      <c r="AA42" s="134"/>
      <c r="AB42" s="134"/>
      <c r="AC42" s="134"/>
      <c r="AD42" s="134"/>
      <c r="AE42" s="134"/>
      <c r="AF42" s="134"/>
      <c r="AG42" s="134"/>
      <c r="AH42" s="134"/>
      <c r="AI42" s="134"/>
      <c r="AJ42" s="134"/>
      <c r="AK42" s="134"/>
      <c r="AL42" s="134"/>
      <c r="AM42" s="134"/>
      <c r="AN42" s="134"/>
      <c r="AO42" s="134"/>
      <c r="AP42" s="134"/>
    </row>
    <row r="43" spans="1:69" outlineLevel="1">
      <c r="A43">
        <v>1</v>
      </c>
      <c r="B43" t="s">
        <v>1464</v>
      </c>
      <c r="C43" s="35" t="b">
        <v>1</v>
      </c>
      <c r="D43" s="35" t="s">
        <v>34</v>
      </c>
      <c r="E43" s="35" t="s">
        <v>34</v>
      </c>
      <c r="F43" s="35" t="s">
        <v>34</v>
      </c>
      <c r="G43" s="35" t="b">
        <v>0</v>
      </c>
      <c r="H43" s="35">
        <v>0.25</v>
      </c>
      <c r="L43" s="34"/>
      <c r="M43" s="34"/>
      <c r="N43" s="34"/>
      <c r="O43" s="34"/>
      <c r="P43" s="34"/>
      <c r="Q43" s="34"/>
      <c r="R43" s="134"/>
      <c r="S43" s="134"/>
      <c r="T43" s="134"/>
      <c r="U43" s="134"/>
      <c r="V43" s="134"/>
      <c r="W43" s="134"/>
      <c r="X43" s="134"/>
      <c r="Y43" s="134"/>
      <c r="Z43" s="134"/>
      <c r="AA43" s="134"/>
      <c r="AB43" s="134"/>
      <c r="AC43" s="134"/>
      <c r="AD43" s="134"/>
      <c r="AE43" s="134"/>
      <c r="AF43" s="134"/>
      <c r="AG43" s="134"/>
      <c r="AH43" s="134"/>
      <c r="AI43" s="134"/>
      <c r="AJ43" s="134"/>
      <c r="AK43" s="134"/>
      <c r="AL43" s="134"/>
      <c r="AM43" s="134"/>
      <c r="AN43" s="134"/>
      <c r="AO43" s="134"/>
      <c r="AP43" s="134"/>
    </row>
    <row r="44" spans="1:69" outlineLevel="1">
      <c r="A44">
        <v>2</v>
      </c>
      <c r="B44" t="s">
        <v>1465</v>
      </c>
      <c r="C44" s="35" t="b">
        <v>0</v>
      </c>
      <c r="D44" s="35" t="b">
        <v>0</v>
      </c>
      <c r="E44" s="35" t="b">
        <v>1</v>
      </c>
      <c r="F44" s="35" t="s">
        <v>34</v>
      </c>
      <c r="G44" s="35" t="b">
        <v>1</v>
      </c>
      <c r="H44" s="35">
        <v>0</v>
      </c>
      <c r="L44" s="34"/>
      <c r="M44" s="34"/>
      <c r="N44" s="34"/>
      <c r="O44" s="34"/>
      <c r="P44" s="34"/>
      <c r="Q44" s="34"/>
      <c r="R44" s="134"/>
      <c r="S44" s="134"/>
      <c r="T44" s="134"/>
      <c r="U44" s="134"/>
      <c r="V44" s="134"/>
      <c r="W44" s="134"/>
      <c r="X44" s="134"/>
      <c r="Y44" s="134"/>
      <c r="Z44" s="134"/>
      <c r="AA44" s="134"/>
      <c r="AB44" s="134"/>
      <c r="AC44" s="134"/>
      <c r="AD44" s="134"/>
      <c r="AE44" s="134"/>
      <c r="AF44" s="134"/>
      <c r="AG44" s="134"/>
      <c r="AH44" s="134"/>
      <c r="AI44" s="134"/>
      <c r="AJ44" s="134"/>
      <c r="AK44" s="134"/>
      <c r="AL44" s="134"/>
      <c r="AM44" s="134"/>
      <c r="AN44" s="134"/>
      <c r="AO44" s="134"/>
      <c r="AP44" s="134"/>
    </row>
    <row r="45" spans="1:69" outlineLevel="1">
      <c r="A45">
        <v>3</v>
      </c>
      <c r="B45" t="s">
        <v>1466</v>
      </c>
      <c r="C45" s="35" t="b">
        <v>0</v>
      </c>
      <c r="D45" s="35" t="b">
        <v>0</v>
      </c>
      <c r="E45" s="35" t="b">
        <v>1</v>
      </c>
      <c r="F45" s="35">
        <v>2</v>
      </c>
      <c r="G45" s="35" t="b">
        <v>1</v>
      </c>
      <c r="H45" s="35">
        <v>0</v>
      </c>
      <c r="L45" s="34"/>
      <c r="M45" s="34"/>
      <c r="N45" s="34"/>
      <c r="O45" s="34"/>
      <c r="P45" s="34"/>
      <c r="Q45" s="34"/>
      <c r="R45" s="134"/>
      <c r="S45" s="134"/>
      <c r="T45" s="134"/>
      <c r="U45" s="134"/>
      <c r="V45" s="134"/>
      <c r="W45" s="134"/>
      <c r="X45" s="134"/>
      <c r="Y45" s="134"/>
      <c r="Z45" s="134"/>
      <c r="AA45" s="134"/>
      <c r="AB45" s="134"/>
      <c r="AC45" s="134"/>
      <c r="AD45" s="134"/>
      <c r="AE45" s="134"/>
      <c r="AF45" s="134"/>
      <c r="AG45" s="134"/>
      <c r="AH45" s="134"/>
      <c r="AI45" s="134"/>
      <c r="AJ45" s="134"/>
      <c r="AK45" s="134"/>
      <c r="AL45" s="134"/>
      <c r="AM45" s="134"/>
      <c r="AN45" s="134"/>
      <c r="AO45" s="134"/>
      <c r="AP45" s="134"/>
    </row>
    <row r="46" spans="1:69" collapsed="1"/>
    <row r="47" spans="1:69">
      <c r="A47" s="16" t="s">
        <v>965</v>
      </c>
    </row>
    <row r="48" spans="1:69" ht="16.5" outlineLevel="1">
      <c r="B48" s="64" t="s">
        <v>679</v>
      </c>
      <c r="C48" s="67"/>
      <c r="D48" s="67"/>
      <c r="E48" s="67"/>
      <c r="F48" s="67"/>
      <c r="G48" s="67"/>
      <c r="H48" s="67"/>
      <c r="I48" s="67"/>
      <c r="J48" s="67"/>
      <c r="K48" s="67"/>
      <c r="L48" s="67"/>
      <c r="M48" s="66" t="s">
        <v>637</v>
      </c>
      <c r="N48" s="66"/>
      <c r="O48" s="66"/>
      <c r="P48" s="66"/>
      <c r="Q48" s="66"/>
      <c r="R48" s="66"/>
      <c r="S48" s="66"/>
      <c r="T48" s="66"/>
      <c r="U48" s="66"/>
      <c r="V48" s="66"/>
      <c r="W48" s="66" t="s">
        <v>638</v>
      </c>
      <c r="X48" s="66"/>
      <c r="Y48" s="66"/>
      <c r="Z48" s="66"/>
      <c r="AA48" s="66"/>
      <c r="AB48" s="66"/>
      <c r="AC48" s="66"/>
      <c r="AD48" s="66"/>
      <c r="AE48" s="66"/>
      <c r="AF48" s="66"/>
      <c r="AG48" s="66" t="s">
        <v>678</v>
      </c>
      <c r="AH48" s="66"/>
      <c r="AI48" s="66"/>
      <c r="AJ48" s="66"/>
      <c r="AK48" s="66"/>
      <c r="AL48" s="66"/>
      <c r="AM48" s="66"/>
      <c r="AN48" s="66"/>
      <c r="AO48" s="66"/>
      <c r="AP48" s="66"/>
      <c r="AQ48" s="65"/>
    </row>
    <row r="49" spans="1:43" ht="36" outlineLevel="1">
      <c r="B49" s="64"/>
      <c r="C49" s="67" t="s">
        <v>680</v>
      </c>
      <c r="D49" s="67" t="s">
        <v>681</v>
      </c>
      <c r="E49" s="67" t="s">
        <v>682</v>
      </c>
      <c r="F49" s="67" t="s">
        <v>804</v>
      </c>
      <c r="G49" s="67" t="s">
        <v>805</v>
      </c>
      <c r="H49" s="67" t="s">
        <v>683</v>
      </c>
      <c r="I49" s="67" t="s">
        <v>684</v>
      </c>
      <c r="J49" s="67" t="s">
        <v>685</v>
      </c>
      <c r="K49" s="67"/>
      <c r="L49" s="67"/>
      <c r="M49" s="67" t="s">
        <v>680</v>
      </c>
      <c r="N49" s="67" t="s">
        <v>681</v>
      </c>
      <c r="O49" s="67" t="s">
        <v>682</v>
      </c>
      <c r="P49" s="67" t="s">
        <v>804</v>
      </c>
      <c r="Q49" s="67" t="s">
        <v>805</v>
      </c>
      <c r="R49" s="67" t="s">
        <v>683</v>
      </c>
      <c r="S49" s="67" t="s">
        <v>684</v>
      </c>
      <c r="T49" s="67" t="s">
        <v>685</v>
      </c>
      <c r="U49" s="67"/>
      <c r="V49" s="67"/>
      <c r="W49" s="67" t="s">
        <v>680</v>
      </c>
      <c r="X49" s="67" t="s">
        <v>681</v>
      </c>
      <c r="Y49" s="67" t="s">
        <v>682</v>
      </c>
      <c r="Z49" s="67" t="s">
        <v>804</v>
      </c>
      <c r="AA49" s="67" t="s">
        <v>805</v>
      </c>
      <c r="AB49" s="67" t="s">
        <v>683</v>
      </c>
      <c r="AC49" s="67" t="s">
        <v>684</v>
      </c>
      <c r="AD49" s="67" t="s">
        <v>685</v>
      </c>
      <c r="AE49" s="67"/>
      <c r="AF49" s="67"/>
      <c r="AG49" s="67" t="s">
        <v>680</v>
      </c>
      <c r="AH49" s="67" t="s">
        <v>681</v>
      </c>
      <c r="AI49" s="67" t="s">
        <v>682</v>
      </c>
      <c r="AJ49" s="67" t="s">
        <v>804</v>
      </c>
      <c r="AK49" s="67" t="s">
        <v>805</v>
      </c>
      <c r="AL49" s="67" t="s">
        <v>683</v>
      </c>
      <c r="AM49" s="67" t="s">
        <v>684</v>
      </c>
      <c r="AN49" s="67" t="s">
        <v>685</v>
      </c>
      <c r="AO49" s="67"/>
      <c r="AP49" s="67"/>
      <c r="AQ49" s="65"/>
    </row>
    <row r="50" spans="1:43" outlineLevel="1">
      <c r="B50" s="53" t="s">
        <v>737</v>
      </c>
      <c r="C50" s="61">
        <f t="shared" ref="C50:J55" si="58">CHOOSE(d.Region,M50,W50,AG50)</f>
        <v>-0.04</v>
      </c>
      <c r="D50" s="61">
        <f t="shared" si="58"/>
        <v>0.87</v>
      </c>
      <c r="E50" s="61">
        <f t="shared" si="58"/>
        <v>0.8</v>
      </c>
      <c r="F50" s="61">
        <f t="shared" si="58"/>
        <v>0</v>
      </c>
      <c r="G50" s="61">
        <f t="shared" si="58"/>
        <v>0</v>
      </c>
      <c r="H50" s="61">
        <f t="shared" si="58"/>
        <v>0.64</v>
      </c>
      <c r="I50" s="61">
        <f t="shared" si="58"/>
        <v>0.21</v>
      </c>
      <c r="J50" s="61">
        <f t="shared" si="58"/>
        <v>0.19</v>
      </c>
      <c r="K50" s="61"/>
      <c r="L50" s="61"/>
      <c r="M50" s="68">
        <v>-0.04</v>
      </c>
      <c r="N50" s="68">
        <v>0.83</v>
      </c>
      <c r="O50" s="68">
        <v>-0.75</v>
      </c>
      <c r="P50" s="68">
        <v>0</v>
      </c>
      <c r="Q50" s="68">
        <v>0</v>
      </c>
      <c r="R50" s="68">
        <v>0.64</v>
      </c>
      <c r="S50" s="68">
        <v>0.31</v>
      </c>
      <c r="T50" s="69">
        <v>0.09</v>
      </c>
      <c r="U50" s="69"/>
      <c r="V50" s="69"/>
      <c r="W50" s="68">
        <v>-0.04</v>
      </c>
      <c r="X50" s="68">
        <v>0.87</v>
      </c>
      <c r="Y50" s="68">
        <v>0.8</v>
      </c>
      <c r="Z50" s="68">
        <v>0</v>
      </c>
      <c r="AA50" s="68">
        <v>0</v>
      </c>
      <c r="AB50" s="68">
        <v>0.64</v>
      </c>
      <c r="AC50" s="68">
        <v>0.21</v>
      </c>
      <c r="AD50" s="69">
        <v>0.19</v>
      </c>
      <c r="AE50" s="69"/>
      <c r="AF50" s="69"/>
      <c r="AG50" s="68">
        <v>-0.04</v>
      </c>
      <c r="AH50" s="68">
        <v>0.96</v>
      </c>
      <c r="AI50" s="68">
        <v>1.8</v>
      </c>
      <c r="AJ50" s="68">
        <v>0</v>
      </c>
      <c r="AK50" s="68">
        <v>0</v>
      </c>
      <c r="AL50" s="68">
        <v>0.64</v>
      </c>
      <c r="AM50" s="68">
        <v>0.21</v>
      </c>
      <c r="AN50" s="69">
        <v>0.19</v>
      </c>
      <c r="AO50" s="69"/>
      <c r="AP50" s="69"/>
      <c r="AQ50" s="65"/>
    </row>
    <row r="51" spans="1:43" outlineLevel="1">
      <c r="B51" s="54" t="s">
        <v>576</v>
      </c>
      <c r="C51" s="85">
        <f t="shared" si="58"/>
        <v>-0.04</v>
      </c>
      <c r="D51" s="85">
        <f t="shared" si="58"/>
        <v>0.87</v>
      </c>
      <c r="E51" s="85">
        <f t="shared" si="58"/>
        <v>0.8</v>
      </c>
      <c r="F51" s="85">
        <f t="shared" si="58"/>
        <v>0</v>
      </c>
      <c r="G51" s="85">
        <f t="shared" si="58"/>
        <v>0</v>
      </c>
      <c r="H51" s="85">
        <f t="shared" si="58"/>
        <v>0.64</v>
      </c>
      <c r="I51" s="85">
        <f t="shared" si="58"/>
        <v>0.21</v>
      </c>
      <c r="J51" s="85">
        <f t="shared" si="58"/>
        <v>0.19</v>
      </c>
      <c r="K51" s="85"/>
      <c r="L51" s="85"/>
      <c r="M51" s="86">
        <v>-0.04</v>
      </c>
      <c r="N51" s="86">
        <v>0.83</v>
      </c>
      <c r="O51" s="86">
        <v>-0.75</v>
      </c>
      <c r="P51" s="86">
        <v>0</v>
      </c>
      <c r="Q51" s="86">
        <v>0</v>
      </c>
      <c r="R51" s="86">
        <v>0.64</v>
      </c>
      <c r="S51" s="86">
        <v>0.31</v>
      </c>
      <c r="T51" s="87">
        <v>0.09</v>
      </c>
      <c r="U51" s="87"/>
      <c r="V51" s="87"/>
      <c r="W51" s="86">
        <v>-0.04</v>
      </c>
      <c r="X51" s="86">
        <v>0.87</v>
      </c>
      <c r="Y51" s="86">
        <v>0.8</v>
      </c>
      <c r="Z51" s="86">
        <v>0</v>
      </c>
      <c r="AA51" s="86">
        <v>0</v>
      </c>
      <c r="AB51" s="86">
        <v>0.64</v>
      </c>
      <c r="AC51" s="86">
        <v>0.21</v>
      </c>
      <c r="AD51" s="87">
        <v>0.19</v>
      </c>
      <c r="AE51" s="87"/>
      <c r="AF51" s="87"/>
      <c r="AG51" s="86">
        <v>-0.04</v>
      </c>
      <c r="AH51" s="86">
        <v>0.96</v>
      </c>
      <c r="AI51" s="86">
        <v>1.8</v>
      </c>
      <c r="AJ51" s="86">
        <v>0</v>
      </c>
      <c r="AK51" s="86">
        <v>0</v>
      </c>
      <c r="AL51" s="86">
        <v>0.64</v>
      </c>
      <c r="AM51" s="86">
        <v>0.21</v>
      </c>
      <c r="AN51" s="87">
        <v>0.19</v>
      </c>
      <c r="AO51" s="87"/>
      <c r="AP51" s="87"/>
      <c r="AQ51" s="65"/>
    </row>
    <row r="52" spans="1:43" outlineLevel="1">
      <c r="B52" s="55" t="s">
        <v>401</v>
      </c>
      <c r="C52" s="88">
        <f t="shared" si="58"/>
        <v>-0.04</v>
      </c>
      <c r="D52" s="88">
        <f t="shared" si="58"/>
        <v>0.87</v>
      </c>
      <c r="E52" s="88">
        <f t="shared" si="58"/>
        <v>0.8</v>
      </c>
      <c r="F52" s="88">
        <f t="shared" si="58"/>
        <v>0</v>
      </c>
      <c r="G52" s="88">
        <f t="shared" si="58"/>
        <v>0</v>
      </c>
      <c r="H52" s="88">
        <f t="shared" si="58"/>
        <v>0.64</v>
      </c>
      <c r="I52" s="88">
        <f t="shared" si="58"/>
        <v>0.21</v>
      </c>
      <c r="J52" s="88">
        <f t="shared" si="58"/>
        <v>0.19</v>
      </c>
      <c r="K52" s="88"/>
      <c r="L52" s="88"/>
      <c r="M52" s="89">
        <v>-0.04</v>
      </c>
      <c r="N52" s="89">
        <v>0.83</v>
      </c>
      <c r="O52" s="89">
        <v>-0.75</v>
      </c>
      <c r="P52" s="89">
        <v>0</v>
      </c>
      <c r="Q52" s="89">
        <v>0</v>
      </c>
      <c r="R52" s="89">
        <v>0.64</v>
      </c>
      <c r="S52" s="89">
        <v>0.31</v>
      </c>
      <c r="T52" s="90">
        <v>0.09</v>
      </c>
      <c r="U52" s="90"/>
      <c r="V52" s="90"/>
      <c r="W52" s="89">
        <v>-0.04</v>
      </c>
      <c r="X52" s="89">
        <v>0.87</v>
      </c>
      <c r="Y52" s="89">
        <v>0.8</v>
      </c>
      <c r="Z52" s="89">
        <v>0</v>
      </c>
      <c r="AA52" s="89">
        <v>0</v>
      </c>
      <c r="AB52" s="89">
        <v>0.64</v>
      </c>
      <c r="AC52" s="89">
        <v>0.21</v>
      </c>
      <c r="AD52" s="90">
        <v>0.19</v>
      </c>
      <c r="AE52" s="90"/>
      <c r="AF52" s="90"/>
      <c r="AG52" s="89">
        <v>-0.04</v>
      </c>
      <c r="AH52" s="89">
        <v>0.96</v>
      </c>
      <c r="AI52" s="89">
        <v>1.8</v>
      </c>
      <c r="AJ52" s="89">
        <v>0</v>
      </c>
      <c r="AK52" s="89">
        <v>0</v>
      </c>
      <c r="AL52" s="89">
        <v>0.64</v>
      </c>
      <c r="AM52" s="89">
        <v>0.21</v>
      </c>
      <c r="AN52" s="90">
        <v>0.19</v>
      </c>
      <c r="AO52" s="90"/>
      <c r="AP52" s="90"/>
      <c r="AQ52" s="65"/>
    </row>
    <row r="53" spans="1:43" outlineLevel="1">
      <c r="B53" s="53" t="s">
        <v>738</v>
      </c>
      <c r="C53" s="91">
        <f t="shared" si="58"/>
        <v>-1.29</v>
      </c>
      <c r="D53" s="91">
        <f t="shared" si="58"/>
        <v>0.95</v>
      </c>
      <c r="E53" s="91">
        <f t="shared" si="58"/>
        <v>-1.67</v>
      </c>
      <c r="F53" s="91">
        <f t="shared" si="58"/>
        <v>0</v>
      </c>
      <c r="G53" s="91">
        <f t="shared" si="58"/>
        <v>0</v>
      </c>
      <c r="H53" s="91">
        <f t="shared" si="58"/>
        <v>-0.01</v>
      </c>
      <c r="I53" s="91">
        <f t="shared" si="58"/>
        <v>0.12</v>
      </c>
      <c r="J53" s="91">
        <f t="shared" si="58"/>
        <v>-0.37</v>
      </c>
      <c r="K53" s="91"/>
      <c r="L53" s="91"/>
      <c r="M53" s="92">
        <v>-1.29</v>
      </c>
      <c r="N53" s="92">
        <v>0.9</v>
      </c>
      <c r="O53" s="92">
        <v>-1.67</v>
      </c>
      <c r="P53" s="92">
        <v>-0.11</v>
      </c>
      <c r="Q53" s="92">
        <v>-0.25</v>
      </c>
      <c r="R53" s="92">
        <v>-0.6</v>
      </c>
      <c r="S53" s="92">
        <v>0.12</v>
      </c>
      <c r="T53" s="93">
        <v>-0.52</v>
      </c>
      <c r="U53" s="93"/>
      <c r="V53" s="93"/>
      <c r="W53" s="92">
        <v>-1.29</v>
      </c>
      <c r="X53" s="92">
        <v>0.95</v>
      </c>
      <c r="Y53" s="92">
        <v>-1.67</v>
      </c>
      <c r="Z53" s="92">
        <v>0</v>
      </c>
      <c r="AA53" s="92">
        <v>0</v>
      </c>
      <c r="AB53" s="92">
        <v>-0.01</v>
      </c>
      <c r="AC53" s="92">
        <v>0.12</v>
      </c>
      <c r="AD53" s="93">
        <v>-0.37</v>
      </c>
      <c r="AE53" s="93"/>
      <c r="AF53" s="93"/>
      <c r="AG53" s="92">
        <v>-1.29</v>
      </c>
      <c r="AH53" s="92">
        <v>0.95</v>
      </c>
      <c r="AI53" s="92">
        <v>-1.67</v>
      </c>
      <c r="AJ53" s="92">
        <v>0</v>
      </c>
      <c r="AK53" s="92">
        <v>0</v>
      </c>
      <c r="AL53" s="92">
        <v>0.05</v>
      </c>
      <c r="AM53" s="92">
        <v>0.22</v>
      </c>
      <c r="AN53" s="93">
        <v>-0.37</v>
      </c>
      <c r="AO53" s="93"/>
      <c r="AP53" s="93"/>
      <c r="AQ53" s="65"/>
    </row>
    <row r="54" spans="1:43" outlineLevel="1">
      <c r="B54" s="54" t="s">
        <v>576</v>
      </c>
      <c r="C54" s="85">
        <f t="shared" si="58"/>
        <v>-1.29</v>
      </c>
      <c r="D54" s="85">
        <f t="shared" si="58"/>
        <v>0.95</v>
      </c>
      <c r="E54" s="85">
        <f t="shared" si="58"/>
        <v>-1.67</v>
      </c>
      <c r="F54" s="85">
        <f t="shared" si="58"/>
        <v>0</v>
      </c>
      <c r="G54" s="85">
        <f t="shared" si="58"/>
        <v>0</v>
      </c>
      <c r="H54" s="85">
        <f t="shared" si="58"/>
        <v>-0.01</v>
      </c>
      <c r="I54" s="85">
        <f t="shared" si="58"/>
        <v>0.12</v>
      </c>
      <c r="J54" s="85">
        <f t="shared" si="58"/>
        <v>-0.37</v>
      </c>
      <c r="K54" s="85"/>
      <c r="L54" s="85"/>
      <c r="M54" s="86">
        <v>-1.29</v>
      </c>
      <c r="N54" s="86">
        <v>0.9</v>
      </c>
      <c r="O54" s="86">
        <v>-1.67</v>
      </c>
      <c r="P54" s="86">
        <v>-0.11</v>
      </c>
      <c r="Q54" s="86">
        <v>-0.25</v>
      </c>
      <c r="R54" s="86">
        <v>-0.6</v>
      </c>
      <c r="S54" s="86">
        <v>0.12</v>
      </c>
      <c r="T54" s="87">
        <v>-0.52</v>
      </c>
      <c r="U54" s="87"/>
      <c r="V54" s="87"/>
      <c r="W54" s="86">
        <v>-1.29</v>
      </c>
      <c r="X54" s="86">
        <v>0.95</v>
      </c>
      <c r="Y54" s="86">
        <v>-1.67</v>
      </c>
      <c r="Z54" s="86">
        <v>0</v>
      </c>
      <c r="AA54" s="86">
        <v>0</v>
      </c>
      <c r="AB54" s="86">
        <v>-0.01</v>
      </c>
      <c r="AC54" s="86">
        <v>0.12</v>
      </c>
      <c r="AD54" s="87">
        <v>-0.37</v>
      </c>
      <c r="AE54" s="87"/>
      <c r="AF54" s="87"/>
      <c r="AG54" s="86">
        <v>-1.29</v>
      </c>
      <c r="AH54" s="86">
        <v>0.95</v>
      </c>
      <c r="AI54" s="86">
        <v>-1.67</v>
      </c>
      <c r="AJ54" s="86">
        <v>0</v>
      </c>
      <c r="AK54" s="86">
        <v>0</v>
      </c>
      <c r="AL54" s="86">
        <v>0.05</v>
      </c>
      <c r="AM54" s="86">
        <v>0.22</v>
      </c>
      <c r="AN54" s="87">
        <v>-0.37</v>
      </c>
      <c r="AO54" s="87"/>
      <c r="AP54" s="87"/>
      <c r="AQ54" s="65"/>
    </row>
    <row r="55" spans="1:43" outlineLevel="1">
      <c r="B55" s="55" t="s">
        <v>401</v>
      </c>
      <c r="C55" s="62">
        <f t="shared" si="58"/>
        <v>-1.29</v>
      </c>
      <c r="D55" s="62">
        <f t="shared" si="58"/>
        <v>0.95</v>
      </c>
      <c r="E55" s="62">
        <f t="shared" si="58"/>
        <v>-1.67</v>
      </c>
      <c r="F55" s="62">
        <f t="shared" si="58"/>
        <v>0</v>
      </c>
      <c r="G55" s="62">
        <f t="shared" si="58"/>
        <v>0</v>
      </c>
      <c r="H55" s="62">
        <f t="shared" si="58"/>
        <v>-0.01</v>
      </c>
      <c r="I55" s="62">
        <f t="shared" si="58"/>
        <v>0.12</v>
      </c>
      <c r="J55" s="62">
        <f t="shared" si="58"/>
        <v>-0.37</v>
      </c>
      <c r="K55" s="62"/>
      <c r="L55" s="62"/>
      <c r="M55" s="70">
        <v>-1.29</v>
      </c>
      <c r="N55" s="70">
        <v>0.9</v>
      </c>
      <c r="O55" s="70">
        <v>-1.67</v>
      </c>
      <c r="P55" s="70">
        <v>0</v>
      </c>
      <c r="Q55" s="70">
        <v>0</v>
      </c>
      <c r="R55" s="70">
        <v>0.2</v>
      </c>
      <c r="S55" s="70">
        <v>0.17</v>
      </c>
      <c r="T55" s="71">
        <v>-0.52</v>
      </c>
      <c r="U55" s="71"/>
      <c r="V55" s="71"/>
      <c r="W55" s="70">
        <v>-1.29</v>
      </c>
      <c r="X55" s="70">
        <v>0.95</v>
      </c>
      <c r="Y55" s="70">
        <v>-1.67</v>
      </c>
      <c r="Z55" s="70">
        <v>0</v>
      </c>
      <c r="AA55" s="70">
        <v>0</v>
      </c>
      <c r="AB55" s="70">
        <v>-0.01</v>
      </c>
      <c r="AC55" s="70">
        <v>0.12</v>
      </c>
      <c r="AD55" s="71">
        <v>-0.37</v>
      </c>
      <c r="AE55" s="71"/>
      <c r="AF55" s="71"/>
      <c r="AG55" s="70">
        <v>-1.29</v>
      </c>
      <c r="AH55" s="70">
        <v>0.95</v>
      </c>
      <c r="AI55" s="70">
        <v>-1.67</v>
      </c>
      <c r="AJ55" s="89">
        <v>0</v>
      </c>
      <c r="AK55" s="89">
        <v>0</v>
      </c>
      <c r="AL55" s="70">
        <v>0.05</v>
      </c>
      <c r="AM55" s="70">
        <v>0.22</v>
      </c>
      <c r="AN55" s="71">
        <v>-0.37</v>
      </c>
      <c r="AO55" s="71"/>
      <c r="AP55" s="71"/>
    </row>
    <row r="56" spans="1:43" outlineLevel="1" collapsed="1"/>
    <row r="57" spans="1:43" outlineLevel="1">
      <c r="B57" t="s">
        <v>1280</v>
      </c>
      <c r="C57" s="21">
        <v>0</v>
      </c>
      <c r="D57" s="21">
        <v>1</v>
      </c>
      <c r="E57" s="21">
        <v>2</v>
      </c>
      <c r="F57" s="21">
        <v>3</v>
      </c>
      <c r="G57" s="21">
        <v>4</v>
      </c>
      <c r="H57" s="21">
        <v>5</v>
      </c>
      <c r="I57" s="21">
        <v>6</v>
      </c>
      <c r="J57" s="21"/>
      <c r="M57" s="21">
        <v>0</v>
      </c>
      <c r="N57" s="21">
        <v>1</v>
      </c>
      <c r="O57" s="21">
        <v>2</v>
      </c>
      <c r="P57" s="21">
        <v>3</v>
      </c>
      <c r="Q57" s="21">
        <v>4</v>
      </c>
      <c r="R57" s="21">
        <v>5</v>
      </c>
      <c r="S57" s="21">
        <v>6</v>
      </c>
    </row>
    <row r="58" spans="1:43" outlineLevel="1">
      <c r="C58" s="21" t="s">
        <v>1273</v>
      </c>
      <c r="D58" s="21" t="s">
        <v>1274</v>
      </c>
      <c r="E58" s="21" t="s">
        <v>1275</v>
      </c>
      <c r="F58" s="21" t="s">
        <v>1276</v>
      </c>
      <c r="G58" s="21" t="s">
        <v>1277</v>
      </c>
      <c r="H58" s="21" t="s">
        <v>1278</v>
      </c>
      <c r="I58" s="21" t="s">
        <v>1279</v>
      </c>
      <c r="J58" t="s">
        <v>1286</v>
      </c>
      <c r="M58" s="21" t="s">
        <v>1273</v>
      </c>
      <c r="N58" s="21" t="s">
        <v>1274</v>
      </c>
      <c r="O58" s="21" t="s">
        <v>1275</v>
      </c>
      <c r="P58" s="21" t="s">
        <v>1276</v>
      </c>
      <c r="Q58" s="21" t="s">
        <v>1277</v>
      </c>
      <c r="R58" s="21" t="s">
        <v>1278</v>
      </c>
      <c r="S58" s="21" t="s">
        <v>1279</v>
      </c>
      <c r="T58" t="s">
        <v>1283</v>
      </c>
      <c r="W58" s="21" t="s">
        <v>1273</v>
      </c>
      <c r="X58" s="21" t="s">
        <v>1274</v>
      </c>
      <c r="Y58" s="21" t="s">
        <v>1275</v>
      </c>
      <c r="Z58" s="21" t="s">
        <v>1276</v>
      </c>
      <c r="AA58" s="21" t="s">
        <v>1277</v>
      </c>
      <c r="AB58" s="21" t="s">
        <v>1278</v>
      </c>
      <c r="AC58" s="21" t="s">
        <v>1279</v>
      </c>
      <c r="AD58" t="s">
        <v>1283</v>
      </c>
      <c r="AG58" s="21" t="s">
        <v>1273</v>
      </c>
      <c r="AH58" s="21" t="s">
        <v>1274</v>
      </c>
      <c r="AI58" s="21" t="s">
        <v>1275</v>
      </c>
      <c r="AJ58" s="21" t="s">
        <v>1276</v>
      </c>
      <c r="AK58" s="21" t="s">
        <v>1277</v>
      </c>
      <c r="AL58" s="21" t="s">
        <v>1278</v>
      </c>
      <c r="AM58" s="21" t="s">
        <v>1279</v>
      </c>
      <c r="AN58" t="s">
        <v>1283</v>
      </c>
    </row>
    <row r="59" spans="1:43" outlineLevel="1">
      <c r="C59" s="85">
        <f t="shared" ref="C59:J59" si="59">CHOOSE(d.Region,M59,W59,AG59)</f>
        <v>0.75</v>
      </c>
      <c r="D59" s="85">
        <f t="shared" si="59"/>
        <v>0.75</v>
      </c>
      <c r="E59" s="85">
        <f t="shared" si="59"/>
        <v>0.8</v>
      </c>
      <c r="F59" s="85">
        <f t="shared" si="59"/>
        <v>0.82499999999999996</v>
      </c>
      <c r="G59" s="85">
        <f t="shared" si="59"/>
        <v>0.875</v>
      </c>
      <c r="H59" s="85">
        <f t="shared" si="59"/>
        <v>0.9</v>
      </c>
      <c r="I59" s="85">
        <f t="shared" si="59"/>
        <v>1</v>
      </c>
      <c r="J59" s="85">
        <f t="shared" si="59"/>
        <v>0.875</v>
      </c>
      <c r="M59" s="12">
        <v>1</v>
      </c>
      <c r="N59" s="12">
        <v>1</v>
      </c>
      <c r="O59" s="12">
        <v>1</v>
      </c>
      <c r="P59" s="12">
        <v>1</v>
      </c>
      <c r="Q59" s="12">
        <v>1</v>
      </c>
      <c r="R59" s="12">
        <v>1</v>
      </c>
      <c r="S59" s="12">
        <v>1</v>
      </c>
      <c r="T59" s="12">
        <v>1</v>
      </c>
      <c r="W59" s="12">
        <f>(0.5+1)/2</f>
        <v>0.75</v>
      </c>
      <c r="X59" s="12">
        <v>0.75</v>
      </c>
      <c r="Y59" s="12">
        <v>0.8</v>
      </c>
      <c r="Z59" s="12">
        <v>0.82499999999999996</v>
      </c>
      <c r="AA59" s="12">
        <v>0.875</v>
      </c>
      <c r="AB59" s="12">
        <v>0.9</v>
      </c>
      <c r="AC59" s="12">
        <f>(1+1)/2</f>
        <v>1</v>
      </c>
      <c r="AD59" s="12">
        <f>(0.75+1)/2</f>
        <v>0.875</v>
      </c>
      <c r="AG59" s="12">
        <v>0.5</v>
      </c>
      <c r="AH59" s="12">
        <v>0.6</v>
      </c>
      <c r="AI59" s="12">
        <v>0.65</v>
      </c>
      <c r="AJ59" s="12">
        <v>0.75</v>
      </c>
      <c r="AK59" s="12">
        <v>0.8</v>
      </c>
      <c r="AL59" s="12">
        <v>1</v>
      </c>
      <c r="AM59" s="12">
        <v>1</v>
      </c>
      <c r="AN59" s="12">
        <v>0.75</v>
      </c>
    </row>
    <row r="60" spans="1:43" outlineLevel="1">
      <c r="W60" s="12">
        <f>(0.5+1)/2</f>
        <v>0.75</v>
      </c>
      <c r="X60" s="12">
        <v>0.75</v>
      </c>
      <c r="Y60" s="12">
        <v>0.8</v>
      </c>
      <c r="Z60" s="12">
        <v>0.82499999999999996</v>
      </c>
      <c r="AA60" s="12">
        <v>0.875</v>
      </c>
      <c r="AB60" s="12">
        <v>0.9</v>
      </c>
      <c r="AC60" s="12">
        <f>(1+1)/2</f>
        <v>1</v>
      </c>
      <c r="AD60" s="12">
        <f>(0.75+1)/2</f>
        <v>0.875</v>
      </c>
    </row>
    <row r="61" spans="1:43" outlineLevel="1">
      <c r="B61" t="s">
        <v>1425</v>
      </c>
      <c r="E61" t="s">
        <v>950</v>
      </c>
      <c r="F61" t="s">
        <v>951</v>
      </c>
      <c r="G61" t="s">
        <v>952</v>
      </c>
      <c r="W61" t="s">
        <v>1712</v>
      </c>
    </row>
    <row r="62" spans="1:43" outlineLevel="1">
      <c r="B62" s="32" t="s">
        <v>1426</v>
      </c>
      <c r="C62">
        <f>INDEX(E62:G62,1,d.Region)</f>
        <v>3</v>
      </c>
      <c r="E62" s="12">
        <v>3</v>
      </c>
      <c r="F62" s="12">
        <v>3</v>
      </c>
      <c r="G62" s="12">
        <v>3</v>
      </c>
      <c r="I62" t="s">
        <v>1427</v>
      </c>
    </row>
    <row r="64" spans="1:43">
      <c r="A64" s="16" t="s">
        <v>1041</v>
      </c>
      <c r="J64" t="s">
        <v>1391</v>
      </c>
    </row>
    <row r="65" spans="1:30" ht="118.5" outlineLevel="1">
      <c r="B65" s="21" t="s">
        <v>1341</v>
      </c>
      <c r="C65" s="30" t="s">
        <v>722</v>
      </c>
      <c r="D65" s="30" t="s">
        <v>836</v>
      </c>
      <c r="E65" s="30" t="s">
        <v>722</v>
      </c>
      <c r="F65" s="30" t="s">
        <v>836</v>
      </c>
      <c r="G65" s="30" t="s">
        <v>363</v>
      </c>
      <c r="H65" s="30" t="s">
        <v>364</v>
      </c>
      <c r="I65" s="30" t="s">
        <v>397</v>
      </c>
      <c r="J65" s="30" t="s">
        <v>379</v>
      </c>
      <c r="K65" s="30" t="s">
        <v>409</v>
      </c>
      <c r="L65" s="30" t="s">
        <v>409</v>
      </c>
      <c r="M65" s="30" t="s">
        <v>409</v>
      </c>
      <c r="N65" s="30" t="s">
        <v>409</v>
      </c>
      <c r="O65" s="127" t="s">
        <v>944</v>
      </c>
      <c r="P65" s="127"/>
      <c r="Q65" s="127"/>
      <c r="R65" s="127"/>
      <c r="S65" s="127" t="s">
        <v>944</v>
      </c>
      <c r="T65" s="127"/>
      <c r="U65" s="127"/>
      <c r="V65" s="127"/>
    </row>
    <row r="66" spans="1:30" outlineLevel="1">
      <c r="C66" s="126" t="s">
        <v>1351</v>
      </c>
      <c r="D66" s="126"/>
      <c r="E66" s="126" t="s">
        <v>1354</v>
      </c>
      <c r="F66" s="126"/>
      <c r="G66" s="368" t="s">
        <v>1200</v>
      </c>
      <c r="H66" s="126"/>
      <c r="I66" s="126"/>
      <c r="O66" s="156" t="s">
        <v>1353</v>
      </c>
      <c r="P66" s="156"/>
      <c r="Q66" s="156"/>
      <c r="R66" s="156"/>
      <c r="S66" s="156" t="s">
        <v>1352</v>
      </c>
      <c r="T66" s="156"/>
      <c r="U66" s="156"/>
      <c r="V66" s="156"/>
      <c r="W66" s="156" t="s">
        <v>921</v>
      </c>
      <c r="X66" s="156"/>
      <c r="Y66" s="156"/>
      <c r="Z66" s="156"/>
      <c r="AA66" s="156" t="s">
        <v>921</v>
      </c>
      <c r="AB66" s="156"/>
      <c r="AC66" s="156"/>
      <c r="AD66" s="156"/>
    </row>
    <row r="67" spans="1:30" outlineLevel="1">
      <c r="C67" s="34"/>
      <c r="D67" s="34"/>
      <c r="E67" s="34"/>
      <c r="F67" s="34"/>
      <c r="G67" s="34"/>
      <c r="H67" s="34"/>
      <c r="I67" s="34"/>
      <c r="J67" s="155" t="s">
        <v>519</v>
      </c>
      <c r="K67" s="51" t="s">
        <v>1079</v>
      </c>
      <c r="L67" s="51" t="s">
        <v>639</v>
      </c>
      <c r="M67" s="51" t="s">
        <v>640</v>
      </c>
      <c r="N67" s="51" t="s">
        <v>641</v>
      </c>
      <c r="O67" s="154">
        <v>1</v>
      </c>
      <c r="P67" s="154">
        <v>2</v>
      </c>
      <c r="Q67" s="154">
        <v>3</v>
      </c>
      <c r="R67" s="154">
        <v>4</v>
      </c>
      <c r="S67" s="51" t="s">
        <v>945</v>
      </c>
      <c r="T67" s="51" t="s">
        <v>946</v>
      </c>
      <c r="U67" s="51" t="s">
        <v>947</v>
      </c>
      <c r="V67" s="51" t="s">
        <v>984</v>
      </c>
      <c r="W67" s="51" t="s">
        <v>945</v>
      </c>
      <c r="X67" s="51" t="s">
        <v>946</v>
      </c>
      <c r="Y67" s="51" t="s">
        <v>947</v>
      </c>
      <c r="Z67" s="51" t="s">
        <v>984</v>
      </c>
      <c r="AA67" s="51" t="s">
        <v>945</v>
      </c>
      <c r="AB67" s="51" t="s">
        <v>946</v>
      </c>
      <c r="AC67" s="51" t="s">
        <v>947</v>
      </c>
      <c r="AD67" s="51" t="s">
        <v>984</v>
      </c>
    </row>
    <row r="68" spans="1:30" outlineLevel="1">
      <c r="A68" s="21">
        <v>1</v>
      </c>
      <c r="B68" s="48" t="s">
        <v>1395</v>
      </c>
      <c r="C68" s="39" t="b">
        <v>0</v>
      </c>
      <c r="D68" s="39" t="b">
        <v>0</v>
      </c>
      <c r="E68" s="39" t="b">
        <v>0</v>
      </c>
      <c r="F68" s="39" t="b">
        <v>0</v>
      </c>
      <c r="G68" s="39" t="b">
        <v>0</v>
      </c>
      <c r="H68" s="39" t="s">
        <v>34</v>
      </c>
      <c r="I68" s="41"/>
      <c r="J68" s="380">
        <v>5.0000000000000001E-3</v>
      </c>
      <c r="K68" s="380">
        <f>6.25%/2</f>
        <v>3.125E-2</v>
      </c>
      <c r="L68" s="380">
        <f>6.25%/2</f>
        <v>3.125E-2</v>
      </c>
      <c r="M68" s="380">
        <v>2.5000000000000001E-2</v>
      </c>
      <c r="N68" s="380">
        <v>2.5000000000000001E-2</v>
      </c>
      <c r="O68" s="41">
        <v>1</v>
      </c>
      <c r="P68" s="41">
        <v>1</v>
      </c>
      <c r="Q68" s="41">
        <v>1</v>
      </c>
      <c r="R68" s="41">
        <v>0</v>
      </c>
      <c r="S68" s="41">
        <v>0</v>
      </c>
      <c r="T68" s="41">
        <v>0</v>
      </c>
      <c r="U68" s="41">
        <v>0</v>
      </c>
      <c r="V68" s="41">
        <v>0</v>
      </c>
    </row>
    <row r="69" spans="1:30" outlineLevel="1">
      <c r="A69" s="21">
        <v>2</v>
      </c>
      <c r="B69" s="49" t="s">
        <v>532</v>
      </c>
      <c r="C69" s="38" t="b">
        <v>0</v>
      </c>
      <c r="D69" s="38" t="b">
        <v>1</v>
      </c>
      <c r="E69" s="38" t="b">
        <v>0</v>
      </c>
      <c r="F69" s="38" t="b">
        <v>0</v>
      </c>
      <c r="G69" s="38" t="b">
        <v>0</v>
      </c>
      <c r="H69" s="38" t="s">
        <v>34</v>
      </c>
      <c r="I69" s="42"/>
      <c r="J69" s="382">
        <v>5.0000000000000001E-3</v>
      </c>
      <c r="K69" s="382">
        <v>0</v>
      </c>
      <c r="L69" s="382">
        <v>0</v>
      </c>
      <c r="M69" s="382">
        <v>2.5000000000000001E-2</v>
      </c>
      <c r="N69" s="382">
        <v>2.5000000000000001E-2</v>
      </c>
      <c r="O69" s="221">
        <v>1</v>
      </c>
      <c r="P69" s="221">
        <v>1</v>
      </c>
      <c r="Q69" s="221">
        <v>1</v>
      </c>
      <c r="R69" s="221">
        <v>1</v>
      </c>
      <c r="S69" s="221">
        <v>0</v>
      </c>
      <c r="T69" s="221">
        <v>0</v>
      </c>
      <c r="U69" s="221">
        <v>0</v>
      </c>
      <c r="V69" s="221">
        <v>0</v>
      </c>
    </row>
    <row r="70" spans="1:30" outlineLevel="1">
      <c r="A70" s="21">
        <v>3</v>
      </c>
      <c r="B70" s="49" t="s">
        <v>1394</v>
      </c>
      <c r="C70" s="38" t="b">
        <v>1</v>
      </c>
      <c r="D70" s="38" t="b">
        <v>0</v>
      </c>
      <c r="E70" s="38" t="b">
        <v>0</v>
      </c>
      <c r="F70" s="38" t="b">
        <v>0</v>
      </c>
      <c r="G70" s="38" t="b">
        <v>0</v>
      </c>
      <c r="H70" s="38" t="s">
        <v>34</v>
      </c>
      <c r="I70" s="42"/>
      <c r="J70" s="37">
        <f>1.25*J71</f>
        <v>1.2500000000000001E-2</v>
      </c>
      <c r="K70" s="382">
        <f>1.25*L71</f>
        <v>6.25E-2</v>
      </c>
      <c r="L70" s="382">
        <f>1.25*M71</f>
        <v>6.25E-2</v>
      </c>
      <c r="M70" s="57">
        <f t="shared" ref="M70:N71" si="60">L70</f>
        <v>6.25E-2</v>
      </c>
      <c r="N70" s="57">
        <f t="shared" si="60"/>
        <v>6.25E-2</v>
      </c>
      <c r="O70" s="221">
        <v>0</v>
      </c>
      <c r="P70" s="221">
        <v>0</v>
      </c>
      <c r="Q70" s="221">
        <v>0</v>
      </c>
      <c r="R70" s="221">
        <v>0</v>
      </c>
      <c r="S70" s="221">
        <v>0</v>
      </c>
      <c r="T70" s="221">
        <v>0</v>
      </c>
      <c r="U70" s="221">
        <v>0</v>
      </c>
      <c r="V70" s="221">
        <v>0</v>
      </c>
    </row>
    <row r="71" spans="1:30" outlineLevel="1">
      <c r="A71" s="21">
        <v>4</v>
      </c>
      <c r="B71" s="369" t="s">
        <v>534</v>
      </c>
      <c r="C71" s="370" t="b">
        <v>0</v>
      </c>
      <c r="D71" s="370" t="b">
        <v>0</v>
      </c>
      <c r="E71" s="370" t="b">
        <v>0</v>
      </c>
      <c r="F71" s="370" t="b">
        <v>0</v>
      </c>
      <c r="G71" s="370" t="b">
        <v>1</v>
      </c>
      <c r="H71" s="371" t="s">
        <v>34</v>
      </c>
      <c r="I71" s="372"/>
      <c r="J71" s="396">
        <v>0.01</v>
      </c>
      <c r="K71" s="397">
        <v>0</v>
      </c>
      <c r="L71" s="396">
        <v>0.05</v>
      </c>
      <c r="M71" s="396">
        <v>0.05</v>
      </c>
      <c r="N71" s="398">
        <f t="shared" si="60"/>
        <v>0.05</v>
      </c>
      <c r="O71" s="379">
        <v>1</v>
      </c>
      <c r="P71" s="379">
        <v>1</v>
      </c>
      <c r="Q71" s="379">
        <v>1</v>
      </c>
      <c r="R71" s="379">
        <v>1</v>
      </c>
      <c r="S71" s="373">
        <v>0</v>
      </c>
      <c r="T71" s="373">
        <v>0</v>
      </c>
      <c r="U71" s="373">
        <v>0</v>
      </c>
      <c r="V71" s="373">
        <v>0</v>
      </c>
    </row>
    <row r="72" spans="1:30" outlineLevel="1">
      <c r="A72" s="21">
        <v>5</v>
      </c>
      <c r="B72" s="49" t="s">
        <v>1342</v>
      </c>
      <c r="C72" s="44" t="b">
        <f t="shared" ref="C72:H75" si="61">C68</f>
        <v>0</v>
      </c>
      <c r="D72" s="44" t="b">
        <f>D68</f>
        <v>0</v>
      </c>
      <c r="E72" s="39" t="b">
        <v>0</v>
      </c>
      <c r="F72" s="39" t="b">
        <v>1</v>
      </c>
      <c r="G72" s="39" t="b">
        <v>0</v>
      </c>
      <c r="H72" s="45" t="str">
        <f t="shared" si="61"/>
        <v>-</v>
      </c>
      <c r="I72" s="41"/>
      <c r="J72" s="380">
        <v>5.0000000000000001E-3</v>
      </c>
      <c r="K72" s="380">
        <v>0</v>
      </c>
      <c r="L72" s="380">
        <v>0</v>
      </c>
      <c r="M72" s="380">
        <v>0</v>
      </c>
      <c r="N72" s="380">
        <v>0</v>
      </c>
      <c r="O72" s="381">
        <f t="shared" ref="O72:R72" si="62">O68</f>
        <v>1</v>
      </c>
      <c r="P72" s="381">
        <f t="shared" si="62"/>
        <v>1</v>
      </c>
      <c r="Q72" s="381">
        <f t="shared" si="62"/>
        <v>1</v>
      </c>
      <c r="R72" s="381">
        <f t="shared" si="62"/>
        <v>0</v>
      </c>
      <c r="S72" s="41">
        <v>1</v>
      </c>
      <c r="T72" s="41">
        <v>1</v>
      </c>
      <c r="U72" s="41">
        <v>1</v>
      </c>
      <c r="V72" s="41">
        <v>1</v>
      </c>
    </row>
    <row r="73" spans="1:30" outlineLevel="1">
      <c r="A73" s="21">
        <v>6</v>
      </c>
      <c r="B73" s="49" t="s">
        <v>1343</v>
      </c>
      <c r="C73" s="46" t="b">
        <f t="shared" si="61"/>
        <v>0</v>
      </c>
      <c r="D73" s="46" t="b">
        <f>D69</f>
        <v>1</v>
      </c>
      <c r="E73" s="38" t="b">
        <v>0</v>
      </c>
      <c r="F73" s="38" t="b">
        <v>1</v>
      </c>
      <c r="G73" s="38" t="b">
        <v>0</v>
      </c>
      <c r="H73" s="47" t="str">
        <f t="shared" si="61"/>
        <v>-</v>
      </c>
      <c r="I73" s="42"/>
      <c r="J73" s="382">
        <v>0</v>
      </c>
      <c r="K73" s="382">
        <v>0</v>
      </c>
      <c r="L73" s="382">
        <v>0</v>
      </c>
      <c r="M73" s="382">
        <v>0</v>
      </c>
      <c r="N73" s="382">
        <v>0</v>
      </c>
      <c r="O73" s="376">
        <f t="shared" ref="O73:R73" si="63">O69</f>
        <v>1</v>
      </c>
      <c r="P73" s="376">
        <f t="shared" si="63"/>
        <v>1</v>
      </c>
      <c r="Q73" s="376">
        <f t="shared" si="63"/>
        <v>1</v>
      </c>
      <c r="R73" s="376">
        <f t="shared" si="63"/>
        <v>1</v>
      </c>
      <c r="S73" s="221">
        <v>1</v>
      </c>
      <c r="T73" s="221">
        <v>1</v>
      </c>
      <c r="U73" s="221">
        <v>1</v>
      </c>
      <c r="V73" s="221">
        <v>1</v>
      </c>
    </row>
    <row r="74" spans="1:30" outlineLevel="1">
      <c r="A74" s="21">
        <v>7</v>
      </c>
      <c r="B74" s="49" t="s">
        <v>1393</v>
      </c>
      <c r="C74" s="46" t="b">
        <f t="shared" si="61"/>
        <v>1</v>
      </c>
      <c r="D74" s="46" t="b">
        <f>D70</f>
        <v>0</v>
      </c>
      <c r="E74" s="38" t="b">
        <v>0</v>
      </c>
      <c r="F74" s="38" t="b">
        <v>1</v>
      </c>
      <c r="G74" s="38" t="b">
        <v>0</v>
      </c>
      <c r="H74" s="47" t="str">
        <f t="shared" si="61"/>
        <v>-</v>
      </c>
      <c r="I74" s="42"/>
      <c r="J74" s="37">
        <v>1.2500000000000001E-2</v>
      </c>
      <c r="K74" s="382">
        <f>K70</f>
        <v>6.25E-2</v>
      </c>
      <c r="L74" s="382">
        <f>L70</f>
        <v>6.25E-2</v>
      </c>
      <c r="M74" s="57">
        <f t="shared" ref="M74" si="64">L74</f>
        <v>6.25E-2</v>
      </c>
      <c r="N74" s="57">
        <f t="shared" ref="N74" si="65">M74</f>
        <v>6.25E-2</v>
      </c>
      <c r="O74" s="376">
        <f t="shared" ref="O74:R74" si="66">O70</f>
        <v>0</v>
      </c>
      <c r="P74" s="376">
        <f t="shared" si="66"/>
        <v>0</v>
      </c>
      <c r="Q74" s="376">
        <f t="shared" si="66"/>
        <v>0</v>
      </c>
      <c r="R74" s="376">
        <f t="shared" si="66"/>
        <v>0</v>
      </c>
      <c r="S74" s="221">
        <v>1</v>
      </c>
      <c r="T74" s="221">
        <v>1</v>
      </c>
      <c r="U74" s="221">
        <v>1</v>
      </c>
      <c r="V74" s="221">
        <v>1</v>
      </c>
    </row>
    <row r="75" spans="1:30" outlineLevel="1">
      <c r="A75" s="21">
        <v>8</v>
      </c>
      <c r="B75" s="369" t="s">
        <v>1344</v>
      </c>
      <c r="C75" s="374" t="b">
        <f t="shared" si="61"/>
        <v>0</v>
      </c>
      <c r="D75" s="374" t="b">
        <f>D71</f>
        <v>0</v>
      </c>
      <c r="E75" s="370" t="b">
        <v>0</v>
      </c>
      <c r="F75" s="370" t="b">
        <v>1</v>
      </c>
      <c r="G75" s="370" t="b">
        <v>1</v>
      </c>
      <c r="H75" s="375" t="str">
        <f t="shared" si="61"/>
        <v>-</v>
      </c>
      <c r="I75" s="43"/>
      <c r="J75" s="383">
        <v>0</v>
      </c>
      <c r="K75" s="383">
        <v>0</v>
      </c>
      <c r="L75" s="383">
        <v>0</v>
      </c>
      <c r="M75" s="383">
        <v>0</v>
      </c>
      <c r="N75" s="383">
        <v>0</v>
      </c>
      <c r="O75" s="384">
        <f>O71</f>
        <v>1</v>
      </c>
      <c r="P75" s="384">
        <f t="shared" ref="P75:R75" si="67">P71</f>
        <v>1</v>
      </c>
      <c r="Q75" s="384">
        <f t="shared" si="67"/>
        <v>1</v>
      </c>
      <c r="R75" s="384">
        <f t="shared" si="67"/>
        <v>1</v>
      </c>
      <c r="S75" s="373">
        <v>1</v>
      </c>
      <c r="T75" s="373">
        <v>1</v>
      </c>
      <c r="U75" s="373">
        <v>1</v>
      </c>
      <c r="V75" s="373">
        <v>1</v>
      </c>
    </row>
    <row r="76" spans="1:30" outlineLevel="1">
      <c r="A76" s="21">
        <v>9</v>
      </c>
      <c r="B76" s="49" t="s">
        <v>1345</v>
      </c>
      <c r="C76" s="46" t="b">
        <f t="shared" ref="C76:D79" si="68">C72</f>
        <v>0</v>
      </c>
      <c r="D76" s="46" t="b">
        <f t="shared" si="68"/>
        <v>0</v>
      </c>
      <c r="E76" s="39" t="b">
        <v>1</v>
      </c>
      <c r="F76" s="39" t="b">
        <v>0</v>
      </c>
      <c r="G76" s="39" t="b">
        <v>0</v>
      </c>
      <c r="H76" s="47" t="str">
        <f t="shared" ref="H76:H83" si="69">H72</f>
        <v>-</v>
      </c>
      <c r="I76" s="41"/>
      <c r="J76" s="385">
        <v>1.2500000000000001E-2</v>
      </c>
      <c r="K76" s="380">
        <f>6.25%/2</f>
        <v>3.125E-2</v>
      </c>
      <c r="L76" s="380">
        <v>6.25E-2</v>
      </c>
      <c r="M76" s="386">
        <f t="shared" ref="M76:N76" si="70">L76</f>
        <v>6.25E-2</v>
      </c>
      <c r="N76" s="386">
        <f t="shared" si="70"/>
        <v>6.25E-2</v>
      </c>
      <c r="O76" s="381">
        <f t="shared" ref="K76:R79" si="71">O72</f>
        <v>1</v>
      </c>
      <c r="P76" s="381">
        <f t="shared" si="71"/>
        <v>1</v>
      </c>
      <c r="Q76" s="381">
        <f t="shared" si="71"/>
        <v>1</v>
      </c>
      <c r="R76" s="381">
        <f t="shared" si="71"/>
        <v>0</v>
      </c>
      <c r="S76" s="41">
        <v>0</v>
      </c>
      <c r="T76" s="41">
        <v>0</v>
      </c>
      <c r="U76" s="41">
        <v>0</v>
      </c>
      <c r="V76" s="41">
        <v>0</v>
      </c>
    </row>
    <row r="77" spans="1:30" outlineLevel="1">
      <c r="A77" s="21">
        <v>10</v>
      </c>
      <c r="B77" s="49" t="s">
        <v>1346</v>
      </c>
      <c r="C77" s="46" t="b">
        <f t="shared" si="68"/>
        <v>0</v>
      </c>
      <c r="D77" s="46" t="b">
        <f t="shared" si="68"/>
        <v>1</v>
      </c>
      <c r="E77" s="38" t="b">
        <v>1</v>
      </c>
      <c r="F77" s="38" t="b">
        <v>0</v>
      </c>
      <c r="G77" s="38" t="b">
        <v>0</v>
      </c>
      <c r="H77" s="47" t="str">
        <f t="shared" si="69"/>
        <v>-</v>
      </c>
      <c r="I77" s="42"/>
      <c r="J77" s="37">
        <v>1.2500000000000001E-2</v>
      </c>
      <c r="K77" s="382">
        <v>0</v>
      </c>
      <c r="L77" s="382">
        <v>6.25E-2</v>
      </c>
      <c r="M77" s="57">
        <f t="shared" ref="M77:N77" si="72">L77</f>
        <v>6.25E-2</v>
      </c>
      <c r="N77" s="57">
        <f t="shared" si="72"/>
        <v>6.25E-2</v>
      </c>
      <c r="O77" s="376">
        <f t="shared" si="71"/>
        <v>1</v>
      </c>
      <c r="P77" s="376">
        <f t="shared" si="71"/>
        <v>1</v>
      </c>
      <c r="Q77" s="376">
        <f t="shared" si="71"/>
        <v>1</v>
      </c>
      <c r="R77" s="376">
        <f t="shared" si="71"/>
        <v>1</v>
      </c>
      <c r="S77" s="221">
        <v>0</v>
      </c>
      <c r="T77" s="221">
        <v>0</v>
      </c>
      <c r="U77" s="221">
        <v>0</v>
      </c>
      <c r="V77" s="221">
        <v>0</v>
      </c>
    </row>
    <row r="78" spans="1:30" outlineLevel="1">
      <c r="A78" s="21">
        <v>11</v>
      </c>
      <c r="B78" s="49" t="s">
        <v>1396</v>
      </c>
      <c r="C78" s="46" t="b">
        <f t="shared" si="68"/>
        <v>1</v>
      </c>
      <c r="D78" s="46" t="b">
        <f>D74</f>
        <v>0</v>
      </c>
      <c r="E78" s="38" t="b">
        <v>1</v>
      </c>
      <c r="F78" s="38" t="b">
        <v>0</v>
      </c>
      <c r="G78" s="38" t="b">
        <v>0</v>
      </c>
      <c r="H78" s="47" t="str">
        <f t="shared" si="69"/>
        <v>-</v>
      </c>
      <c r="I78" s="42"/>
      <c r="J78" s="37">
        <f>J70</f>
        <v>1.2500000000000001E-2</v>
      </c>
      <c r="K78" s="37">
        <f>K70</f>
        <v>6.25E-2</v>
      </c>
      <c r="L78" s="37">
        <f>L70</f>
        <v>6.25E-2</v>
      </c>
      <c r="M78" s="58">
        <f>M70</f>
        <v>6.25E-2</v>
      </c>
      <c r="N78" s="58">
        <f>N70</f>
        <v>6.25E-2</v>
      </c>
      <c r="O78" s="376">
        <f t="shared" si="71"/>
        <v>0</v>
      </c>
      <c r="P78" s="376">
        <f t="shared" si="71"/>
        <v>0</v>
      </c>
      <c r="Q78" s="376">
        <f t="shared" si="71"/>
        <v>0</v>
      </c>
      <c r="R78" s="376">
        <f t="shared" si="71"/>
        <v>0</v>
      </c>
      <c r="S78" s="221">
        <v>0</v>
      </c>
      <c r="T78" s="221">
        <v>0</v>
      </c>
      <c r="U78" s="221">
        <v>0</v>
      </c>
      <c r="V78" s="221">
        <v>0</v>
      </c>
    </row>
    <row r="79" spans="1:30" outlineLevel="1">
      <c r="A79" s="21">
        <v>12</v>
      </c>
      <c r="B79" s="369" t="s">
        <v>1347</v>
      </c>
      <c r="C79" s="374" t="b">
        <f t="shared" si="68"/>
        <v>0</v>
      </c>
      <c r="D79" s="374" t="b">
        <f>D75</f>
        <v>0</v>
      </c>
      <c r="E79" s="370" t="b">
        <v>1</v>
      </c>
      <c r="F79" s="370" t="b">
        <v>0</v>
      </c>
      <c r="G79" s="370" t="b">
        <v>0</v>
      </c>
      <c r="H79" s="375" t="str">
        <f t="shared" si="69"/>
        <v>-</v>
      </c>
      <c r="I79" s="43"/>
      <c r="J79" s="388">
        <v>1.2500000000000001E-2</v>
      </c>
      <c r="K79" s="389">
        <f t="shared" si="71"/>
        <v>0</v>
      </c>
      <c r="L79" s="390">
        <v>6.25E-2</v>
      </c>
      <c r="M79" s="390">
        <v>6.25E-2</v>
      </c>
      <c r="N79" s="390">
        <v>6.25E-2</v>
      </c>
      <c r="O79" s="391">
        <f>O75</f>
        <v>1</v>
      </c>
      <c r="P79" s="391">
        <f t="shared" si="71"/>
        <v>1</v>
      </c>
      <c r="Q79" s="391">
        <f t="shared" si="71"/>
        <v>1</v>
      </c>
      <c r="R79" s="391">
        <f t="shared" si="71"/>
        <v>1</v>
      </c>
      <c r="S79" s="379">
        <v>0</v>
      </c>
      <c r="T79" s="379">
        <v>0</v>
      </c>
      <c r="U79" s="379">
        <v>0</v>
      </c>
      <c r="V79" s="379">
        <v>0</v>
      </c>
    </row>
    <row r="80" spans="1:30" outlineLevel="1">
      <c r="A80" s="21">
        <v>5</v>
      </c>
      <c r="B80" s="49" t="s">
        <v>1348</v>
      </c>
      <c r="C80" s="46" t="b">
        <f t="shared" ref="C80:D83" si="73">C76</f>
        <v>0</v>
      </c>
      <c r="D80" s="46" t="b">
        <f t="shared" si="73"/>
        <v>0</v>
      </c>
      <c r="E80" s="39" t="b">
        <v>0</v>
      </c>
      <c r="F80" s="39" t="b">
        <v>0</v>
      </c>
      <c r="G80" s="39" t="b">
        <v>1</v>
      </c>
      <c r="H80" s="47" t="str">
        <f t="shared" si="69"/>
        <v>-</v>
      </c>
      <c r="I80" s="41"/>
      <c r="J80" s="385">
        <v>0.01</v>
      </c>
      <c r="K80" s="392">
        <f>K68</f>
        <v>3.125E-2</v>
      </c>
      <c r="L80" s="392">
        <f>L68</f>
        <v>3.125E-2</v>
      </c>
      <c r="M80" s="380">
        <v>0.05</v>
      </c>
      <c r="N80" s="386">
        <f t="shared" ref="N80:N83" si="74">M80</f>
        <v>0.05</v>
      </c>
      <c r="O80" s="381">
        <f t="shared" ref="O80:R80" si="75">O76</f>
        <v>1</v>
      </c>
      <c r="P80" s="381">
        <f t="shared" si="75"/>
        <v>1</v>
      </c>
      <c r="Q80" s="381">
        <f t="shared" si="75"/>
        <v>1</v>
      </c>
      <c r="R80" s="381">
        <f t="shared" si="75"/>
        <v>0</v>
      </c>
      <c r="S80" s="393">
        <v>0.66</v>
      </c>
      <c r="T80" s="393">
        <v>0.66</v>
      </c>
      <c r="U80" s="393">
        <v>0.66</v>
      </c>
      <c r="V80" s="393">
        <v>0.66</v>
      </c>
    </row>
    <row r="81" spans="1:30" outlineLevel="1">
      <c r="A81" s="21">
        <v>6</v>
      </c>
      <c r="B81" s="49" t="s">
        <v>1349</v>
      </c>
      <c r="C81" s="46" t="b">
        <f t="shared" si="73"/>
        <v>0</v>
      </c>
      <c r="D81" s="46" t="b">
        <f t="shared" si="73"/>
        <v>1</v>
      </c>
      <c r="E81" s="38" t="b">
        <v>0</v>
      </c>
      <c r="F81" s="38" t="b">
        <v>0</v>
      </c>
      <c r="G81" s="38" t="b">
        <v>1</v>
      </c>
      <c r="H81" s="47" t="str">
        <f t="shared" si="69"/>
        <v>-</v>
      </c>
      <c r="I81" s="42"/>
      <c r="J81" s="37">
        <v>0.01</v>
      </c>
      <c r="K81" s="58">
        <f>K69</f>
        <v>0</v>
      </c>
      <c r="L81" s="58">
        <f>L69</f>
        <v>0</v>
      </c>
      <c r="M81" s="382">
        <v>0.05</v>
      </c>
      <c r="N81" s="57">
        <f t="shared" si="74"/>
        <v>0.05</v>
      </c>
      <c r="O81" s="376">
        <f t="shared" ref="O81:R81" si="76">O77</f>
        <v>1</v>
      </c>
      <c r="P81" s="376">
        <f t="shared" si="76"/>
        <v>1</v>
      </c>
      <c r="Q81" s="376">
        <f t="shared" si="76"/>
        <v>1</v>
      </c>
      <c r="R81" s="376">
        <f t="shared" si="76"/>
        <v>1</v>
      </c>
      <c r="S81" s="221">
        <v>0.66</v>
      </c>
      <c r="T81" s="221">
        <v>0.66</v>
      </c>
      <c r="U81" s="221">
        <v>0.66</v>
      </c>
      <c r="V81" s="221">
        <v>0.66</v>
      </c>
    </row>
    <row r="82" spans="1:30" outlineLevel="1">
      <c r="A82" s="21">
        <v>7</v>
      </c>
      <c r="B82" s="49" t="s">
        <v>1397</v>
      </c>
      <c r="C82" s="46" t="b">
        <f t="shared" si="73"/>
        <v>1</v>
      </c>
      <c r="D82" s="46" t="b">
        <f t="shared" si="73"/>
        <v>0</v>
      </c>
      <c r="E82" s="38" t="b">
        <v>0</v>
      </c>
      <c r="F82" s="38" t="b">
        <v>0</v>
      </c>
      <c r="G82" s="38" t="b">
        <v>1</v>
      </c>
      <c r="H82" s="47" t="str">
        <f t="shared" si="69"/>
        <v>-</v>
      </c>
      <c r="I82" s="42"/>
      <c r="J82" s="37">
        <v>1.2500000000000001E-2</v>
      </c>
      <c r="K82" s="382">
        <v>6.25E-2</v>
      </c>
      <c r="L82" s="382">
        <v>6.25E-2</v>
      </c>
      <c r="M82" s="57">
        <f t="shared" ref="M82" si="77">L82</f>
        <v>6.25E-2</v>
      </c>
      <c r="N82" s="57">
        <f t="shared" si="74"/>
        <v>6.25E-2</v>
      </c>
      <c r="O82" s="376">
        <f t="shared" ref="O82:R82" si="78">O78</f>
        <v>0</v>
      </c>
      <c r="P82" s="376">
        <f t="shared" si="78"/>
        <v>0</v>
      </c>
      <c r="Q82" s="376">
        <f t="shared" si="78"/>
        <v>0</v>
      </c>
      <c r="R82" s="376">
        <f t="shared" si="78"/>
        <v>0</v>
      </c>
      <c r="S82" s="221">
        <v>0.66</v>
      </c>
      <c r="T82" s="221">
        <v>0.66</v>
      </c>
      <c r="U82" s="221">
        <v>0.66</v>
      </c>
      <c r="V82" s="221">
        <v>0.66</v>
      </c>
    </row>
    <row r="83" spans="1:30" outlineLevel="1">
      <c r="A83" s="21">
        <v>8</v>
      </c>
      <c r="B83" s="369" t="s">
        <v>1350</v>
      </c>
      <c r="C83" s="374" t="b">
        <f t="shared" si="73"/>
        <v>0</v>
      </c>
      <c r="D83" s="374" t="b">
        <f t="shared" si="73"/>
        <v>0</v>
      </c>
      <c r="E83" s="370" t="b">
        <v>0</v>
      </c>
      <c r="F83" s="370" t="b">
        <v>0</v>
      </c>
      <c r="G83" s="370" t="b">
        <v>1</v>
      </c>
      <c r="H83" s="375" t="str">
        <f t="shared" si="69"/>
        <v>-</v>
      </c>
      <c r="I83" s="43"/>
      <c r="J83" s="387">
        <v>0.01</v>
      </c>
      <c r="K83" s="383">
        <v>0</v>
      </c>
      <c r="L83" s="383">
        <v>0.05</v>
      </c>
      <c r="M83" s="394">
        <f t="shared" ref="M83" si="79">L83</f>
        <v>0.05</v>
      </c>
      <c r="N83" s="394">
        <f t="shared" si="74"/>
        <v>0.05</v>
      </c>
      <c r="O83" s="384">
        <f>O79</f>
        <v>1</v>
      </c>
      <c r="P83" s="384">
        <f t="shared" ref="P83:R83" si="80">P79</f>
        <v>1</v>
      </c>
      <c r="Q83" s="384">
        <f t="shared" si="80"/>
        <v>1</v>
      </c>
      <c r="R83" s="384">
        <f t="shared" si="80"/>
        <v>1</v>
      </c>
      <c r="S83" s="395">
        <v>0.66</v>
      </c>
      <c r="T83" s="395">
        <v>0.66</v>
      </c>
      <c r="U83" s="395">
        <v>0.66</v>
      </c>
      <c r="V83" s="395">
        <v>0.66</v>
      </c>
    </row>
    <row r="84" spans="1:30" outlineLevel="1">
      <c r="J84" t="s">
        <v>1360</v>
      </c>
    </row>
    <row r="85" spans="1:30" ht="17.25" outlineLevel="1">
      <c r="O85" s="126" t="s">
        <v>995</v>
      </c>
      <c r="P85" s="126"/>
      <c r="Q85" s="126"/>
      <c r="R85" s="126"/>
      <c r="S85" s="147" t="s">
        <v>950</v>
      </c>
      <c r="T85" s="147"/>
      <c r="U85" s="147"/>
      <c r="V85" s="147"/>
      <c r="W85" s="147" t="s">
        <v>951</v>
      </c>
      <c r="X85" s="147"/>
      <c r="Y85" s="147"/>
      <c r="Z85" s="147"/>
      <c r="AA85" s="147" t="s">
        <v>952</v>
      </c>
      <c r="AB85" s="147"/>
      <c r="AC85" s="147"/>
      <c r="AD85" s="147"/>
    </row>
    <row r="86" spans="1:30" outlineLevel="1">
      <c r="B86" s="367" t="s">
        <v>983</v>
      </c>
      <c r="C86" s="184" t="s">
        <v>989</v>
      </c>
      <c r="O86" s="174">
        <f>INDEX($S$86:$AD$86,1,(d.Region-1)*4+O$67)</f>
        <v>0</v>
      </c>
      <c r="P86" s="174">
        <f>INDEX($S$86:$AD$86,1,(d.Region-1)*4+P$67)</f>
        <v>0</v>
      </c>
      <c r="Q86" s="174">
        <f>INDEX($S$86:$AD$86,1,(d.Region-1)*4+Q$67)</f>
        <v>0</v>
      </c>
      <c r="R86" s="174">
        <f>INDEX($S$86:$AD$86,1,(d.Region-1)*4+R$67)</f>
        <v>0</v>
      </c>
      <c r="S86" s="180">
        <v>0</v>
      </c>
      <c r="T86" s="180">
        <v>0</v>
      </c>
      <c r="U86" s="180">
        <v>0</v>
      </c>
      <c r="V86" s="180">
        <v>0</v>
      </c>
      <c r="W86" s="180">
        <v>0</v>
      </c>
      <c r="X86" s="180">
        <v>0</v>
      </c>
      <c r="Y86" s="180">
        <v>0</v>
      </c>
      <c r="Z86" s="180">
        <v>0</v>
      </c>
      <c r="AA86" s="180">
        <v>0</v>
      </c>
      <c r="AB86" s="180">
        <v>0</v>
      </c>
      <c r="AC86" s="180">
        <v>0</v>
      </c>
      <c r="AD86" s="180">
        <v>0</v>
      </c>
    </row>
    <row r="87" spans="1:30" outlineLevel="1">
      <c r="X87" t="s">
        <v>985</v>
      </c>
    </row>
    <row r="88" spans="1:30" outlineLevel="1">
      <c r="A88" t="s">
        <v>745</v>
      </c>
    </row>
    <row r="90" spans="1:30">
      <c r="A90" s="16" t="s">
        <v>999</v>
      </c>
    </row>
    <row r="91" spans="1:30" ht="81" customHeight="1" outlineLevel="1">
      <c r="C91" s="30" t="s">
        <v>76</v>
      </c>
      <c r="D91" s="30" t="s">
        <v>115</v>
      </c>
      <c r="E91" s="30" t="s">
        <v>77</v>
      </c>
      <c r="F91" s="30" t="s">
        <v>368</v>
      </c>
      <c r="G91" s="30"/>
      <c r="H91" s="30" t="s">
        <v>851</v>
      </c>
      <c r="I91" s="30" t="s">
        <v>852</v>
      </c>
      <c r="J91" s="30" t="s">
        <v>853</v>
      </c>
      <c r="K91" s="30" t="s">
        <v>1499</v>
      </c>
      <c r="M91">
        <v>7</v>
      </c>
    </row>
    <row r="92" spans="1:30" outlineLevel="1">
      <c r="A92">
        <v>1</v>
      </c>
      <c r="B92" t="s">
        <v>377</v>
      </c>
      <c r="C92" s="35">
        <v>70</v>
      </c>
      <c r="D92" s="35">
        <v>50</v>
      </c>
      <c r="E92" s="35">
        <v>85</v>
      </c>
      <c r="F92" s="35">
        <v>50</v>
      </c>
      <c r="H92" s="118">
        <v>1</v>
      </c>
      <c r="I92" s="118">
        <v>1</v>
      </c>
      <c r="J92" s="118">
        <v>1</v>
      </c>
      <c r="K92" s="118"/>
      <c r="M92">
        <f>$M$91*$I92</f>
        <v>7</v>
      </c>
    </row>
    <row r="93" spans="1:30" outlineLevel="1">
      <c r="A93">
        <v>2</v>
      </c>
      <c r="B93" t="s">
        <v>865</v>
      </c>
      <c r="H93" s="118">
        <v>0.75</v>
      </c>
      <c r="I93" s="118">
        <v>0.75</v>
      </c>
      <c r="J93" s="118">
        <v>0.75</v>
      </c>
      <c r="K93" s="118"/>
      <c r="M93">
        <f>$M$91*$I93</f>
        <v>5.25</v>
      </c>
    </row>
    <row r="94" spans="1:30" outlineLevel="1">
      <c r="A94">
        <v>3</v>
      </c>
      <c r="B94" t="s">
        <v>866</v>
      </c>
      <c r="H94" s="118">
        <v>1.25</v>
      </c>
      <c r="I94" s="118">
        <v>1.25</v>
      </c>
      <c r="J94" s="118">
        <v>1.25</v>
      </c>
      <c r="K94" s="118"/>
      <c r="M94">
        <f>$M$91*$I94</f>
        <v>8.75</v>
      </c>
    </row>
    <row r="95" spans="1:30" outlineLevel="1">
      <c r="A95">
        <v>4</v>
      </c>
      <c r="B95" t="s">
        <v>867</v>
      </c>
      <c r="H95" s="119"/>
      <c r="I95" s="118">
        <v>1.5</v>
      </c>
      <c r="J95" s="118">
        <v>1.5</v>
      </c>
      <c r="K95" s="118"/>
      <c r="M95">
        <f>$M$91*$I95</f>
        <v>10.5</v>
      </c>
    </row>
    <row r="96" spans="1:30" outlineLevel="1"/>
    <row r="97" spans="1:12" outlineLevel="1">
      <c r="C97" s="555" t="s">
        <v>1808</v>
      </c>
      <c r="D97" s="556" t="s">
        <v>1809</v>
      </c>
      <c r="E97" s="556" t="s">
        <v>1810</v>
      </c>
      <c r="F97" s="556" t="s">
        <v>1811</v>
      </c>
      <c r="G97" s="556" t="s">
        <v>1812</v>
      </c>
      <c r="H97" s="556" t="s">
        <v>1813</v>
      </c>
      <c r="I97" s="557" t="s">
        <v>1814</v>
      </c>
      <c r="J97" s="558" t="s">
        <v>1815</v>
      </c>
      <c r="K97" s="560" t="s">
        <v>1827</v>
      </c>
      <c r="L97" s="560" t="s">
        <v>1829</v>
      </c>
    </row>
    <row r="98" spans="1:12" outlineLevel="1">
      <c r="B98" t="s">
        <v>1822</v>
      </c>
      <c r="C98">
        <v>1</v>
      </c>
      <c r="D98">
        <v>1</v>
      </c>
      <c r="E98">
        <v>1</v>
      </c>
      <c r="F98">
        <v>0</v>
      </c>
      <c r="G98">
        <v>1</v>
      </c>
      <c r="H98">
        <v>1</v>
      </c>
      <c r="I98">
        <v>1</v>
      </c>
      <c r="J98">
        <v>1</v>
      </c>
      <c r="K98" t="b">
        <v>1</v>
      </c>
      <c r="L98" t="b">
        <v>0</v>
      </c>
    </row>
    <row r="99" spans="1:12" outlineLevel="1">
      <c r="B99" t="s">
        <v>1816</v>
      </c>
      <c r="C99">
        <v>0</v>
      </c>
      <c r="D99">
        <v>0</v>
      </c>
      <c r="E99">
        <v>0</v>
      </c>
      <c r="F99">
        <v>0</v>
      </c>
      <c r="G99">
        <v>1</v>
      </c>
      <c r="H99">
        <v>1</v>
      </c>
      <c r="I99">
        <v>1</v>
      </c>
      <c r="J99">
        <v>1</v>
      </c>
      <c r="K99" t="b">
        <v>0</v>
      </c>
      <c r="L99" t="b">
        <v>0</v>
      </c>
    </row>
    <row r="100" spans="1:12" outlineLevel="1">
      <c r="B100" t="s">
        <v>1817</v>
      </c>
      <c r="C100">
        <v>1</v>
      </c>
      <c r="D100">
        <v>1</v>
      </c>
      <c r="E100">
        <v>1</v>
      </c>
      <c r="F100">
        <v>0</v>
      </c>
      <c r="G100">
        <v>0</v>
      </c>
      <c r="H100">
        <v>1</v>
      </c>
      <c r="I100">
        <v>1</v>
      </c>
      <c r="J100">
        <v>1</v>
      </c>
      <c r="K100" t="b">
        <v>1</v>
      </c>
      <c r="L100" t="b">
        <v>0</v>
      </c>
    </row>
    <row r="101" spans="1:12" outlineLevel="1">
      <c r="B101" t="s">
        <v>1818</v>
      </c>
      <c r="C101">
        <v>1</v>
      </c>
      <c r="D101">
        <v>0</v>
      </c>
      <c r="E101">
        <v>0</v>
      </c>
      <c r="F101">
        <v>0</v>
      </c>
      <c r="G101">
        <v>0</v>
      </c>
      <c r="H101">
        <v>1</v>
      </c>
      <c r="I101">
        <v>1</v>
      </c>
      <c r="J101">
        <v>1</v>
      </c>
      <c r="K101" t="b">
        <v>0</v>
      </c>
      <c r="L101" t="b">
        <v>0</v>
      </c>
    </row>
    <row r="102" spans="1:12" outlineLevel="1">
      <c r="B102" t="s">
        <v>1819</v>
      </c>
      <c r="C102">
        <v>0</v>
      </c>
      <c r="D102">
        <v>1</v>
      </c>
      <c r="E102">
        <v>0</v>
      </c>
      <c r="F102">
        <v>0</v>
      </c>
      <c r="G102">
        <v>0</v>
      </c>
      <c r="H102">
        <v>1</v>
      </c>
      <c r="I102">
        <v>1</v>
      </c>
      <c r="J102">
        <v>1</v>
      </c>
      <c r="K102" t="b">
        <v>0</v>
      </c>
      <c r="L102" t="b">
        <v>0</v>
      </c>
    </row>
    <row r="103" spans="1:12" outlineLevel="1">
      <c r="B103" t="s">
        <v>1820</v>
      </c>
      <c r="C103">
        <v>0</v>
      </c>
      <c r="D103">
        <v>0</v>
      </c>
      <c r="E103">
        <v>1</v>
      </c>
      <c r="F103">
        <v>0</v>
      </c>
      <c r="G103">
        <v>0</v>
      </c>
      <c r="H103">
        <v>1</v>
      </c>
      <c r="I103">
        <v>1</v>
      </c>
      <c r="J103">
        <v>1</v>
      </c>
      <c r="K103" t="b">
        <v>0</v>
      </c>
      <c r="L103" t="b">
        <v>0</v>
      </c>
    </row>
    <row r="104" spans="1:12" outlineLevel="1"/>
    <row r="105" spans="1:12" outlineLevel="1"/>
    <row r="106" spans="1:12" outlineLevel="1"/>
    <row r="107" spans="1:12" outlineLevel="1"/>
    <row r="108" spans="1:12" outlineLevel="1"/>
    <row r="109" spans="1:12" outlineLevel="1"/>
    <row r="110" spans="1:12" outlineLevel="1"/>
    <row r="111" spans="1:12" collapsed="1"/>
    <row r="112" spans="1:12">
      <c r="A112" s="16" t="s">
        <v>1000</v>
      </c>
      <c r="B112" s="16"/>
      <c r="C112" t="s">
        <v>932</v>
      </c>
    </row>
    <row r="113" spans="1:12">
      <c r="G113" t="s">
        <v>950</v>
      </c>
      <c r="H113" t="s">
        <v>951</v>
      </c>
      <c r="I113" t="s">
        <v>952</v>
      </c>
    </row>
    <row r="114" spans="1:12" ht="50.25" outlineLevel="1">
      <c r="C114" s="30" t="s">
        <v>981</v>
      </c>
      <c r="D114" s="217" t="s">
        <v>1533</v>
      </c>
      <c r="E114" s="217" t="s">
        <v>1534</v>
      </c>
      <c r="F114" s="217" t="s">
        <v>1032</v>
      </c>
      <c r="G114" t="s">
        <v>1031</v>
      </c>
    </row>
    <row r="115" spans="1:12" outlineLevel="1">
      <c r="A115">
        <v>1</v>
      </c>
      <c r="B115" t="s">
        <v>855</v>
      </c>
      <c r="C115" s="115">
        <v>19</v>
      </c>
      <c r="D115" s="494" t="str">
        <f>TEXT($C115,"0")&amp;":"&amp;TEXT($C115+1,"0")</f>
        <v>19:20</v>
      </c>
      <c r="E115" s="491" t="str">
        <f>TEXT($C115-18,"0")&amp;":"&amp;TEXT($C115-17,"0")</f>
        <v>1:2</v>
      </c>
      <c r="F115">
        <f>_xlfn.DAYS(INDEX($G115:$I115,1,d.Region),DATE(YEAR(INDEX($G115:$I115,1,d.Region)),1,1))+1</f>
        <v>135</v>
      </c>
      <c r="G115" s="270">
        <v>43952</v>
      </c>
      <c r="H115" s="270">
        <v>44696</v>
      </c>
      <c r="I115" s="270">
        <v>43952</v>
      </c>
    </row>
    <row r="116" spans="1:12" outlineLevel="1">
      <c r="A116">
        <v>2</v>
      </c>
      <c r="B116" t="s">
        <v>856</v>
      </c>
      <c r="C116" s="271">
        <f>C115+i.TOLoffset_r2</f>
        <v>43</v>
      </c>
      <c r="D116" s="495" t="str">
        <f>TEXT($C116,"0")&amp;":"&amp;TEXT($C116+1,"0")</f>
        <v>43:44</v>
      </c>
      <c r="E116" s="492" t="str">
        <f>TEXT($C116-18,"0")&amp;":"&amp;TEXT($C116-17,"0")</f>
        <v>25:26</v>
      </c>
      <c r="F116">
        <f>_xlfn.DAYS(INDEX($G116:$I116,1,d.Region),DATE(YEAR(INDEX($G116:$I116,1,d.Region)),1,1))+1</f>
        <v>169</v>
      </c>
      <c r="G116" s="270">
        <v>44007</v>
      </c>
      <c r="H116" s="270">
        <v>44730</v>
      </c>
      <c r="I116" s="270">
        <v>43986</v>
      </c>
    </row>
    <row r="117" spans="1:12" outlineLevel="1">
      <c r="A117">
        <v>3</v>
      </c>
      <c r="B117" t="s">
        <v>401</v>
      </c>
      <c r="C117" s="272">
        <f>C116+i.TOLoffset_r2</f>
        <v>67</v>
      </c>
      <c r="D117" s="496" t="str">
        <f>TEXT($C117,"0")&amp;":"&amp;TEXT($C117+1,"0")</f>
        <v>67:68</v>
      </c>
      <c r="E117" s="493" t="str">
        <f>TEXT($C117-18,"0")&amp;":"&amp;TEXT($C117-17,"0")</f>
        <v>49:50</v>
      </c>
      <c r="F117">
        <f>_xlfn.DAYS(INDEX($G117:$I117,1,d.Region),DATE(YEAR(INDEX($G117:$I117,1,d.Region)),1,1))+1</f>
        <v>204</v>
      </c>
      <c r="G117" s="270">
        <v>44050</v>
      </c>
      <c r="H117" s="270">
        <v>44765</v>
      </c>
      <c r="I117" s="270">
        <v>44021</v>
      </c>
    </row>
    <row r="119" spans="1:12">
      <c r="A119" s="16" t="s">
        <v>1467</v>
      </c>
    </row>
    <row r="120" spans="1:12" ht="78.75" outlineLevel="1">
      <c r="C120" s="127" t="s">
        <v>814</v>
      </c>
      <c r="D120" s="127" t="s">
        <v>1468</v>
      </c>
      <c r="E120" s="127" t="s">
        <v>1469</v>
      </c>
      <c r="F120" s="127" t="s">
        <v>1470</v>
      </c>
      <c r="G120" s="127" t="s">
        <v>1471</v>
      </c>
      <c r="H120" s="127" t="s">
        <v>1472</v>
      </c>
      <c r="I120" s="127" t="s">
        <v>1473</v>
      </c>
      <c r="J120" s="127" t="s">
        <v>1249</v>
      </c>
      <c r="K120" s="127" t="s">
        <v>1474</v>
      </c>
      <c r="L120" s="127" t="s">
        <v>1475</v>
      </c>
    </row>
    <row r="121" spans="1:12" outlineLevel="1">
      <c r="A121">
        <v>1</v>
      </c>
      <c r="B121" t="s">
        <v>1477</v>
      </c>
      <c r="C121" s="35">
        <v>0</v>
      </c>
      <c r="D121" s="35" t="s">
        <v>34</v>
      </c>
      <c r="E121" s="477">
        <v>1</v>
      </c>
      <c r="F121" s="478">
        <v>4.4999999999999998E-2</v>
      </c>
      <c r="G121" s="478">
        <v>4.4999999999999998E-2</v>
      </c>
      <c r="H121" s="403" t="s">
        <v>34</v>
      </c>
      <c r="I121" s="403" t="s">
        <v>34</v>
      </c>
      <c r="J121" s="403" t="s">
        <v>34</v>
      </c>
      <c r="K121" s="403">
        <v>1</v>
      </c>
      <c r="L121" s="403">
        <v>1</v>
      </c>
    </row>
    <row r="122" spans="1:12" outlineLevel="1">
      <c r="A122">
        <v>2</v>
      </c>
      <c r="B122" t="s">
        <v>1478</v>
      </c>
      <c r="C122" s="35">
        <v>0.25</v>
      </c>
      <c r="D122" s="35">
        <v>500000</v>
      </c>
      <c r="E122" s="477">
        <v>2</v>
      </c>
      <c r="F122" s="478">
        <v>0.03</v>
      </c>
      <c r="G122" s="478">
        <v>0.03</v>
      </c>
      <c r="H122" s="403">
        <v>0</v>
      </c>
      <c r="I122" s="403">
        <v>2</v>
      </c>
      <c r="J122" s="403" t="b">
        <v>0</v>
      </c>
      <c r="K122" s="403">
        <v>0.85</v>
      </c>
      <c r="L122" s="403">
        <v>0.85</v>
      </c>
    </row>
    <row r="123" spans="1:12" outlineLevel="1">
      <c r="A123">
        <v>3</v>
      </c>
      <c r="B123" t="s">
        <v>1479</v>
      </c>
      <c r="C123" s="35">
        <v>0.75</v>
      </c>
      <c r="D123" s="479">
        <v>1500000</v>
      </c>
      <c r="E123" s="477">
        <v>1</v>
      </c>
      <c r="F123" s="478">
        <v>6.7500000000000004E-2</v>
      </c>
      <c r="G123" s="478">
        <v>6.7500000000000004E-2</v>
      </c>
      <c r="H123" s="403">
        <v>99</v>
      </c>
      <c r="I123" s="403" t="s">
        <v>34</v>
      </c>
      <c r="J123" s="403" t="b">
        <v>1</v>
      </c>
      <c r="K123" s="403">
        <v>1.1499999999999999</v>
      </c>
      <c r="L123" s="403">
        <v>1.1499999999999999</v>
      </c>
    </row>
    <row r="124" spans="1:12" outlineLevel="1">
      <c r="A124">
        <v>4</v>
      </c>
      <c r="B124" t="s">
        <v>1480</v>
      </c>
      <c r="C124" s="35">
        <v>0.5</v>
      </c>
      <c r="D124" s="35">
        <v>1000000</v>
      </c>
    </row>
    <row r="125" spans="1:12" outlineLevel="1"/>
    <row r="127" spans="1:12">
      <c r="A127" s="16" t="s">
        <v>1481</v>
      </c>
    </row>
    <row r="128" spans="1:12" ht="66.75" outlineLevel="1">
      <c r="C128" s="127" t="s">
        <v>1232</v>
      </c>
      <c r="D128" s="127" t="s">
        <v>1231</v>
      </c>
      <c r="E128" s="127" t="s">
        <v>1482</v>
      </c>
      <c r="F128" s="127" t="s">
        <v>1483</v>
      </c>
      <c r="G128" s="127" t="s">
        <v>1484</v>
      </c>
      <c r="H128" s="127"/>
      <c r="I128" s="127"/>
    </row>
    <row r="129" spans="1:192" outlineLevel="1">
      <c r="A129">
        <v>1</v>
      </c>
      <c r="B129" s="477" t="s">
        <v>1485</v>
      </c>
      <c r="C129" s="477" t="b">
        <v>0</v>
      </c>
      <c r="D129" s="477" t="b">
        <v>0</v>
      </c>
      <c r="E129" s="477" t="s">
        <v>34</v>
      </c>
      <c r="F129" s="477" t="s">
        <v>34</v>
      </c>
      <c r="G129" s="477" t="s">
        <v>34</v>
      </c>
    </row>
    <row r="130" spans="1:192" outlineLevel="1">
      <c r="A130">
        <v>2</v>
      </c>
      <c r="B130" s="477" t="s">
        <v>1486</v>
      </c>
      <c r="C130" s="477" t="b">
        <v>1</v>
      </c>
      <c r="D130" s="477" t="b">
        <v>1</v>
      </c>
      <c r="E130" s="477">
        <v>1</v>
      </c>
      <c r="F130" s="477">
        <v>3.0000000000000001E-6</v>
      </c>
      <c r="G130" s="477" t="s">
        <v>34</v>
      </c>
    </row>
    <row r="131" spans="1:192" outlineLevel="1">
      <c r="A131">
        <v>3</v>
      </c>
      <c r="B131" s="477" t="s">
        <v>1487</v>
      </c>
      <c r="C131" s="477" t="b">
        <v>1</v>
      </c>
      <c r="D131" s="477" t="b">
        <v>1</v>
      </c>
      <c r="E131" s="477">
        <v>1</v>
      </c>
      <c r="F131" s="477">
        <v>5.0000000000000004E-6</v>
      </c>
      <c r="G131" s="477" t="s">
        <v>34</v>
      </c>
    </row>
    <row r="132" spans="1:192" outlineLevel="1">
      <c r="A132">
        <v>4</v>
      </c>
      <c r="B132" s="477" t="s">
        <v>1488</v>
      </c>
      <c r="C132" s="477" t="b">
        <v>1</v>
      </c>
      <c r="D132" s="477" t="b">
        <v>1</v>
      </c>
      <c r="E132" s="477">
        <v>2</v>
      </c>
      <c r="F132" s="477" t="s">
        <v>34</v>
      </c>
      <c r="G132" s="477">
        <v>0.3</v>
      </c>
    </row>
    <row r="133" spans="1:192" outlineLevel="1">
      <c r="A133">
        <v>5</v>
      </c>
      <c r="B133" s="477" t="s">
        <v>1489</v>
      </c>
      <c r="C133" s="477" t="b">
        <v>1</v>
      </c>
      <c r="D133" s="477" t="b">
        <v>1</v>
      </c>
      <c r="E133" s="477">
        <v>2</v>
      </c>
      <c r="F133" s="477" t="s">
        <v>34</v>
      </c>
      <c r="G133" s="477">
        <v>0.7</v>
      </c>
    </row>
    <row r="135" spans="1:192">
      <c r="A135" s="16" t="s">
        <v>1705</v>
      </c>
      <c r="B135" s="16"/>
      <c r="C135" t="s">
        <v>932</v>
      </c>
    </row>
    <row r="136" spans="1:192" outlineLevel="1">
      <c r="C136" s="21" t="s">
        <v>1245</v>
      </c>
      <c r="D136" s="21" t="s">
        <v>876</v>
      </c>
      <c r="E136" s="126" t="s">
        <v>1245</v>
      </c>
      <c r="F136" s="126"/>
      <c r="G136" s="126"/>
      <c r="H136" s="126" t="s">
        <v>876</v>
      </c>
      <c r="I136" s="126"/>
      <c r="J136" s="126"/>
    </row>
    <row r="137" spans="1:192" ht="94.5" outlineLevel="1">
      <c r="C137" s="30" t="s">
        <v>860</v>
      </c>
      <c r="E137" s="30" t="s">
        <v>862</v>
      </c>
      <c r="F137" s="30" t="s">
        <v>863</v>
      </c>
      <c r="G137" s="30" t="s">
        <v>864</v>
      </c>
      <c r="H137" s="30" t="s">
        <v>862</v>
      </c>
      <c r="I137" s="30" t="s">
        <v>863</v>
      </c>
      <c r="J137" s="30" t="s">
        <v>864</v>
      </c>
    </row>
    <row r="138" spans="1:192" outlineLevel="1">
      <c r="B138" s="32" t="s">
        <v>861</v>
      </c>
      <c r="C138" t="s">
        <v>1689</v>
      </c>
      <c r="D138" t="s">
        <v>1688</v>
      </c>
      <c r="E138" s="105">
        <v>1</v>
      </c>
      <c r="F138" s="105">
        <v>1</v>
      </c>
      <c r="G138" s="105">
        <v>1</v>
      </c>
      <c r="H138" s="105">
        <v>1</v>
      </c>
      <c r="I138" s="105">
        <v>1</v>
      </c>
      <c r="J138" s="105">
        <v>1</v>
      </c>
    </row>
    <row r="139" spans="1:192" outlineLevel="1">
      <c r="A139">
        <v>1</v>
      </c>
      <c r="B139" t="s">
        <v>857</v>
      </c>
      <c r="C139" s="104">
        <v>0</v>
      </c>
      <c r="D139" s="104">
        <v>0</v>
      </c>
      <c r="E139" s="106">
        <f t="shared" ref="E139:G141" si="81">$C139*E$138</f>
        <v>0</v>
      </c>
      <c r="F139" s="107">
        <f t="shared" si="81"/>
        <v>0</v>
      </c>
      <c r="G139" s="108">
        <f t="shared" si="81"/>
        <v>0</v>
      </c>
      <c r="H139" s="106">
        <f t="shared" ref="H139:J141" si="82">$D139*H$138</f>
        <v>0</v>
      </c>
      <c r="I139" s="107">
        <f t="shared" si="82"/>
        <v>0</v>
      </c>
      <c r="J139" s="108">
        <f t="shared" si="82"/>
        <v>0</v>
      </c>
    </row>
    <row r="140" spans="1:192" outlineLevel="1">
      <c r="A140">
        <v>2</v>
      </c>
      <c r="B140" t="s">
        <v>858</v>
      </c>
      <c r="C140" s="104">
        <v>-0.15</v>
      </c>
      <c r="D140" s="104">
        <v>-0.15</v>
      </c>
      <c r="E140" s="109">
        <f t="shared" si="81"/>
        <v>-0.15</v>
      </c>
      <c r="F140">
        <f t="shared" si="81"/>
        <v>-0.15</v>
      </c>
      <c r="G140" s="110">
        <f t="shared" si="81"/>
        <v>-0.15</v>
      </c>
      <c r="H140" s="109">
        <f t="shared" si="82"/>
        <v>-0.15</v>
      </c>
      <c r="I140">
        <f t="shared" si="82"/>
        <v>-0.15</v>
      </c>
      <c r="J140" s="110">
        <f t="shared" si="82"/>
        <v>-0.15</v>
      </c>
    </row>
    <row r="141" spans="1:192" outlineLevel="1">
      <c r="A141">
        <v>3</v>
      </c>
      <c r="B141" t="s">
        <v>859</v>
      </c>
      <c r="C141" s="104">
        <v>0.15</v>
      </c>
      <c r="D141" s="104">
        <v>0.15</v>
      </c>
      <c r="E141" s="111">
        <f t="shared" si="81"/>
        <v>0.15</v>
      </c>
      <c r="F141" s="112">
        <f t="shared" si="81"/>
        <v>0.15</v>
      </c>
      <c r="G141" s="113">
        <f t="shared" si="81"/>
        <v>0.15</v>
      </c>
      <c r="H141" s="111">
        <f t="shared" si="82"/>
        <v>0.15</v>
      </c>
      <c r="I141" s="112">
        <f t="shared" si="82"/>
        <v>0.15</v>
      </c>
      <c r="J141" s="113">
        <f t="shared" si="82"/>
        <v>0.15</v>
      </c>
    </row>
    <row r="142" spans="1:192" outlineLevel="1"/>
    <row r="143" spans="1:192">
      <c r="BX143" t="s">
        <v>1185</v>
      </c>
      <c r="CE143" t="s">
        <v>1185</v>
      </c>
    </row>
    <row r="144" spans="1:192" ht="17.25">
      <c r="A144" s="226" t="s">
        <v>1398</v>
      </c>
      <c r="X144" s="16" t="str">
        <f>"Grazing Intensity (BBB) for TOL:"&amp;D.TOLDesc</f>
        <v xml:space="preserve">Grazing Intensity (BBB) for TOL:Spr </v>
      </c>
      <c r="AS144" s="16" t="str">
        <f>"GI (BBT) for TOL:"&amp;D.TOLDesc</f>
        <v xml:space="preserve">GI (BBT) for TOL:Spr </v>
      </c>
      <c r="BO144" s="170" t="str">
        <f>"No longer used. GI - SW Victoria BBB for TOL:"&amp;D.TOLDesc</f>
        <v xml:space="preserve">No longer used. GI - SW Victoria BBB for TOL:Spr </v>
      </c>
      <c r="BP144" s="147"/>
      <c r="BQ144" s="147"/>
      <c r="BR144" s="147"/>
      <c r="BS144" s="147"/>
      <c r="BT144" s="147"/>
      <c r="BU144" s="147"/>
      <c r="BV144" s="147"/>
      <c r="BW144" s="147"/>
      <c r="BX144" s="147"/>
      <c r="BY144" s="147"/>
      <c r="BZ144" s="147"/>
      <c r="CA144" s="147"/>
      <c r="CB144" s="171"/>
      <c r="CC144" s="147"/>
      <c r="CD144" s="147"/>
      <c r="CE144" s="147"/>
      <c r="CF144" s="147"/>
      <c r="CG144" s="147"/>
      <c r="CH144" s="147"/>
      <c r="CI144" s="171"/>
      <c r="CJ144" s="172" t="str">
        <f>"No longer used. GI - SW Victoria BBT for TOL:"&amp;D.TOLDesc</f>
        <v xml:space="preserve">No longer used. GI - SW Victoria BBT for TOL:Spr </v>
      </c>
      <c r="CK144" s="147"/>
      <c r="CL144" s="147"/>
      <c r="CM144" s="147"/>
      <c r="CN144" s="147"/>
      <c r="CO144" s="147"/>
      <c r="CP144" s="147"/>
      <c r="CQ144" s="147"/>
      <c r="CR144" s="147"/>
      <c r="CS144" s="147"/>
      <c r="CT144" s="147"/>
      <c r="CU144" s="147"/>
      <c r="CV144" s="147"/>
      <c r="CW144" s="173"/>
      <c r="CX144" s="147"/>
      <c r="CY144" s="147"/>
      <c r="CZ144" s="147"/>
      <c r="DA144" s="147"/>
      <c r="DB144" s="147"/>
      <c r="DC144" s="147"/>
      <c r="DD144" s="173"/>
      <c r="DE144" s="170" t="str">
        <f>"No longer used. GI - Great Southern BBB for TOL:"&amp;D.TOLDesc</f>
        <v xml:space="preserve">No longer used. GI - Great Southern BBB for TOL:Spr </v>
      </c>
      <c r="DF144" s="147"/>
      <c r="DG144" s="147"/>
      <c r="DH144" s="147"/>
      <c r="DI144" s="147"/>
      <c r="DJ144" s="147"/>
      <c r="DK144" s="147"/>
      <c r="DL144" s="147"/>
      <c r="DM144" s="147"/>
      <c r="DN144" s="147"/>
      <c r="DO144" s="147"/>
      <c r="DP144" s="147"/>
      <c r="DQ144" s="147"/>
      <c r="DR144" s="171"/>
      <c r="DS144" s="147"/>
      <c r="DT144" s="147"/>
      <c r="DU144" s="147"/>
      <c r="DV144" s="147"/>
      <c r="DW144" s="147"/>
      <c r="DX144" s="147"/>
      <c r="DY144" s="171"/>
      <c r="DZ144" s="172" t="str">
        <f>"No longer used. GI - Great Southern BBT for TOL:"&amp;D.TOLDesc</f>
        <v xml:space="preserve">No longer used. GI - Great Southern BBT for TOL:Spr </v>
      </c>
      <c r="EA144" s="147"/>
      <c r="EB144" s="147"/>
      <c r="EC144" s="147"/>
      <c r="ED144" s="147"/>
      <c r="EE144" s="147"/>
      <c r="EF144" s="147"/>
      <c r="EG144" s="147"/>
      <c r="EH144" s="147"/>
      <c r="EI144" s="147"/>
      <c r="EJ144" s="147"/>
      <c r="EK144" s="147"/>
      <c r="EL144" s="147"/>
      <c r="EM144" s="173"/>
      <c r="EN144" s="147"/>
      <c r="EO144" s="147"/>
      <c r="EP144" s="147"/>
      <c r="EQ144" s="147"/>
      <c r="ER144" s="147"/>
      <c r="ES144" s="147"/>
      <c r="ET144" s="173"/>
      <c r="EU144" s="170" t="str">
        <f>"No longer used. GI - Central Wheatbelt BBB for TOL:"&amp;D.TOLDesc</f>
        <v xml:space="preserve">No longer used. GI - Central Wheatbelt BBB for TOL:Spr </v>
      </c>
      <c r="EV144" s="147"/>
      <c r="EW144" s="147"/>
      <c r="EX144" s="147"/>
      <c r="EY144" s="147"/>
      <c r="EZ144" s="147"/>
      <c r="FA144" s="147"/>
      <c r="FB144" s="147"/>
      <c r="FC144" s="147"/>
      <c r="FD144" s="147"/>
      <c r="FE144" s="147"/>
      <c r="FF144" s="147"/>
      <c r="FG144" s="147"/>
      <c r="FH144" s="171"/>
      <c r="FI144" s="147"/>
      <c r="FJ144" s="147"/>
      <c r="FK144" s="147"/>
      <c r="FL144" s="147"/>
      <c r="FM144" s="147"/>
      <c r="FN144" s="147"/>
      <c r="FO144" s="171"/>
      <c r="FP144" s="170" t="str">
        <f>"No longer used. GI - Central Wheatbelt BBT for TOL:"&amp;D.TOLDesc</f>
        <v xml:space="preserve">No longer used. GI - Central Wheatbelt BBT for TOL:Spr </v>
      </c>
      <c r="FQ144" s="147"/>
      <c r="FR144" s="147"/>
      <c r="FS144" s="147"/>
      <c r="FT144" s="147"/>
      <c r="FU144" s="147"/>
      <c r="FV144" s="147"/>
      <c r="FW144" s="147"/>
      <c r="FX144" s="147"/>
      <c r="FY144" s="147"/>
      <c r="FZ144" s="147"/>
      <c r="GA144" s="147"/>
      <c r="GB144" s="147"/>
      <c r="GC144" s="173"/>
      <c r="GD144" s="147"/>
      <c r="GE144" s="147"/>
      <c r="GF144" s="147"/>
      <c r="GG144" s="147"/>
      <c r="GH144" s="147"/>
      <c r="GI144" s="147"/>
      <c r="GJ144" s="173"/>
    </row>
    <row r="145" spans="1:192" ht="132.75" outlineLevel="1">
      <c r="C145" s="30" t="s">
        <v>872</v>
      </c>
      <c r="D145" s="30" t="s">
        <v>873</v>
      </c>
      <c r="E145" s="30" t="s">
        <v>1252</v>
      </c>
      <c r="F145" s="30" t="s">
        <v>289</v>
      </c>
      <c r="G145" s="30" t="s">
        <v>290</v>
      </c>
      <c r="H145" s="30" t="s">
        <v>1009</v>
      </c>
      <c r="I145" s="30" t="s">
        <v>1004</v>
      </c>
      <c r="J145" s="30" t="s">
        <v>1010</v>
      </c>
      <c r="K145" s="30" t="s">
        <v>1008</v>
      </c>
      <c r="L145" s="30" t="s">
        <v>871</v>
      </c>
      <c r="M145" s="30" t="s">
        <v>1077</v>
      </c>
      <c r="N145" s="30" t="s">
        <v>397</v>
      </c>
      <c r="O145" s="30" t="s">
        <v>1684</v>
      </c>
      <c r="P145" s="30" t="s">
        <v>1685</v>
      </c>
      <c r="X145" s="30" t="s">
        <v>902</v>
      </c>
      <c r="Y145" s="30" t="s">
        <v>903</v>
      </c>
      <c r="Z145" s="30" t="s">
        <v>904</v>
      </c>
      <c r="AA145" s="30" t="s">
        <v>905</v>
      </c>
      <c r="AB145" s="30" t="s">
        <v>906</v>
      </c>
      <c r="AC145" s="30" t="s">
        <v>907</v>
      </c>
      <c r="AD145" s="30" t="s">
        <v>908</v>
      </c>
      <c r="AE145" s="30" t="s">
        <v>902</v>
      </c>
      <c r="AF145" s="30" t="s">
        <v>903</v>
      </c>
      <c r="AG145" s="30" t="s">
        <v>904</v>
      </c>
      <c r="AH145" s="30" t="s">
        <v>905</v>
      </c>
      <c r="AI145" s="30" t="s">
        <v>906</v>
      </c>
      <c r="AJ145" s="30" t="s">
        <v>907</v>
      </c>
      <c r="AK145" s="30" t="s">
        <v>908</v>
      </c>
      <c r="AL145" s="30" t="s">
        <v>902</v>
      </c>
      <c r="AM145" s="30" t="s">
        <v>903</v>
      </c>
      <c r="AN145" s="30" t="s">
        <v>904</v>
      </c>
      <c r="AO145" s="30" t="s">
        <v>905</v>
      </c>
      <c r="AP145" s="30" t="s">
        <v>906</v>
      </c>
      <c r="AQ145" s="30" t="s">
        <v>907</v>
      </c>
      <c r="AR145" s="30" t="s">
        <v>908</v>
      </c>
      <c r="AS145" s="30" t="s">
        <v>902</v>
      </c>
      <c r="AT145" s="30" t="s">
        <v>903</v>
      </c>
      <c r="AU145" s="30" t="s">
        <v>904</v>
      </c>
      <c r="AV145" s="30" t="s">
        <v>905</v>
      </c>
      <c r="AW145" s="30" t="s">
        <v>906</v>
      </c>
      <c r="AX145" s="30" t="s">
        <v>907</v>
      </c>
      <c r="AY145" s="30" t="s">
        <v>908</v>
      </c>
      <c r="AZ145" s="30" t="s">
        <v>902</v>
      </c>
      <c r="BA145" s="30" t="s">
        <v>903</v>
      </c>
      <c r="BB145" s="30" t="s">
        <v>904</v>
      </c>
      <c r="BC145" s="30" t="s">
        <v>905</v>
      </c>
      <c r="BD145" s="30" t="s">
        <v>906</v>
      </c>
      <c r="BE145" s="30" t="s">
        <v>907</v>
      </c>
      <c r="BF145" s="30" t="s">
        <v>908</v>
      </c>
      <c r="BG145" s="30" t="s">
        <v>902</v>
      </c>
      <c r="BH145" s="30" t="s">
        <v>903</v>
      </c>
      <c r="BI145" s="30" t="s">
        <v>904</v>
      </c>
      <c r="BJ145" s="30" t="s">
        <v>905</v>
      </c>
      <c r="BK145" s="30" t="s">
        <v>906</v>
      </c>
      <c r="BL145" s="30" t="s">
        <v>907</v>
      </c>
      <c r="BM145" s="30" t="s">
        <v>908</v>
      </c>
      <c r="BO145" s="159" t="s">
        <v>902</v>
      </c>
      <c r="BP145" s="30" t="s">
        <v>903</v>
      </c>
      <c r="BQ145" s="30" t="s">
        <v>904</v>
      </c>
      <c r="BR145" s="30" t="s">
        <v>905</v>
      </c>
      <c r="BS145" s="30" t="s">
        <v>906</v>
      </c>
      <c r="BT145" s="30" t="s">
        <v>907</v>
      </c>
      <c r="BU145" s="167" t="s">
        <v>908</v>
      </c>
      <c r="BV145" s="30" t="s">
        <v>902</v>
      </c>
      <c r="BW145" s="30" t="s">
        <v>903</v>
      </c>
      <c r="BX145" s="30" t="s">
        <v>904</v>
      </c>
      <c r="BY145" s="30" t="s">
        <v>905</v>
      </c>
      <c r="BZ145" s="30" t="s">
        <v>906</v>
      </c>
      <c r="CA145" s="30" t="s">
        <v>907</v>
      </c>
      <c r="CB145" s="167" t="s">
        <v>908</v>
      </c>
      <c r="CC145" s="30" t="s">
        <v>902</v>
      </c>
      <c r="CD145" s="30" t="s">
        <v>903</v>
      </c>
      <c r="CE145" s="30" t="s">
        <v>904</v>
      </c>
      <c r="CF145" s="30" t="s">
        <v>905</v>
      </c>
      <c r="CG145" s="30" t="s">
        <v>906</v>
      </c>
      <c r="CH145" s="30" t="s">
        <v>907</v>
      </c>
      <c r="CI145" s="163" t="s">
        <v>908</v>
      </c>
      <c r="CJ145" s="159" t="s">
        <v>902</v>
      </c>
      <c r="CK145" s="30" t="s">
        <v>903</v>
      </c>
      <c r="CL145" s="30" t="s">
        <v>904</v>
      </c>
      <c r="CM145" s="30" t="s">
        <v>905</v>
      </c>
      <c r="CN145" s="30" t="s">
        <v>906</v>
      </c>
      <c r="CO145" s="30" t="s">
        <v>907</v>
      </c>
      <c r="CP145" s="167" t="s">
        <v>908</v>
      </c>
      <c r="CQ145" s="30" t="s">
        <v>902</v>
      </c>
      <c r="CR145" s="30" t="s">
        <v>903</v>
      </c>
      <c r="CS145" s="30" t="s">
        <v>904</v>
      </c>
      <c r="CT145" s="30" t="s">
        <v>905</v>
      </c>
      <c r="CU145" s="30" t="s">
        <v>906</v>
      </c>
      <c r="CV145" s="30" t="s">
        <v>907</v>
      </c>
      <c r="CW145" s="167" t="s">
        <v>908</v>
      </c>
      <c r="CX145" s="30" t="s">
        <v>902</v>
      </c>
      <c r="CY145" s="30" t="s">
        <v>903</v>
      </c>
      <c r="CZ145" s="30" t="s">
        <v>904</v>
      </c>
      <c r="DA145" s="30" t="s">
        <v>905</v>
      </c>
      <c r="DB145" s="30" t="s">
        <v>906</v>
      </c>
      <c r="DC145" s="30" t="s">
        <v>907</v>
      </c>
      <c r="DD145" s="163" t="s">
        <v>908</v>
      </c>
      <c r="DE145" s="159" t="s">
        <v>902</v>
      </c>
      <c r="DF145" s="30" t="s">
        <v>903</v>
      </c>
      <c r="DG145" s="30" t="s">
        <v>904</v>
      </c>
      <c r="DH145" s="30" t="s">
        <v>905</v>
      </c>
      <c r="DI145" s="30" t="s">
        <v>906</v>
      </c>
      <c r="DJ145" s="30" t="s">
        <v>907</v>
      </c>
      <c r="DK145" s="167" t="s">
        <v>908</v>
      </c>
      <c r="DL145" s="30" t="s">
        <v>902</v>
      </c>
      <c r="DM145" s="30" t="s">
        <v>903</v>
      </c>
      <c r="DN145" s="30" t="s">
        <v>904</v>
      </c>
      <c r="DO145" s="30" t="s">
        <v>905</v>
      </c>
      <c r="DP145" s="30" t="s">
        <v>906</v>
      </c>
      <c r="DQ145" s="30" t="s">
        <v>907</v>
      </c>
      <c r="DR145" s="167" t="s">
        <v>908</v>
      </c>
      <c r="DS145" s="30" t="s">
        <v>902</v>
      </c>
      <c r="DT145" s="30" t="s">
        <v>903</v>
      </c>
      <c r="DU145" s="30" t="s">
        <v>904</v>
      </c>
      <c r="DV145" s="30" t="s">
        <v>905</v>
      </c>
      <c r="DW145" s="30" t="s">
        <v>906</v>
      </c>
      <c r="DX145" s="30" t="s">
        <v>907</v>
      </c>
      <c r="DY145" s="163" t="s">
        <v>908</v>
      </c>
      <c r="DZ145" s="159" t="s">
        <v>902</v>
      </c>
      <c r="EA145" s="30" t="s">
        <v>903</v>
      </c>
      <c r="EB145" s="30" t="s">
        <v>904</v>
      </c>
      <c r="EC145" s="30" t="s">
        <v>905</v>
      </c>
      <c r="ED145" s="30" t="s">
        <v>906</v>
      </c>
      <c r="EE145" s="30" t="s">
        <v>907</v>
      </c>
      <c r="EF145" s="167" t="s">
        <v>908</v>
      </c>
      <c r="EG145" s="30" t="s">
        <v>902</v>
      </c>
      <c r="EH145" s="30" t="s">
        <v>903</v>
      </c>
      <c r="EI145" s="30" t="s">
        <v>904</v>
      </c>
      <c r="EJ145" s="30" t="s">
        <v>905</v>
      </c>
      <c r="EK145" s="30" t="s">
        <v>906</v>
      </c>
      <c r="EL145" s="30" t="s">
        <v>907</v>
      </c>
      <c r="EM145" s="167" t="s">
        <v>908</v>
      </c>
      <c r="EN145" s="30" t="s">
        <v>902</v>
      </c>
      <c r="EO145" s="30" t="s">
        <v>903</v>
      </c>
      <c r="EP145" s="30" t="s">
        <v>904</v>
      </c>
      <c r="EQ145" s="30" t="s">
        <v>905</v>
      </c>
      <c r="ER145" s="30" t="s">
        <v>906</v>
      </c>
      <c r="ES145" s="30" t="s">
        <v>907</v>
      </c>
      <c r="ET145" s="163" t="s">
        <v>908</v>
      </c>
      <c r="EU145" s="159" t="s">
        <v>902</v>
      </c>
      <c r="EV145" s="30" t="s">
        <v>903</v>
      </c>
      <c r="EW145" s="30" t="s">
        <v>904</v>
      </c>
      <c r="EX145" s="30" t="s">
        <v>905</v>
      </c>
      <c r="EY145" s="30" t="s">
        <v>906</v>
      </c>
      <c r="EZ145" s="30" t="s">
        <v>907</v>
      </c>
      <c r="FA145" s="167" t="s">
        <v>908</v>
      </c>
      <c r="FB145" s="30" t="s">
        <v>902</v>
      </c>
      <c r="FC145" s="30" t="s">
        <v>903</v>
      </c>
      <c r="FD145" s="30" t="s">
        <v>904</v>
      </c>
      <c r="FE145" s="30" t="s">
        <v>905</v>
      </c>
      <c r="FF145" s="30" t="s">
        <v>906</v>
      </c>
      <c r="FG145" s="30" t="s">
        <v>907</v>
      </c>
      <c r="FH145" s="167" t="s">
        <v>908</v>
      </c>
      <c r="FI145" s="30" t="s">
        <v>902</v>
      </c>
      <c r="FJ145" s="30" t="s">
        <v>903</v>
      </c>
      <c r="FK145" s="30" t="s">
        <v>904</v>
      </c>
      <c r="FL145" s="30" t="s">
        <v>905</v>
      </c>
      <c r="FM145" s="30" t="s">
        <v>906</v>
      </c>
      <c r="FN145" s="30" t="s">
        <v>907</v>
      </c>
      <c r="FO145" s="163" t="s">
        <v>908</v>
      </c>
      <c r="FP145" s="159" t="s">
        <v>902</v>
      </c>
      <c r="FQ145" s="30" t="s">
        <v>903</v>
      </c>
      <c r="FR145" s="30" t="s">
        <v>904</v>
      </c>
      <c r="FS145" s="30" t="s">
        <v>905</v>
      </c>
      <c r="FT145" s="30" t="s">
        <v>906</v>
      </c>
      <c r="FU145" s="30" t="s">
        <v>907</v>
      </c>
      <c r="FV145" s="167" t="s">
        <v>908</v>
      </c>
      <c r="FW145" s="30" t="s">
        <v>902</v>
      </c>
      <c r="FX145" s="30" t="s">
        <v>903</v>
      </c>
      <c r="FY145" s="30" t="s">
        <v>904</v>
      </c>
      <c r="FZ145" s="30" t="s">
        <v>905</v>
      </c>
      <c r="GA145" s="30" t="s">
        <v>906</v>
      </c>
      <c r="GB145" s="30" t="s">
        <v>907</v>
      </c>
      <c r="GC145" s="167" t="s">
        <v>908</v>
      </c>
      <c r="GD145" s="30" t="s">
        <v>902</v>
      </c>
      <c r="GE145" s="30" t="s">
        <v>903</v>
      </c>
      <c r="GF145" s="30" t="s">
        <v>904</v>
      </c>
      <c r="GG145" s="30" t="s">
        <v>905</v>
      </c>
      <c r="GH145" s="30" t="s">
        <v>906</v>
      </c>
      <c r="GI145" s="30" t="s">
        <v>907</v>
      </c>
      <c r="GJ145" s="163" t="s">
        <v>908</v>
      </c>
    </row>
    <row r="146" spans="1:192" ht="30" outlineLevel="1">
      <c r="C146" s="341" t="s">
        <v>875</v>
      </c>
      <c r="D146" s="121" t="s">
        <v>874</v>
      </c>
      <c r="E146" s="121"/>
      <c r="F146" s="240" t="s">
        <v>1253</v>
      </c>
      <c r="G146" s="240"/>
      <c r="H146" s="240"/>
      <c r="I146" s="240"/>
      <c r="J146" s="240"/>
      <c r="K146" s="240"/>
      <c r="L146" s="122"/>
      <c r="M146" s="122"/>
      <c r="N146" s="122"/>
      <c r="O146" s="126"/>
      <c r="P146" s="126"/>
      <c r="X146" s="129" t="s">
        <v>1186</v>
      </c>
      <c r="Y146" s="130"/>
      <c r="Z146" s="130"/>
      <c r="AA146" s="130"/>
      <c r="AB146" s="130"/>
      <c r="AC146" s="130"/>
      <c r="AD146" s="130"/>
      <c r="AE146" s="129" t="s">
        <v>1187</v>
      </c>
      <c r="AF146" s="130"/>
      <c r="AG146" s="130"/>
      <c r="AH146" s="130"/>
      <c r="AI146" s="130"/>
      <c r="AJ146" s="130"/>
      <c r="AK146" s="130"/>
      <c r="AL146" s="129" t="s">
        <v>1188</v>
      </c>
      <c r="AM146" s="130"/>
      <c r="AN146" s="130"/>
      <c r="AO146" s="130"/>
      <c r="AP146" s="130"/>
      <c r="AQ146" s="130"/>
      <c r="AR146" s="130"/>
      <c r="AS146" s="129" t="s">
        <v>1186</v>
      </c>
      <c r="AT146" s="130"/>
      <c r="AU146" s="130"/>
      <c r="AV146" s="130"/>
      <c r="AW146" s="130"/>
      <c r="AX146" s="130"/>
      <c r="AY146" s="130"/>
      <c r="AZ146" s="129" t="s">
        <v>1187</v>
      </c>
      <c r="BA146" s="130"/>
      <c r="BB146" s="130"/>
      <c r="BC146" s="130"/>
      <c r="BD146" s="130"/>
      <c r="BE146" s="130"/>
      <c r="BF146" s="130"/>
      <c r="BG146" s="129" t="s">
        <v>1188</v>
      </c>
      <c r="BH146" s="130"/>
      <c r="BI146" s="130"/>
      <c r="BJ146" s="130"/>
      <c r="BK146" s="130"/>
      <c r="BL146" s="130"/>
      <c r="BM146" s="130"/>
      <c r="BO146" s="160" t="s">
        <v>1186</v>
      </c>
      <c r="BP146" s="130"/>
      <c r="BQ146" s="130"/>
      <c r="BR146" s="130"/>
      <c r="BS146" s="130"/>
      <c r="BT146" s="130"/>
      <c r="BU146" s="168"/>
      <c r="BV146" s="129" t="s">
        <v>1187</v>
      </c>
      <c r="BW146" s="130"/>
      <c r="BX146" s="130"/>
      <c r="BY146" s="130"/>
      <c r="BZ146" s="130"/>
      <c r="CA146" s="130"/>
      <c r="CB146" s="168"/>
      <c r="CC146" s="129" t="s">
        <v>1188</v>
      </c>
      <c r="CD146" s="130"/>
      <c r="CE146" s="130"/>
      <c r="CF146" s="130"/>
      <c r="CG146" s="130"/>
      <c r="CH146" s="130"/>
      <c r="CI146" s="164"/>
      <c r="CJ146" s="160" t="s">
        <v>1186</v>
      </c>
      <c r="CK146" s="130"/>
      <c r="CL146" s="130"/>
      <c r="CM146" s="130"/>
      <c r="CN146" s="130"/>
      <c r="CO146" s="130"/>
      <c r="CP146" s="168"/>
      <c r="CQ146" s="129" t="s">
        <v>1187</v>
      </c>
      <c r="CR146" s="130"/>
      <c r="CS146" s="130"/>
      <c r="CT146" s="130"/>
      <c r="CU146" s="130"/>
      <c r="CV146" s="130"/>
      <c r="CW146" s="168"/>
      <c r="CX146" s="129" t="s">
        <v>1188</v>
      </c>
      <c r="CY146" s="130"/>
      <c r="CZ146" s="130"/>
      <c r="DA146" s="130"/>
      <c r="DB146" s="130"/>
      <c r="DC146" s="130"/>
      <c r="DD146" s="164"/>
      <c r="DE146" s="160" t="s">
        <v>1186</v>
      </c>
      <c r="DF146" s="130"/>
      <c r="DG146" s="130"/>
      <c r="DH146" s="130"/>
      <c r="DI146" s="130"/>
      <c r="DJ146" s="130"/>
      <c r="DK146" s="168"/>
      <c r="DL146" s="129" t="s">
        <v>1187</v>
      </c>
      <c r="DM146" s="130"/>
      <c r="DN146" s="130"/>
      <c r="DO146" s="130"/>
      <c r="DP146" s="130"/>
      <c r="DQ146" s="130"/>
      <c r="DR146" s="168"/>
      <c r="DS146" s="129" t="s">
        <v>1188</v>
      </c>
      <c r="DT146" s="130"/>
      <c r="DU146" s="130"/>
      <c r="DV146" s="130"/>
      <c r="DW146" s="130"/>
      <c r="DX146" s="130"/>
      <c r="DY146" s="164"/>
      <c r="DZ146" s="160" t="s">
        <v>1186</v>
      </c>
      <c r="EA146" s="130"/>
      <c r="EB146" s="130"/>
      <c r="EC146" s="130"/>
      <c r="ED146" s="130"/>
      <c r="EE146" s="130"/>
      <c r="EF146" s="168"/>
      <c r="EG146" s="129" t="s">
        <v>1187</v>
      </c>
      <c r="EH146" s="130"/>
      <c r="EI146" s="130"/>
      <c r="EJ146" s="130"/>
      <c r="EK146" s="130"/>
      <c r="EL146" s="130"/>
      <c r="EM146" s="168"/>
      <c r="EN146" s="129" t="s">
        <v>1188</v>
      </c>
      <c r="EO146" s="130"/>
      <c r="EP146" s="130"/>
      <c r="EQ146" s="130"/>
      <c r="ER146" s="130"/>
      <c r="ES146" s="130"/>
      <c r="ET146" s="164"/>
      <c r="EU146" s="160" t="s">
        <v>1186</v>
      </c>
      <c r="EV146" s="130"/>
      <c r="EW146" s="130"/>
      <c r="EX146" s="130"/>
      <c r="EY146" s="130"/>
      <c r="EZ146" s="130"/>
      <c r="FA146" s="168"/>
      <c r="FB146" s="129" t="s">
        <v>1187</v>
      </c>
      <c r="FC146" s="130"/>
      <c r="FD146" s="130"/>
      <c r="FE146" s="130"/>
      <c r="FF146" s="130"/>
      <c r="FG146" s="130"/>
      <c r="FH146" s="168"/>
      <c r="FI146" s="129" t="s">
        <v>1188</v>
      </c>
      <c r="FJ146" s="130"/>
      <c r="FK146" s="130"/>
      <c r="FL146" s="130"/>
      <c r="FM146" s="130"/>
      <c r="FN146" s="130"/>
      <c r="FO146" s="164"/>
      <c r="FP146" s="160" t="s">
        <v>1186</v>
      </c>
      <c r="FQ146" s="130"/>
      <c r="FR146" s="130"/>
      <c r="FS146" s="130"/>
      <c r="FT146" s="130"/>
      <c r="FU146" s="130"/>
      <c r="FV146" s="168"/>
      <c r="FW146" s="129" t="s">
        <v>1187</v>
      </c>
      <c r="FX146" s="130"/>
      <c r="FY146" s="130"/>
      <c r="FZ146" s="130"/>
      <c r="GA146" s="130"/>
      <c r="GB146" s="130"/>
      <c r="GC146" s="168"/>
      <c r="GD146" s="129" t="s">
        <v>1188</v>
      </c>
      <c r="GE146" s="130"/>
      <c r="GF146" s="130"/>
      <c r="GG146" s="130"/>
      <c r="GH146" s="130"/>
      <c r="GI146" s="130"/>
      <c r="GJ146" s="164"/>
    </row>
    <row r="147" spans="1:192" outlineLevel="1">
      <c r="A147">
        <v>1</v>
      </c>
      <c r="B147" t="s">
        <v>1681</v>
      </c>
      <c r="C147" s="12">
        <v>0</v>
      </c>
      <c r="D147" s="12" t="b">
        <v>0</v>
      </c>
      <c r="E147" s="12">
        <v>50</v>
      </c>
      <c r="F147" s="12" t="s">
        <v>34</v>
      </c>
      <c r="G147" s="12" t="s">
        <v>34</v>
      </c>
      <c r="H147" s="12" t="s">
        <v>34</v>
      </c>
      <c r="I147" s="12" t="s">
        <v>34</v>
      </c>
      <c r="J147" s="12" t="s">
        <v>34</v>
      </c>
      <c r="K147" s="12" t="s">
        <v>34</v>
      </c>
      <c r="L147" s="12">
        <v>500</v>
      </c>
      <c r="M147" s="244" t="s">
        <v>34</v>
      </c>
      <c r="N147" s="123" t="s">
        <v>34</v>
      </c>
      <c r="O147" s="12">
        <v>2</v>
      </c>
      <c r="P147">
        <v>0</v>
      </c>
      <c r="X147" s="141">
        <v>1</v>
      </c>
      <c r="Y147" s="141">
        <f>X147+3</f>
        <v>4</v>
      </c>
      <c r="Z147" s="141">
        <f t="shared" ref="Z147:AD147" si="83">Y147+3</f>
        <v>7</v>
      </c>
      <c r="AA147" s="141">
        <f t="shared" si="83"/>
        <v>10</v>
      </c>
      <c r="AB147" s="141">
        <f t="shared" si="83"/>
        <v>13</v>
      </c>
      <c r="AC147" s="141">
        <f t="shared" si="83"/>
        <v>16</v>
      </c>
      <c r="AD147" s="141">
        <f t="shared" si="83"/>
        <v>19</v>
      </c>
      <c r="AE147" s="137" t="s">
        <v>895</v>
      </c>
      <c r="AF147" s="137" t="s">
        <v>896</v>
      </c>
      <c r="AG147" s="137" t="s">
        <v>897</v>
      </c>
      <c r="AH147" s="137" t="s">
        <v>898</v>
      </c>
      <c r="AI147" s="137" t="s">
        <v>899</v>
      </c>
      <c r="AJ147" s="137" t="s">
        <v>900</v>
      </c>
      <c r="AK147" s="137" t="s">
        <v>901</v>
      </c>
      <c r="AL147" s="137" t="s">
        <v>895</v>
      </c>
      <c r="AM147" s="137" t="s">
        <v>896</v>
      </c>
      <c r="AN147" s="137" t="s">
        <v>897</v>
      </c>
      <c r="AO147" s="137" t="s">
        <v>898</v>
      </c>
      <c r="AP147" s="137" t="s">
        <v>899</v>
      </c>
      <c r="AQ147" s="137" t="s">
        <v>900</v>
      </c>
      <c r="AR147" s="137" t="s">
        <v>901</v>
      </c>
      <c r="AS147" s="141">
        <v>1</v>
      </c>
      <c r="AT147" s="141">
        <f>AS147+3</f>
        <v>4</v>
      </c>
      <c r="AU147" s="141">
        <f t="shared" ref="AU147:AY147" si="84">AT147+3</f>
        <v>7</v>
      </c>
      <c r="AV147" s="141">
        <f t="shared" si="84"/>
        <v>10</v>
      </c>
      <c r="AW147" s="141">
        <f t="shared" si="84"/>
        <v>13</v>
      </c>
      <c r="AX147" s="141">
        <f t="shared" si="84"/>
        <v>16</v>
      </c>
      <c r="AY147" s="141">
        <f t="shared" si="84"/>
        <v>19</v>
      </c>
      <c r="AZ147" s="137" t="s">
        <v>895</v>
      </c>
      <c r="BA147" s="137" t="s">
        <v>896</v>
      </c>
      <c r="BB147" s="137" t="s">
        <v>897</v>
      </c>
      <c r="BC147" s="137" t="s">
        <v>898</v>
      </c>
      <c r="BD147" s="137" t="s">
        <v>899</v>
      </c>
      <c r="BE147" s="137" t="s">
        <v>900</v>
      </c>
      <c r="BF147" s="137" t="s">
        <v>901</v>
      </c>
      <c r="BG147" s="137" t="s">
        <v>895</v>
      </c>
      <c r="BH147" s="137" t="s">
        <v>896</v>
      </c>
      <c r="BI147" s="137" t="s">
        <v>897</v>
      </c>
      <c r="BJ147" s="137" t="s">
        <v>898</v>
      </c>
      <c r="BK147" s="137" t="s">
        <v>899</v>
      </c>
      <c r="BL147" s="137" t="s">
        <v>900</v>
      </c>
      <c r="BM147" s="137" t="s">
        <v>901</v>
      </c>
      <c r="BO147" s="161">
        <v>1</v>
      </c>
      <c r="BP147" s="162">
        <v>4</v>
      </c>
      <c r="BQ147" s="162">
        <v>7</v>
      </c>
      <c r="BR147" s="162">
        <v>10</v>
      </c>
      <c r="BS147" s="162">
        <v>13</v>
      </c>
      <c r="BT147" s="162">
        <v>16</v>
      </c>
      <c r="BU147" s="169">
        <v>19</v>
      </c>
      <c r="BV147" s="162" t="s">
        <v>895</v>
      </c>
      <c r="BW147" s="162" t="s">
        <v>896</v>
      </c>
      <c r="BX147" s="162" t="s">
        <v>897</v>
      </c>
      <c r="BY147" s="162" t="s">
        <v>898</v>
      </c>
      <c r="BZ147" s="162" t="s">
        <v>899</v>
      </c>
      <c r="CA147" s="162" t="s">
        <v>900</v>
      </c>
      <c r="CB147" s="169" t="s">
        <v>901</v>
      </c>
      <c r="CC147" s="162" t="s">
        <v>895</v>
      </c>
      <c r="CD147" s="162" t="s">
        <v>896</v>
      </c>
      <c r="CE147" s="162" t="s">
        <v>897</v>
      </c>
      <c r="CF147" s="162" t="s">
        <v>898</v>
      </c>
      <c r="CG147" s="162" t="s">
        <v>899</v>
      </c>
      <c r="CH147" s="162" t="s">
        <v>900</v>
      </c>
      <c r="CI147" s="165" t="s">
        <v>901</v>
      </c>
      <c r="CJ147" s="161">
        <v>1</v>
      </c>
      <c r="CK147" s="162">
        <v>4</v>
      </c>
      <c r="CL147" s="162">
        <v>7</v>
      </c>
      <c r="CM147" s="162">
        <v>10</v>
      </c>
      <c r="CN147" s="162">
        <v>13</v>
      </c>
      <c r="CO147" s="162">
        <v>16</v>
      </c>
      <c r="CP147" s="169">
        <v>19</v>
      </c>
      <c r="CQ147" s="162" t="s">
        <v>895</v>
      </c>
      <c r="CR147" s="162" t="s">
        <v>896</v>
      </c>
      <c r="CS147" s="162" t="s">
        <v>897</v>
      </c>
      <c r="CT147" s="162" t="s">
        <v>898</v>
      </c>
      <c r="CU147" s="162" t="s">
        <v>899</v>
      </c>
      <c r="CV147" s="162" t="s">
        <v>900</v>
      </c>
      <c r="CW147" s="169" t="s">
        <v>901</v>
      </c>
      <c r="CX147" s="162" t="s">
        <v>895</v>
      </c>
      <c r="CY147" s="162" t="s">
        <v>896</v>
      </c>
      <c r="CZ147" s="162" t="s">
        <v>897</v>
      </c>
      <c r="DA147" s="162" t="s">
        <v>898</v>
      </c>
      <c r="DB147" s="162" t="s">
        <v>899</v>
      </c>
      <c r="DC147" s="162" t="s">
        <v>900</v>
      </c>
      <c r="DD147" s="165" t="s">
        <v>901</v>
      </c>
      <c r="DE147" s="161">
        <v>1</v>
      </c>
      <c r="DF147" s="162">
        <v>4</v>
      </c>
      <c r="DG147" s="162">
        <v>7</v>
      </c>
      <c r="DH147" s="162">
        <v>10</v>
      </c>
      <c r="DI147" s="162">
        <v>13</v>
      </c>
      <c r="DJ147" s="162">
        <v>16</v>
      </c>
      <c r="DK147" s="169">
        <v>19</v>
      </c>
      <c r="DL147" s="162" t="s">
        <v>895</v>
      </c>
      <c r="DM147" s="162" t="s">
        <v>896</v>
      </c>
      <c r="DN147" s="162" t="s">
        <v>897</v>
      </c>
      <c r="DO147" s="162" t="s">
        <v>898</v>
      </c>
      <c r="DP147" s="162" t="s">
        <v>899</v>
      </c>
      <c r="DQ147" s="162" t="s">
        <v>900</v>
      </c>
      <c r="DR147" s="169" t="s">
        <v>901</v>
      </c>
      <c r="DS147" s="162" t="s">
        <v>895</v>
      </c>
      <c r="DT147" s="162" t="s">
        <v>896</v>
      </c>
      <c r="DU147" s="162" t="s">
        <v>897</v>
      </c>
      <c r="DV147" s="162" t="s">
        <v>898</v>
      </c>
      <c r="DW147" s="162" t="s">
        <v>899</v>
      </c>
      <c r="DX147" s="162" t="s">
        <v>900</v>
      </c>
      <c r="DY147" s="165" t="s">
        <v>901</v>
      </c>
      <c r="DZ147" s="161">
        <v>1</v>
      </c>
      <c r="EA147" s="162">
        <v>4</v>
      </c>
      <c r="EB147" s="162">
        <v>7</v>
      </c>
      <c r="EC147" s="162">
        <v>10</v>
      </c>
      <c r="ED147" s="162">
        <v>13</v>
      </c>
      <c r="EE147" s="162">
        <v>16</v>
      </c>
      <c r="EF147" s="169">
        <v>19</v>
      </c>
      <c r="EG147" s="162" t="s">
        <v>895</v>
      </c>
      <c r="EH147" s="162" t="s">
        <v>896</v>
      </c>
      <c r="EI147" s="162" t="s">
        <v>897</v>
      </c>
      <c r="EJ147" s="162" t="s">
        <v>898</v>
      </c>
      <c r="EK147" s="162" t="s">
        <v>899</v>
      </c>
      <c r="EL147" s="162" t="s">
        <v>900</v>
      </c>
      <c r="EM147" s="169" t="s">
        <v>901</v>
      </c>
      <c r="EN147" s="162" t="s">
        <v>895</v>
      </c>
      <c r="EO147" s="162" t="s">
        <v>896</v>
      </c>
      <c r="EP147" s="162" t="s">
        <v>897</v>
      </c>
      <c r="EQ147" s="162" t="s">
        <v>898</v>
      </c>
      <c r="ER147" s="162" t="s">
        <v>899</v>
      </c>
      <c r="ES147" s="162" t="s">
        <v>900</v>
      </c>
      <c r="ET147" s="165" t="s">
        <v>901</v>
      </c>
      <c r="EU147" s="161">
        <v>1</v>
      </c>
      <c r="EV147" s="162">
        <v>4</v>
      </c>
      <c r="EW147" s="162">
        <v>7</v>
      </c>
      <c r="EX147" s="162">
        <v>10</v>
      </c>
      <c r="EY147" s="162">
        <v>13</v>
      </c>
      <c r="EZ147" s="162">
        <v>16</v>
      </c>
      <c r="FA147" s="169">
        <v>19</v>
      </c>
      <c r="FB147" s="162" t="s">
        <v>895</v>
      </c>
      <c r="FC147" s="162" t="s">
        <v>896</v>
      </c>
      <c r="FD147" s="162" t="s">
        <v>897</v>
      </c>
      <c r="FE147" s="162" t="s">
        <v>898</v>
      </c>
      <c r="FF147" s="162" t="s">
        <v>899</v>
      </c>
      <c r="FG147" s="162" t="s">
        <v>900</v>
      </c>
      <c r="FH147" s="169" t="s">
        <v>901</v>
      </c>
      <c r="FI147" s="162" t="s">
        <v>895</v>
      </c>
      <c r="FJ147" s="162" t="s">
        <v>896</v>
      </c>
      <c r="FK147" s="162" t="s">
        <v>897</v>
      </c>
      <c r="FL147" s="162" t="s">
        <v>898</v>
      </c>
      <c r="FM147" s="162" t="s">
        <v>899</v>
      </c>
      <c r="FN147" s="162" t="s">
        <v>900</v>
      </c>
      <c r="FO147" s="165" t="s">
        <v>901</v>
      </c>
      <c r="FP147" s="161">
        <v>1</v>
      </c>
      <c r="FQ147" s="162">
        <v>4</v>
      </c>
      <c r="FR147" s="162">
        <v>7</v>
      </c>
      <c r="FS147" s="162">
        <v>10</v>
      </c>
      <c r="FT147" s="162">
        <v>13</v>
      </c>
      <c r="FU147" s="162">
        <v>16</v>
      </c>
      <c r="FV147" s="169">
        <v>19</v>
      </c>
      <c r="FW147" s="162" t="s">
        <v>895</v>
      </c>
      <c r="FX147" s="162" t="s">
        <v>896</v>
      </c>
      <c r="FY147" s="162" t="s">
        <v>897</v>
      </c>
      <c r="FZ147" s="162" t="s">
        <v>898</v>
      </c>
      <c r="GA147" s="162" t="s">
        <v>899</v>
      </c>
      <c r="GB147" s="162" t="s">
        <v>900</v>
      </c>
      <c r="GC147" s="169" t="s">
        <v>901</v>
      </c>
      <c r="GD147" s="162" t="s">
        <v>895</v>
      </c>
      <c r="GE147" s="162" t="s">
        <v>896</v>
      </c>
      <c r="GF147" s="162" t="s">
        <v>897</v>
      </c>
      <c r="GG147" s="162" t="s">
        <v>898</v>
      </c>
      <c r="GH147" s="162" t="s">
        <v>899</v>
      </c>
      <c r="GI147" s="162" t="s">
        <v>900</v>
      </c>
      <c r="GJ147" s="165" t="s">
        <v>901</v>
      </c>
    </row>
    <row r="148" spans="1:192" outlineLevel="1">
      <c r="A148">
        <v>2</v>
      </c>
      <c r="B148" t="s">
        <v>1682</v>
      </c>
      <c r="C148" s="12">
        <v>1</v>
      </c>
      <c r="D148" s="12" t="b">
        <v>0</v>
      </c>
      <c r="E148" s="12">
        <v>55</v>
      </c>
      <c r="F148" s="12" t="s">
        <v>34</v>
      </c>
      <c r="G148" s="12" t="s">
        <v>34</v>
      </c>
      <c r="H148" s="12" t="s">
        <v>34</v>
      </c>
      <c r="I148" s="12" t="s">
        <v>34</v>
      </c>
      <c r="J148" s="12" t="s">
        <v>34</v>
      </c>
      <c r="K148" s="12" t="s">
        <v>34</v>
      </c>
      <c r="L148" s="12">
        <v>500</v>
      </c>
      <c r="M148" s="244" t="s">
        <v>34</v>
      </c>
      <c r="N148" s="123" t="s">
        <v>34</v>
      </c>
      <c r="O148" s="12">
        <v>2</v>
      </c>
      <c r="P148">
        <v>0</v>
      </c>
      <c r="W148" s="32" t="s">
        <v>909</v>
      </c>
      <c r="X148" s="142" t="s">
        <v>8</v>
      </c>
      <c r="Y148" s="139" t="str">
        <f>X148</f>
        <v>2:3</v>
      </c>
      <c r="Z148" s="139" t="str">
        <f t="shared" ref="Z148:AD148" si="85">Y148</f>
        <v>2:3</v>
      </c>
      <c r="AA148" s="139" t="str">
        <f t="shared" si="85"/>
        <v>2:3</v>
      </c>
      <c r="AB148" s="139" t="str">
        <f t="shared" si="85"/>
        <v>2:3</v>
      </c>
      <c r="AC148" s="139" t="str">
        <f t="shared" si="85"/>
        <v>2:3</v>
      </c>
      <c r="AD148" s="139" t="str">
        <f t="shared" si="85"/>
        <v>2:3</v>
      </c>
      <c r="AS148" s="139" t="str">
        <f t="shared" ref="AS148:AY149" si="86">X148</f>
        <v>2:3</v>
      </c>
      <c r="AT148" s="139" t="str">
        <f t="shared" si="86"/>
        <v>2:3</v>
      </c>
      <c r="AU148" s="139" t="str">
        <f t="shared" si="86"/>
        <v>2:3</v>
      </c>
      <c r="AV148" s="139" t="str">
        <f t="shared" si="86"/>
        <v>2:3</v>
      </c>
      <c r="AW148" s="139" t="str">
        <f t="shared" si="86"/>
        <v>2:3</v>
      </c>
      <c r="AX148" s="139" t="str">
        <f t="shared" si="86"/>
        <v>2:3</v>
      </c>
      <c r="AY148" s="139" t="str">
        <f t="shared" si="86"/>
        <v>2:3</v>
      </c>
      <c r="BO148" s="109"/>
      <c r="BU148" s="166"/>
      <c r="CB148" s="166"/>
      <c r="CI148" s="110"/>
      <c r="CJ148" s="109"/>
      <c r="CP148" s="166"/>
      <c r="CW148" s="166"/>
      <c r="DD148" s="110"/>
      <c r="DE148" s="109"/>
      <c r="DK148" s="166"/>
      <c r="DR148" s="166"/>
      <c r="DY148" s="110"/>
      <c r="DZ148" s="109"/>
      <c r="EF148" s="166"/>
      <c r="EM148" s="166"/>
      <c r="ET148" s="110"/>
      <c r="EU148" s="109"/>
      <c r="FA148" s="166"/>
      <c r="FH148" s="166"/>
      <c r="FO148" s="110"/>
      <c r="FP148" s="109"/>
      <c r="FV148" s="166"/>
      <c r="GC148" s="166"/>
      <c r="GJ148" s="110"/>
    </row>
    <row r="149" spans="1:192" outlineLevel="1">
      <c r="A149">
        <v>3</v>
      </c>
      <c r="B149" t="s">
        <v>1683</v>
      </c>
      <c r="C149" s="12">
        <v>1</v>
      </c>
      <c r="D149" s="12" t="b">
        <v>1</v>
      </c>
      <c r="E149" s="12">
        <v>55</v>
      </c>
      <c r="F149" s="12" t="s">
        <v>34</v>
      </c>
      <c r="G149" s="12" t="s">
        <v>34</v>
      </c>
      <c r="H149" s="12" t="s">
        <v>34</v>
      </c>
      <c r="I149" s="12" t="s">
        <v>34</v>
      </c>
      <c r="J149" s="12" t="s">
        <v>34</v>
      </c>
      <c r="K149" s="12" t="s">
        <v>34</v>
      </c>
      <c r="L149" s="12">
        <v>500</v>
      </c>
      <c r="M149" s="244" t="s">
        <v>34</v>
      </c>
      <c r="N149" s="123" t="s">
        <v>34</v>
      </c>
      <c r="O149" s="12">
        <v>1</v>
      </c>
      <c r="P149" s="12">
        <v>1</v>
      </c>
      <c r="W149" s="32" t="s">
        <v>891</v>
      </c>
      <c r="X149" s="142" t="str">
        <f>X147&amp;":"&amp;X147+1</f>
        <v>1:2</v>
      </c>
      <c r="Y149" s="138" t="str">
        <f t="shared" ref="Y149:AD149" si="87">Y147&amp;":"&amp;Y147+1</f>
        <v>4:5</v>
      </c>
      <c r="Z149" s="138" t="str">
        <f t="shared" si="87"/>
        <v>7:8</v>
      </c>
      <c r="AA149" s="138" t="str">
        <f t="shared" si="87"/>
        <v>10:11</v>
      </c>
      <c r="AB149" s="138" t="str">
        <f t="shared" si="87"/>
        <v>13:14</v>
      </c>
      <c r="AC149" s="138" t="str">
        <f t="shared" si="87"/>
        <v>16:17</v>
      </c>
      <c r="AD149" s="138" t="str">
        <f t="shared" si="87"/>
        <v>19:20</v>
      </c>
      <c r="AS149" s="139" t="str">
        <f t="shared" si="86"/>
        <v>1:2</v>
      </c>
      <c r="AT149" s="139" t="str">
        <f t="shared" si="86"/>
        <v>4:5</v>
      </c>
      <c r="AU149" s="139" t="str">
        <f t="shared" si="86"/>
        <v>7:8</v>
      </c>
      <c r="AV149" s="139" t="str">
        <f t="shared" si="86"/>
        <v>10:11</v>
      </c>
      <c r="AW149" s="139" t="str">
        <f t="shared" si="86"/>
        <v>13:14</v>
      </c>
      <c r="AX149" s="139" t="str">
        <f t="shared" si="86"/>
        <v>16:17</v>
      </c>
      <c r="AY149" s="139" t="str">
        <f t="shared" si="86"/>
        <v>19:20</v>
      </c>
      <c r="BO149" s="109"/>
      <c r="BU149" s="166"/>
      <c r="CB149" s="166"/>
      <c r="CI149" s="110"/>
      <c r="CJ149" s="109"/>
      <c r="CP149" s="166"/>
      <c r="CW149" s="166"/>
      <c r="DD149" s="110"/>
      <c r="DE149" s="109"/>
      <c r="DK149" s="166"/>
      <c r="DR149" s="166"/>
      <c r="DY149" s="110"/>
      <c r="DZ149" s="109"/>
      <c r="EF149" s="166"/>
      <c r="EM149" s="166"/>
      <c r="ET149" s="110"/>
      <c r="EU149" s="109"/>
      <c r="FA149" s="166"/>
      <c r="FH149" s="166"/>
      <c r="FO149" s="110"/>
      <c r="FP149" s="109"/>
      <c r="FV149" s="166"/>
      <c r="GC149" s="166"/>
      <c r="GJ149" s="110"/>
    </row>
    <row r="150" spans="1:192" outlineLevel="1">
      <c r="A150">
        <v>4</v>
      </c>
      <c r="B150" t="s">
        <v>876</v>
      </c>
      <c r="C150" s="12">
        <v>5</v>
      </c>
      <c r="D150" s="12" t="b">
        <v>0</v>
      </c>
      <c r="E150" s="12">
        <v>65</v>
      </c>
      <c r="F150" s="12" t="s">
        <v>34</v>
      </c>
      <c r="G150" s="12" t="s">
        <v>34</v>
      </c>
      <c r="H150" s="12" t="s">
        <v>34</v>
      </c>
      <c r="I150" s="12" t="s">
        <v>34</v>
      </c>
      <c r="J150" s="12" t="s">
        <v>34</v>
      </c>
      <c r="K150" s="12" t="s">
        <v>34</v>
      </c>
      <c r="L150" s="12">
        <v>0</v>
      </c>
      <c r="M150" s="244" t="s">
        <v>34</v>
      </c>
      <c r="N150" s="123" t="s">
        <v>34</v>
      </c>
      <c r="O150" s="12">
        <v>1</v>
      </c>
      <c r="P150" s="12">
        <v>1</v>
      </c>
      <c r="W150" s="32" t="s">
        <v>910</v>
      </c>
      <c r="X150" s="143" t="s">
        <v>6</v>
      </c>
      <c r="Y150" s="139" t="str">
        <f t="shared" ref="Y150:AD150" si="88">X150</f>
        <v>0:1</v>
      </c>
      <c r="Z150" s="139" t="str">
        <f t="shared" si="88"/>
        <v>0:1</v>
      </c>
      <c r="AA150" s="139" t="str">
        <f t="shared" si="88"/>
        <v>0:1</v>
      </c>
      <c r="AB150" s="139" t="str">
        <f t="shared" si="88"/>
        <v>0:1</v>
      </c>
      <c r="AC150" s="139" t="str">
        <f t="shared" si="88"/>
        <v>0:1</v>
      </c>
      <c r="AD150" s="139" t="str">
        <f t="shared" si="88"/>
        <v>0:1</v>
      </c>
      <c r="AS150" s="143" t="s">
        <v>168</v>
      </c>
      <c r="AT150" s="139" t="str">
        <f t="shared" ref="AT150:AY150" si="89">AS150</f>
        <v>3:4</v>
      </c>
      <c r="AU150" s="139" t="str">
        <f t="shared" si="89"/>
        <v>3:4</v>
      </c>
      <c r="AV150" s="139" t="str">
        <f t="shared" si="89"/>
        <v>3:4</v>
      </c>
      <c r="AW150" s="139" t="str">
        <f t="shared" si="89"/>
        <v>3:4</v>
      </c>
      <c r="AX150" s="139" t="str">
        <f t="shared" si="89"/>
        <v>3:4</v>
      </c>
      <c r="AY150" s="139" t="str">
        <f t="shared" si="89"/>
        <v>3:4</v>
      </c>
      <c r="BO150" s="109"/>
      <c r="BU150" s="166"/>
      <c r="CB150" s="166"/>
      <c r="CI150" s="110"/>
      <c r="CJ150" s="109"/>
      <c r="CP150" s="166"/>
      <c r="CW150" s="166"/>
      <c r="DD150" s="110"/>
      <c r="DE150" s="109"/>
      <c r="DK150" s="166"/>
      <c r="DR150" s="166"/>
      <c r="DY150" s="110"/>
      <c r="DZ150" s="109"/>
      <c r="EF150" s="166"/>
      <c r="EM150" s="166"/>
      <c r="ET150" s="110"/>
      <c r="EU150" s="109"/>
      <c r="FA150" s="166"/>
      <c r="FH150" s="166"/>
      <c r="FO150" s="110"/>
      <c r="FP150" s="109"/>
      <c r="FV150" s="166"/>
      <c r="GC150" s="166"/>
      <c r="GJ150" s="110"/>
    </row>
    <row r="152" spans="1:192">
      <c r="A152" s="16" t="s">
        <v>917</v>
      </c>
    </row>
    <row r="153" spans="1:192" outlineLevel="1">
      <c r="A153" s="16"/>
      <c r="C153" s="34">
        <v>1</v>
      </c>
      <c r="D153" s="34">
        <v>2</v>
      </c>
      <c r="E153" s="34">
        <v>3</v>
      </c>
      <c r="F153" s="34">
        <v>4</v>
      </c>
      <c r="G153" s="34">
        <v>5</v>
      </c>
      <c r="H153" s="34">
        <v>6</v>
      </c>
      <c r="I153" s="34">
        <v>7</v>
      </c>
      <c r="J153" s="34">
        <v>8</v>
      </c>
      <c r="K153" s="34">
        <v>9</v>
      </c>
      <c r="L153" s="34">
        <v>10</v>
      </c>
      <c r="M153" s="34">
        <v>11</v>
      </c>
      <c r="N153" s="34">
        <v>12</v>
      </c>
      <c r="O153" s="34">
        <v>13</v>
      </c>
      <c r="P153" s="34">
        <v>14</v>
      </c>
      <c r="Q153" s="34">
        <v>15</v>
      </c>
      <c r="R153" s="34">
        <v>1</v>
      </c>
      <c r="S153" s="34">
        <v>2</v>
      </c>
      <c r="T153" s="34">
        <v>3</v>
      </c>
      <c r="U153" s="34">
        <v>4</v>
      </c>
      <c r="V153" s="34">
        <v>5</v>
      </c>
      <c r="W153" s="34">
        <v>6</v>
      </c>
      <c r="X153" s="34">
        <v>7</v>
      </c>
      <c r="Y153" s="34">
        <v>8</v>
      </c>
      <c r="Z153" s="34">
        <v>9</v>
      </c>
      <c r="AA153" s="34">
        <v>10</v>
      </c>
      <c r="AB153" s="34">
        <v>11</v>
      </c>
      <c r="AC153" s="34">
        <v>12</v>
      </c>
      <c r="AD153" s="34">
        <v>13</v>
      </c>
      <c r="AE153" s="34">
        <v>14</v>
      </c>
      <c r="AF153" s="34">
        <v>15</v>
      </c>
      <c r="AG153" s="34">
        <v>1</v>
      </c>
      <c r="AH153" s="34">
        <v>2</v>
      </c>
      <c r="AI153" s="34">
        <v>3</v>
      </c>
      <c r="AJ153" s="34">
        <v>4</v>
      </c>
      <c r="AK153" s="34">
        <v>5</v>
      </c>
      <c r="AL153" s="34">
        <v>6</v>
      </c>
      <c r="AM153" s="34">
        <v>7</v>
      </c>
      <c r="AN153" s="34">
        <v>8</v>
      </c>
      <c r="AO153" s="34">
        <v>9</v>
      </c>
      <c r="AP153" s="34">
        <v>10</v>
      </c>
      <c r="AQ153" s="34">
        <v>11</v>
      </c>
      <c r="AR153" s="34">
        <v>12</v>
      </c>
      <c r="AS153" s="34">
        <v>13</v>
      </c>
      <c r="AT153" s="34">
        <v>14</v>
      </c>
      <c r="AU153" s="34">
        <v>15</v>
      </c>
      <c r="AV153" s="34">
        <v>1</v>
      </c>
      <c r="AW153" s="34">
        <v>2</v>
      </c>
      <c r="AX153" s="34">
        <v>3</v>
      </c>
      <c r="AY153" s="34">
        <v>4</v>
      </c>
      <c r="AZ153" s="34">
        <v>5</v>
      </c>
      <c r="BA153" s="34">
        <v>6</v>
      </c>
      <c r="BB153" s="34">
        <v>7</v>
      </c>
      <c r="BC153" s="34">
        <v>8</v>
      </c>
      <c r="BD153" s="34">
        <v>9</v>
      </c>
      <c r="BE153" s="34">
        <v>10</v>
      </c>
      <c r="BF153" s="34">
        <v>11</v>
      </c>
      <c r="BG153" s="34">
        <v>12</v>
      </c>
      <c r="BH153" s="34">
        <v>13</v>
      </c>
      <c r="BI153" s="34">
        <v>14</v>
      </c>
      <c r="BJ153" s="34">
        <v>15</v>
      </c>
      <c r="BK153" s="34">
        <v>1</v>
      </c>
      <c r="BL153" s="34">
        <v>2</v>
      </c>
      <c r="BM153" s="34">
        <v>3</v>
      </c>
      <c r="BN153" s="34">
        <v>4</v>
      </c>
      <c r="BO153" s="34">
        <v>5</v>
      </c>
      <c r="BP153" s="34">
        <v>6</v>
      </c>
      <c r="BQ153" s="34">
        <v>7</v>
      </c>
      <c r="BR153" s="34">
        <v>8</v>
      </c>
      <c r="BS153" s="34">
        <v>9</v>
      </c>
      <c r="BT153" s="34">
        <v>10</v>
      </c>
      <c r="BU153" s="34">
        <v>11</v>
      </c>
      <c r="BV153" s="34">
        <v>12</v>
      </c>
      <c r="BW153" s="34">
        <v>13</v>
      </c>
      <c r="BX153" s="34">
        <v>14</v>
      </c>
      <c r="BY153" s="34">
        <v>15</v>
      </c>
      <c r="BZ153" s="34">
        <v>1</v>
      </c>
      <c r="CA153" s="34">
        <v>2</v>
      </c>
      <c r="CB153" s="34">
        <v>3</v>
      </c>
      <c r="CC153" s="34">
        <v>4</v>
      </c>
      <c r="CD153" s="34">
        <v>5</v>
      </c>
      <c r="CE153" s="34">
        <v>6</v>
      </c>
      <c r="CF153" s="34">
        <v>7</v>
      </c>
      <c r="CG153" s="34">
        <v>8</v>
      </c>
      <c r="CH153" s="34">
        <v>9</v>
      </c>
      <c r="CI153" s="34">
        <v>10</v>
      </c>
      <c r="CJ153" s="34">
        <v>11</v>
      </c>
      <c r="CK153" s="34">
        <v>12</v>
      </c>
      <c r="CL153" s="34">
        <v>13</v>
      </c>
      <c r="CM153" s="34">
        <v>14</v>
      </c>
      <c r="CN153" s="34">
        <v>15</v>
      </c>
      <c r="CO153" s="34">
        <v>1</v>
      </c>
      <c r="CP153" s="34">
        <v>2</v>
      </c>
      <c r="CQ153" s="34">
        <v>3</v>
      </c>
      <c r="CR153" s="34">
        <v>4</v>
      </c>
      <c r="CS153" s="34">
        <v>5</v>
      </c>
      <c r="CT153" s="34">
        <v>6</v>
      </c>
      <c r="CU153" s="34">
        <v>7</v>
      </c>
      <c r="CV153" s="34">
        <v>8</v>
      </c>
      <c r="CW153" s="34">
        <v>9</v>
      </c>
      <c r="CX153" s="34">
        <v>10</v>
      </c>
      <c r="CY153" s="34">
        <v>11</v>
      </c>
      <c r="CZ153" s="34">
        <v>12</v>
      </c>
      <c r="DA153" s="34">
        <v>13</v>
      </c>
      <c r="DB153" s="34">
        <v>14</v>
      </c>
      <c r="DC153" s="34">
        <v>15</v>
      </c>
      <c r="DD153" s="34">
        <v>1</v>
      </c>
      <c r="DE153" s="34">
        <v>2</v>
      </c>
      <c r="DF153" s="34">
        <v>3</v>
      </c>
      <c r="DG153" s="34">
        <v>4</v>
      </c>
      <c r="DH153" s="34">
        <v>5</v>
      </c>
      <c r="DI153" s="34">
        <v>6</v>
      </c>
      <c r="DJ153" s="34">
        <v>7</v>
      </c>
      <c r="DK153" s="34">
        <v>8</v>
      </c>
      <c r="DL153" s="34">
        <v>9</v>
      </c>
      <c r="DM153" s="34">
        <v>10</v>
      </c>
      <c r="DN153" s="34">
        <v>11</v>
      </c>
      <c r="DO153" s="34">
        <v>12</v>
      </c>
      <c r="DP153" s="34">
        <v>13</v>
      </c>
      <c r="DQ153" s="34">
        <v>14</v>
      </c>
      <c r="DR153" s="34">
        <v>15</v>
      </c>
    </row>
    <row r="154" spans="1:192" ht="42.75" customHeight="1" outlineLevel="1">
      <c r="A154">
        <f>COUNTA($B$163:$B$167)</f>
        <v>5</v>
      </c>
      <c r="B154" t="s">
        <v>918</v>
      </c>
      <c r="C154" s="145">
        <v>0</v>
      </c>
      <c r="D154" s="145">
        <f>C154</f>
        <v>0</v>
      </c>
      <c r="E154" s="145">
        <f t="shared" ref="E154:BP154" si="90">D154</f>
        <v>0</v>
      </c>
      <c r="F154" s="145">
        <f t="shared" si="90"/>
        <v>0</v>
      </c>
      <c r="G154" s="145">
        <f t="shared" si="90"/>
        <v>0</v>
      </c>
      <c r="H154" s="145">
        <f t="shared" si="90"/>
        <v>0</v>
      </c>
      <c r="I154" s="145">
        <f t="shared" si="90"/>
        <v>0</v>
      </c>
      <c r="J154" s="145">
        <f t="shared" si="90"/>
        <v>0</v>
      </c>
      <c r="K154" s="145">
        <f t="shared" si="90"/>
        <v>0</v>
      </c>
      <c r="L154" s="145">
        <f t="shared" si="90"/>
        <v>0</v>
      </c>
      <c r="M154" s="145">
        <f t="shared" si="90"/>
        <v>0</v>
      </c>
      <c r="N154" s="145">
        <f t="shared" si="90"/>
        <v>0</v>
      </c>
      <c r="O154" s="145">
        <f t="shared" si="90"/>
        <v>0</v>
      </c>
      <c r="P154" s="145">
        <f t="shared" si="90"/>
        <v>0</v>
      </c>
      <c r="Q154" s="145">
        <f t="shared" si="90"/>
        <v>0</v>
      </c>
      <c r="R154" s="145">
        <v>1</v>
      </c>
      <c r="S154" s="145">
        <f>R154</f>
        <v>1</v>
      </c>
      <c r="T154" s="145">
        <f t="shared" si="90"/>
        <v>1</v>
      </c>
      <c r="U154" s="145">
        <f t="shared" si="90"/>
        <v>1</v>
      </c>
      <c r="V154" s="145">
        <f t="shared" si="90"/>
        <v>1</v>
      </c>
      <c r="W154" s="145">
        <f t="shared" si="90"/>
        <v>1</v>
      </c>
      <c r="X154" s="145">
        <f t="shared" si="90"/>
        <v>1</v>
      </c>
      <c r="Y154" s="145">
        <f t="shared" si="90"/>
        <v>1</v>
      </c>
      <c r="Z154" s="145">
        <f t="shared" si="90"/>
        <v>1</v>
      </c>
      <c r="AA154" s="145">
        <f t="shared" si="90"/>
        <v>1</v>
      </c>
      <c r="AB154" s="145">
        <f t="shared" si="90"/>
        <v>1</v>
      </c>
      <c r="AC154" s="145">
        <f t="shared" si="90"/>
        <v>1</v>
      </c>
      <c r="AD154" s="145">
        <f t="shared" si="90"/>
        <v>1</v>
      </c>
      <c r="AE154" s="145">
        <f t="shared" si="90"/>
        <v>1</v>
      </c>
      <c r="AF154" s="145">
        <f t="shared" si="90"/>
        <v>1</v>
      </c>
      <c r="AG154" s="145">
        <v>2</v>
      </c>
      <c r="AH154" s="145">
        <f>AG154</f>
        <v>2</v>
      </c>
      <c r="AI154" s="145">
        <f t="shared" si="90"/>
        <v>2</v>
      </c>
      <c r="AJ154" s="145">
        <f t="shared" si="90"/>
        <v>2</v>
      </c>
      <c r="AK154" s="145">
        <f t="shared" si="90"/>
        <v>2</v>
      </c>
      <c r="AL154" s="145">
        <f t="shared" si="90"/>
        <v>2</v>
      </c>
      <c r="AM154" s="145">
        <f t="shared" si="90"/>
        <v>2</v>
      </c>
      <c r="AN154" s="145">
        <f t="shared" si="90"/>
        <v>2</v>
      </c>
      <c r="AO154" s="145">
        <f t="shared" si="90"/>
        <v>2</v>
      </c>
      <c r="AP154" s="145">
        <f t="shared" si="90"/>
        <v>2</v>
      </c>
      <c r="AQ154" s="145">
        <f t="shared" si="90"/>
        <v>2</v>
      </c>
      <c r="AR154" s="145">
        <f t="shared" si="90"/>
        <v>2</v>
      </c>
      <c r="AS154" s="145">
        <f t="shared" si="90"/>
        <v>2</v>
      </c>
      <c r="AT154" s="145">
        <f t="shared" si="90"/>
        <v>2</v>
      </c>
      <c r="AU154" s="145">
        <f t="shared" si="90"/>
        <v>2</v>
      </c>
      <c r="AV154" s="145">
        <v>3</v>
      </c>
      <c r="AW154" s="145">
        <f>AV154</f>
        <v>3</v>
      </c>
      <c r="AX154" s="145">
        <f t="shared" si="90"/>
        <v>3</v>
      </c>
      <c r="AY154" s="145">
        <f t="shared" si="90"/>
        <v>3</v>
      </c>
      <c r="AZ154" s="145">
        <f t="shared" si="90"/>
        <v>3</v>
      </c>
      <c r="BA154" s="145">
        <f t="shared" si="90"/>
        <v>3</v>
      </c>
      <c r="BB154" s="145">
        <f t="shared" si="90"/>
        <v>3</v>
      </c>
      <c r="BC154" s="145">
        <f t="shared" si="90"/>
        <v>3</v>
      </c>
      <c r="BD154" s="145">
        <f t="shared" si="90"/>
        <v>3</v>
      </c>
      <c r="BE154" s="145">
        <f t="shared" si="90"/>
        <v>3</v>
      </c>
      <c r="BF154" s="145">
        <f t="shared" si="90"/>
        <v>3</v>
      </c>
      <c r="BG154" s="145">
        <f t="shared" si="90"/>
        <v>3</v>
      </c>
      <c r="BH154" s="145">
        <f t="shared" si="90"/>
        <v>3</v>
      </c>
      <c r="BI154" s="145">
        <f t="shared" si="90"/>
        <v>3</v>
      </c>
      <c r="BJ154" s="145">
        <f t="shared" si="90"/>
        <v>3</v>
      </c>
      <c r="BK154" s="145">
        <v>4</v>
      </c>
      <c r="BL154" s="145">
        <f>BK154</f>
        <v>4</v>
      </c>
      <c r="BM154" s="145">
        <f t="shared" si="90"/>
        <v>4</v>
      </c>
      <c r="BN154" s="145">
        <f t="shared" si="90"/>
        <v>4</v>
      </c>
      <c r="BO154" s="145">
        <f t="shared" si="90"/>
        <v>4</v>
      </c>
      <c r="BP154" s="145">
        <f t="shared" si="90"/>
        <v>4</v>
      </c>
      <c r="BQ154" s="145">
        <f t="shared" ref="BQ154:BY154" si="91">BP154</f>
        <v>4</v>
      </c>
      <c r="BR154" s="145">
        <f t="shared" si="91"/>
        <v>4</v>
      </c>
      <c r="BS154" s="145">
        <f t="shared" si="91"/>
        <v>4</v>
      </c>
      <c r="BT154" s="145">
        <f t="shared" si="91"/>
        <v>4</v>
      </c>
      <c r="BU154" s="145">
        <f t="shared" si="91"/>
        <v>4</v>
      </c>
      <c r="BV154" s="145">
        <f t="shared" si="91"/>
        <v>4</v>
      </c>
      <c r="BW154" s="145">
        <f t="shared" si="91"/>
        <v>4</v>
      </c>
      <c r="BX154" s="145">
        <f t="shared" si="91"/>
        <v>4</v>
      </c>
      <c r="BY154" s="145">
        <f t="shared" si="91"/>
        <v>4</v>
      </c>
      <c r="BZ154" s="145">
        <v>5</v>
      </c>
      <c r="CA154" s="145">
        <f>BZ154</f>
        <v>5</v>
      </c>
      <c r="CB154" s="145">
        <f t="shared" ref="CB154:CN154" si="92">CA154</f>
        <v>5</v>
      </c>
      <c r="CC154" s="145">
        <f t="shared" si="92"/>
        <v>5</v>
      </c>
      <c r="CD154" s="145">
        <f t="shared" si="92"/>
        <v>5</v>
      </c>
      <c r="CE154" s="145">
        <f t="shared" si="92"/>
        <v>5</v>
      </c>
      <c r="CF154" s="145">
        <f t="shared" si="92"/>
        <v>5</v>
      </c>
      <c r="CG154" s="145">
        <f t="shared" si="92"/>
        <v>5</v>
      </c>
      <c r="CH154" s="145">
        <f t="shared" si="92"/>
        <v>5</v>
      </c>
      <c r="CI154" s="145">
        <f t="shared" si="92"/>
        <v>5</v>
      </c>
      <c r="CJ154" s="145">
        <f t="shared" si="92"/>
        <v>5</v>
      </c>
      <c r="CK154" s="145">
        <f t="shared" si="92"/>
        <v>5</v>
      </c>
      <c r="CL154" s="145">
        <f t="shared" si="92"/>
        <v>5</v>
      </c>
      <c r="CM154" s="145">
        <f t="shared" si="92"/>
        <v>5</v>
      </c>
      <c r="CN154" s="145">
        <f t="shared" si="92"/>
        <v>5</v>
      </c>
      <c r="CO154" s="145">
        <v>6</v>
      </c>
      <c r="CP154" s="145">
        <f>CO154</f>
        <v>6</v>
      </c>
      <c r="CQ154" s="145">
        <f t="shared" ref="CQ154:DC154" si="93">CP154</f>
        <v>6</v>
      </c>
      <c r="CR154" s="145">
        <f t="shared" si="93"/>
        <v>6</v>
      </c>
      <c r="CS154" s="145">
        <f t="shared" si="93"/>
        <v>6</v>
      </c>
      <c r="CT154" s="145">
        <f t="shared" si="93"/>
        <v>6</v>
      </c>
      <c r="CU154" s="145">
        <f t="shared" si="93"/>
        <v>6</v>
      </c>
      <c r="CV154" s="145">
        <f t="shared" si="93"/>
        <v>6</v>
      </c>
      <c r="CW154" s="145">
        <f t="shared" si="93"/>
        <v>6</v>
      </c>
      <c r="CX154" s="145">
        <f t="shared" si="93"/>
        <v>6</v>
      </c>
      <c r="CY154" s="145">
        <f t="shared" si="93"/>
        <v>6</v>
      </c>
      <c r="CZ154" s="145">
        <f t="shared" si="93"/>
        <v>6</v>
      </c>
      <c r="DA154" s="145">
        <f t="shared" si="93"/>
        <v>6</v>
      </c>
      <c r="DB154" s="145">
        <f t="shared" si="93"/>
        <v>6</v>
      </c>
      <c r="DC154" s="145">
        <f t="shared" si="93"/>
        <v>6</v>
      </c>
      <c r="DD154" s="145">
        <v>7</v>
      </c>
      <c r="DE154" s="145">
        <f>DD154</f>
        <v>7</v>
      </c>
      <c r="DF154" s="145">
        <f t="shared" ref="DF154:DR154" si="94">DE154</f>
        <v>7</v>
      </c>
      <c r="DG154" s="145">
        <f t="shared" si="94"/>
        <v>7</v>
      </c>
      <c r="DH154" s="145">
        <f t="shared" si="94"/>
        <v>7</v>
      </c>
      <c r="DI154" s="145">
        <f t="shared" si="94"/>
        <v>7</v>
      </c>
      <c r="DJ154" s="145">
        <f t="shared" si="94"/>
        <v>7</v>
      </c>
      <c r="DK154" s="145">
        <f t="shared" si="94"/>
        <v>7</v>
      </c>
      <c r="DL154" s="145">
        <f t="shared" si="94"/>
        <v>7</v>
      </c>
      <c r="DM154" s="145">
        <f t="shared" si="94"/>
        <v>7</v>
      </c>
      <c r="DN154" s="145">
        <f t="shared" si="94"/>
        <v>7</v>
      </c>
      <c r="DO154" s="145">
        <f t="shared" si="94"/>
        <v>7</v>
      </c>
      <c r="DP154" s="145">
        <f t="shared" si="94"/>
        <v>7</v>
      </c>
      <c r="DQ154" s="145">
        <f t="shared" si="94"/>
        <v>7</v>
      </c>
      <c r="DR154" s="145">
        <f t="shared" si="94"/>
        <v>7</v>
      </c>
    </row>
    <row r="155" spans="1:192" outlineLevel="1">
      <c r="A155">
        <v>1</v>
      </c>
      <c r="B155" t="s">
        <v>1024</v>
      </c>
      <c r="C155" s="148" t="str">
        <f t="shared" ref="C155:AH155" si="95">IFERROR(INDEX(LMU_Data,(C$154*$A$154)+$A155,(d.Region-1)*15+C$153)-1,"-")</f>
        <v>-</v>
      </c>
      <c r="D155" s="148" t="str">
        <f t="shared" si="95"/>
        <v>-</v>
      </c>
      <c r="E155" s="148" t="str">
        <f t="shared" si="95"/>
        <v>-</v>
      </c>
      <c r="F155" s="148" t="str">
        <f t="shared" si="95"/>
        <v>-</v>
      </c>
      <c r="G155" s="148" t="str">
        <f t="shared" si="95"/>
        <v>-</v>
      </c>
      <c r="H155" s="148" t="str">
        <f t="shared" si="95"/>
        <v>-</v>
      </c>
      <c r="I155" s="148" t="str">
        <f t="shared" si="95"/>
        <v>-</v>
      </c>
      <c r="J155" s="148" t="str">
        <f t="shared" si="95"/>
        <v>-</v>
      </c>
      <c r="K155" s="148" t="str">
        <f t="shared" si="95"/>
        <v>-</v>
      </c>
      <c r="L155" s="148" t="str">
        <f t="shared" si="95"/>
        <v>-</v>
      </c>
      <c r="M155" s="148" t="str">
        <f t="shared" si="95"/>
        <v>-</v>
      </c>
      <c r="N155" s="148" t="str">
        <f t="shared" si="95"/>
        <v>-</v>
      </c>
      <c r="O155" s="148" t="str">
        <f t="shared" si="95"/>
        <v>-</v>
      </c>
      <c r="P155" s="148" t="str">
        <f t="shared" si="95"/>
        <v>-</v>
      </c>
      <c r="Q155" s="148" t="str">
        <f t="shared" si="95"/>
        <v>-</v>
      </c>
      <c r="R155" s="148" t="str">
        <f t="shared" si="95"/>
        <v>-</v>
      </c>
      <c r="S155" s="148" t="str">
        <f t="shared" si="95"/>
        <v>-</v>
      </c>
      <c r="T155" s="148" t="str">
        <f t="shared" si="95"/>
        <v>-</v>
      </c>
      <c r="U155" s="148" t="str">
        <f t="shared" si="95"/>
        <v>-</v>
      </c>
      <c r="V155" s="148" t="str">
        <f t="shared" si="95"/>
        <v>-</v>
      </c>
      <c r="W155" s="148" t="str">
        <f t="shared" si="95"/>
        <v>-</v>
      </c>
      <c r="X155" s="148" t="str">
        <f t="shared" si="95"/>
        <v>-</v>
      </c>
      <c r="Y155" s="148" t="str">
        <f t="shared" si="95"/>
        <v>-</v>
      </c>
      <c r="Z155" s="148" t="str">
        <f t="shared" si="95"/>
        <v>-</v>
      </c>
      <c r="AA155" s="148" t="str">
        <f t="shared" si="95"/>
        <v>-</v>
      </c>
      <c r="AB155" s="148" t="str">
        <f t="shared" si="95"/>
        <v>-</v>
      </c>
      <c r="AC155" s="148" t="str">
        <f t="shared" si="95"/>
        <v>-</v>
      </c>
      <c r="AD155" s="148" t="str">
        <f t="shared" si="95"/>
        <v>-</v>
      </c>
      <c r="AE155" s="148" t="str">
        <f t="shared" si="95"/>
        <v>-</v>
      </c>
      <c r="AF155" s="148" t="str">
        <f t="shared" si="95"/>
        <v>-</v>
      </c>
      <c r="AG155" s="148">
        <f>IFERROR(INDEX(LMU_Data,(AG$154*$A$154)+$A155,(d.Region-1)*15+AG$153)-1,"-")</f>
        <v>0</v>
      </c>
      <c r="AH155" s="148">
        <f t="shared" si="95"/>
        <v>13</v>
      </c>
      <c r="AI155" s="148">
        <f t="shared" ref="AI155:BN155" si="96">IFERROR(INDEX(LMU_Data,(AI$154*$A$154)+$A155,(d.Region-1)*15+AI$153)-1,"-")</f>
        <v>14</v>
      </c>
      <c r="AJ155" s="148">
        <f t="shared" si="96"/>
        <v>27</v>
      </c>
      <c r="AK155" s="148">
        <f t="shared" si="96"/>
        <v>33</v>
      </c>
      <c r="AL155" s="148">
        <f t="shared" si="96"/>
        <v>15</v>
      </c>
      <c r="AM155" s="148">
        <f t="shared" si="96"/>
        <v>26</v>
      </c>
      <c r="AN155" s="148">
        <f t="shared" si="96"/>
        <v>32</v>
      </c>
      <c r="AO155" s="148">
        <f t="shared" si="96"/>
        <v>11</v>
      </c>
      <c r="AP155" s="148">
        <f t="shared" si="96"/>
        <v>12</v>
      </c>
      <c r="AQ155" s="148">
        <f t="shared" si="96"/>
        <v>30</v>
      </c>
      <c r="AR155" s="148">
        <f t="shared" si="96"/>
        <v>3</v>
      </c>
      <c r="AS155" s="148">
        <f t="shared" si="96"/>
        <v>4</v>
      </c>
      <c r="AT155" s="148">
        <f t="shared" si="96"/>
        <v>6</v>
      </c>
      <c r="AU155" s="148">
        <f t="shared" si="96"/>
        <v>31</v>
      </c>
      <c r="AV155" s="148">
        <f t="shared" si="96"/>
        <v>22</v>
      </c>
      <c r="AW155" s="148">
        <f t="shared" si="96"/>
        <v>23</v>
      </c>
      <c r="AX155" s="148">
        <f t="shared" si="96"/>
        <v>24</v>
      </c>
      <c r="AY155" s="148">
        <f t="shared" si="96"/>
        <v>25</v>
      </c>
      <c r="AZ155" s="148">
        <f t="shared" si="96"/>
        <v>26</v>
      </c>
      <c r="BA155" s="148">
        <f t="shared" si="96"/>
        <v>27</v>
      </c>
      <c r="BB155" s="148">
        <f t="shared" si="96"/>
        <v>28</v>
      </c>
      <c r="BC155" s="148">
        <f t="shared" si="96"/>
        <v>29</v>
      </c>
      <c r="BD155" s="148">
        <f t="shared" si="96"/>
        <v>11</v>
      </c>
      <c r="BE155" s="148">
        <f t="shared" si="96"/>
        <v>12</v>
      </c>
      <c r="BF155" s="148">
        <f t="shared" si="96"/>
        <v>10</v>
      </c>
      <c r="BG155" s="148">
        <f t="shared" si="96"/>
        <v>0</v>
      </c>
      <c r="BH155" s="148">
        <f t="shared" si="96"/>
        <v>27</v>
      </c>
      <c r="BI155" s="148">
        <f t="shared" si="96"/>
        <v>33</v>
      </c>
      <c r="BJ155" s="148">
        <f t="shared" si="96"/>
        <v>26</v>
      </c>
      <c r="BK155" s="148">
        <f t="shared" si="96"/>
        <v>22</v>
      </c>
      <c r="BL155" s="148">
        <f t="shared" si="96"/>
        <v>23</v>
      </c>
      <c r="BM155" s="148">
        <f t="shared" si="96"/>
        <v>24</v>
      </c>
      <c r="BN155" s="148">
        <f t="shared" si="96"/>
        <v>25</v>
      </c>
      <c r="BO155" s="148">
        <f t="shared" ref="BO155:CT155" si="97">IFERROR(INDEX(LMU_Data,(BO$154*$A$154)+$A155,(d.Region-1)*15+BO$153)-1,"-")</f>
        <v>26</v>
      </c>
      <c r="BP155" s="148">
        <f t="shared" si="97"/>
        <v>27</v>
      </c>
      <c r="BQ155" s="148">
        <f t="shared" si="97"/>
        <v>28</v>
      </c>
      <c r="BR155" s="148">
        <f t="shared" si="97"/>
        <v>29</v>
      </c>
      <c r="BS155" s="148">
        <f t="shared" si="97"/>
        <v>11</v>
      </c>
      <c r="BT155" s="148">
        <f t="shared" si="97"/>
        <v>12</v>
      </c>
      <c r="BU155" s="148">
        <f t="shared" si="97"/>
        <v>26</v>
      </c>
      <c r="BV155" s="148">
        <f t="shared" si="97"/>
        <v>16</v>
      </c>
      <c r="BW155" s="148">
        <f t="shared" si="97"/>
        <v>25</v>
      </c>
      <c r="BX155" s="148">
        <f t="shared" si="97"/>
        <v>30</v>
      </c>
      <c r="BY155" s="148">
        <f t="shared" si="97"/>
        <v>3</v>
      </c>
      <c r="BZ155" s="148" t="str">
        <f t="shared" si="97"/>
        <v>-</v>
      </c>
      <c r="CA155" s="148" t="str">
        <f t="shared" si="97"/>
        <v>-</v>
      </c>
      <c r="CB155" s="148" t="str">
        <f t="shared" si="97"/>
        <v>-</v>
      </c>
      <c r="CC155" s="148" t="str">
        <f t="shared" si="97"/>
        <v>-</v>
      </c>
      <c r="CD155" s="148" t="str">
        <f t="shared" si="97"/>
        <v>-</v>
      </c>
      <c r="CE155" s="148" t="str">
        <f t="shared" si="97"/>
        <v>-</v>
      </c>
      <c r="CF155" s="148" t="str">
        <f t="shared" si="97"/>
        <v>-</v>
      </c>
      <c r="CG155" s="148" t="str">
        <f t="shared" si="97"/>
        <v>-</v>
      </c>
      <c r="CH155" s="148" t="str">
        <f t="shared" si="97"/>
        <v>-</v>
      </c>
      <c r="CI155" s="148" t="str">
        <f t="shared" si="97"/>
        <v>-</v>
      </c>
      <c r="CJ155" s="148" t="str">
        <f t="shared" si="97"/>
        <v>-</v>
      </c>
      <c r="CK155" s="148" t="str">
        <f t="shared" si="97"/>
        <v>-</v>
      </c>
      <c r="CL155" s="148" t="str">
        <f t="shared" si="97"/>
        <v>-</v>
      </c>
      <c r="CM155" s="148" t="str">
        <f t="shared" si="97"/>
        <v>-</v>
      </c>
      <c r="CN155" s="148" t="str">
        <f t="shared" si="97"/>
        <v>-</v>
      </c>
      <c r="CO155" s="148" t="str">
        <f t="shared" si="97"/>
        <v>-</v>
      </c>
      <c r="CP155" s="148" t="str">
        <f t="shared" si="97"/>
        <v>-</v>
      </c>
      <c r="CQ155" s="148" t="str">
        <f t="shared" si="97"/>
        <v>-</v>
      </c>
      <c r="CR155" s="148" t="str">
        <f t="shared" si="97"/>
        <v>-</v>
      </c>
      <c r="CS155" s="148" t="str">
        <f t="shared" si="97"/>
        <v>-</v>
      </c>
      <c r="CT155" s="148" t="str">
        <f t="shared" si="97"/>
        <v>-</v>
      </c>
      <c r="CU155" s="148" t="str">
        <f t="shared" ref="CU155:DR155" si="98">IFERROR(INDEX(LMU_Data,(CU$154*$A$154)+$A155,(d.Region-1)*15+CU$153)-1,"-")</f>
        <v>-</v>
      </c>
      <c r="CV155" s="148" t="str">
        <f t="shared" si="98"/>
        <v>-</v>
      </c>
      <c r="CW155" s="148" t="str">
        <f t="shared" si="98"/>
        <v>-</v>
      </c>
      <c r="CX155" s="148" t="str">
        <f t="shared" si="98"/>
        <v>-</v>
      </c>
      <c r="CY155" s="148" t="str">
        <f t="shared" si="98"/>
        <v>-</v>
      </c>
      <c r="CZ155" s="148" t="str">
        <f t="shared" si="98"/>
        <v>-</v>
      </c>
      <c r="DA155" s="148" t="str">
        <f t="shared" si="98"/>
        <v>-</v>
      </c>
      <c r="DB155" s="148" t="str">
        <f t="shared" si="98"/>
        <v>-</v>
      </c>
      <c r="DC155" s="148" t="str">
        <f t="shared" si="98"/>
        <v>-</v>
      </c>
      <c r="DD155" s="148" t="str">
        <f t="shared" si="98"/>
        <v>-</v>
      </c>
      <c r="DE155" s="148" t="str">
        <f t="shared" si="98"/>
        <v>-</v>
      </c>
      <c r="DF155" s="148" t="str">
        <f t="shared" si="98"/>
        <v>-</v>
      </c>
      <c r="DG155" s="148" t="str">
        <f t="shared" si="98"/>
        <v>-</v>
      </c>
      <c r="DH155" s="148" t="str">
        <f t="shared" si="98"/>
        <v>-</v>
      </c>
      <c r="DI155" s="148" t="str">
        <f t="shared" si="98"/>
        <v>-</v>
      </c>
      <c r="DJ155" s="148" t="str">
        <f t="shared" si="98"/>
        <v>-</v>
      </c>
      <c r="DK155" s="148" t="str">
        <f t="shared" si="98"/>
        <v>-</v>
      </c>
      <c r="DL155" s="148" t="str">
        <f t="shared" si="98"/>
        <v>-</v>
      </c>
      <c r="DM155" s="148" t="str">
        <f t="shared" si="98"/>
        <v>-</v>
      </c>
      <c r="DN155" s="148" t="str">
        <f t="shared" si="98"/>
        <v>-</v>
      </c>
      <c r="DO155" s="148" t="str">
        <f t="shared" si="98"/>
        <v>-</v>
      </c>
      <c r="DP155" s="148" t="str">
        <f t="shared" si="98"/>
        <v>-</v>
      </c>
      <c r="DQ155" s="148" t="str">
        <f t="shared" si="98"/>
        <v>-</v>
      </c>
      <c r="DR155" s="148" t="str">
        <f t="shared" si="98"/>
        <v>-</v>
      </c>
    </row>
    <row r="156" spans="1:192" outlineLevel="1">
      <c r="B156" t="s">
        <v>920</v>
      </c>
      <c r="C156" s="120" t="str">
        <f>IF(C$155="-",":",TEXT(C$155,"0")&amp;":"&amp;TEXT(C$155+1,"0"))&amp;","&amp;TEXT(C$154,"0")&amp;":"&amp;TEXT(C$154+1,"0")</f>
        <v>:,0:1</v>
      </c>
      <c r="D156" s="120" t="str">
        <f t="shared" ref="D156:BO156" si="99">IF(D$155="-",":",TEXT(D$155,"0")&amp;":"&amp;TEXT(D$155+1,"0"))&amp;","&amp;TEXT(D$154,"0")&amp;":"&amp;TEXT(D$154+1,"0")</f>
        <v>:,0:1</v>
      </c>
      <c r="E156" s="120" t="str">
        <f t="shared" si="99"/>
        <v>:,0:1</v>
      </c>
      <c r="F156" s="120" t="str">
        <f t="shared" si="99"/>
        <v>:,0:1</v>
      </c>
      <c r="G156" s="120" t="str">
        <f t="shared" si="99"/>
        <v>:,0:1</v>
      </c>
      <c r="H156" s="120" t="str">
        <f t="shared" si="99"/>
        <v>:,0:1</v>
      </c>
      <c r="I156" s="120" t="str">
        <f t="shared" si="99"/>
        <v>:,0:1</v>
      </c>
      <c r="J156" s="120" t="str">
        <f t="shared" si="99"/>
        <v>:,0:1</v>
      </c>
      <c r="K156" s="120" t="str">
        <f t="shared" si="99"/>
        <v>:,0:1</v>
      </c>
      <c r="L156" s="120" t="str">
        <f t="shared" si="99"/>
        <v>:,0:1</v>
      </c>
      <c r="M156" s="120" t="str">
        <f t="shared" si="99"/>
        <v>:,0:1</v>
      </c>
      <c r="N156" s="120" t="str">
        <f t="shared" si="99"/>
        <v>:,0:1</v>
      </c>
      <c r="O156" s="120" t="str">
        <f t="shared" si="99"/>
        <v>:,0:1</v>
      </c>
      <c r="P156" s="120" t="str">
        <f t="shared" si="99"/>
        <v>:,0:1</v>
      </c>
      <c r="Q156" s="120" t="str">
        <f t="shared" si="99"/>
        <v>:,0:1</v>
      </c>
      <c r="R156" s="120" t="str">
        <f t="shared" si="99"/>
        <v>:,1:2</v>
      </c>
      <c r="S156" s="120" t="str">
        <f t="shared" si="99"/>
        <v>:,1:2</v>
      </c>
      <c r="T156" s="120" t="str">
        <f t="shared" si="99"/>
        <v>:,1:2</v>
      </c>
      <c r="U156" s="120" t="str">
        <f t="shared" si="99"/>
        <v>:,1:2</v>
      </c>
      <c r="V156" s="120" t="str">
        <f t="shared" si="99"/>
        <v>:,1:2</v>
      </c>
      <c r="W156" s="120" t="str">
        <f t="shared" si="99"/>
        <v>:,1:2</v>
      </c>
      <c r="X156" s="120" t="str">
        <f t="shared" si="99"/>
        <v>:,1:2</v>
      </c>
      <c r="Y156" s="120" t="str">
        <f t="shared" si="99"/>
        <v>:,1:2</v>
      </c>
      <c r="Z156" s="120" t="str">
        <f t="shared" si="99"/>
        <v>:,1:2</v>
      </c>
      <c r="AA156" s="120" t="str">
        <f t="shared" si="99"/>
        <v>:,1:2</v>
      </c>
      <c r="AB156" s="120" t="str">
        <f t="shared" si="99"/>
        <v>:,1:2</v>
      </c>
      <c r="AC156" s="120" t="str">
        <f t="shared" si="99"/>
        <v>:,1:2</v>
      </c>
      <c r="AD156" s="120" t="str">
        <f t="shared" si="99"/>
        <v>:,1:2</v>
      </c>
      <c r="AE156" s="120" t="str">
        <f t="shared" si="99"/>
        <v>:,1:2</v>
      </c>
      <c r="AF156" s="120" t="str">
        <f t="shared" si="99"/>
        <v>:,1:2</v>
      </c>
      <c r="AG156" s="120" t="str">
        <f t="shared" si="99"/>
        <v>0:1,2:3</v>
      </c>
      <c r="AH156" s="120" t="str">
        <f t="shared" si="99"/>
        <v>13:14,2:3</v>
      </c>
      <c r="AI156" s="120" t="str">
        <f t="shared" si="99"/>
        <v>14:15,2:3</v>
      </c>
      <c r="AJ156" s="120" t="str">
        <f t="shared" si="99"/>
        <v>27:28,2:3</v>
      </c>
      <c r="AK156" s="120" t="str">
        <f t="shared" si="99"/>
        <v>33:34,2:3</v>
      </c>
      <c r="AL156" s="120" t="str">
        <f t="shared" si="99"/>
        <v>15:16,2:3</v>
      </c>
      <c r="AM156" s="120" t="str">
        <f t="shared" si="99"/>
        <v>26:27,2:3</v>
      </c>
      <c r="AN156" s="120" t="str">
        <f t="shared" si="99"/>
        <v>32:33,2:3</v>
      </c>
      <c r="AO156" s="120" t="str">
        <f t="shared" si="99"/>
        <v>11:12,2:3</v>
      </c>
      <c r="AP156" s="120" t="str">
        <f t="shared" si="99"/>
        <v>12:13,2:3</v>
      </c>
      <c r="AQ156" s="120" t="str">
        <f t="shared" si="99"/>
        <v>30:31,2:3</v>
      </c>
      <c r="AR156" s="120" t="str">
        <f t="shared" si="99"/>
        <v>3:4,2:3</v>
      </c>
      <c r="AS156" s="120" t="str">
        <f t="shared" si="99"/>
        <v>4:5,2:3</v>
      </c>
      <c r="AT156" s="120" t="str">
        <f t="shared" si="99"/>
        <v>6:7,2:3</v>
      </c>
      <c r="AU156" s="120" t="str">
        <f t="shared" si="99"/>
        <v>31:32,2:3</v>
      </c>
      <c r="AV156" s="120" t="str">
        <f t="shared" si="99"/>
        <v>22:23,3:4</v>
      </c>
      <c r="AW156" s="120" t="str">
        <f t="shared" si="99"/>
        <v>23:24,3:4</v>
      </c>
      <c r="AX156" s="120" t="str">
        <f t="shared" si="99"/>
        <v>24:25,3:4</v>
      </c>
      <c r="AY156" s="120" t="str">
        <f t="shared" si="99"/>
        <v>25:26,3:4</v>
      </c>
      <c r="AZ156" s="120" t="str">
        <f t="shared" si="99"/>
        <v>26:27,3:4</v>
      </c>
      <c r="BA156" s="120" t="str">
        <f t="shared" si="99"/>
        <v>27:28,3:4</v>
      </c>
      <c r="BB156" s="120" t="str">
        <f t="shared" si="99"/>
        <v>28:29,3:4</v>
      </c>
      <c r="BC156" s="120" t="str">
        <f t="shared" si="99"/>
        <v>29:30,3:4</v>
      </c>
      <c r="BD156" s="120" t="str">
        <f t="shared" si="99"/>
        <v>11:12,3:4</v>
      </c>
      <c r="BE156" s="120" t="str">
        <f t="shared" si="99"/>
        <v>12:13,3:4</v>
      </c>
      <c r="BF156" s="120" t="str">
        <f t="shared" si="99"/>
        <v>10:11,3:4</v>
      </c>
      <c r="BG156" s="120" t="str">
        <f t="shared" si="99"/>
        <v>0:1,3:4</v>
      </c>
      <c r="BH156" s="120" t="str">
        <f t="shared" si="99"/>
        <v>27:28,3:4</v>
      </c>
      <c r="BI156" s="120" t="str">
        <f t="shared" si="99"/>
        <v>33:34,3:4</v>
      </c>
      <c r="BJ156" s="120" t="str">
        <f t="shared" si="99"/>
        <v>26:27,3:4</v>
      </c>
      <c r="BK156" s="120" t="str">
        <f t="shared" si="99"/>
        <v>22:23,4:5</v>
      </c>
      <c r="BL156" s="120" t="str">
        <f t="shared" si="99"/>
        <v>23:24,4:5</v>
      </c>
      <c r="BM156" s="120" t="str">
        <f t="shared" si="99"/>
        <v>24:25,4:5</v>
      </c>
      <c r="BN156" s="120" t="str">
        <f t="shared" si="99"/>
        <v>25:26,4:5</v>
      </c>
      <c r="BO156" s="120" t="str">
        <f t="shared" si="99"/>
        <v>26:27,4:5</v>
      </c>
      <c r="BP156" s="120" t="str">
        <f t="shared" ref="BP156:DR156" si="100">IF(BP$155="-",":",TEXT(BP$155,"0")&amp;":"&amp;TEXT(BP$155+1,"0"))&amp;","&amp;TEXT(BP$154,"0")&amp;":"&amp;TEXT(BP$154+1,"0")</f>
        <v>27:28,4:5</v>
      </c>
      <c r="BQ156" s="120" t="str">
        <f t="shared" si="100"/>
        <v>28:29,4:5</v>
      </c>
      <c r="BR156" s="120" t="str">
        <f t="shared" si="100"/>
        <v>29:30,4:5</v>
      </c>
      <c r="BS156" s="120" t="str">
        <f t="shared" si="100"/>
        <v>11:12,4:5</v>
      </c>
      <c r="BT156" s="120" t="str">
        <f t="shared" si="100"/>
        <v>12:13,4:5</v>
      </c>
      <c r="BU156" s="120" t="str">
        <f t="shared" si="100"/>
        <v>26:27,4:5</v>
      </c>
      <c r="BV156" s="120" t="str">
        <f t="shared" si="100"/>
        <v>16:17,4:5</v>
      </c>
      <c r="BW156" s="120" t="str">
        <f t="shared" si="100"/>
        <v>25:26,4:5</v>
      </c>
      <c r="BX156" s="120" t="str">
        <f t="shared" si="100"/>
        <v>30:31,4:5</v>
      </c>
      <c r="BY156" s="120" t="str">
        <f t="shared" si="100"/>
        <v>3:4,4:5</v>
      </c>
      <c r="BZ156" s="120" t="str">
        <f t="shared" si="100"/>
        <v>:,5:6</v>
      </c>
      <c r="CA156" s="120" t="str">
        <f t="shared" si="100"/>
        <v>:,5:6</v>
      </c>
      <c r="CB156" s="120" t="str">
        <f t="shared" si="100"/>
        <v>:,5:6</v>
      </c>
      <c r="CC156" s="120" t="str">
        <f t="shared" si="100"/>
        <v>:,5:6</v>
      </c>
      <c r="CD156" s="120" t="str">
        <f t="shared" si="100"/>
        <v>:,5:6</v>
      </c>
      <c r="CE156" s="120" t="str">
        <f t="shared" si="100"/>
        <v>:,5:6</v>
      </c>
      <c r="CF156" s="120" t="str">
        <f t="shared" si="100"/>
        <v>:,5:6</v>
      </c>
      <c r="CG156" s="120" t="str">
        <f t="shared" si="100"/>
        <v>:,5:6</v>
      </c>
      <c r="CH156" s="120" t="str">
        <f t="shared" si="100"/>
        <v>:,5:6</v>
      </c>
      <c r="CI156" s="120" t="str">
        <f t="shared" si="100"/>
        <v>:,5:6</v>
      </c>
      <c r="CJ156" s="120" t="str">
        <f t="shared" si="100"/>
        <v>:,5:6</v>
      </c>
      <c r="CK156" s="120" t="str">
        <f t="shared" si="100"/>
        <v>:,5:6</v>
      </c>
      <c r="CL156" s="120" t="str">
        <f t="shared" si="100"/>
        <v>:,5:6</v>
      </c>
      <c r="CM156" s="120" t="str">
        <f t="shared" si="100"/>
        <v>:,5:6</v>
      </c>
      <c r="CN156" s="120" t="str">
        <f t="shared" si="100"/>
        <v>:,5:6</v>
      </c>
      <c r="CO156" s="120" t="str">
        <f t="shared" si="100"/>
        <v>:,6:7</v>
      </c>
      <c r="CP156" s="120" t="str">
        <f t="shared" si="100"/>
        <v>:,6:7</v>
      </c>
      <c r="CQ156" s="120" t="str">
        <f t="shared" si="100"/>
        <v>:,6:7</v>
      </c>
      <c r="CR156" s="120" t="str">
        <f t="shared" si="100"/>
        <v>:,6:7</v>
      </c>
      <c r="CS156" s="120" t="str">
        <f t="shared" si="100"/>
        <v>:,6:7</v>
      </c>
      <c r="CT156" s="120" t="str">
        <f t="shared" si="100"/>
        <v>:,6:7</v>
      </c>
      <c r="CU156" s="120" t="str">
        <f t="shared" si="100"/>
        <v>:,6:7</v>
      </c>
      <c r="CV156" s="120" t="str">
        <f t="shared" si="100"/>
        <v>:,6:7</v>
      </c>
      <c r="CW156" s="120" t="str">
        <f t="shared" si="100"/>
        <v>:,6:7</v>
      </c>
      <c r="CX156" s="120" t="str">
        <f t="shared" si="100"/>
        <v>:,6:7</v>
      </c>
      <c r="CY156" s="120" t="str">
        <f t="shared" si="100"/>
        <v>:,6:7</v>
      </c>
      <c r="CZ156" s="120" t="str">
        <f t="shared" si="100"/>
        <v>:,6:7</v>
      </c>
      <c r="DA156" s="120" t="str">
        <f t="shared" si="100"/>
        <v>:,6:7</v>
      </c>
      <c r="DB156" s="120" t="str">
        <f t="shared" si="100"/>
        <v>:,6:7</v>
      </c>
      <c r="DC156" s="120" t="str">
        <f t="shared" si="100"/>
        <v>:,6:7</v>
      </c>
      <c r="DD156" s="120" t="str">
        <f t="shared" si="100"/>
        <v>:,7:8</v>
      </c>
      <c r="DE156" s="120" t="str">
        <f t="shared" si="100"/>
        <v>:,7:8</v>
      </c>
      <c r="DF156" s="120" t="str">
        <f t="shared" si="100"/>
        <v>:,7:8</v>
      </c>
      <c r="DG156" s="120" t="str">
        <f t="shared" si="100"/>
        <v>:,7:8</v>
      </c>
      <c r="DH156" s="120" t="str">
        <f t="shared" si="100"/>
        <v>:,7:8</v>
      </c>
      <c r="DI156" s="120" t="str">
        <f t="shared" si="100"/>
        <v>:,7:8</v>
      </c>
      <c r="DJ156" s="120" t="str">
        <f t="shared" si="100"/>
        <v>:,7:8</v>
      </c>
      <c r="DK156" s="120" t="str">
        <f t="shared" si="100"/>
        <v>:,7:8</v>
      </c>
      <c r="DL156" s="120" t="str">
        <f t="shared" si="100"/>
        <v>:,7:8</v>
      </c>
      <c r="DM156" s="120" t="str">
        <f t="shared" si="100"/>
        <v>:,7:8</v>
      </c>
      <c r="DN156" s="120" t="str">
        <f t="shared" si="100"/>
        <v>:,7:8</v>
      </c>
      <c r="DO156" s="120" t="str">
        <f t="shared" si="100"/>
        <v>:,7:8</v>
      </c>
      <c r="DP156" s="120" t="str">
        <f t="shared" si="100"/>
        <v>:,7:8</v>
      </c>
      <c r="DQ156" s="120" t="str">
        <f t="shared" si="100"/>
        <v>:,7:8</v>
      </c>
      <c r="DR156" s="120" t="str">
        <f t="shared" si="100"/>
        <v>:,7:8</v>
      </c>
    </row>
    <row r="157" spans="1:192" outlineLevel="1">
      <c r="A157">
        <v>2</v>
      </c>
      <c r="B157" t="s">
        <v>922</v>
      </c>
      <c r="C157" s="148" t="str">
        <f t="shared" ref="C157:L160" si="101">IFERROR(MAX(0,INDEX(LMU_Data,(C$154*$A$154)+$A157,(d.Region-1)*15+C$153)-0.01),"-")</f>
        <v>-</v>
      </c>
      <c r="D157" s="148" t="str">
        <f t="shared" si="101"/>
        <v>-</v>
      </c>
      <c r="E157" s="148" t="str">
        <f t="shared" si="101"/>
        <v>-</v>
      </c>
      <c r="F157" s="148" t="str">
        <f t="shared" si="101"/>
        <v>-</v>
      </c>
      <c r="G157" s="148" t="str">
        <f t="shared" si="101"/>
        <v>-</v>
      </c>
      <c r="H157" s="148" t="str">
        <f t="shared" si="101"/>
        <v>-</v>
      </c>
      <c r="I157" s="148" t="str">
        <f t="shared" si="101"/>
        <v>-</v>
      </c>
      <c r="J157" s="148" t="str">
        <f t="shared" si="101"/>
        <v>-</v>
      </c>
      <c r="K157" s="148" t="str">
        <f t="shared" si="101"/>
        <v>-</v>
      </c>
      <c r="L157" s="148" t="str">
        <f t="shared" si="101"/>
        <v>-</v>
      </c>
      <c r="M157" s="148" t="str">
        <f t="shared" ref="M157:V160" si="102">IFERROR(MAX(0,INDEX(LMU_Data,(M$154*$A$154)+$A157,(d.Region-1)*15+M$153)-0.01),"-")</f>
        <v>-</v>
      </c>
      <c r="N157" s="148" t="str">
        <f t="shared" si="102"/>
        <v>-</v>
      </c>
      <c r="O157" s="148" t="str">
        <f t="shared" si="102"/>
        <v>-</v>
      </c>
      <c r="P157" s="148" t="str">
        <f t="shared" si="102"/>
        <v>-</v>
      </c>
      <c r="Q157" s="148" t="str">
        <f t="shared" si="102"/>
        <v>-</v>
      </c>
      <c r="R157" s="148" t="str">
        <f t="shared" si="102"/>
        <v>-</v>
      </c>
      <c r="S157" s="148" t="str">
        <f t="shared" si="102"/>
        <v>-</v>
      </c>
      <c r="T157" s="148" t="str">
        <f t="shared" si="102"/>
        <v>-</v>
      </c>
      <c r="U157" s="148" t="str">
        <f t="shared" si="102"/>
        <v>-</v>
      </c>
      <c r="V157" s="148" t="str">
        <f t="shared" si="102"/>
        <v>-</v>
      </c>
      <c r="W157" s="148" t="str">
        <f t="shared" ref="W157:AF160" si="103">IFERROR(MAX(0,INDEX(LMU_Data,(W$154*$A$154)+$A157,(d.Region-1)*15+W$153)-0.01),"-")</f>
        <v>-</v>
      </c>
      <c r="X157" s="148" t="str">
        <f t="shared" si="103"/>
        <v>-</v>
      </c>
      <c r="Y157" s="148" t="str">
        <f t="shared" si="103"/>
        <v>-</v>
      </c>
      <c r="Z157" s="148" t="str">
        <f t="shared" si="103"/>
        <v>-</v>
      </c>
      <c r="AA157" s="148" t="str">
        <f t="shared" si="103"/>
        <v>-</v>
      </c>
      <c r="AB157" s="148" t="str">
        <f t="shared" si="103"/>
        <v>-</v>
      </c>
      <c r="AC157" s="148" t="str">
        <f t="shared" si="103"/>
        <v>-</v>
      </c>
      <c r="AD157" s="148" t="str">
        <f t="shared" si="103"/>
        <v>-</v>
      </c>
      <c r="AE157" s="148" t="str">
        <f t="shared" si="103"/>
        <v>-</v>
      </c>
      <c r="AF157" s="148" t="str">
        <f t="shared" si="103"/>
        <v>-</v>
      </c>
      <c r="AG157" s="148">
        <f t="shared" ref="AG157:AP160" si="104">IFERROR(MAX(0,INDEX(LMU_Data,(AG$154*$A$154)+$A157,(d.Region-1)*15+AG$153)-0.01),"-")</f>
        <v>74.989999999999995</v>
      </c>
      <c r="AH157" s="148" t="str">
        <f t="shared" si="104"/>
        <v>-</v>
      </c>
      <c r="AI157" s="148" t="str">
        <f t="shared" si="104"/>
        <v>-</v>
      </c>
      <c r="AJ157" s="148" t="str">
        <f t="shared" si="104"/>
        <v>-</v>
      </c>
      <c r="AK157" s="148" t="str">
        <f t="shared" si="104"/>
        <v>-</v>
      </c>
      <c r="AL157" s="148" t="str">
        <f t="shared" si="104"/>
        <v>-</v>
      </c>
      <c r="AM157" s="148" t="str">
        <f t="shared" si="104"/>
        <v>-</v>
      </c>
      <c r="AN157" s="148" t="str">
        <f t="shared" si="104"/>
        <v>-</v>
      </c>
      <c r="AO157" s="148">
        <f t="shared" si="104"/>
        <v>36.99</v>
      </c>
      <c r="AP157" s="148">
        <f t="shared" si="104"/>
        <v>36.99</v>
      </c>
      <c r="AQ157" s="148" t="str">
        <f t="shared" ref="AQ157:AZ160" si="105">IFERROR(MAX(0,INDEX(LMU_Data,(AQ$154*$A$154)+$A157,(d.Region-1)*15+AQ$153)-0.01),"-")</f>
        <v>-</v>
      </c>
      <c r="AR157" s="148" t="str">
        <f t="shared" si="105"/>
        <v>-</v>
      </c>
      <c r="AS157" s="148" t="str">
        <f t="shared" si="105"/>
        <v>-</v>
      </c>
      <c r="AT157" s="148" t="str">
        <f t="shared" si="105"/>
        <v>-</v>
      </c>
      <c r="AU157" s="148" t="str">
        <f t="shared" si="105"/>
        <v>-</v>
      </c>
      <c r="AV157" s="148">
        <f t="shared" si="105"/>
        <v>49.99</v>
      </c>
      <c r="AW157" s="148">
        <f t="shared" si="105"/>
        <v>49.99</v>
      </c>
      <c r="AX157" s="148">
        <f t="shared" si="105"/>
        <v>49.99</v>
      </c>
      <c r="AY157" s="148">
        <f t="shared" si="105"/>
        <v>49.99</v>
      </c>
      <c r="AZ157" s="148">
        <f t="shared" si="105"/>
        <v>49.99</v>
      </c>
      <c r="BA157" s="148">
        <f t="shared" ref="BA157:BJ160" si="106">IFERROR(MAX(0,INDEX(LMU_Data,(BA$154*$A$154)+$A157,(d.Region-1)*15+BA$153)-0.01),"-")</f>
        <v>49.99</v>
      </c>
      <c r="BB157" s="148">
        <f t="shared" si="106"/>
        <v>49.99</v>
      </c>
      <c r="BC157" s="148">
        <f t="shared" si="106"/>
        <v>49.99</v>
      </c>
      <c r="BD157" s="148">
        <f t="shared" si="106"/>
        <v>412.99</v>
      </c>
      <c r="BE157" s="148">
        <f t="shared" si="106"/>
        <v>412.99</v>
      </c>
      <c r="BF157" s="148" t="str">
        <f t="shared" si="106"/>
        <v>-</v>
      </c>
      <c r="BG157" s="148" t="str">
        <f t="shared" si="106"/>
        <v>-</v>
      </c>
      <c r="BH157" s="148" t="str">
        <f t="shared" si="106"/>
        <v>-</v>
      </c>
      <c r="BI157" s="148" t="str">
        <f t="shared" si="106"/>
        <v>-</v>
      </c>
      <c r="BJ157" s="148" t="str">
        <f t="shared" si="106"/>
        <v>-</v>
      </c>
      <c r="BK157" s="148">
        <f t="shared" ref="BK157:BT160" si="107">IFERROR(MAX(0,INDEX(LMU_Data,(BK$154*$A$154)+$A157,(d.Region-1)*15+BK$153)-0.01),"-")</f>
        <v>6.8900000000000006</v>
      </c>
      <c r="BL157" s="148">
        <f t="shared" si="107"/>
        <v>6.8900000000000006</v>
      </c>
      <c r="BM157" s="148">
        <f t="shared" si="107"/>
        <v>6.8900000000000006</v>
      </c>
      <c r="BN157" s="148">
        <f t="shared" si="107"/>
        <v>6.8900000000000006</v>
      </c>
      <c r="BO157" s="148">
        <f t="shared" si="107"/>
        <v>6.8900000000000006</v>
      </c>
      <c r="BP157" s="148">
        <f t="shared" si="107"/>
        <v>6.8900000000000006</v>
      </c>
      <c r="BQ157" s="148">
        <f t="shared" si="107"/>
        <v>6.8900000000000006</v>
      </c>
      <c r="BR157" s="148">
        <f t="shared" si="107"/>
        <v>6.8900000000000006</v>
      </c>
      <c r="BS157" s="148">
        <f t="shared" si="107"/>
        <v>346.99</v>
      </c>
      <c r="BT157" s="148">
        <f t="shared" si="107"/>
        <v>346.99</v>
      </c>
      <c r="BU157" s="148" t="str">
        <f t="shared" ref="BU157:CD160" si="108">IFERROR(MAX(0,INDEX(LMU_Data,(BU$154*$A$154)+$A157,(d.Region-1)*15+BU$153)-0.01),"-")</f>
        <v>-</v>
      </c>
      <c r="BV157" s="148" t="str">
        <f t="shared" si="108"/>
        <v>-</v>
      </c>
      <c r="BW157" s="148" t="str">
        <f t="shared" si="108"/>
        <v>-</v>
      </c>
      <c r="BX157" s="148" t="str">
        <f t="shared" si="108"/>
        <v>-</v>
      </c>
      <c r="BY157" s="148" t="str">
        <f t="shared" si="108"/>
        <v>-</v>
      </c>
      <c r="BZ157" s="148" t="str">
        <f t="shared" si="108"/>
        <v>-</v>
      </c>
      <c r="CA157" s="148" t="str">
        <f t="shared" si="108"/>
        <v>-</v>
      </c>
      <c r="CB157" s="148" t="str">
        <f t="shared" si="108"/>
        <v>-</v>
      </c>
      <c r="CC157" s="148" t="str">
        <f t="shared" si="108"/>
        <v>-</v>
      </c>
      <c r="CD157" s="148" t="str">
        <f t="shared" si="108"/>
        <v>-</v>
      </c>
      <c r="CE157" s="148" t="str">
        <f t="shared" ref="CE157:CN160" si="109">IFERROR(MAX(0,INDEX(LMU_Data,(CE$154*$A$154)+$A157,(d.Region-1)*15+CE$153)-0.01),"-")</f>
        <v>-</v>
      </c>
      <c r="CF157" s="148" t="str">
        <f t="shared" si="109"/>
        <v>-</v>
      </c>
      <c r="CG157" s="148" t="str">
        <f t="shared" si="109"/>
        <v>-</v>
      </c>
      <c r="CH157" s="148" t="str">
        <f t="shared" si="109"/>
        <v>-</v>
      </c>
      <c r="CI157" s="148" t="str">
        <f t="shared" si="109"/>
        <v>-</v>
      </c>
      <c r="CJ157" s="148" t="str">
        <f t="shared" si="109"/>
        <v>-</v>
      </c>
      <c r="CK157" s="148" t="str">
        <f t="shared" si="109"/>
        <v>-</v>
      </c>
      <c r="CL157" s="148" t="str">
        <f t="shared" si="109"/>
        <v>-</v>
      </c>
      <c r="CM157" s="148" t="str">
        <f t="shared" si="109"/>
        <v>-</v>
      </c>
      <c r="CN157" s="148" t="str">
        <f t="shared" si="109"/>
        <v>-</v>
      </c>
      <c r="CO157" s="148" t="str">
        <f t="shared" ref="CO157:CX160" si="110">IFERROR(MAX(0,INDEX(LMU_Data,(CO$154*$A$154)+$A157,(d.Region-1)*15+CO$153)-0.01),"-")</f>
        <v>-</v>
      </c>
      <c r="CP157" s="148" t="str">
        <f t="shared" si="110"/>
        <v>-</v>
      </c>
      <c r="CQ157" s="148" t="str">
        <f t="shared" si="110"/>
        <v>-</v>
      </c>
      <c r="CR157" s="148" t="str">
        <f t="shared" si="110"/>
        <v>-</v>
      </c>
      <c r="CS157" s="148" t="str">
        <f t="shared" si="110"/>
        <v>-</v>
      </c>
      <c r="CT157" s="148" t="str">
        <f t="shared" si="110"/>
        <v>-</v>
      </c>
      <c r="CU157" s="148" t="str">
        <f t="shared" si="110"/>
        <v>-</v>
      </c>
      <c r="CV157" s="148" t="str">
        <f t="shared" si="110"/>
        <v>-</v>
      </c>
      <c r="CW157" s="148" t="str">
        <f t="shared" si="110"/>
        <v>-</v>
      </c>
      <c r="CX157" s="148" t="str">
        <f t="shared" si="110"/>
        <v>-</v>
      </c>
      <c r="CY157" s="148" t="str">
        <f t="shared" ref="CY157:DH160" si="111">IFERROR(MAX(0,INDEX(LMU_Data,(CY$154*$A$154)+$A157,(d.Region-1)*15+CY$153)-0.01),"-")</f>
        <v>-</v>
      </c>
      <c r="CZ157" s="148" t="str">
        <f t="shared" si="111"/>
        <v>-</v>
      </c>
      <c r="DA157" s="148" t="str">
        <f t="shared" si="111"/>
        <v>-</v>
      </c>
      <c r="DB157" s="148" t="str">
        <f t="shared" si="111"/>
        <v>-</v>
      </c>
      <c r="DC157" s="148" t="str">
        <f t="shared" si="111"/>
        <v>-</v>
      </c>
      <c r="DD157" s="148" t="str">
        <f t="shared" si="111"/>
        <v>-</v>
      </c>
      <c r="DE157" s="148" t="str">
        <f t="shared" si="111"/>
        <v>-</v>
      </c>
      <c r="DF157" s="148" t="str">
        <f t="shared" si="111"/>
        <v>-</v>
      </c>
      <c r="DG157" s="148" t="str">
        <f t="shared" si="111"/>
        <v>-</v>
      </c>
      <c r="DH157" s="148" t="str">
        <f t="shared" si="111"/>
        <v>-</v>
      </c>
      <c r="DI157" s="148" t="str">
        <f t="shared" ref="DI157:DR160" si="112">IFERROR(MAX(0,INDEX(LMU_Data,(DI$154*$A$154)+$A157,(d.Region-1)*15+DI$153)-0.01),"-")</f>
        <v>-</v>
      </c>
      <c r="DJ157" s="148" t="str">
        <f t="shared" si="112"/>
        <v>-</v>
      </c>
      <c r="DK157" s="148" t="str">
        <f t="shared" si="112"/>
        <v>-</v>
      </c>
      <c r="DL157" s="148" t="str">
        <f t="shared" si="112"/>
        <v>-</v>
      </c>
      <c r="DM157" s="148" t="str">
        <f t="shared" si="112"/>
        <v>-</v>
      </c>
      <c r="DN157" s="148" t="str">
        <f t="shared" si="112"/>
        <v>-</v>
      </c>
      <c r="DO157" s="148" t="str">
        <f t="shared" si="112"/>
        <v>-</v>
      </c>
      <c r="DP157" s="148" t="str">
        <f t="shared" si="112"/>
        <v>-</v>
      </c>
      <c r="DQ157" s="148" t="str">
        <f t="shared" si="112"/>
        <v>-</v>
      </c>
      <c r="DR157" s="148" t="str">
        <f t="shared" si="112"/>
        <v>-</v>
      </c>
    </row>
    <row r="158" spans="1:192" outlineLevel="1">
      <c r="A158">
        <v>3</v>
      </c>
      <c r="B158" t="s">
        <v>923</v>
      </c>
      <c r="C158" s="148" t="str">
        <f t="shared" si="101"/>
        <v>-</v>
      </c>
      <c r="D158" s="148" t="str">
        <f t="shared" si="101"/>
        <v>-</v>
      </c>
      <c r="E158" s="148" t="str">
        <f t="shared" si="101"/>
        <v>-</v>
      </c>
      <c r="F158" s="148" t="str">
        <f t="shared" si="101"/>
        <v>-</v>
      </c>
      <c r="G158" s="148" t="str">
        <f t="shared" si="101"/>
        <v>-</v>
      </c>
      <c r="H158" s="148" t="str">
        <f t="shared" si="101"/>
        <v>-</v>
      </c>
      <c r="I158" s="148" t="str">
        <f t="shared" si="101"/>
        <v>-</v>
      </c>
      <c r="J158" s="148" t="str">
        <f t="shared" si="101"/>
        <v>-</v>
      </c>
      <c r="K158" s="148" t="str">
        <f t="shared" si="101"/>
        <v>-</v>
      </c>
      <c r="L158" s="148" t="str">
        <f t="shared" si="101"/>
        <v>-</v>
      </c>
      <c r="M158" s="148" t="str">
        <f t="shared" si="102"/>
        <v>-</v>
      </c>
      <c r="N158" s="148" t="str">
        <f t="shared" si="102"/>
        <v>-</v>
      </c>
      <c r="O158" s="148" t="str">
        <f t="shared" si="102"/>
        <v>-</v>
      </c>
      <c r="P158" s="148" t="str">
        <f t="shared" si="102"/>
        <v>-</v>
      </c>
      <c r="Q158" s="148" t="str">
        <f t="shared" si="102"/>
        <v>-</v>
      </c>
      <c r="R158" s="148" t="str">
        <f t="shared" si="102"/>
        <v>-</v>
      </c>
      <c r="S158" s="148" t="str">
        <f t="shared" si="102"/>
        <v>-</v>
      </c>
      <c r="T158" s="148" t="str">
        <f t="shared" si="102"/>
        <v>-</v>
      </c>
      <c r="U158" s="148" t="str">
        <f t="shared" si="102"/>
        <v>-</v>
      </c>
      <c r="V158" s="148" t="str">
        <f t="shared" si="102"/>
        <v>-</v>
      </c>
      <c r="W158" s="148" t="str">
        <f t="shared" si="103"/>
        <v>-</v>
      </c>
      <c r="X158" s="148" t="str">
        <f t="shared" si="103"/>
        <v>-</v>
      </c>
      <c r="Y158" s="148" t="str">
        <f t="shared" si="103"/>
        <v>-</v>
      </c>
      <c r="Z158" s="148" t="str">
        <f t="shared" si="103"/>
        <v>-</v>
      </c>
      <c r="AA158" s="148" t="str">
        <f t="shared" si="103"/>
        <v>-</v>
      </c>
      <c r="AB158" s="148" t="str">
        <f t="shared" si="103"/>
        <v>-</v>
      </c>
      <c r="AC158" s="148" t="str">
        <f t="shared" si="103"/>
        <v>-</v>
      </c>
      <c r="AD158" s="148" t="str">
        <f t="shared" si="103"/>
        <v>-</v>
      </c>
      <c r="AE158" s="148" t="str">
        <f t="shared" si="103"/>
        <v>-</v>
      </c>
      <c r="AF158" s="148" t="str">
        <f t="shared" si="103"/>
        <v>-</v>
      </c>
      <c r="AG158" s="148">
        <f t="shared" si="104"/>
        <v>74.989999999999995</v>
      </c>
      <c r="AH158" s="148" t="str">
        <f t="shared" si="104"/>
        <v>-</v>
      </c>
      <c r="AI158" s="148" t="str">
        <f t="shared" si="104"/>
        <v>-</v>
      </c>
      <c r="AJ158" s="148" t="str">
        <f t="shared" si="104"/>
        <v>-</v>
      </c>
      <c r="AK158" s="148" t="str">
        <f t="shared" si="104"/>
        <v>-</v>
      </c>
      <c r="AL158" s="148" t="str">
        <f t="shared" si="104"/>
        <v>-</v>
      </c>
      <c r="AM158" s="148" t="str">
        <f t="shared" si="104"/>
        <v>-</v>
      </c>
      <c r="AN158" s="148" t="str">
        <f t="shared" si="104"/>
        <v>-</v>
      </c>
      <c r="AO158" s="148">
        <f t="shared" si="104"/>
        <v>36.99</v>
      </c>
      <c r="AP158" s="148">
        <f t="shared" si="104"/>
        <v>36.99</v>
      </c>
      <c r="AQ158" s="148" t="str">
        <f t="shared" si="105"/>
        <v>-</v>
      </c>
      <c r="AR158" s="148" t="str">
        <f t="shared" si="105"/>
        <v>-</v>
      </c>
      <c r="AS158" s="148" t="str">
        <f t="shared" si="105"/>
        <v>-</v>
      </c>
      <c r="AT158" s="148" t="str">
        <f t="shared" si="105"/>
        <v>-</v>
      </c>
      <c r="AU158" s="148" t="str">
        <f t="shared" si="105"/>
        <v>-</v>
      </c>
      <c r="AV158" s="148">
        <f t="shared" si="105"/>
        <v>49.99</v>
      </c>
      <c r="AW158" s="148">
        <f t="shared" si="105"/>
        <v>49.99</v>
      </c>
      <c r="AX158" s="148">
        <f t="shared" si="105"/>
        <v>49.99</v>
      </c>
      <c r="AY158" s="148">
        <f t="shared" si="105"/>
        <v>49.99</v>
      </c>
      <c r="AZ158" s="148">
        <f t="shared" si="105"/>
        <v>49.99</v>
      </c>
      <c r="BA158" s="148">
        <f t="shared" si="106"/>
        <v>49.99</v>
      </c>
      <c r="BB158" s="148">
        <f t="shared" si="106"/>
        <v>49.99</v>
      </c>
      <c r="BC158" s="148">
        <f t="shared" si="106"/>
        <v>49.99</v>
      </c>
      <c r="BD158" s="148">
        <f t="shared" si="106"/>
        <v>412.99</v>
      </c>
      <c r="BE158" s="148">
        <f t="shared" si="106"/>
        <v>412.99</v>
      </c>
      <c r="BF158" s="148" t="str">
        <f t="shared" si="106"/>
        <v>-</v>
      </c>
      <c r="BG158" s="148" t="str">
        <f t="shared" si="106"/>
        <v>-</v>
      </c>
      <c r="BH158" s="148" t="str">
        <f t="shared" si="106"/>
        <v>-</v>
      </c>
      <c r="BI158" s="148" t="str">
        <f t="shared" si="106"/>
        <v>-</v>
      </c>
      <c r="BJ158" s="148" t="str">
        <f t="shared" si="106"/>
        <v>-</v>
      </c>
      <c r="BK158" s="148">
        <f t="shared" si="107"/>
        <v>6.8900000000000006</v>
      </c>
      <c r="BL158" s="148">
        <f t="shared" si="107"/>
        <v>6.8900000000000006</v>
      </c>
      <c r="BM158" s="148">
        <f t="shared" si="107"/>
        <v>6.8900000000000006</v>
      </c>
      <c r="BN158" s="148">
        <f t="shared" si="107"/>
        <v>6.8900000000000006</v>
      </c>
      <c r="BO158" s="148">
        <f t="shared" si="107"/>
        <v>6.8900000000000006</v>
      </c>
      <c r="BP158" s="148">
        <f t="shared" si="107"/>
        <v>6.8900000000000006</v>
      </c>
      <c r="BQ158" s="148">
        <f t="shared" si="107"/>
        <v>6.8900000000000006</v>
      </c>
      <c r="BR158" s="148">
        <f t="shared" si="107"/>
        <v>6.8900000000000006</v>
      </c>
      <c r="BS158" s="148">
        <f t="shared" si="107"/>
        <v>346.99</v>
      </c>
      <c r="BT158" s="148">
        <f t="shared" si="107"/>
        <v>346.99</v>
      </c>
      <c r="BU158" s="148" t="str">
        <f t="shared" si="108"/>
        <v>-</v>
      </c>
      <c r="BV158" s="148" t="str">
        <f t="shared" si="108"/>
        <v>-</v>
      </c>
      <c r="BW158" s="148" t="str">
        <f t="shared" si="108"/>
        <v>-</v>
      </c>
      <c r="BX158" s="148" t="str">
        <f t="shared" si="108"/>
        <v>-</v>
      </c>
      <c r="BY158" s="148" t="str">
        <f t="shared" si="108"/>
        <v>-</v>
      </c>
      <c r="BZ158" s="148" t="str">
        <f t="shared" si="108"/>
        <v>-</v>
      </c>
      <c r="CA158" s="148" t="str">
        <f t="shared" si="108"/>
        <v>-</v>
      </c>
      <c r="CB158" s="148" t="str">
        <f t="shared" si="108"/>
        <v>-</v>
      </c>
      <c r="CC158" s="148" t="str">
        <f t="shared" si="108"/>
        <v>-</v>
      </c>
      <c r="CD158" s="148" t="str">
        <f t="shared" si="108"/>
        <v>-</v>
      </c>
      <c r="CE158" s="148" t="str">
        <f t="shared" si="109"/>
        <v>-</v>
      </c>
      <c r="CF158" s="148" t="str">
        <f t="shared" si="109"/>
        <v>-</v>
      </c>
      <c r="CG158" s="148" t="str">
        <f t="shared" si="109"/>
        <v>-</v>
      </c>
      <c r="CH158" s="148" t="str">
        <f t="shared" si="109"/>
        <v>-</v>
      </c>
      <c r="CI158" s="148" t="str">
        <f t="shared" si="109"/>
        <v>-</v>
      </c>
      <c r="CJ158" s="148" t="str">
        <f t="shared" si="109"/>
        <v>-</v>
      </c>
      <c r="CK158" s="148" t="str">
        <f t="shared" si="109"/>
        <v>-</v>
      </c>
      <c r="CL158" s="148" t="str">
        <f t="shared" si="109"/>
        <v>-</v>
      </c>
      <c r="CM158" s="148" t="str">
        <f t="shared" si="109"/>
        <v>-</v>
      </c>
      <c r="CN158" s="148" t="str">
        <f t="shared" si="109"/>
        <v>-</v>
      </c>
      <c r="CO158" s="148" t="str">
        <f t="shared" si="110"/>
        <v>-</v>
      </c>
      <c r="CP158" s="148" t="str">
        <f t="shared" si="110"/>
        <v>-</v>
      </c>
      <c r="CQ158" s="148" t="str">
        <f t="shared" si="110"/>
        <v>-</v>
      </c>
      <c r="CR158" s="148" t="str">
        <f t="shared" si="110"/>
        <v>-</v>
      </c>
      <c r="CS158" s="148" t="str">
        <f t="shared" si="110"/>
        <v>-</v>
      </c>
      <c r="CT158" s="148" t="str">
        <f t="shared" si="110"/>
        <v>-</v>
      </c>
      <c r="CU158" s="148" t="str">
        <f t="shared" si="110"/>
        <v>-</v>
      </c>
      <c r="CV158" s="148" t="str">
        <f t="shared" si="110"/>
        <v>-</v>
      </c>
      <c r="CW158" s="148" t="str">
        <f t="shared" si="110"/>
        <v>-</v>
      </c>
      <c r="CX158" s="148" t="str">
        <f t="shared" si="110"/>
        <v>-</v>
      </c>
      <c r="CY158" s="148" t="str">
        <f t="shared" si="111"/>
        <v>-</v>
      </c>
      <c r="CZ158" s="148" t="str">
        <f t="shared" si="111"/>
        <v>-</v>
      </c>
      <c r="DA158" s="148" t="str">
        <f t="shared" si="111"/>
        <v>-</v>
      </c>
      <c r="DB158" s="148" t="str">
        <f t="shared" si="111"/>
        <v>-</v>
      </c>
      <c r="DC158" s="148" t="str">
        <f t="shared" si="111"/>
        <v>-</v>
      </c>
      <c r="DD158" s="148" t="str">
        <f t="shared" si="111"/>
        <v>-</v>
      </c>
      <c r="DE158" s="148" t="str">
        <f t="shared" si="111"/>
        <v>-</v>
      </c>
      <c r="DF158" s="148" t="str">
        <f t="shared" si="111"/>
        <v>-</v>
      </c>
      <c r="DG158" s="148" t="str">
        <f t="shared" si="111"/>
        <v>-</v>
      </c>
      <c r="DH158" s="148" t="str">
        <f t="shared" si="111"/>
        <v>-</v>
      </c>
      <c r="DI158" s="148" t="str">
        <f t="shared" si="112"/>
        <v>-</v>
      </c>
      <c r="DJ158" s="148" t="str">
        <f t="shared" si="112"/>
        <v>-</v>
      </c>
      <c r="DK158" s="148" t="str">
        <f t="shared" si="112"/>
        <v>-</v>
      </c>
      <c r="DL158" s="148" t="str">
        <f t="shared" si="112"/>
        <v>-</v>
      </c>
      <c r="DM158" s="148" t="str">
        <f t="shared" si="112"/>
        <v>-</v>
      </c>
      <c r="DN158" s="148" t="str">
        <f t="shared" si="112"/>
        <v>-</v>
      </c>
      <c r="DO158" s="148" t="str">
        <f t="shared" si="112"/>
        <v>-</v>
      </c>
      <c r="DP158" s="148" t="str">
        <f t="shared" si="112"/>
        <v>-</v>
      </c>
      <c r="DQ158" s="148" t="str">
        <f t="shared" si="112"/>
        <v>-</v>
      </c>
      <c r="DR158" s="148" t="str">
        <f t="shared" si="112"/>
        <v>-</v>
      </c>
    </row>
    <row r="159" spans="1:192" outlineLevel="1">
      <c r="A159">
        <v>4</v>
      </c>
      <c r="B159" t="s">
        <v>924</v>
      </c>
      <c r="C159" s="148" t="str">
        <f t="shared" si="101"/>
        <v>-</v>
      </c>
      <c r="D159" s="148" t="str">
        <f t="shared" si="101"/>
        <v>-</v>
      </c>
      <c r="E159" s="148" t="str">
        <f t="shared" si="101"/>
        <v>-</v>
      </c>
      <c r="F159" s="148" t="str">
        <f t="shared" si="101"/>
        <v>-</v>
      </c>
      <c r="G159" s="148" t="str">
        <f t="shared" si="101"/>
        <v>-</v>
      </c>
      <c r="H159" s="148" t="str">
        <f t="shared" si="101"/>
        <v>-</v>
      </c>
      <c r="I159" s="148" t="str">
        <f t="shared" si="101"/>
        <v>-</v>
      </c>
      <c r="J159" s="148" t="str">
        <f t="shared" si="101"/>
        <v>-</v>
      </c>
      <c r="K159" s="148" t="str">
        <f t="shared" si="101"/>
        <v>-</v>
      </c>
      <c r="L159" s="148" t="str">
        <f t="shared" si="101"/>
        <v>-</v>
      </c>
      <c r="M159" s="148" t="str">
        <f t="shared" si="102"/>
        <v>-</v>
      </c>
      <c r="N159" s="148" t="str">
        <f t="shared" si="102"/>
        <v>-</v>
      </c>
      <c r="O159" s="148" t="str">
        <f t="shared" si="102"/>
        <v>-</v>
      </c>
      <c r="P159" s="148" t="str">
        <f t="shared" si="102"/>
        <v>-</v>
      </c>
      <c r="Q159" s="148" t="str">
        <f t="shared" si="102"/>
        <v>-</v>
      </c>
      <c r="R159" s="148" t="str">
        <f t="shared" si="102"/>
        <v>-</v>
      </c>
      <c r="S159" s="148" t="str">
        <f t="shared" si="102"/>
        <v>-</v>
      </c>
      <c r="T159" s="148" t="str">
        <f t="shared" si="102"/>
        <v>-</v>
      </c>
      <c r="U159" s="148" t="str">
        <f t="shared" si="102"/>
        <v>-</v>
      </c>
      <c r="V159" s="148" t="str">
        <f t="shared" si="102"/>
        <v>-</v>
      </c>
      <c r="W159" s="148" t="str">
        <f t="shared" si="103"/>
        <v>-</v>
      </c>
      <c r="X159" s="148" t="str">
        <f t="shared" si="103"/>
        <v>-</v>
      </c>
      <c r="Y159" s="148" t="str">
        <f t="shared" si="103"/>
        <v>-</v>
      </c>
      <c r="Z159" s="148" t="str">
        <f t="shared" si="103"/>
        <v>-</v>
      </c>
      <c r="AA159" s="148" t="str">
        <f t="shared" si="103"/>
        <v>-</v>
      </c>
      <c r="AB159" s="148" t="str">
        <f t="shared" si="103"/>
        <v>-</v>
      </c>
      <c r="AC159" s="148" t="str">
        <f t="shared" si="103"/>
        <v>-</v>
      </c>
      <c r="AD159" s="148" t="str">
        <f t="shared" si="103"/>
        <v>-</v>
      </c>
      <c r="AE159" s="148" t="str">
        <f t="shared" si="103"/>
        <v>-</v>
      </c>
      <c r="AF159" s="148" t="str">
        <f t="shared" si="103"/>
        <v>-</v>
      </c>
      <c r="AG159" s="148">
        <f t="shared" si="104"/>
        <v>74.989999999999995</v>
      </c>
      <c r="AH159" s="148" t="str">
        <f t="shared" si="104"/>
        <v>-</v>
      </c>
      <c r="AI159" s="148" t="str">
        <f t="shared" si="104"/>
        <v>-</v>
      </c>
      <c r="AJ159" s="148" t="str">
        <f t="shared" si="104"/>
        <v>-</v>
      </c>
      <c r="AK159" s="148" t="str">
        <f t="shared" si="104"/>
        <v>-</v>
      </c>
      <c r="AL159" s="148" t="str">
        <f t="shared" si="104"/>
        <v>-</v>
      </c>
      <c r="AM159" s="148" t="str">
        <f t="shared" si="104"/>
        <v>-</v>
      </c>
      <c r="AN159" s="148" t="str">
        <f t="shared" si="104"/>
        <v>-</v>
      </c>
      <c r="AO159" s="148">
        <f t="shared" si="104"/>
        <v>36.99</v>
      </c>
      <c r="AP159" s="148">
        <f t="shared" si="104"/>
        <v>36.99</v>
      </c>
      <c r="AQ159" s="148" t="str">
        <f t="shared" si="105"/>
        <v>-</v>
      </c>
      <c r="AR159" s="148" t="str">
        <f t="shared" si="105"/>
        <v>-</v>
      </c>
      <c r="AS159" s="148" t="str">
        <f t="shared" si="105"/>
        <v>-</v>
      </c>
      <c r="AT159" s="148" t="str">
        <f t="shared" si="105"/>
        <v>-</v>
      </c>
      <c r="AU159" s="148" t="str">
        <f t="shared" si="105"/>
        <v>-</v>
      </c>
      <c r="AV159" s="148">
        <f t="shared" si="105"/>
        <v>49.99</v>
      </c>
      <c r="AW159" s="148">
        <f t="shared" si="105"/>
        <v>49.99</v>
      </c>
      <c r="AX159" s="148">
        <f t="shared" si="105"/>
        <v>49.99</v>
      </c>
      <c r="AY159" s="148">
        <f t="shared" si="105"/>
        <v>49.99</v>
      </c>
      <c r="AZ159" s="148">
        <f t="shared" si="105"/>
        <v>49.99</v>
      </c>
      <c r="BA159" s="148">
        <f t="shared" si="106"/>
        <v>49.99</v>
      </c>
      <c r="BB159" s="148">
        <f t="shared" si="106"/>
        <v>49.99</v>
      </c>
      <c r="BC159" s="148">
        <f t="shared" si="106"/>
        <v>49.99</v>
      </c>
      <c r="BD159" s="148">
        <f t="shared" si="106"/>
        <v>412.99</v>
      </c>
      <c r="BE159" s="148">
        <f t="shared" si="106"/>
        <v>412.99</v>
      </c>
      <c r="BF159" s="148" t="str">
        <f t="shared" si="106"/>
        <v>-</v>
      </c>
      <c r="BG159" s="148" t="str">
        <f t="shared" si="106"/>
        <v>-</v>
      </c>
      <c r="BH159" s="148" t="str">
        <f t="shared" si="106"/>
        <v>-</v>
      </c>
      <c r="BI159" s="148" t="str">
        <f t="shared" si="106"/>
        <v>-</v>
      </c>
      <c r="BJ159" s="148" t="str">
        <f t="shared" si="106"/>
        <v>-</v>
      </c>
      <c r="BK159" s="148">
        <f t="shared" si="107"/>
        <v>6.8900000000000006</v>
      </c>
      <c r="BL159" s="148">
        <f t="shared" si="107"/>
        <v>6.8900000000000006</v>
      </c>
      <c r="BM159" s="148">
        <f t="shared" si="107"/>
        <v>6.8900000000000006</v>
      </c>
      <c r="BN159" s="148">
        <f t="shared" si="107"/>
        <v>6.8900000000000006</v>
      </c>
      <c r="BO159" s="148">
        <f t="shared" si="107"/>
        <v>6.8900000000000006</v>
      </c>
      <c r="BP159" s="148">
        <f t="shared" si="107"/>
        <v>6.8900000000000006</v>
      </c>
      <c r="BQ159" s="148">
        <f t="shared" si="107"/>
        <v>6.8900000000000006</v>
      </c>
      <c r="BR159" s="148">
        <f t="shared" si="107"/>
        <v>6.8900000000000006</v>
      </c>
      <c r="BS159" s="148">
        <f t="shared" si="107"/>
        <v>346.99</v>
      </c>
      <c r="BT159" s="148">
        <f t="shared" si="107"/>
        <v>346.99</v>
      </c>
      <c r="BU159" s="148" t="str">
        <f t="shared" si="108"/>
        <v>-</v>
      </c>
      <c r="BV159" s="148" t="str">
        <f t="shared" si="108"/>
        <v>-</v>
      </c>
      <c r="BW159" s="148" t="str">
        <f t="shared" si="108"/>
        <v>-</v>
      </c>
      <c r="BX159" s="148" t="str">
        <f t="shared" si="108"/>
        <v>-</v>
      </c>
      <c r="BY159" s="148" t="str">
        <f t="shared" si="108"/>
        <v>-</v>
      </c>
      <c r="BZ159" s="148" t="str">
        <f t="shared" si="108"/>
        <v>-</v>
      </c>
      <c r="CA159" s="148" t="str">
        <f t="shared" si="108"/>
        <v>-</v>
      </c>
      <c r="CB159" s="148" t="str">
        <f t="shared" si="108"/>
        <v>-</v>
      </c>
      <c r="CC159" s="148" t="str">
        <f t="shared" si="108"/>
        <v>-</v>
      </c>
      <c r="CD159" s="148" t="str">
        <f t="shared" si="108"/>
        <v>-</v>
      </c>
      <c r="CE159" s="148" t="str">
        <f t="shared" si="109"/>
        <v>-</v>
      </c>
      <c r="CF159" s="148" t="str">
        <f t="shared" si="109"/>
        <v>-</v>
      </c>
      <c r="CG159" s="148" t="str">
        <f t="shared" si="109"/>
        <v>-</v>
      </c>
      <c r="CH159" s="148" t="str">
        <f t="shared" si="109"/>
        <v>-</v>
      </c>
      <c r="CI159" s="148" t="str">
        <f t="shared" si="109"/>
        <v>-</v>
      </c>
      <c r="CJ159" s="148" t="str">
        <f t="shared" si="109"/>
        <v>-</v>
      </c>
      <c r="CK159" s="148" t="str">
        <f t="shared" si="109"/>
        <v>-</v>
      </c>
      <c r="CL159" s="148" t="str">
        <f t="shared" si="109"/>
        <v>-</v>
      </c>
      <c r="CM159" s="148" t="str">
        <f t="shared" si="109"/>
        <v>-</v>
      </c>
      <c r="CN159" s="148" t="str">
        <f t="shared" si="109"/>
        <v>-</v>
      </c>
      <c r="CO159" s="148" t="str">
        <f t="shared" si="110"/>
        <v>-</v>
      </c>
      <c r="CP159" s="148" t="str">
        <f t="shared" si="110"/>
        <v>-</v>
      </c>
      <c r="CQ159" s="148" t="str">
        <f t="shared" si="110"/>
        <v>-</v>
      </c>
      <c r="CR159" s="148" t="str">
        <f t="shared" si="110"/>
        <v>-</v>
      </c>
      <c r="CS159" s="148" t="str">
        <f t="shared" si="110"/>
        <v>-</v>
      </c>
      <c r="CT159" s="148" t="str">
        <f t="shared" si="110"/>
        <v>-</v>
      </c>
      <c r="CU159" s="148" t="str">
        <f t="shared" si="110"/>
        <v>-</v>
      </c>
      <c r="CV159" s="148" t="str">
        <f t="shared" si="110"/>
        <v>-</v>
      </c>
      <c r="CW159" s="148" t="str">
        <f t="shared" si="110"/>
        <v>-</v>
      </c>
      <c r="CX159" s="148" t="str">
        <f t="shared" si="110"/>
        <v>-</v>
      </c>
      <c r="CY159" s="148" t="str">
        <f t="shared" si="111"/>
        <v>-</v>
      </c>
      <c r="CZ159" s="148" t="str">
        <f t="shared" si="111"/>
        <v>-</v>
      </c>
      <c r="DA159" s="148" t="str">
        <f t="shared" si="111"/>
        <v>-</v>
      </c>
      <c r="DB159" s="148" t="str">
        <f t="shared" si="111"/>
        <v>-</v>
      </c>
      <c r="DC159" s="148" t="str">
        <f t="shared" si="111"/>
        <v>-</v>
      </c>
      <c r="DD159" s="148" t="str">
        <f t="shared" si="111"/>
        <v>-</v>
      </c>
      <c r="DE159" s="148" t="str">
        <f t="shared" si="111"/>
        <v>-</v>
      </c>
      <c r="DF159" s="148" t="str">
        <f t="shared" si="111"/>
        <v>-</v>
      </c>
      <c r="DG159" s="148" t="str">
        <f t="shared" si="111"/>
        <v>-</v>
      </c>
      <c r="DH159" s="148" t="str">
        <f t="shared" si="111"/>
        <v>-</v>
      </c>
      <c r="DI159" s="148" t="str">
        <f t="shared" si="112"/>
        <v>-</v>
      </c>
      <c r="DJ159" s="148" t="str">
        <f t="shared" si="112"/>
        <v>-</v>
      </c>
      <c r="DK159" s="148" t="str">
        <f t="shared" si="112"/>
        <v>-</v>
      </c>
      <c r="DL159" s="148" t="str">
        <f t="shared" si="112"/>
        <v>-</v>
      </c>
      <c r="DM159" s="148" t="str">
        <f t="shared" si="112"/>
        <v>-</v>
      </c>
      <c r="DN159" s="148" t="str">
        <f t="shared" si="112"/>
        <v>-</v>
      </c>
      <c r="DO159" s="148" t="str">
        <f t="shared" si="112"/>
        <v>-</v>
      </c>
      <c r="DP159" s="148" t="str">
        <f t="shared" si="112"/>
        <v>-</v>
      </c>
      <c r="DQ159" s="148" t="str">
        <f t="shared" si="112"/>
        <v>-</v>
      </c>
      <c r="DR159" s="148" t="str">
        <f t="shared" si="112"/>
        <v>-</v>
      </c>
    </row>
    <row r="160" spans="1:192" outlineLevel="1">
      <c r="A160">
        <v>5</v>
      </c>
      <c r="B160" t="s">
        <v>925</v>
      </c>
      <c r="C160" s="148" t="str">
        <f t="shared" si="101"/>
        <v>-</v>
      </c>
      <c r="D160" s="148" t="str">
        <f t="shared" si="101"/>
        <v>-</v>
      </c>
      <c r="E160" s="148" t="str">
        <f t="shared" si="101"/>
        <v>-</v>
      </c>
      <c r="F160" s="148" t="str">
        <f t="shared" si="101"/>
        <v>-</v>
      </c>
      <c r="G160" s="148" t="str">
        <f t="shared" si="101"/>
        <v>-</v>
      </c>
      <c r="H160" s="148" t="str">
        <f t="shared" si="101"/>
        <v>-</v>
      </c>
      <c r="I160" s="148" t="str">
        <f t="shared" si="101"/>
        <v>-</v>
      </c>
      <c r="J160" s="148" t="str">
        <f t="shared" si="101"/>
        <v>-</v>
      </c>
      <c r="K160" s="148" t="str">
        <f t="shared" si="101"/>
        <v>-</v>
      </c>
      <c r="L160" s="148" t="str">
        <f t="shared" si="101"/>
        <v>-</v>
      </c>
      <c r="M160" s="148" t="str">
        <f t="shared" si="102"/>
        <v>-</v>
      </c>
      <c r="N160" s="148" t="str">
        <f t="shared" si="102"/>
        <v>-</v>
      </c>
      <c r="O160" s="148" t="str">
        <f t="shared" si="102"/>
        <v>-</v>
      </c>
      <c r="P160" s="148" t="str">
        <f t="shared" si="102"/>
        <v>-</v>
      </c>
      <c r="Q160" s="148" t="str">
        <f t="shared" si="102"/>
        <v>-</v>
      </c>
      <c r="R160" s="148" t="str">
        <f t="shared" si="102"/>
        <v>-</v>
      </c>
      <c r="S160" s="148" t="str">
        <f t="shared" si="102"/>
        <v>-</v>
      </c>
      <c r="T160" s="148" t="str">
        <f t="shared" si="102"/>
        <v>-</v>
      </c>
      <c r="U160" s="148" t="str">
        <f t="shared" si="102"/>
        <v>-</v>
      </c>
      <c r="V160" s="148" t="str">
        <f t="shared" si="102"/>
        <v>-</v>
      </c>
      <c r="W160" s="148" t="str">
        <f t="shared" si="103"/>
        <v>-</v>
      </c>
      <c r="X160" s="148" t="str">
        <f t="shared" si="103"/>
        <v>-</v>
      </c>
      <c r="Y160" s="148" t="str">
        <f t="shared" si="103"/>
        <v>-</v>
      </c>
      <c r="Z160" s="148" t="str">
        <f t="shared" si="103"/>
        <v>-</v>
      </c>
      <c r="AA160" s="148" t="str">
        <f t="shared" si="103"/>
        <v>-</v>
      </c>
      <c r="AB160" s="148" t="str">
        <f t="shared" si="103"/>
        <v>-</v>
      </c>
      <c r="AC160" s="148" t="str">
        <f t="shared" si="103"/>
        <v>-</v>
      </c>
      <c r="AD160" s="148" t="str">
        <f t="shared" si="103"/>
        <v>-</v>
      </c>
      <c r="AE160" s="148" t="str">
        <f t="shared" si="103"/>
        <v>-</v>
      </c>
      <c r="AF160" s="148" t="str">
        <f t="shared" si="103"/>
        <v>-</v>
      </c>
      <c r="AG160" s="148">
        <f t="shared" si="104"/>
        <v>74.989999999999995</v>
      </c>
      <c r="AH160" s="148" t="str">
        <f t="shared" si="104"/>
        <v>-</v>
      </c>
      <c r="AI160" s="148" t="str">
        <f t="shared" si="104"/>
        <v>-</v>
      </c>
      <c r="AJ160" s="148" t="str">
        <f t="shared" si="104"/>
        <v>-</v>
      </c>
      <c r="AK160" s="148" t="str">
        <f t="shared" si="104"/>
        <v>-</v>
      </c>
      <c r="AL160" s="148" t="str">
        <f t="shared" si="104"/>
        <v>-</v>
      </c>
      <c r="AM160" s="148" t="str">
        <f t="shared" si="104"/>
        <v>-</v>
      </c>
      <c r="AN160" s="148" t="str">
        <f t="shared" si="104"/>
        <v>-</v>
      </c>
      <c r="AO160" s="148">
        <f t="shared" si="104"/>
        <v>36.99</v>
      </c>
      <c r="AP160" s="148">
        <f t="shared" si="104"/>
        <v>36.99</v>
      </c>
      <c r="AQ160" s="148" t="str">
        <f t="shared" si="105"/>
        <v>-</v>
      </c>
      <c r="AR160" s="148" t="str">
        <f t="shared" si="105"/>
        <v>-</v>
      </c>
      <c r="AS160" s="148" t="str">
        <f t="shared" si="105"/>
        <v>-</v>
      </c>
      <c r="AT160" s="148" t="str">
        <f t="shared" si="105"/>
        <v>-</v>
      </c>
      <c r="AU160" s="148" t="str">
        <f t="shared" si="105"/>
        <v>-</v>
      </c>
      <c r="AV160" s="148">
        <f t="shared" si="105"/>
        <v>49.99</v>
      </c>
      <c r="AW160" s="148">
        <f t="shared" si="105"/>
        <v>49.99</v>
      </c>
      <c r="AX160" s="148">
        <f t="shared" si="105"/>
        <v>49.99</v>
      </c>
      <c r="AY160" s="148">
        <f t="shared" si="105"/>
        <v>49.99</v>
      </c>
      <c r="AZ160" s="148">
        <f t="shared" si="105"/>
        <v>49.99</v>
      </c>
      <c r="BA160" s="148">
        <f t="shared" si="106"/>
        <v>49.99</v>
      </c>
      <c r="BB160" s="148">
        <f t="shared" si="106"/>
        <v>49.99</v>
      </c>
      <c r="BC160" s="148">
        <f t="shared" si="106"/>
        <v>49.99</v>
      </c>
      <c r="BD160" s="148">
        <f t="shared" si="106"/>
        <v>412.99</v>
      </c>
      <c r="BE160" s="148">
        <f t="shared" si="106"/>
        <v>412.99</v>
      </c>
      <c r="BF160" s="148" t="str">
        <f t="shared" si="106"/>
        <v>-</v>
      </c>
      <c r="BG160" s="148" t="str">
        <f t="shared" si="106"/>
        <v>-</v>
      </c>
      <c r="BH160" s="148" t="str">
        <f t="shared" si="106"/>
        <v>-</v>
      </c>
      <c r="BI160" s="148" t="str">
        <f t="shared" si="106"/>
        <v>-</v>
      </c>
      <c r="BJ160" s="148" t="str">
        <f t="shared" si="106"/>
        <v>-</v>
      </c>
      <c r="BK160" s="148">
        <f t="shared" si="107"/>
        <v>6.8900000000000006</v>
      </c>
      <c r="BL160" s="148">
        <f t="shared" si="107"/>
        <v>6.8900000000000006</v>
      </c>
      <c r="BM160" s="148">
        <f t="shared" si="107"/>
        <v>6.8900000000000006</v>
      </c>
      <c r="BN160" s="148">
        <f t="shared" si="107"/>
        <v>6.8900000000000006</v>
      </c>
      <c r="BO160" s="148">
        <f t="shared" si="107"/>
        <v>6.8900000000000006</v>
      </c>
      <c r="BP160" s="148">
        <f t="shared" si="107"/>
        <v>6.8900000000000006</v>
      </c>
      <c r="BQ160" s="148">
        <f t="shared" si="107"/>
        <v>6.8900000000000006</v>
      </c>
      <c r="BR160" s="148">
        <f t="shared" si="107"/>
        <v>6.8900000000000006</v>
      </c>
      <c r="BS160" s="148">
        <f t="shared" si="107"/>
        <v>346.99</v>
      </c>
      <c r="BT160" s="148">
        <f t="shared" si="107"/>
        <v>346.99</v>
      </c>
      <c r="BU160" s="148" t="str">
        <f t="shared" si="108"/>
        <v>-</v>
      </c>
      <c r="BV160" s="148" t="str">
        <f t="shared" si="108"/>
        <v>-</v>
      </c>
      <c r="BW160" s="148" t="str">
        <f t="shared" si="108"/>
        <v>-</v>
      </c>
      <c r="BX160" s="148" t="str">
        <f t="shared" si="108"/>
        <v>-</v>
      </c>
      <c r="BY160" s="148" t="str">
        <f t="shared" si="108"/>
        <v>-</v>
      </c>
      <c r="BZ160" s="148" t="str">
        <f t="shared" si="108"/>
        <v>-</v>
      </c>
      <c r="CA160" s="148" t="str">
        <f t="shared" si="108"/>
        <v>-</v>
      </c>
      <c r="CB160" s="148" t="str">
        <f t="shared" si="108"/>
        <v>-</v>
      </c>
      <c r="CC160" s="148" t="str">
        <f t="shared" si="108"/>
        <v>-</v>
      </c>
      <c r="CD160" s="148" t="str">
        <f t="shared" si="108"/>
        <v>-</v>
      </c>
      <c r="CE160" s="148" t="str">
        <f t="shared" si="109"/>
        <v>-</v>
      </c>
      <c r="CF160" s="148" t="str">
        <f t="shared" si="109"/>
        <v>-</v>
      </c>
      <c r="CG160" s="148" t="str">
        <f t="shared" si="109"/>
        <v>-</v>
      </c>
      <c r="CH160" s="148" t="str">
        <f t="shared" si="109"/>
        <v>-</v>
      </c>
      <c r="CI160" s="148" t="str">
        <f t="shared" si="109"/>
        <v>-</v>
      </c>
      <c r="CJ160" s="148" t="str">
        <f t="shared" si="109"/>
        <v>-</v>
      </c>
      <c r="CK160" s="148" t="str">
        <f t="shared" si="109"/>
        <v>-</v>
      </c>
      <c r="CL160" s="148" t="str">
        <f t="shared" si="109"/>
        <v>-</v>
      </c>
      <c r="CM160" s="148" t="str">
        <f t="shared" si="109"/>
        <v>-</v>
      </c>
      <c r="CN160" s="148" t="str">
        <f t="shared" si="109"/>
        <v>-</v>
      </c>
      <c r="CO160" s="148" t="str">
        <f t="shared" si="110"/>
        <v>-</v>
      </c>
      <c r="CP160" s="148" t="str">
        <f t="shared" si="110"/>
        <v>-</v>
      </c>
      <c r="CQ160" s="148" t="str">
        <f t="shared" si="110"/>
        <v>-</v>
      </c>
      <c r="CR160" s="148" t="str">
        <f t="shared" si="110"/>
        <v>-</v>
      </c>
      <c r="CS160" s="148" t="str">
        <f t="shared" si="110"/>
        <v>-</v>
      </c>
      <c r="CT160" s="148" t="str">
        <f t="shared" si="110"/>
        <v>-</v>
      </c>
      <c r="CU160" s="148" t="str">
        <f t="shared" si="110"/>
        <v>-</v>
      </c>
      <c r="CV160" s="148" t="str">
        <f t="shared" si="110"/>
        <v>-</v>
      </c>
      <c r="CW160" s="148" t="str">
        <f t="shared" si="110"/>
        <v>-</v>
      </c>
      <c r="CX160" s="148" t="str">
        <f t="shared" si="110"/>
        <v>-</v>
      </c>
      <c r="CY160" s="148" t="str">
        <f t="shared" si="111"/>
        <v>-</v>
      </c>
      <c r="CZ160" s="148" t="str">
        <f t="shared" si="111"/>
        <v>-</v>
      </c>
      <c r="DA160" s="148" t="str">
        <f t="shared" si="111"/>
        <v>-</v>
      </c>
      <c r="DB160" s="148" t="str">
        <f t="shared" si="111"/>
        <v>-</v>
      </c>
      <c r="DC160" s="148" t="str">
        <f t="shared" si="111"/>
        <v>-</v>
      </c>
      <c r="DD160" s="148" t="str">
        <f t="shared" si="111"/>
        <v>-</v>
      </c>
      <c r="DE160" s="148" t="str">
        <f t="shared" si="111"/>
        <v>-</v>
      </c>
      <c r="DF160" s="148" t="str">
        <f t="shared" si="111"/>
        <v>-</v>
      </c>
      <c r="DG160" s="148" t="str">
        <f t="shared" si="111"/>
        <v>-</v>
      </c>
      <c r="DH160" s="148" t="str">
        <f t="shared" si="111"/>
        <v>-</v>
      </c>
      <c r="DI160" s="148" t="str">
        <f t="shared" si="112"/>
        <v>-</v>
      </c>
      <c r="DJ160" s="148" t="str">
        <f t="shared" si="112"/>
        <v>-</v>
      </c>
      <c r="DK160" s="148" t="str">
        <f t="shared" si="112"/>
        <v>-</v>
      </c>
      <c r="DL160" s="148" t="str">
        <f t="shared" si="112"/>
        <v>-</v>
      </c>
      <c r="DM160" s="148" t="str">
        <f t="shared" si="112"/>
        <v>-</v>
      </c>
      <c r="DN160" s="148" t="str">
        <f t="shared" si="112"/>
        <v>-</v>
      </c>
      <c r="DO160" s="148" t="str">
        <f t="shared" si="112"/>
        <v>-</v>
      </c>
      <c r="DP160" s="148" t="str">
        <f t="shared" si="112"/>
        <v>-</v>
      </c>
      <c r="DQ160" s="148" t="str">
        <f t="shared" si="112"/>
        <v>-</v>
      </c>
      <c r="DR160" s="148" t="str">
        <f t="shared" si="112"/>
        <v>-</v>
      </c>
    </row>
    <row r="161" spans="2:47" outlineLevel="1"/>
    <row r="162" spans="2:47" ht="17.25" outlineLevel="1">
      <c r="B162" s="16" t="s">
        <v>926</v>
      </c>
      <c r="C162" s="146" t="s">
        <v>637</v>
      </c>
      <c r="D162" s="146"/>
      <c r="E162" s="146"/>
      <c r="F162" s="146"/>
      <c r="G162" s="146"/>
      <c r="H162" s="146"/>
      <c r="I162" s="146"/>
      <c r="J162" s="146"/>
      <c r="K162" s="146"/>
      <c r="L162" s="146"/>
      <c r="M162" s="146"/>
      <c r="N162" s="146"/>
      <c r="O162" s="146"/>
      <c r="P162" s="146"/>
      <c r="Q162" s="146"/>
      <c r="R162" s="146" t="s">
        <v>638</v>
      </c>
      <c r="S162" s="146"/>
      <c r="T162" s="146"/>
      <c r="U162" s="146"/>
      <c r="V162" s="146"/>
      <c r="W162" s="146"/>
      <c r="X162" s="146"/>
      <c r="Y162" s="146"/>
      <c r="Z162" s="146"/>
      <c r="AA162" s="146"/>
      <c r="AB162" s="146"/>
      <c r="AC162" s="146"/>
      <c r="AD162" s="146"/>
      <c r="AE162" s="146"/>
      <c r="AF162" s="146"/>
      <c r="AG162" s="146" t="s">
        <v>1289</v>
      </c>
      <c r="AH162" s="147"/>
      <c r="AI162" s="147"/>
      <c r="AJ162" s="147"/>
      <c r="AK162" s="147"/>
      <c r="AL162" s="147"/>
      <c r="AM162" s="147"/>
      <c r="AN162" s="147"/>
      <c r="AO162" s="147"/>
      <c r="AP162" s="147"/>
      <c r="AQ162" s="147"/>
      <c r="AR162" s="147"/>
      <c r="AS162" s="147"/>
      <c r="AT162" s="147"/>
      <c r="AU162" s="147"/>
    </row>
    <row r="163" spans="2:47" outlineLevel="1">
      <c r="B163" s="32" t="s">
        <v>1023</v>
      </c>
      <c r="C163" s="35" t="s">
        <v>34</v>
      </c>
      <c r="D163" s="35" t="s">
        <v>34</v>
      </c>
      <c r="E163" s="35" t="s">
        <v>34</v>
      </c>
      <c r="F163" s="35" t="s">
        <v>34</v>
      </c>
      <c r="G163" s="35" t="s">
        <v>34</v>
      </c>
      <c r="H163" s="35" t="s">
        <v>34</v>
      </c>
      <c r="I163" s="35" t="s">
        <v>34</v>
      </c>
      <c r="J163" s="35" t="s">
        <v>34</v>
      </c>
      <c r="K163" s="35" t="s">
        <v>34</v>
      </c>
      <c r="L163" s="35" t="s">
        <v>34</v>
      </c>
      <c r="M163" s="35" t="s">
        <v>34</v>
      </c>
      <c r="N163" s="35" t="s">
        <v>34</v>
      </c>
      <c r="O163" s="35" t="s">
        <v>34</v>
      </c>
      <c r="P163" s="35" t="s">
        <v>34</v>
      </c>
      <c r="Q163" s="35" t="s">
        <v>34</v>
      </c>
      <c r="R163" s="35" t="s">
        <v>34</v>
      </c>
      <c r="S163" s="35" t="s">
        <v>34</v>
      </c>
      <c r="T163" s="35" t="s">
        <v>34</v>
      </c>
      <c r="U163" s="35" t="s">
        <v>34</v>
      </c>
      <c r="V163" s="35" t="s">
        <v>34</v>
      </c>
      <c r="W163" s="35" t="s">
        <v>34</v>
      </c>
      <c r="X163" s="35" t="s">
        <v>34</v>
      </c>
      <c r="Y163" s="35" t="s">
        <v>34</v>
      </c>
      <c r="Z163" s="35" t="s">
        <v>34</v>
      </c>
      <c r="AA163" s="35" t="s">
        <v>34</v>
      </c>
      <c r="AB163" s="35" t="s">
        <v>34</v>
      </c>
      <c r="AC163" s="35" t="s">
        <v>34</v>
      </c>
      <c r="AD163" s="35" t="s">
        <v>34</v>
      </c>
      <c r="AE163" s="35" t="s">
        <v>34</v>
      </c>
      <c r="AF163" s="35" t="s">
        <v>34</v>
      </c>
      <c r="AG163" s="35">
        <v>1</v>
      </c>
      <c r="AH163" s="35" t="s">
        <v>34</v>
      </c>
      <c r="AI163" s="35" t="s">
        <v>34</v>
      </c>
      <c r="AJ163" s="35" t="s">
        <v>34</v>
      </c>
      <c r="AK163" s="35" t="s">
        <v>34</v>
      </c>
      <c r="AL163" s="35" t="s">
        <v>34</v>
      </c>
      <c r="AM163" s="35" t="s">
        <v>34</v>
      </c>
      <c r="AN163" s="35" t="s">
        <v>34</v>
      </c>
      <c r="AO163" s="35" t="s">
        <v>34</v>
      </c>
      <c r="AP163" s="35" t="s">
        <v>34</v>
      </c>
      <c r="AQ163" s="35" t="s">
        <v>34</v>
      </c>
      <c r="AR163" s="35" t="s">
        <v>34</v>
      </c>
      <c r="AS163" s="35" t="s">
        <v>34</v>
      </c>
      <c r="AT163" s="35" t="s">
        <v>34</v>
      </c>
      <c r="AU163" s="35" t="s">
        <v>34</v>
      </c>
    </row>
    <row r="164" spans="2:47" outlineLevel="1">
      <c r="B164" s="32" t="s">
        <v>928</v>
      </c>
      <c r="C164" s="35" t="s">
        <v>34</v>
      </c>
      <c r="D164" s="35" t="s">
        <v>34</v>
      </c>
      <c r="E164" s="35" t="s">
        <v>34</v>
      </c>
      <c r="F164" s="35" t="s">
        <v>34</v>
      </c>
      <c r="G164" s="35" t="s">
        <v>34</v>
      </c>
      <c r="H164" s="35" t="s">
        <v>34</v>
      </c>
      <c r="I164" s="35" t="s">
        <v>34</v>
      </c>
      <c r="J164" s="35" t="s">
        <v>34</v>
      </c>
      <c r="K164" s="35" t="s">
        <v>34</v>
      </c>
      <c r="L164" s="35" t="s">
        <v>34</v>
      </c>
      <c r="M164" s="35" t="s">
        <v>34</v>
      </c>
      <c r="N164" s="35" t="s">
        <v>34</v>
      </c>
      <c r="O164" s="35" t="s">
        <v>34</v>
      </c>
      <c r="P164" s="35" t="s">
        <v>34</v>
      </c>
      <c r="Q164" s="35" t="s">
        <v>34</v>
      </c>
      <c r="R164" s="35" t="s">
        <v>34</v>
      </c>
      <c r="S164" s="35" t="s">
        <v>34</v>
      </c>
      <c r="T164" s="35" t="s">
        <v>34</v>
      </c>
      <c r="U164" s="35" t="s">
        <v>34</v>
      </c>
      <c r="V164" s="35" t="s">
        <v>34</v>
      </c>
      <c r="W164" s="35" t="s">
        <v>34</v>
      </c>
      <c r="X164" s="35" t="s">
        <v>34</v>
      </c>
      <c r="Y164" s="35" t="s">
        <v>34</v>
      </c>
      <c r="Z164" s="35" t="s">
        <v>34</v>
      </c>
      <c r="AA164" s="35" t="s">
        <v>34</v>
      </c>
      <c r="AB164" s="35" t="s">
        <v>34</v>
      </c>
      <c r="AC164" s="35" t="s">
        <v>34</v>
      </c>
      <c r="AD164" s="35" t="s">
        <v>34</v>
      </c>
      <c r="AE164" s="35" t="s">
        <v>34</v>
      </c>
      <c r="AF164" s="35" t="s">
        <v>34</v>
      </c>
      <c r="AG164" s="35">
        <v>220</v>
      </c>
      <c r="AH164" s="35" t="s">
        <v>34</v>
      </c>
      <c r="AI164" s="35" t="s">
        <v>34</v>
      </c>
      <c r="AJ164" s="35" t="s">
        <v>34</v>
      </c>
      <c r="AK164" s="35" t="s">
        <v>34</v>
      </c>
      <c r="AL164" s="35" t="s">
        <v>34</v>
      </c>
      <c r="AM164" s="35" t="s">
        <v>34</v>
      </c>
      <c r="AN164" s="35" t="s">
        <v>34</v>
      </c>
      <c r="AO164" s="35" t="s">
        <v>34</v>
      </c>
      <c r="AP164" s="35" t="s">
        <v>34</v>
      </c>
      <c r="AQ164" s="35" t="s">
        <v>34</v>
      </c>
      <c r="AR164" s="35" t="s">
        <v>34</v>
      </c>
      <c r="AS164" s="35" t="s">
        <v>34</v>
      </c>
      <c r="AT164" s="35" t="s">
        <v>34</v>
      </c>
      <c r="AU164" s="35" t="s">
        <v>34</v>
      </c>
    </row>
    <row r="165" spans="2:47" outlineLevel="1">
      <c r="B165" s="32" t="s">
        <v>929</v>
      </c>
      <c r="C165" s="34" t="str">
        <f>C164</f>
        <v>-</v>
      </c>
      <c r="D165" s="34" t="str">
        <f t="shared" ref="D165:D167" si="113">D164</f>
        <v>-</v>
      </c>
      <c r="E165" s="34" t="str">
        <f t="shared" ref="E165:E167" si="114">E164</f>
        <v>-</v>
      </c>
      <c r="F165" s="34" t="str">
        <f t="shared" ref="F165:F167" si="115">F164</f>
        <v>-</v>
      </c>
      <c r="G165" s="34" t="str">
        <f t="shared" ref="G165:G167" si="116">G164</f>
        <v>-</v>
      </c>
      <c r="H165" s="34" t="str">
        <f t="shared" ref="H165:H167" si="117">H164</f>
        <v>-</v>
      </c>
      <c r="I165" s="34" t="str">
        <f t="shared" ref="I165:I167" si="118">I164</f>
        <v>-</v>
      </c>
      <c r="J165" s="34" t="str">
        <f t="shared" ref="J165:J167" si="119">J164</f>
        <v>-</v>
      </c>
      <c r="K165" s="34" t="str">
        <f t="shared" ref="K165:K167" si="120">K164</f>
        <v>-</v>
      </c>
      <c r="L165" s="34" t="str">
        <f t="shared" ref="L165:L167" si="121">L164</f>
        <v>-</v>
      </c>
      <c r="M165" s="34" t="str">
        <f t="shared" ref="M165:M167" si="122">M164</f>
        <v>-</v>
      </c>
      <c r="N165" s="34" t="str">
        <f t="shared" ref="N165:N167" si="123">N164</f>
        <v>-</v>
      </c>
      <c r="O165" s="34" t="str">
        <f t="shared" ref="O165:O167" si="124">O164</f>
        <v>-</v>
      </c>
      <c r="P165" s="34" t="str">
        <f t="shared" ref="P165:P167" si="125">P164</f>
        <v>-</v>
      </c>
      <c r="Q165" s="34" t="str">
        <f t="shared" ref="Q165:AF167" si="126">Q164</f>
        <v>-</v>
      </c>
      <c r="R165" s="34" t="str">
        <f t="shared" si="126"/>
        <v>-</v>
      </c>
      <c r="S165" s="34" t="str">
        <f t="shared" si="126"/>
        <v>-</v>
      </c>
      <c r="T165" s="34" t="str">
        <f t="shared" si="126"/>
        <v>-</v>
      </c>
      <c r="U165" s="34" t="str">
        <f t="shared" si="126"/>
        <v>-</v>
      </c>
      <c r="V165" s="34" t="str">
        <f t="shared" si="126"/>
        <v>-</v>
      </c>
      <c r="W165" s="34" t="str">
        <f t="shared" si="126"/>
        <v>-</v>
      </c>
      <c r="X165" s="34" t="str">
        <f t="shared" si="126"/>
        <v>-</v>
      </c>
      <c r="Y165" s="34" t="str">
        <f t="shared" si="126"/>
        <v>-</v>
      </c>
      <c r="Z165" s="34" t="str">
        <f t="shared" si="126"/>
        <v>-</v>
      </c>
      <c r="AA165" s="34" t="str">
        <f t="shared" si="126"/>
        <v>-</v>
      </c>
      <c r="AB165" s="34" t="str">
        <f t="shared" si="126"/>
        <v>-</v>
      </c>
      <c r="AC165" s="34" t="str">
        <f t="shared" si="126"/>
        <v>-</v>
      </c>
      <c r="AD165" s="34" t="str">
        <f t="shared" si="126"/>
        <v>-</v>
      </c>
      <c r="AE165" s="34" t="str">
        <f t="shared" si="126"/>
        <v>-</v>
      </c>
      <c r="AF165" s="34" t="str">
        <f t="shared" si="126"/>
        <v>-</v>
      </c>
      <c r="AG165" s="34">
        <f>AG164</f>
        <v>220</v>
      </c>
      <c r="AH165" s="34" t="str">
        <f t="shared" ref="AH165:AH167" si="127">AH164</f>
        <v>-</v>
      </c>
      <c r="AI165" s="34" t="str">
        <f t="shared" ref="AI165:AI167" si="128">AI164</f>
        <v>-</v>
      </c>
      <c r="AJ165" s="34" t="str">
        <f t="shared" ref="AJ165:AJ167" si="129">AJ164</f>
        <v>-</v>
      </c>
      <c r="AK165" s="34" t="str">
        <f t="shared" ref="AK165:AK167" si="130">AK164</f>
        <v>-</v>
      </c>
      <c r="AL165" s="34" t="str">
        <f t="shared" ref="AL165:AL167" si="131">AL164</f>
        <v>-</v>
      </c>
      <c r="AM165" s="34" t="str">
        <f t="shared" ref="AM165:AM167" si="132">AM164</f>
        <v>-</v>
      </c>
      <c r="AN165" s="34" t="str">
        <f t="shared" ref="AN165:AN167" si="133">AN164</f>
        <v>-</v>
      </c>
      <c r="AO165" s="34" t="str">
        <f t="shared" ref="AO165:AO167" si="134">AO164</f>
        <v>-</v>
      </c>
      <c r="AP165" s="34" t="str">
        <f t="shared" ref="AP165:AP167" si="135">AP164</f>
        <v>-</v>
      </c>
      <c r="AQ165" s="34" t="str">
        <f t="shared" ref="AQ165:AQ167" si="136">AQ164</f>
        <v>-</v>
      </c>
      <c r="AR165" s="34" t="str">
        <f t="shared" ref="AR165:AR167" si="137">AR164</f>
        <v>-</v>
      </c>
      <c r="AS165" s="34" t="str">
        <f t="shared" ref="AS165:AS167" si="138">AS164</f>
        <v>-</v>
      </c>
      <c r="AT165" s="34" t="str">
        <f t="shared" ref="AT165:AT167" si="139">AT164</f>
        <v>-</v>
      </c>
      <c r="AU165" s="34" t="str">
        <f t="shared" ref="AU165:AU167" si="140">AU164</f>
        <v>-</v>
      </c>
    </row>
    <row r="166" spans="2:47" outlineLevel="1">
      <c r="B166" s="32" t="s">
        <v>930</v>
      </c>
      <c r="C166" s="34" t="str">
        <f t="shared" ref="C166:C167" si="141">C165</f>
        <v>-</v>
      </c>
      <c r="D166" s="34" t="str">
        <f t="shared" si="113"/>
        <v>-</v>
      </c>
      <c r="E166" s="34" t="str">
        <f t="shared" si="114"/>
        <v>-</v>
      </c>
      <c r="F166" s="34" t="str">
        <f t="shared" si="115"/>
        <v>-</v>
      </c>
      <c r="G166" s="34" t="str">
        <f t="shared" si="116"/>
        <v>-</v>
      </c>
      <c r="H166" s="34" t="str">
        <f t="shared" si="117"/>
        <v>-</v>
      </c>
      <c r="I166" s="34" t="str">
        <f t="shared" si="118"/>
        <v>-</v>
      </c>
      <c r="J166" s="34" t="str">
        <f t="shared" si="119"/>
        <v>-</v>
      </c>
      <c r="K166" s="34" t="str">
        <f t="shared" si="120"/>
        <v>-</v>
      </c>
      <c r="L166" s="34" t="str">
        <f t="shared" si="121"/>
        <v>-</v>
      </c>
      <c r="M166" s="34" t="str">
        <f t="shared" si="122"/>
        <v>-</v>
      </c>
      <c r="N166" s="34" t="str">
        <f t="shared" si="123"/>
        <v>-</v>
      </c>
      <c r="O166" s="34" t="str">
        <f t="shared" si="124"/>
        <v>-</v>
      </c>
      <c r="P166" s="34" t="str">
        <f t="shared" si="125"/>
        <v>-</v>
      </c>
      <c r="Q166" s="34" t="str">
        <f t="shared" si="126"/>
        <v>-</v>
      </c>
      <c r="R166" s="34" t="str">
        <f t="shared" si="126"/>
        <v>-</v>
      </c>
      <c r="S166" s="34" t="str">
        <f t="shared" si="126"/>
        <v>-</v>
      </c>
      <c r="T166" s="34" t="str">
        <f t="shared" si="126"/>
        <v>-</v>
      </c>
      <c r="U166" s="34" t="str">
        <f t="shared" si="126"/>
        <v>-</v>
      </c>
      <c r="V166" s="34" t="str">
        <f t="shared" si="126"/>
        <v>-</v>
      </c>
      <c r="W166" s="34" t="str">
        <f t="shared" si="126"/>
        <v>-</v>
      </c>
      <c r="X166" s="34" t="str">
        <f t="shared" si="126"/>
        <v>-</v>
      </c>
      <c r="Y166" s="34" t="str">
        <f t="shared" si="126"/>
        <v>-</v>
      </c>
      <c r="Z166" s="34" t="str">
        <f t="shared" si="126"/>
        <v>-</v>
      </c>
      <c r="AA166" s="34" t="str">
        <f t="shared" si="126"/>
        <v>-</v>
      </c>
      <c r="AB166" s="34" t="str">
        <f t="shared" si="126"/>
        <v>-</v>
      </c>
      <c r="AC166" s="34" t="str">
        <f t="shared" si="126"/>
        <v>-</v>
      </c>
      <c r="AD166" s="34" t="str">
        <f t="shared" si="126"/>
        <v>-</v>
      </c>
      <c r="AE166" s="34" t="str">
        <f t="shared" si="126"/>
        <v>-</v>
      </c>
      <c r="AF166" s="34" t="str">
        <f t="shared" si="126"/>
        <v>-</v>
      </c>
      <c r="AG166" s="34">
        <f t="shared" ref="AG166:AG167" si="142">AG165</f>
        <v>220</v>
      </c>
      <c r="AH166" s="34" t="str">
        <f t="shared" si="127"/>
        <v>-</v>
      </c>
      <c r="AI166" s="34" t="str">
        <f t="shared" si="128"/>
        <v>-</v>
      </c>
      <c r="AJ166" s="34" t="str">
        <f t="shared" si="129"/>
        <v>-</v>
      </c>
      <c r="AK166" s="34" t="str">
        <f t="shared" si="130"/>
        <v>-</v>
      </c>
      <c r="AL166" s="34" t="str">
        <f t="shared" si="131"/>
        <v>-</v>
      </c>
      <c r="AM166" s="34" t="str">
        <f t="shared" si="132"/>
        <v>-</v>
      </c>
      <c r="AN166" s="34" t="str">
        <f t="shared" si="133"/>
        <v>-</v>
      </c>
      <c r="AO166" s="34" t="str">
        <f t="shared" si="134"/>
        <v>-</v>
      </c>
      <c r="AP166" s="34" t="str">
        <f t="shared" si="135"/>
        <v>-</v>
      </c>
      <c r="AQ166" s="34" t="str">
        <f t="shared" si="136"/>
        <v>-</v>
      </c>
      <c r="AR166" s="34" t="str">
        <f t="shared" si="137"/>
        <v>-</v>
      </c>
      <c r="AS166" s="34" t="str">
        <f t="shared" si="138"/>
        <v>-</v>
      </c>
      <c r="AT166" s="34" t="str">
        <f t="shared" si="139"/>
        <v>-</v>
      </c>
      <c r="AU166" s="34" t="str">
        <f t="shared" si="140"/>
        <v>-</v>
      </c>
    </row>
    <row r="167" spans="2:47" outlineLevel="1">
      <c r="B167" s="32" t="s">
        <v>931</v>
      </c>
      <c r="C167" s="34" t="str">
        <f t="shared" si="141"/>
        <v>-</v>
      </c>
      <c r="D167" s="34" t="str">
        <f t="shared" si="113"/>
        <v>-</v>
      </c>
      <c r="E167" s="34" t="str">
        <f t="shared" si="114"/>
        <v>-</v>
      </c>
      <c r="F167" s="34" t="str">
        <f t="shared" si="115"/>
        <v>-</v>
      </c>
      <c r="G167" s="34" t="str">
        <f t="shared" si="116"/>
        <v>-</v>
      </c>
      <c r="H167" s="34" t="str">
        <f t="shared" si="117"/>
        <v>-</v>
      </c>
      <c r="I167" s="34" t="str">
        <f t="shared" si="118"/>
        <v>-</v>
      </c>
      <c r="J167" s="34" t="str">
        <f t="shared" si="119"/>
        <v>-</v>
      </c>
      <c r="K167" s="34" t="str">
        <f t="shared" si="120"/>
        <v>-</v>
      </c>
      <c r="L167" s="34" t="str">
        <f t="shared" si="121"/>
        <v>-</v>
      </c>
      <c r="M167" s="34" t="str">
        <f t="shared" si="122"/>
        <v>-</v>
      </c>
      <c r="N167" s="34" t="str">
        <f t="shared" si="123"/>
        <v>-</v>
      </c>
      <c r="O167" s="34" t="str">
        <f t="shared" si="124"/>
        <v>-</v>
      </c>
      <c r="P167" s="34" t="str">
        <f t="shared" si="125"/>
        <v>-</v>
      </c>
      <c r="Q167" s="34" t="str">
        <f t="shared" si="126"/>
        <v>-</v>
      </c>
      <c r="R167" s="34" t="str">
        <f t="shared" si="126"/>
        <v>-</v>
      </c>
      <c r="S167" s="34" t="str">
        <f t="shared" si="126"/>
        <v>-</v>
      </c>
      <c r="T167" s="34" t="str">
        <f t="shared" si="126"/>
        <v>-</v>
      </c>
      <c r="U167" s="34" t="str">
        <f t="shared" si="126"/>
        <v>-</v>
      </c>
      <c r="V167" s="34" t="str">
        <f t="shared" si="126"/>
        <v>-</v>
      </c>
      <c r="W167" s="34" t="str">
        <f t="shared" si="126"/>
        <v>-</v>
      </c>
      <c r="X167" s="34" t="str">
        <f t="shared" si="126"/>
        <v>-</v>
      </c>
      <c r="Y167" s="34" t="str">
        <f t="shared" si="126"/>
        <v>-</v>
      </c>
      <c r="Z167" s="34" t="str">
        <f t="shared" si="126"/>
        <v>-</v>
      </c>
      <c r="AA167" s="34" t="str">
        <f t="shared" si="126"/>
        <v>-</v>
      </c>
      <c r="AB167" s="34" t="str">
        <f t="shared" si="126"/>
        <v>-</v>
      </c>
      <c r="AC167" s="34" t="str">
        <f t="shared" si="126"/>
        <v>-</v>
      </c>
      <c r="AD167" s="34" t="str">
        <f t="shared" si="126"/>
        <v>-</v>
      </c>
      <c r="AE167" s="34" t="str">
        <f t="shared" si="126"/>
        <v>-</v>
      </c>
      <c r="AF167" s="34" t="str">
        <f t="shared" si="126"/>
        <v>-</v>
      </c>
      <c r="AG167" s="34">
        <f t="shared" si="142"/>
        <v>220</v>
      </c>
      <c r="AH167" s="34" t="str">
        <f t="shared" si="127"/>
        <v>-</v>
      </c>
      <c r="AI167" s="34" t="str">
        <f t="shared" si="128"/>
        <v>-</v>
      </c>
      <c r="AJ167" s="34" t="str">
        <f t="shared" si="129"/>
        <v>-</v>
      </c>
      <c r="AK167" s="34" t="str">
        <f t="shared" si="130"/>
        <v>-</v>
      </c>
      <c r="AL167" s="34" t="str">
        <f t="shared" si="131"/>
        <v>-</v>
      </c>
      <c r="AM167" s="34" t="str">
        <f t="shared" si="132"/>
        <v>-</v>
      </c>
      <c r="AN167" s="34" t="str">
        <f t="shared" si="133"/>
        <v>-</v>
      </c>
      <c r="AO167" s="34" t="str">
        <f t="shared" si="134"/>
        <v>-</v>
      </c>
      <c r="AP167" s="34" t="str">
        <f t="shared" si="135"/>
        <v>-</v>
      </c>
      <c r="AQ167" s="34" t="str">
        <f t="shared" si="136"/>
        <v>-</v>
      </c>
      <c r="AR167" s="34" t="str">
        <f t="shared" si="137"/>
        <v>-</v>
      </c>
      <c r="AS167" s="34" t="str">
        <f t="shared" si="138"/>
        <v>-</v>
      </c>
      <c r="AT167" s="34" t="str">
        <f t="shared" si="139"/>
        <v>-</v>
      </c>
      <c r="AU167" s="34" t="str">
        <f t="shared" si="140"/>
        <v>-</v>
      </c>
    </row>
    <row r="168" spans="2:47" outlineLevel="1">
      <c r="B168" s="32" t="s">
        <v>1023</v>
      </c>
      <c r="C168" s="35" t="s">
        <v>34</v>
      </c>
      <c r="D168" s="35" t="s">
        <v>34</v>
      </c>
      <c r="E168" s="35" t="s">
        <v>34</v>
      </c>
      <c r="F168" s="35" t="s">
        <v>34</v>
      </c>
      <c r="G168" s="35" t="s">
        <v>34</v>
      </c>
      <c r="H168" s="35" t="s">
        <v>34</v>
      </c>
      <c r="I168" s="35" t="s">
        <v>34</v>
      </c>
      <c r="J168" s="35" t="s">
        <v>34</v>
      </c>
      <c r="K168" s="35" t="s">
        <v>34</v>
      </c>
      <c r="L168" s="35" t="s">
        <v>34</v>
      </c>
      <c r="M168" s="35" t="s">
        <v>34</v>
      </c>
      <c r="N168" s="35" t="s">
        <v>34</v>
      </c>
      <c r="O168" s="35" t="s">
        <v>34</v>
      </c>
      <c r="P168" s="35" t="s">
        <v>34</v>
      </c>
      <c r="Q168" s="35" t="s">
        <v>34</v>
      </c>
      <c r="R168" s="35" t="s">
        <v>34</v>
      </c>
      <c r="S168" s="35" t="s">
        <v>34</v>
      </c>
      <c r="T168" s="35" t="s">
        <v>34</v>
      </c>
      <c r="U168" s="35" t="s">
        <v>34</v>
      </c>
      <c r="V168" s="35" t="s">
        <v>34</v>
      </c>
      <c r="W168" s="35" t="s">
        <v>34</v>
      </c>
      <c r="X168" s="35" t="s">
        <v>34</v>
      </c>
      <c r="Y168" s="35" t="s">
        <v>34</v>
      </c>
      <c r="Z168" s="35" t="s">
        <v>34</v>
      </c>
      <c r="AA168" s="35" t="s">
        <v>34</v>
      </c>
      <c r="AB168" s="35" t="s">
        <v>34</v>
      </c>
      <c r="AC168" s="35" t="s">
        <v>34</v>
      </c>
      <c r="AD168" s="35" t="s">
        <v>34</v>
      </c>
      <c r="AE168" s="35" t="s">
        <v>34</v>
      </c>
      <c r="AF168" s="35" t="s">
        <v>34</v>
      </c>
      <c r="AG168" s="35">
        <v>31</v>
      </c>
      <c r="AH168" s="35">
        <v>32</v>
      </c>
      <c r="AI168" s="35">
        <v>33</v>
      </c>
      <c r="AJ168" s="35">
        <v>34</v>
      </c>
      <c r="AK168" s="35" t="s">
        <v>34</v>
      </c>
      <c r="AL168" s="35" t="s">
        <v>34</v>
      </c>
      <c r="AM168" s="35" t="s">
        <v>34</v>
      </c>
      <c r="AN168" s="35" t="s">
        <v>34</v>
      </c>
      <c r="AO168" s="35" t="s">
        <v>34</v>
      </c>
      <c r="AP168" s="35" t="s">
        <v>34</v>
      </c>
      <c r="AQ168" s="35" t="s">
        <v>34</v>
      </c>
      <c r="AR168" s="35" t="s">
        <v>34</v>
      </c>
      <c r="AS168" s="35" t="s">
        <v>34</v>
      </c>
      <c r="AT168" s="35" t="s">
        <v>34</v>
      </c>
      <c r="AU168" s="35" t="s">
        <v>34</v>
      </c>
    </row>
    <row r="169" spans="2:47" outlineLevel="1">
      <c r="B169" s="32" t="s">
        <v>934</v>
      </c>
      <c r="C169" s="35" t="s">
        <v>34</v>
      </c>
      <c r="D169" s="35" t="s">
        <v>34</v>
      </c>
      <c r="E169" s="35" t="s">
        <v>34</v>
      </c>
      <c r="F169" s="35" t="s">
        <v>34</v>
      </c>
      <c r="G169" s="35" t="s">
        <v>34</v>
      </c>
      <c r="H169" s="35" t="s">
        <v>34</v>
      </c>
      <c r="I169" s="35" t="s">
        <v>34</v>
      </c>
      <c r="J169" s="35" t="s">
        <v>34</v>
      </c>
      <c r="K169" s="35" t="s">
        <v>34</v>
      </c>
      <c r="L169" s="35" t="s">
        <v>34</v>
      </c>
      <c r="M169" s="35" t="s">
        <v>34</v>
      </c>
      <c r="N169" s="35" t="s">
        <v>34</v>
      </c>
      <c r="O169" s="35" t="s">
        <v>34</v>
      </c>
      <c r="P169" s="35" t="s">
        <v>34</v>
      </c>
      <c r="Q169" s="35" t="s">
        <v>34</v>
      </c>
      <c r="R169" s="35" t="s">
        <v>34</v>
      </c>
      <c r="S169" s="35" t="s">
        <v>34</v>
      </c>
      <c r="T169" s="35" t="s">
        <v>34</v>
      </c>
      <c r="U169" s="35" t="s">
        <v>34</v>
      </c>
      <c r="V169" s="35" t="s">
        <v>34</v>
      </c>
      <c r="W169" s="35" t="s">
        <v>34</v>
      </c>
      <c r="X169" s="35" t="s">
        <v>34</v>
      </c>
      <c r="Y169" s="35" t="s">
        <v>34</v>
      </c>
      <c r="Z169" s="35" t="s">
        <v>34</v>
      </c>
      <c r="AA169" s="35" t="s">
        <v>34</v>
      </c>
      <c r="AB169" s="35" t="s">
        <v>34</v>
      </c>
      <c r="AC169" s="35" t="s">
        <v>34</v>
      </c>
      <c r="AD169" s="35" t="s">
        <v>34</v>
      </c>
      <c r="AE169" s="35" t="s">
        <v>34</v>
      </c>
      <c r="AF169" s="35" t="s">
        <v>34</v>
      </c>
      <c r="AG169" s="35">
        <f>340/4</f>
        <v>85</v>
      </c>
      <c r="AH169" s="35">
        <f t="shared" ref="AH169:AJ169" si="143">340/4</f>
        <v>85</v>
      </c>
      <c r="AI169" s="35">
        <f t="shared" si="143"/>
        <v>85</v>
      </c>
      <c r="AJ169" s="35">
        <f t="shared" si="143"/>
        <v>85</v>
      </c>
      <c r="AK169" s="35" t="s">
        <v>34</v>
      </c>
      <c r="AL169" s="35" t="s">
        <v>34</v>
      </c>
      <c r="AM169" s="35" t="s">
        <v>34</v>
      </c>
      <c r="AN169" s="35" t="s">
        <v>34</v>
      </c>
      <c r="AO169" s="35" t="s">
        <v>34</v>
      </c>
      <c r="AP169" s="35" t="s">
        <v>34</v>
      </c>
      <c r="AQ169" s="35" t="s">
        <v>34</v>
      </c>
      <c r="AR169" s="35" t="s">
        <v>34</v>
      </c>
      <c r="AS169" s="35" t="s">
        <v>34</v>
      </c>
      <c r="AT169" s="35" t="s">
        <v>34</v>
      </c>
      <c r="AU169" s="35" t="s">
        <v>34</v>
      </c>
    </row>
    <row r="170" spans="2:47" outlineLevel="1">
      <c r="B170" s="32" t="s">
        <v>929</v>
      </c>
      <c r="C170" s="34" t="str">
        <f t="shared" ref="C170:C172" si="144">C169</f>
        <v>-</v>
      </c>
      <c r="D170" s="34" t="str">
        <f t="shared" ref="D170:D172" si="145">D169</f>
        <v>-</v>
      </c>
      <c r="E170" s="34" t="str">
        <f t="shared" ref="E170:E172" si="146">E169</f>
        <v>-</v>
      </c>
      <c r="F170" s="34" t="str">
        <f t="shared" ref="F170:F172" si="147">F169</f>
        <v>-</v>
      </c>
      <c r="G170" s="34" t="str">
        <f t="shared" ref="G170:G172" si="148">G169</f>
        <v>-</v>
      </c>
      <c r="H170" s="34" t="str">
        <f t="shared" ref="H170:H172" si="149">H169</f>
        <v>-</v>
      </c>
      <c r="I170" s="34" t="str">
        <f t="shared" ref="I170:I172" si="150">I169</f>
        <v>-</v>
      </c>
      <c r="J170" s="34" t="str">
        <f t="shared" ref="J170:J172" si="151">J169</f>
        <v>-</v>
      </c>
      <c r="K170" s="34" t="str">
        <f t="shared" ref="K170:K172" si="152">K169</f>
        <v>-</v>
      </c>
      <c r="L170" s="34" t="str">
        <f t="shared" ref="L170:L172" si="153">L169</f>
        <v>-</v>
      </c>
      <c r="M170" s="34" t="str">
        <f t="shared" ref="M170:M172" si="154">M169</f>
        <v>-</v>
      </c>
      <c r="N170" s="34" t="str">
        <f t="shared" ref="N170:N172" si="155">N169</f>
        <v>-</v>
      </c>
      <c r="O170" s="34" t="str">
        <f t="shared" ref="O170:O172" si="156">O169</f>
        <v>-</v>
      </c>
      <c r="P170" s="34" t="str">
        <f t="shared" ref="P170:P172" si="157">P169</f>
        <v>-</v>
      </c>
      <c r="Q170" s="34" t="str">
        <f t="shared" ref="Q170:AF172" si="158">Q169</f>
        <v>-</v>
      </c>
      <c r="R170" s="34" t="str">
        <f t="shared" si="158"/>
        <v>-</v>
      </c>
      <c r="S170" s="34" t="str">
        <f t="shared" si="158"/>
        <v>-</v>
      </c>
      <c r="T170" s="34" t="str">
        <f t="shared" si="158"/>
        <v>-</v>
      </c>
      <c r="U170" s="34" t="str">
        <f t="shared" si="158"/>
        <v>-</v>
      </c>
      <c r="V170" s="34" t="str">
        <f t="shared" si="158"/>
        <v>-</v>
      </c>
      <c r="W170" s="34" t="str">
        <f t="shared" si="158"/>
        <v>-</v>
      </c>
      <c r="X170" s="34" t="str">
        <f t="shared" si="158"/>
        <v>-</v>
      </c>
      <c r="Y170" s="34" t="str">
        <f t="shared" si="158"/>
        <v>-</v>
      </c>
      <c r="Z170" s="34" t="str">
        <f t="shared" si="158"/>
        <v>-</v>
      </c>
      <c r="AA170" s="34" t="str">
        <f t="shared" si="158"/>
        <v>-</v>
      </c>
      <c r="AB170" s="34" t="str">
        <f t="shared" si="158"/>
        <v>-</v>
      </c>
      <c r="AC170" s="34" t="str">
        <f t="shared" si="158"/>
        <v>-</v>
      </c>
      <c r="AD170" s="34" t="str">
        <f t="shared" si="158"/>
        <v>-</v>
      </c>
      <c r="AE170" s="34" t="str">
        <f t="shared" si="158"/>
        <v>-</v>
      </c>
      <c r="AF170" s="34" t="str">
        <f t="shared" si="158"/>
        <v>-</v>
      </c>
      <c r="AG170" s="34">
        <f t="shared" ref="AG170:AG172" si="159">AG169</f>
        <v>85</v>
      </c>
      <c r="AH170" s="34">
        <f t="shared" ref="AH170:AH172" si="160">AH169</f>
        <v>85</v>
      </c>
      <c r="AI170" s="34">
        <f t="shared" ref="AI170:AI172" si="161">AI169</f>
        <v>85</v>
      </c>
      <c r="AJ170" s="34">
        <f t="shared" ref="AJ170:AJ172" si="162">AJ169</f>
        <v>85</v>
      </c>
      <c r="AK170" s="34" t="str">
        <f t="shared" ref="AK170:AK172" si="163">AK169</f>
        <v>-</v>
      </c>
      <c r="AL170" s="34" t="str">
        <f t="shared" ref="AL170:AL172" si="164">AL169</f>
        <v>-</v>
      </c>
      <c r="AM170" s="34" t="str">
        <f t="shared" ref="AM170:AM172" si="165">AM169</f>
        <v>-</v>
      </c>
      <c r="AN170" s="34" t="str">
        <f t="shared" ref="AN170:AN172" si="166">AN169</f>
        <v>-</v>
      </c>
      <c r="AO170" s="34" t="str">
        <f t="shared" ref="AO170:AO172" si="167">AO169</f>
        <v>-</v>
      </c>
      <c r="AP170" s="34" t="str">
        <f t="shared" ref="AP170:AP172" si="168">AP169</f>
        <v>-</v>
      </c>
      <c r="AQ170" s="34" t="str">
        <f t="shared" ref="AQ170:AQ172" si="169">AQ169</f>
        <v>-</v>
      </c>
      <c r="AR170" s="34" t="str">
        <f t="shared" ref="AR170:AR172" si="170">AR169</f>
        <v>-</v>
      </c>
      <c r="AS170" s="34" t="str">
        <f t="shared" ref="AS170:AS172" si="171">AS169</f>
        <v>-</v>
      </c>
      <c r="AT170" s="34" t="str">
        <f t="shared" ref="AT170:AT172" si="172">AT169</f>
        <v>-</v>
      </c>
      <c r="AU170" s="34" t="str">
        <f t="shared" ref="AU170:AU172" si="173">AU169</f>
        <v>-</v>
      </c>
    </row>
    <row r="171" spans="2:47" outlineLevel="1">
      <c r="B171" s="32" t="s">
        <v>930</v>
      </c>
      <c r="C171" s="34" t="str">
        <f t="shared" si="144"/>
        <v>-</v>
      </c>
      <c r="D171" s="34" t="str">
        <f t="shared" si="145"/>
        <v>-</v>
      </c>
      <c r="E171" s="34" t="str">
        <f t="shared" si="146"/>
        <v>-</v>
      </c>
      <c r="F171" s="34" t="str">
        <f t="shared" si="147"/>
        <v>-</v>
      </c>
      <c r="G171" s="34" t="str">
        <f t="shared" si="148"/>
        <v>-</v>
      </c>
      <c r="H171" s="34" t="str">
        <f t="shared" si="149"/>
        <v>-</v>
      </c>
      <c r="I171" s="34" t="str">
        <f t="shared" si="150"/>
        <v>-</v>
      </c>
      <c r="J171" s="34" t="str">
        <f t="shared" si="151"/>
        <v>-</v>
      </c>
      <c r="K171" s="34" t="str">
        <f t="shared" si="152"/>
        <v>-</v>
      </c>
      <c r="L171" s="34" t="str">
        <f t="shared" si="153"/>
        <v>-</v>
      </c>
      <c r="M171" s="34" t="str">
        <f t="shared" si="154"/>
        <v>-</v>
      </c>
      <c r="N171" s="34" t="str">
        <f t="shared" si="155"/>
        <v>-</v>
      </c>
      <c r="O171" s="34" t="str">
        <f t="shared" si="156"/>
        <v>-</v>
      </c>
      <c r="P171" s="34" t="str">
        <f t="shared" si="157"/>
        <v>-</v>
      </c>
      <c r="Q171" s="34" t="str">
        <f t="shared" si="158"/>
        <v>-</v>
      </c>
      <c r="R171" s="34" t="str">
        <f t="shared" si="158"/>
        <v>-</v>
      </c>
      <c r="S171" s="34" t="str">
        <f t="shared" si="158"/>
        <v>-</v>
      </c>
      <c r="T171" s="34" t="str">
        <f t="shared" si="158"/>
        <v>-</v>
      </c>
      <c r="U171" s="34" t="str">
        <f t="shared" si="158"/>
        <v>-</v>
      </c>
      <c r="V171" s="34" t="str">
        <f t="shared" si="158"/>
        <v>-</v>
      </c>
      <c r="W171" s="34" t="str">
        <f t="shared" si="158"/>
        <v>-</v>
      </c>
      <c r="X171" s="34" t="str">
        <f t="shared" si="158"/>
        <v>-</v>
      </c>
      <c r="Y171" s="34" t="str">
        <f t="shared" si="158"/>
        <v>-</v>
      </c>
      <c r="Z171" s="34" t="str">
        <f t="shared" si="158"/>
        <v>-</v>
      </c>
      <c r="AA171" s="34" t="str">
        <f t="shared" si="158"/>
        <v>-</v>
      </c>
      <c r="AB171" s="34" t="str">
        <f t="shared" si="158"/>
        <v>-</v>
      </c>
      <c r="AC171" s="34" t="str">
        <f t="shared" si="158"/>
        <v>-</v>
      </c>
      <c r="AD171" s="34" t="str">
        <f t="shared" si="158"/>
        <v>-</v>
      </c>
      <c r="AE171" s="34" t="str">
        <f t="shared" si="158"/>
        <v>-</v>
      </c>
      <c r="AF171" s="34" t="str">
        <f t="shared" si="158"/>
        <v>-</v>
      </c>
      <c r="AG171" s="34">
        <f t="shared" si="159"/>
        <v>85</v>
      </c>
      <c r="AH171" s="34">
        <f t="shared" si="160"/>
        <v>85</v>
      </c>
      <c r="AI171" s="34">
        <f t="shared" si="161"/>
        <v>85</v>
      </c>
      <c r="AJ171" s="34">
        <f t="shared" si="162"/>
        <v>85</v>
      </c>
      <c r="AK171" s="34" t="str">
        <f t="shared" si="163"/>
        <v>-</v>
      </c>
      <c r="AL171" s="34" t="str">
        <f t="shared" si="164"/>
        <v>-</v>
      </c>
      <c r="AM171" s="34" t="str">
        <f t="shared" si="165"/>
        <v>-</v>
      </c>
      <c r="AN171" s="34" t="str">
        <f t="shared" si="166"/>
        <v>-</v>
      </c>
      <c r="AO171" s="34" t="str">
        <f t="shared" si="167"/>
        <v>-</v>
      </c>
      <c r="AP171" s="34" t="str">
        <f t="shared" si="168"/>
        <v>-</v>
      </c>
      <c r="AQ171" s="34" t="str">
        <f t="shared" si="169"/>
        <v>-</v>
      </c>
      <c r="AR171" s="34" t="str">
        <f t="shared" si="170"/>
        <v>-</v>
      </c>
      <c r="AS171" s="34" t="str">
        <f t="shared" si="171"/>
        <v>-</v>
      </c>
      <c r="AT171" s="34" t="str">
        <f t="shared" si="172"/>
        <v>-</v>
      </c>
      <c r="AU171" s="34" t="str">
        <f t="shared" si="173"/>
        <v>-</v>
      </c>
    </row>
    <row r="172" spans="2:47" outlineLevel="1">
      <c r="B172" s="32" t="s">
        <v>931</v>
      </c>
      <c r="C172" s="34" t="str">
        <f t="shared" si="144"/>
        <v>-</v>
      </c>
      <c r="D172" s="34" t="str">
        <f t="shared" si="145"/>
        <v>-</v>
      </c>
      <c r="E172" s="34" t="str">
        <f t="shared" si="146"/>
        <v>-</v>
      </c>
      <c r="F172" s="34" t="str">
        <f t="shared" si="147"/>
        <v>-</v>
      </c>
      <c r="G172" s="34" t="str">
        <f t="shared" si="148"/>
        <v>-</v>
      </c>
      <c r="H172" s="34" t="str">
        <f t="shared" si="149"/>
        <v>-</v>
      </c>
      <c r="I172" s="34" t="str">
        <f t="shared" si="150"/>
        <v>-</v>
      </c>
      <c r="J172" s="34" t="str">
        <f t="shared" si="151"/>
        <v>-</v>
      </c>
      <c r="K172" s="34" t="str">
        <f t="shared" si="152"/>
        <v>-</v>
      </c>
      <c r="L172" s="34" t="str">
        <f t="shared" si="153"/>
        <v>-</v>
      </c>
      <c r="M172" s="34" t="str">
        <f t="shared" si="154"/>
        <v>-</v>
      </c>
      <c r="N172" s="34" t="str">
        <f t="shared" si="155"/>
        <v>-</v>
      </c>
      <c r="O172" s="34" t="str">
        <f t="shared" si="156"/>
        <v>-</v>
      </c>
      <c r="P172" s="34" t="str">
        <f t="shared" si="157"/>
        <v>-</v>
      </c>
      <c r="Q172" s="34" t="str">
        <f t="shared" si="158"/>
        <v>-</v>
      </c>
      <c r="R172" s="34" t="str">
        <f t="shared" si="158"/>
        <v>-</v>
      </c>
      <c r="S172" s="34" t="str">
        <f t="shared" si="158"/>
        <v>-</v>
      </c>
      <c r="T172" s="34" t="str">
        <f t="shared" si="158"/>
        <v>-</v>
      </c>
      <c r="U172" s="34" t="str">
        <f t="shared" si="158"/>
        <v>-</v>
      </c>
      <c r="V172" s="34" t="str">
        <f t="shared" si="158"/>
        <v>-</v>
      </c>
      <c r="W172" s="34" t="str">
        <f t="shared" si="158"/>
        <v>-</v>
      </c>
      <c r="X172" s="34" t="str">
        <f t="shared" si="158"/>
        <v>-</v>
      </c>
      <c r="Y172" s="34" t="str">
        <f t="shared" si="158"/>
        <v>-</v>
      </c>
      <c r="Z172" s="34" t="str">
        <f t="shared" si="158"/>
        <v>-</v>
      </c>
      <c r="AA172" s="34" t="str">
        <f t="shared" si="158"/>
        <v>-</v>
      </c>
      <c r="AB172" s="34" t="str">
        <f t="shared" si="158"/>
        <v>-</v>
      </c>
      <c r="AC172" s="34" t="str">
        <f t="shared" si="158"/>
        <v>-</v>
      </c>
      <c r="AD172" s="34" t="str">
        <f t="shared" si="158"/>
        <v>-</v>
      </c>
      <c r="AE172" s="34" t="str">
        <f t="shared" si="158"/>
        <v>-</v>
      </c>
      <c r="AF172" s="34" t="str">
        <f t="shared" si="158"/>
        <v>-</v>
      </c>
      <c r="AG172" s="34">
        <f t="shared" si="159"/>
        <v>85</v>
      </c>
      <c r="AH172" s="34">
        <f t="shared" si="160"/>
        <v>85</v>
      </c>
      <c r="AI172" s="34">
        <f t="shared" si="161"/>
        <v>85</v>
      </c>
      <c r="AJ172" s="34">
        <f t="shared" si="162"/>
        <v>85</v>
      </c>
      <c r="AK172" s="34" t="str">
        <f t="shared" si="163"/>
        <v>-</v>
      </c>
      <c r="AL172" s="34" t="str">
        <f t="shared" si="164"/>
        <v>-</v>
      </c>
      <c r="AM172" s="34" t="str">
        <f t="shared" si="165"/>
        <v>-</v>
      </c>
      <c r="AN172" s="34" t="str">
        <f t="shared" si="166"/>
        <v>-</v>
      </c>
      <c r="AO172" s="34" t="str">
        <f t="shared" si="167"/>
        <v>-</v>
      </c>
      <c r="AP172" s="34" t="str">
        <f t="shared" si="168"/>
        <v>-</v>
      </c>
      <c r="AQ172" s="34" t="str">
        <f t="shared" si="169"/>
        <v>-</v>
      </c>
      <c r="AR172" s="34" t="str">
        <f t="shared" si="170"/>
        <v>-</v>
      </c>
      <c r="AS172" s="34" t="str">
        <f t="shared" si="171"/>
        <v>-</v>
      </c>
      <c r="AT172" s="34" t="str">
        <f t="shared" si="172"/>
        <v>-</v>
      </c>
      <c r="AU172" s="34" t="str">
        <f t="shared" si="173"/>
        <v>-</v>
      </c>
    </row>
    <row r="173" spans="2:47" outlineLevel="1">
      <c r="B173" s="32" t="s">
        <v>1023</v>
      </c>
      <c r="C173" s="35" t="s">
        <v>34</v>
      </c>
      <c r="D173" s="35" t="s">
        <v>34</v>
      </c>
      <c r="E173" s="35" t="s">
        <v>34</v>
      </c>
      <c r="F173" s="35" t="s">
        <v>34</v>
      </c>
      <c r="G173" s="35" t="s">
        <v>34</v>
      </c>
      <c r="H173" s="35" t="s">
        <v>34</v>
      </c>
      <c r="I173" s="35" t="s">
        <v>34</v>
      </c>
      <c r="J173" s="35" t="s">
        <v>34</v>
      </c>
      <c r="K173" s="35" t="s">
        <v>34</v>
      </c>
      <c r="L173" s="35" t="s">
        <v>34</v>
      </c>
      <c r="M173" s="35" t="s">
        <v>34</v>
      </c>
      <c r="N173" s="35" t="s">
        <v>34</v>
      </c>
      <c r="O173" s="35" t="s">
        <v>34</v>
      </c>
      <c r="P173" s="35" t="s">
        <v>34</v>
      </c>
      <c r="Q173" s="35" t="s">
        <v>34</v>
      </c>
      <c r="R173" s="35">
        <v>1</v>
      </c>
      <c r="S173" s="35">
        <v>14</v>
      </c>
      <c r="T173" s="35">
        <v>15</v>
      </c>
      <c r="U173" s="35">
        <v>28</v>
      </c>
      <c r="V173" s="35">
        <v>34</v>
      </c>
      <c r="W173" s="35">
        <v>16</v>
      </c>
      <c r="X173" s="35">
        <v>27</v>
      </c>
      <c r="Y173" s="35">
        <v>33</v>
      </c>
      <c r="Z173" s="35">
        <v>12</v>
      </c>
      <c r="AA173" s="35">
        <v>13</v>
      </c>
      <c r="AB173" s="35">
        <v>31</v>
      </c>
      <c r="AC173" s="35">
        <v>4</v>
      </c>
      <c r="AD173" s="35">
        <v>5</v>
      </c>
      <c r="AE173" s="35">
        <v>7</v>
      </c>
      <c r="AF173" s="35">
        <v>32</v>
      </c>
      <c r="AG173" s="35">
        <v>31</v>
      </c>
      <c r="AH173" s="35">
        <v>32</v>
      </c>
      <c r="AI173" s="35">
        <v>33</v>
      </c>
      <c r="AJ173" s="35">
        <v>34</v>
      </c>
      <c r="AK173" s="35" t="s">
        <v>34</v>
      </c>
      <c r="AL173" s="35" t="s">
        <v>34</v>
      </c>
      <c r="AM173" s="35" t="s">
        <v>34</v>
      </c>
      <c r="AN173" s="35" t="s">
        <v>34</v>
      </c>
      <c r="AO173" s="35" t="s">
        <v>34</v>
      </c>
      <c r="AP173" s="35" t="s">
        <v>34</v>
      </c>
      <c r="AQ173" s="35" t="s">
        <v>34</v>
      </c>
      <c r="AR173" s="35" t="s">
        <v>34</v>
      </c>
      <c r="AS173" s="35" t="s">
        <v>34</v>
      </c>
      <c r="AT173" s="35" t="s">
        <v>34</v>
      </c>
      <c r="AU173" s="35" t="s">
        <v>34</v>
      </c>
    </row>
    <row r="174" spans="2:47" outlineLevel="1">
      <c r="B174" s="32" t="s">
        <v>935</v>
      </c>
      <c r="C174" s="35" t="s">
        <v>34</v>
      </c>
      <c r="D174" s="35" t="s">
        <v>34</v>
      </c>
      <c r="E174" s="35" t="s">
        <v>34</v>
      </c>
      <c r="F174" s="35" t="s">
        <v>34</v>
      </c>
      <c r="G174" s="35" t="s">
        <v>34</v>
      </c>
      <c r="H174" s="35" t="s">
        <v>34</v>
      </c>
      <c r="I174" s="35" t="s">
        <v>34</v>
      </c>
      <c r="J174" s="35" t="s">
        <v>34</v>
      </c>
      <c r="K174" s="35" t="s">
        <v>34</v>
      </c>
      <c r="L174" s="35" t="s">
        <v>34</v>
      </c>
      <c r="M174" s="35" t="s">
        <v>34</v>
      </c>
      <c r="N174" s="35" t="s">
        <v>34</v>
      </c>
      <c r="O174" s="35" t="s">
        <v>34</v>
      </c>
      <c r="P174" s="35" t="s">
        <v>34</v>
      </c>
      <c r="Q174" s="35" t="s">
        <v>34</v>
      </c>
      <c r="R174" s="35">
        <v>75</v>
      </c>
      <c r="S174" s="35" t="s">
        <v>34</v>
      </c>
      <c r="T174" s="35" t="s">
        <v>34</v>
      </c>
      <c r="U174" s="35" t="s">
        <v>34</v>
      </c>
      <c r="V174" s="35" t="s">
        <v>34</v>
      </c>
      <c r="W174" s="35" t="s">
        <v>34</v>
      </c>
      <c r="X174" s="35" t="s">
        <v>34</v>
      </c>
      <c r="Y174" s="35" t="s">
        <v>34</v>
      </c>
      <c r="Z174" s="35">
        <v>37</v>
      </c>
      <c r="AA174" s="35">
        <v>37</v>
      </c>
      <c r="AB174" s="35" t="s">
        <v>34</v>
      </c>
      <c r="AC174" s="35" t="s">
        <v>34</v>
      </c>
      <c r="AD174" s="35" t="s">
        <v>34</v>
      </c>
      <c r="AE174" s="35" t="s">
        <v>34</v>
      </c>
      <c r="AF174" s="35" t="s">
        <v>34</v>
      </c>
      <c r="AG174" s="35">
        <v>140</v>
      </c>
      <c r="AH174" s="35">
        <v>140</v>
      </c>
      <c r="AI174" s="35">
        <v>140</v>
      </c>
      <c r="AJ174" s="35">
        <v>140</v>
      </c>
      <c r="AK174" s="35" t="s">
        <v>34</v>
      </c>
      <c r="AL174" s="35" t="s">
        <v>34</v>
      </c>
      <c r="AM174" s="35" t="s">
        <v>34</v>
      </c>
      <c r="AN174" s="35" t="s">
        <v>34</v>
      </c>
      <c r="AO174" s="35" t="s">
        <v>34</v>
      </c>
      <c r="AP174" s="35" t="s">
        <v>34</v>
      </c>
      <c r="AQ174" s="35" t="s">
        <v>34</v>
      </c>
      <c r="AR174" s="35" t="s">
        <v>34</v>
      </c>
      <c r="AS174" s="35" t="s">
        <v>34</v>
      </c>
      <c r="AT174" s="35" t="s">
        <v>34</v>
      </c>
      <c r="AU174" s="35" t="s">
        <v>34</v>
      </c>
    </row>
    <row r="175" spans="2:47" outlineLevel="1">
      <c r="B175" s="32" t="s">
        <v>929</v>
      </c>
      <c r="C175" s="34" t="str">
        <f t="shared" ref="C175:C177" si="174">C174</f>
        <v>-</v>
      </c>
      <c r="D175" s="34" t="str">
        <f t="shared" ref="D175:D177" si="175">D174</f>
        <v>-</v>
      </c>
      <c r="E175" s="34" t="str">
        <f t="shared" ref="E175:E177" si="176">E174</f>
        <v>-</v>
      </c>
      <c r="F175" s="34" t="str">
        <f t="shared" ref="F175:F177" si="177">F174</f>
        <v>-</v>
      </c>
      <c r="G175" s="34" t="str">
        <f t="shared" ref="G175:G177" si="178">G174</f>
        <v>-</v>
      </c>
      <c r="H175" s="34" t="str">
        <f t="shared" ref="H175:H177" si="179">H174</f>
        <v>-</v>
      </c>
      <c r="I175" s="34" t="str">
        <f t="shared" ref="I175:I177" si="180">I174</f>
        <v>-</v>
      </c>
      <c r="J175" s="34" t="str">
        <f t="shared" ref="J175:J177" si="181">J174</f>
        <v>-</v>
      </c>
      <c r="K175" s="34" t="str">
        <f t="shared" ref="K175:K177" si="182">K174</f>
        <v>-</v>
      </c>
      <c r="L175" s="34" t="str">
        <f t="shared" ref="L175:L177" si="183">L174</f>
        <v>-</v>
      </c>
      <c r="M175" s="34" t="str">
        <f t="shared" ref="M175:M177" si="184">M174</f>
        <v>-</v>
      </c>
      <c r="N175" s="34" t="str">
        <f t="shared" ref="N175:N177" si="185">N174</f>
        <v>-</v>
      </c>
      <c r="O175" s="34" t="str">
        <f t="shared" ref="O175:O177" si="186">O174</f>
        <v>-</v>
      </c>
      <c r="P175" s="34" t="str">
        <f t="shared" ref="P175:P177" si="187">P174</f>
        <v>-</v>
      </c>
      <c r="Q175" s="34" t="str">
        <f t="shared" ref="Q175:Q177" si="188">Q174</f>
        <v>-</v>
      </c>
      <c r="R175" s="35">
        <v>75</v>
      </c>
      <c r="S175" s="35" t="s">
        <v>34</v>
      </c>
      <c r="T175" s="35" t="s">
        <v>34</v>
      </c>
      <c r="U175" s="35" t="s">
        <v>34</v>
      </c>
      <c r="V175" s="35" t="s">
        <v>34</v>
      </c>
      <c r="W175" s="35" t="s">
        <v>34</v>
      </c>
      <c r="X175" s="35" t="s">
        <v>34</v>
      </c>
      <c r="Y175" s="35" t="s">
        <v>34</v>
      </c>
      <c r="Z175" s="35">
        <v>37</v>
      </c>
      <c r="AA175" s="35">
        <v>37</v>
      </c>
      <c r="AB175" s="35" t="s">
        <v>34</v>
      </c>
      <c r="AC175" s="35" t="s">
        <v>34</v>
      </c>
      <c r="AD175" s="35" t="s">
        <v>34</v>
      </c>
      <c r="AE175" s="35" t="s">
        <v>34</v>
      </c>
      <c r="AF175" s="35" t="s">
        <v>34</v>
      </c>
      <c r="AG175" s="34">
        <f t="shared" ref="AG175:AG177" si="189">AG174</f>
        <v>140</v>
      </c>
      <c r="AH175" s="34">
        <f t="shared" ref="AH175:AH177" si="190">AH174</f>
        <v>140</v>
      </c>
      <c r="AI175" s="34">
        <f t="shared" ref="AI175:AI177" si="191">AI174</f>
        <v>140</v>
      </c>
      <c r="AJ175" s="34">
        <f t="shared" ref="AJ175:AJ177" si="192">AJ174</f>
        <v>140</v>
      </c>
      <c r="AK175" s="34" t="str">
        <f t="shared" ref="AK175:AK177" si="193">AK174</f>
        <v>-</v>
      </c>
      <c r="AL175" s="34" t="str">
        <f t="shared" ref="AL175:AL177" si="194">AL174</f>
        <v>-</v>
      </c>
      <c r="AM175" s="34" t="str">
        <f t="shared" ref="AM175:AM177" si="195">AM174</f>
        <v>-</v>
      </c>
      <c r="AN175" s="34" t="str">
        <f t="shared" ref="AN175:AN177" si="196">AN174</f>
        <v>-</v>
      </c>
      <c r="AO175" s="34" t="str">
        <f t="shared" ref="AO175:AO177" si="197">AO174</f>
        <v>-</v>
      </c>
      <c r="AP175" s="34" t="str">
        <f t="shared" ref="AP175:AP177" si="198">AP174</f>
        <v>-</v>
      </c>
      <c r="AQ175" s="34" t="str">
        <f t="shared" ref="AQ175:AQ177" si="199">AQ174</f>
        <v>-</v>
      </c>
      <c r="AR175" s="34" t="str">
        <f t="shared" ref="AR175:AR177" si="200">AR174</f>
        <v>-</v>
      </c>
      <c r="AS175" s="34" t="str">
        <f t="shared" ref="AS175:AS177" si="201">AS174</f>
        <v>-</v>
      </c>
      <c r="AT175" s="34" t="str">
        <f t="shared" ref="AT175:AT177" si="202">AT174</f>
        <v>-</v>
      </c>
      <c r="AU175" s="34" t="str">
        <f t="shared" ref="AU175:AU177" si="203">AU174</f>
        <v>-</v>
      </c>
    </row>
    <row r="176" spans="2:47" outlineLevel="1">
      <c r="B176" s="32" t="s">
        <v>930</v>
      </c>
      <c r="C176" s="34" t="str">
        <f t="shared" si="174"/>
        <v>-</v>
      </c>
      <c r="D176" s="34" t="str">
        <f t="shared" si="175"/>
        <v>-</v>
      </c>
      <c r="E176" s="34" t="str">
        <f t="shared" si="176"/>
        <v>-</v>
      </c>
      <c r="F176" s="34" t="str">
        <f t="shared" si="177"/>
        <v>-</v>
      </c>
      <c r="G176" s="34" t="str">
        <f t="shared" si="178"/>
        <v>-</v>
      </c>
      <c r="H176" s="34" t="str">
        <f t="shared" si="179"/>
        <v>-</v>
      </c>
      <c r="I176" s="34" t="str">
        <f t="shared" si="180"/>
        <v>-</v>
      </c>
      <c r="J176" s="34" t="str">
        <f t="shared" si="181"/>
        <v>-</v>
      </c>
      <c r="K176" s="34" t="str">
        <f t="shared" si="182"/>
        <v>-</v>
      </c>
      <c r="L176" s="34" t="str">
        <f t="shared" si="183"/>
        <v>-</v>
      </c>
      <c r="M176" s="34" t="str">
        <f t="shared" si="184"/>
        <v>-</v>
      </c>
      <c r="N176" s="34" t="str">
        <f t="shared" si="185"/>
        <v>-</v>
      </c>
      <c r="O176" s="34" t="str">
        <f t="shared" si="186"/>
        <v>-</v>
      </c>
      <c r="P176" s="34" t="str">
        <f t="shared" si="187"/>
        <v>-</v>
      </c>
      <c r="Q176" s="34" t="str">
        <f t="shared" si="188"/>
        <v>-</v>
      </c>
      <c r="R176" s="35">
        <v>75</v>
      </c>
      <c r="S176" s="35" t="s">
        <v>34</v>
      </c>
      <c r="T176" s="35" t="s">
        <v>34</v>
      </c>
      <c r="U176" s="35" t="s">
        <v>34</v>
      </c>
      <c r="V176" s="35" t="s">
        <v>34</v>
      </c>
      <c r="W176" s="35" t="s">
        <v>34</v>
      </c>
      <c r="X176" s="35" t="s">
        <v>34</v>
      </c>
      <c r="Y176" s="35" t="s">
        <v>34</v>
      </c>
      <c r="Z176" s="35">
        <v>37</v>
      </c>
      <c r="AA176" s="35">
        <v>37</v>
      </c>
      <c r="AB176" s="35" t="s">
        <v>34</v>
      </c>
      <c r="AC176" s="35" t="s">
        <v>34</v>
      </c>
      <c r="AD176" s="35" t="s">
        <v>34</v>
      </c>
      <c r="AE176" s="35" t="s">
        <v>34</v>
      </c>
      <c r="AF176" s="35" t="s">
        <v>34</v>
      </c>
      <c r="AG176" s="34">
        <f t="shared" si="189"/>
        <v>140</v>
      </c>
      <c r="AH176" s="34">
        <f t="shared" si="190"/>
        <v>140</v>
      </c>
      <c r="AI176" s="34">
        <f t="shared" si="191"/>
        <v>140</v>
      </c>
      <c r="AJ176" s="34">
        <f t="shared" si="192"/>
        <v>140</v>
      </c>
      <c r="AK176" s="34" t="str">
        <f t="shared" si="193"/>
        <v>-</v>
      </c>
      <c r="AL176" s="34" t="str">
        <f t="shared" si="194"/>
        <v>-</v>
      </c>
      <c r="AM176" s="34" t="str">
        <f t="shared" si="195"/>
        <v>-</v>
      </c>
      <c r="AN176" s="34" t="str">
        <f t="shared" si="196"/>
        <v>-</v>
      </c>
      <c r="AO176" s="34" t="str">
        <f t="shared" si="197"/>
        <v>-</v>
      </c>
      <c r="AP176" s="34" t="str">
        <f t="shared" si="198"/>
        <v>-</v>
      </c>
      <c r="AQ176" s="34" t="str">
        <f t="shared" si="199"/>
        <v>-</v>
      </c>
      <c r="AR176" s="34" t="str">
        <f t="shared" si="200"/>
        <v>-</v>
      </c>
      <c r="AS176" s="34" t="str">
        <f t="shared" si="201"/>
        <v>-</v>
      </c>
      <c r="AT176" s="34" t="str">
        <f t="shared" si="202"/>
        <v>-</v>
      </c>
      <c r="AU176" s="34" t="str">
        <f t="shared" si="203"/>
        <v>-</v>
      </c>
    </row>
    <row r="177" spans="2:47" outlineLevel="1">
      <c r="B177" s="32" t="s">
        <v>931</v>
      </c>
      <c r="C177" s="34" t="str">
        <f t="shared" si="174"/>
        <v>-</v>
      </c>
      <c r="D177" s="34" t="str">
        <f t="shared" si="175"/>
        <v>-</v>
      </c>
      <c r="E177" s="34" t="str">
        <f t="shared" si="176"/>
        <v>-</v>
      </c>
      <c r="F177" s="34" t="str">
        <f t="shared" si="177"/>
        <v>-</v>
      </c>
      <c r="G177" s="34" t="str">
        <f t="shared" si="178"/>
        <v>-</v>
      </c>
      <c r="H177" s="34" t="str">
        <f t="shared" si="179"/>
        <v>-</v>
      </c>
      <c r="I177" s="34" t="str">
        <f t="shared" si="180"/>
        <v>-</v>
      </c>
      <c r="J177" s="34" t="str">
        <f t="shared" si="181"/>
        <v>-</v>
      </c>
      <c r="K177" s="34" t="str">
        <f t="shared" si="182"/>
        <v>-</v>
      </c>
      <c r="L177" s="34" t="str">
        <f t="shared" si="183"/>
        <v>-</v>
      </c>
      <c r="M177" s="34" t="str">
        <f t="shared" si="184"/>
        <v>-</v>
      </c>
      <c r="N177" s="34" t="str">
        <f t="shared" si="185"/>
        <v>-</v>
      </c>
      <c r="O177" s="34" t="str">
        <f t="shared" si="186"/>
        <v>-</v>
      </c>
      <c r="P177" s="34" t="str">
        <f t="shared" si="187"/>
        <v>-</v>
      </c>
      <c r="Q177" s="34" t="str">
        <f t="shared" si="188"/>
        <v>-</v>
      </c>
      <c r="R177" s="35">
        <v>75</v>
      </c>
      <c r="S177" s="35" t="s">
        <v>34</v>
      </c>
      <c r="T177" s="35" t="s">
        <v>34</v>
      </c>
      <c r="U177" s="35" t="s">
        <v>34</v>
      </c>
      <c r="V177" s="35" t="s">
        <v>34</v>
      </c>
      <c r="W177" s="35" t="s">
        <v>34</v>
      </c>
      <c r="X177" s="35" t="s">
        <v>34</v>
      </c>
      <c r="Y177" s="35" t="s">
        <v>34</v>
      </c>
      <c r="Z177" s="35">
        <v>37</v>
      </c>
      <c r="AA177" s="35">
        <v>37</v>
      </c>
      <c r="AB177" s="35" t="s">
        <v>34</v>
      </c>
      <c r="AC177" s="35" t="s">
        <v>34</v>
      </c>
      <c r="AD177" s="35" t="s">
        <v>34</v>
      </c>
      <c r="AE177" s="35" t="s">
        <v>34</v>
      </c>
      <c r="AF177" s="35" t="s">
        <v>34</v>
      </c>
      <c r="AG177" s="34">
        <f t="shared" si="189"/>
        <v>140</v>
      </c>
      <c r="AH177" s="34">
        <f t="shared" si="190"/>
        <v>140</v>
      </c>
      <c r="AI177" s="34">
        <f t="shared" si="191"/>
        <v>140</v>
      </c>
      <c r="AJ177" s="34">
        <f t="shared" si="192"/>
        <v>140</v>
      </c>
      <c r="AK177" s="34" t="str">
        <f t="shared" si="193"/>
        <v>-</v>
      </c>
      <c r="AL177" s="34" t="str">
        <f t="shared" si="194"/>
        <v>-</v>
      </c>
      <c r="AM177" s="34" t="str">
        <f t="shared" si="195"/>
        <v>-</v>
      </c>
      <c r="AN177" s="34" t="str">
        <f t="shared" si="196"/>
        <v>-</v>
      </c>
      <c r="AO177" s="34" t="str">
        <f t="shared" si="197"/>
        <v>-</v>
      </c>
      <c r="AP177" s="34" t="str">
        <f t="shared" si="198"/>
        <v>-</v>
      </c>
      <c r="AQ177" s="34" t="str">
        <f t="shared" si="199"/>
        <v>-</v>
      </c>
      <c r="AR177" s="34" t="str">
        <f t="shared" si="200"/>
        <v>-</v>
      </c>
      <c r="AS177" s="34" t="str">
        <f t="shared" si="201"/>
        <v>-</v>
      </c>
      <c r="AT177" s="34" t="str">
        <f t="shared" si="202"/>
        <v>-</v>
      </c>
      <c r="AU177" s="34" t="str">
        <f t="shared" si="203"/>
        <v>-</v>
      </c>
    </row>
    <row r="178" spans="2:47" outlineLevel="1">
      <c r="B178" s="32" t="s">
        <v>1023</v>
      </c>
      <c r="C178" s="35" t="s">
        <v>34</v>
      </c>
      <c r="D178" s="35" t="s">
        <v>34</v>
      </c>
      <c r="E178" s="35" t="s">
        <v>34</v>
      </c>
      <c r="F178" s="35" t="s">
        <v>34</v>
      </c>
      <c r="G178" s="35" t="s">
        <v>34</v>
      </c>
      <c r="H178" s="35" t="s">
        <v>34</v>
      </c>
      <c r="I178" s="35" t="s">
        <v>34</v>
      </c>
      <c r="J178" s="35" t="s">
        <v>34</v>
      </c>
      <c r="K178" s="35" t="s">
        <v>34</v>
      </c>
      <c r="L178" s="35" t="s">
        <v>34</v>
      </c>
      <c r="M178" s="35" t="s">
        <v>34</v>
      </c>
      <c r="N178" s="35" t="s">
        <v>34</v>
      </c>
      <c r="O178" s="35" t="s">
        <v>34</v>
      </c>
      <c r="P178" s="35" t="s">
        <v>34</v>
      </c>
      <c r="Q178" s="35" t="s">
        <v>34</v>
      </c>
      <c r="R178" s="35">
        <v>23</v>
      </c>
      <c r="S178" s="35">
        <v>24</v>
      </c>
      <c r="T178" s="35">
        <v>25</v>
      </c>
      <c r="U178" s="35">
        <v>26</v>
      </c>
      <c r="V178" s="35">
        <v>27</v>
      </c>
      <c r="W178" s="35">
        <v>28</v>
      </c>
      <c r="X178" s="35">
        <v>29</v>
      </c>
      <c r="Y178" s="35">
        <v>30</v>
      </c>
      <c r="Z178" s="35">
        <v>12</v>
      </c>
      <c r="AA178" s="35">
        <v>13</v>
      </c>
      <c r="AB178" s="35">
        <v>11</v>
      </c>
      <c r="AC178" s="35">
        <v>1</v>
      </c>
      <c r="AD178" s="35">
        <v>28</v>
      </c>
      <c r="AE178" s="35">
        <v>34</v>
      </c>
      <c r="AF178" s="35">
        <v>27</v>
      </c>
      <c r="AG178" s="35">
        <v>31</v>
      </c>
      <c r="AH178" s="35">
        <v>32</v>
      </c>
      <c r="AI178" s="35">
        <v>33</v>
      </c>
      <c r="AJ178" s="35">
        <v>34</v>
      </c>
      <c r="AK178" s="35" t="s">
        <v>34</v>
      </c>
      <c r="AL178" s="35" t="s">
        <v>34</v>
      </c>
      <c r="AM178" s="35" t="s">
        <v>34</v>
      </c>
      <c r="AN178" s="35" t="s">
        <v>34</v>
      </c>
      <c r="AO178" s="35" t="s">
        <v>34</v>
      </c>
      <c r="AP178" s="35" t="s">
        <v>34</v>
      </c>
      <c r="AQ178" s="35" t="s">
        <v>34</v>
      </c>
      <c r="AR178" s="35" t="s">
        <v>34</v>
      </c>
      <c r="AS178" s="35" t="s">
        <v>34</v>
      </c>
      <c r="AT178" s="35" t="s">
        <v>34</v>
      </c>
      <c r="AU178" s="35" t="s">
        <v>34</v>
      </c>
    </row>
    <row r="179" spans="2:47" outlineLevel="1">
      <c r="B179" s="32" t="s">
        <v>936</v>
      </c>
      <c r="C179" s="35" t="s">
        <v>34</v>
      </c>
      <c r="D179" s="35" t="s">
        <v>34</v>
      </c>
      <c r="E179" s="35" t="s">
        <v>34</v>
      </c>
      <c r="F179" s="35" t="s">
        <v>34</v>
      </c>
      <c r="G179" s="35" t="s">
        <v>34</v>
      </c>
      <c r="H179" s="35" t="s">
        <v>34</v>
      </c>
      <c r="I179" s="35" t="s">
        <v>34</v>
      </c>
      <c r="J179" s="35" t="s">
        <v>34</v>
      </c>
      <c r="K179" s="35" t="s">
        <v>34</v>
      </c>
      <c r="L179" s="35" t="s">
        <v>34</v>
      </c>
      <c r="M179" s="35" t="s">
        <v>34</v>
      </c>
      <c r="N179" s="35" t="s">
        <v>34</v>
      </c>
      <c r="O179" s="35" t="s">
        <v>34</v>
      </c>
      <c r="P179" s="35" t="s">
        <v>34</v>
      </c>
      <c r="Q179" s="35" t="s">
        <v>34</v>
      </c>
      <c r="R179" s="35">
        <v>50</v>
      </c>
      <c r="S179" s="35">
        <v>50</v>
      </c>
      <c r="T179" s="35">
        <v>50</v>
      </c>
      <c r="U179" s="35">
        <v>50</v>
      </c>
      <c r="V179" s="35">
        <v>50</v>
      </c>
      <c r="W179" s="35">
        <v>50</v>
      </c>
      <c r="X179" s="35">
        <v>50</v>
      </c>
      <c r="Y179" s="35">
        <v>50</v>
      </c>
      <c r="Z179" s="35">
        <v>413</v>
      </c>
      <c r="AA179" s="35">
        <v>413</v>
      </c>
      <c r="AB179" s="35" t="s">
        <v>34</v>
      </c>
      <c r="AC179" s="35" t="s">
        <v>34</v>
      </c>
      <c r="AD179" s="35" t="s">
        <v>34</v>
      </c>
      <c r="AE179" s="35" t="s">
        <v>34</v>
      </c>
      <c r="AF179" s="35" t="s">
        <v>34</v>
      </c>
      <c r="AG179" s="35">
        <v>85</v>
      </c>
      <c r="AH179" s="35">
        <v>85</v>
      </c>
      <c r="AI179" s="35">
        <v>85</v>
      </c>
      <c r="AJ179" s="35">
        <v>85</v>
      </c>
      <c r="AK179" s="35" t="s">
        <v>34</v>
      </c>
      <c r="AL179" s="35" t="s">
        <v>34</v>
      </c>
      <c r="AM179" s="35" t="s">
        <v>34</v>
      </c>
      <c r="AN179" s="35" t="s">
        <v>34</v>
      </c>
      <c r="AO179" s="35" t="s">
        <v>34</v>
      </c>
      <c r="AP179" s="35" t="s">
        <v>34</v>
      </c>
      <c r="AQ179" s="35" t="s">
        <v>34</v>
      </c>
      <c r="AR179" s="35" t="s">
        <v>34</v>
      </c>
      <c r="AS179" s="35" t="s">
        <v>34</v>
      </c>
      <c r="AT179" s="35" t="s">
        <v>34</v>
      </c>
      <c r="AU179" s="35" t="s">
        <v>34</v>
      </c>
    </row>
    <row r="180" spans="2:47" outlineLevel="1">
      <c r="B180" s="32" t="s">
        <v>929</v>
      </c>
      <c r="C180" s="34" t="str">
        <f t="shared" ref="C180:C182" si="204">C179</f>
        <v>-</v>
      </c>
      <c r="D180" s="34" t="str">
        <f t="shared" ref="D180:D182" si="205">D179</f>
        <v>-</v>
      </c>
      <c r="E180" s="34" t="str">
        <f t="shared" ref="E180:E182" si="206">E179</f>
        <v>-</v>
      </c>
      <c r="F180" s="34" t="str">
        <f t="shared" ref="F180:F182" si="207">F179</f>
        <v>-</v>
      </c>
      <c r="G180" s="34" t="str">
        <f t="shared" ref="G180:G182" si="208">G179</f>
        <v>-</v>
      </c>
      <c r="H180" s="34" t="str">
        <f t="shared" ref="H180:H182" si="209">H179</f>
        <v>-</v>
      </c>
      <c r="I180" s="34" t="str">
        <f t="shared" ref="I180:I182" si="210">I179</f>
        <v>-</v>
      </c>
      <c r="J180" s="34" t="str">
        <f t="shared" ref="J180:J182" si="211">J179</f>
        <v>-</v>
      </c>
      <c r="K180" s="34" t="str">
        <f t="shared" ref="K180:K182" si="212">K179</f>
        <v>-</v>
      </c>
      <c r="L180" s="34" t="str">
        <f t="shared" ref="L180:L182" si="213">L179</f>
        <v>-</v>
      </c>
      <c r="M180" s="34" t="str">
        <f t="shared" ref="M180:M182" si="214">M179</f>
        <v>-</v>
      </c>
      <c r="N180" s="34" t="str">
        <f t="shared" ref="N180:N182" si="215">N179</f>
        <v>-</v>
      </c>
      <c r="O180" s="34" t="str">
        <f t="shared" ref="O180:O182" si="216">O179</f>
        <v>-</v>
      </c>
      <c r="P180" s="34" t="str">
        <f t="shared" ref="P180:P182" si="217">P179</f>
        <v>-</v>
      </c>
      <c r="Q180" s="34" t="str">
        <f t="shared" ref="Q180:Q182" si="218">Q179</f>
        <v>-</v>
      </c>
      <c r="R180" s="35">
        <v>50</v>
      </c>
      <c r="S180" s="35">
        <v>50</v>
      </c>
      <c r="T180" s="35">
        <v>50</v>
      </c>
      <c r="U180" s="35">
        <v>50</v>
      </c>
      <c r="V180" s="35">
        <v>50</v>
      </c>
      <c r="W180" s="35">
        <v>50</v>
      </c>
      <c r="X180" s="35">
        <v>50</v>
      </c>
      <c r="Y180" s="35">
        <v>50</v>
      </c>
      <c r="Z180" s="35">
        <v>413</v>
      </c>
      <c r="AA180" s="35">
        <v>413</v>
      </c>
      <c r="AB180" s="35" t="s">
        <v>34</v>
      </c>
      <c r="AC180" s="35" t="s">
        <v>34</v>
      </c>
      <c r="AD180" s="35" t="s">
        <v>34</v>
      </c>
      <c r="AE180" s="35" t="s">
        <v>34</v>
      </c>
      <c r="AF180" s="35" t="s">
        <v>34</v>
      </c>
      <c r="AG180" s="34">
        <f t="shared" ref="AG180:AG182" si="219">AG179</f>
        <v>85</v>
      </c>
      <c r="AH180" s="34">
        <f t="shared" ref="AH180:AH182" si="220">AH179</f>
        <v>85</v>
      </c>
      <c r="AI180" s="34">
        <f t="shared" ref="AI180:AI182" si="221">AI179</f>
        <v>85</v>
      </c>
      <c r="AJ180" s="34">
        <f t="shared" ref="AJ180:AJ182" si="222">AJ179</f>
        <v>85</v>
      </c>
      <c r="AK180" s="34" t="str">
        <f t="shared" ref="AK180:AK182" si="223">AK179</f>
        <v>-</v>
      </c>
      <c r="AL180" s="34" t="str">
        <f t="shared" ref="AL180:AL182" si="224">AL179</f>
        <v>-</v>
      </c>
      <c r="AM180" s="34" t="str">
        <f t="shared" ref="AM180:AM182" si="225">AM179</f>
        <v>-</v>
      </c>
      <c r="AN180" s="34" t="str">
        <f t="shared" ref="AN180:AN182" si="226">AN179</f>
        <v>-</v>
      </c>
      <c r="AO180" s="34" t="str">
        <f t="shared" ref="AO180:AO182" si="227">AO179</f>
        <v>-</v>
      </c>
      <c r="AP180" s="34" t="str">
        <f t="shared" ref="AP180:AP182" si="228">AP179</f>
        <v>-</v>
      </c>
      <c r="AQ180" s="34" t="str">
        <f t="shared" ref="AQ180:AQ182" si="229">AQ179</f>
        <v>-</v>
      </c>
      <c r="AR180" s="34" t="str">
        <f t="shared" ref="AR180:AR182" si="230">AR179</f>
        <v>-</v>
      </c>
      <c r="AS180" s="34" t="str">
        <f t="shared" ref="AS180:AS182" si="231">AS179</f>
        <v>-</v>
      </c>
      <c r="AT180" s="34" t="str">
        <f t="shared" ref="AT180:AT182" si="232">AT179</f>
        <v>-</v>
      </c>
      <c r="AU180" s="34" t="str">
        <f t="shared" ref="AU180:AU182" si="233">AU179</f>
        <v>-</v>
      </c>
    </row>
    <row r="181" spans="2:47" outlineLevel="1">
      <c r="B181" s="32" t="s">
        <v>930</v>
      </c>
      <c r="C181" s="34" t="str">
        <f t="shared" si="204"/>
        <v>-</v>
      </c>
      <c r="D181" s="34" t="str">
        <f t="shared" si="205"/>
        <v>-</v>
      </c>
      <c r="E181" s="34" t="str">
        <f t="shared" si="206"/>
        <v>-</v>
      </c>
      <c r="F181" s="34" t="str">
        <f t="shared" si="207"/>
        <v>-</v>
      </c>
      <c r="G181" s="34" t="str">
        <f t="shared" si="208"/>
        <v>-</v>
      </c>
      <c r="H181" s="34" t="str">
        <f t="shared" si="209"/>
        <v>-</v>
      </c>
      <c r="I181" s="34" t="str">
        <f t="shared" si="210"/>
        <v>-</v>
      </c>
      <c r="J181" s="34" t="str">
        <f t="shared" si="211"/>
        <v>-</v>
      </c>
      <c r="K181" s="34" t="str">
        <f t="shared" si="212"/>
        <v>-</v>
      </c>
      <c r="L181" s="34" t="str">
        <f t="shared" si="213"/>
        <v>-</v>
      </c>
      <c r="M181" s="34" t="str">
        <f t="shared" si="214"/>
        <v>-</v>
      </c>
      <c r="N181" s="34" t="str">
        <f t="shared" si="215"/>
        <v>-</v>
      </c>
      <c r="O181" s="34" t="str">
        <f t="shared" si="216"/>
        <v>-</v>
      </c>
      <c r="P181" s="34" t="str">
        <f t="shared" si="217"/>
        <v>-</v>
      </c>
      <c r="Q181" s="34" t="str">
        <f t="shared" si="218"/>
        <v>-</v>
      </c>
      <c r="R181" s="35">
        <v>50</v>
      </c>
      <c r="S181" s="35">
        <v>50</v>
      </c>
      <c r="T181" s="35">
        <v>50</v>
      </c>
      <c r="U181" s="35">
        <v>50</v>
      </c>
      <c r="V181" s="35">
        <v>50</v>
      </c>
      <c r="W181" s="35">
        <v>50</v>
      </c>
      <c r="X181" s="35">
        <v>50</v>
      </c>
      <c r="Y181" s="35">
        <v>50</v>
      </c>
      <c r="Z181" s="35">
        <v>413</v>
      </c>
      <c r="AA181" s="35">
        <v>413</v>
      </c>
      <c r="AB181" s="35" t="s">
        <v>34</v>
      </c>
      <c r="AC181" s="35" t="s">
        <v>34</v>
      </c>
      <c r="AD181" s="35" t="s">
        <v>34</v>
      </c>
      <c r="AE181" s="35" t="s">
        <v>34</v>
      </c>
      <c r="AF181" s="35" t="s">
        <v>34</v>
      </c>
      <c r="AG181" s="34">
        <f t="shared" si="219"/>
        <v>85</v>
      </c>
      <c r="AH181" s="34">
        <f t="shared" si="220"/>
        <v>85</v>
      </c>
      <c r="AI181" s="34">
        <f t="shared" si="221"/>
        <v>85</v>
      </c>
      <c r="AJ181" s="34">
        <f t="shared" si="222"/>
        <v>85</v>
      </c>
      <c r="AK181" s="34" t="str">
        <f t="shared" si="223"/>
        <v>-</v>
      </c>
      <c r="AL181" s="34" t="str">
        <f t="shared" si="224"/>
        <v>-</v>
      </c>
      <c r="AM181" s="34" t="str">
        <f t="shared" si="225"/>
        <v>-</v>
      </c>
      <c r="AN181" s="34" t="str">
        <f t="shared" si="226"/>
        <v>-</v>
      </c>
      <c r="AO181" s="34" t="str">
        <f t="shared" si="227"/>
        <v>-</v>
      </c>
      <c r="AP181" s="34" t="str">
        <f t="shared" si="228"/>
        <v>-</v>
      </c>
      <c r="AQ181" s="34" t="str">
        <f t="shared" si="229"/>
        <v>-</v>
      </c>
      <c r="AR181" s="34" t="str">
        <f t="shared" si="230"/>
        <v>-</v>
      </c>
      <c r="AS181" s="34" t="str">
        <f t="shared" si="231"/>
        <v>-</v>
      </c>
      <c r="AT181" s="34" t="str">
        <f t="shared" si="232"/>
        <v>-</v>
      </c>
      <c r="AU181" s="34" t="str">
        <f t="shared" si="233"/>
        <v>-</v>
      </c>
    </row>
    <row r="182" spans="2:47" outlineLevel="1">
      <c r="B182" s="32" t="s">
        <v>931</v>
      </c>
      <c r="C182" s="34" t="str">
        <f t="shared" si="204"/>
        <v>-</v>
      </c>
      <c r="D182" s="34" t="str">
        <f t="shared" si="205"/>
        <v>-</v>
      </c>
      <c r="E182" s="34" t="str">
        <f t="shared" si="206"/>
        <v>-</v>
      </c>
      <c r="F182" s="34" t="str">
        <f t="shared" si="207"/>
        <v>-</v>
      </c>
      <c r="G182" s="34" t="str">
        <f t="shared" si="208"/>
        <v>-</v>
      </c>
      <c r="H182" s="34" t="str">
        <f t="shared" si="209"/>
        <v>-</v>
      </c>
      <c r="I182" s="34" t="str">
        <f t="shared" si="210"/>
        <v>-</v>
      </c>
      <c r="J182" s="34" t="str">
        <f t="shared" si="211"/>
        <v>-</v>
      </c>
      <c r="K182" s="34" t="str">
        <f t="shared" si="212"/>
        <v>-</v>
      </c>
      <c r="L182" s="34" t="str">
        <f t="shared" si="213"/>
        <v>-</v>
      </c>
      <c r="M182" s="34" t="str">
        <f t="shared" si="214"/>
        <v>-</v>
      </c>
      <c r="N182" s="34" t="str">
        <f t="shared" si="215"/>
        <v>-</v>
      </c>
      <c r="O182" s="34" t="str">
        <f t="shared" si="216"/>
        <v>-</v>
      </c>
      <c r="P182" s="34" t="str">
        <f t="shared" si="217"/>
        <v>-</v>
      </c>
      <c r="Q182" s="34" t="str">
        <f t="shared" si="218"/>
        <v>-</v>
      </c>
      <c r="R182" s="35">
        <v>50</v>
      </c>
      <c r="S182" s="35">
        <v>50</v>
      </c>
      <c r="T182" s="35">
        <v>50</v>
      </c>
      <c r="U182" s="35">
        <v>50</v>
      </c>
      <c r="V182" s="35">
        <v>50</v>
      </c>
      <c r="W182" s="35">
        <v>50</v>
      </c>
      <c r="X182" s="35">
        <v>50</v>
      </c>
      <c r="Y182" s="35">
        <v>50</v>
      </c>
      <c r="Z182" s="35">
        <v>413</v>
      </c>
      <c r="AA182" s="35">
        <v>413</v>
      </c>
      <c r="AB182" s="35" t="s">
        <v>34</v>
      </c>
      <c r="AC182" s="35" t="s">
        <v>34</v>
      </c>
      <c r="AD182" s="35" t="s">
        <v>34</v>
      </c>
      <c r="AE182" s="35" t="s">
        <v>34</v>
      </c>
      <c r="AF182" s="35" t="s">
        <v>34</v>
      </c>
      <c r="AG182" s="34">
        <f t="shared" si="219"/>
        <v>85</v>
      </c>
      <c r="AH182" s="34">
        <f t="shared" si="220"/>
        <v>85</v>
      </c>
      <c r="AI182" s="34">
        <f t="shared" si="221"/>
        <v>85</v>
      </c>
      <c r="AJ182" s="34">
        <f t="shared" si="222"/>
        <v>85</v>
      </c>
      <c r="AK182" s="34" t="str">
        <f t="shared" si="223"/>
        <v>-</v>
      </c>
      <c r="AL182" s="34" t="str">
        <f t="shared" si="224"/>
        <v>-</v>
      </c>
      <c r="AM182" s="34" t="str">
        <f t="shared" si="225"/>
        <v>-</v>
      </c>
      <c r="AN182" s="34" t="str">
        <f t="shared" si="226"/>
        <v>-</v>
      </c>
      <c r="AO182" s="34" t="str">
        <f t="shared" si="227"/>
        <v>-</v>
      </c>
      <c r="AP182" s="34" t="str">
        <f t="shared" si="228"/>
        <v>-</v>
      </c>
      <c r="AQ182" s="34" t="str">
        <f t="shared" si="229"/>
        <v>-</v>
      </c>
      <c r="AR182" s="34" t="str">
        <f t="shared" si="230"/>
        <v>-</v>
      </c>
      <c r="AS182" s="34" t="str">
        <f t="shared" si="231"/>
        <v>-</v>
      </c>
      <c r="AT182" s="34" t="str">
        <f t="shared" si="232"/>
        <v>-</v>
      </c>
      <c r="AU182" s="34" t="str">
        <f t="shared" si="233"/>
        <v>-</v>
      </c>
    </row>
    <row r="183" spans="2:47" outlineLevel="1">
      <c r="B183" s="32" t="s">
        <v>1023</v>
      </c>
      <c r="C183" s="35" t="s">
        <v>34</v>
      </c>
      <c r="D183" s="35" t="s">
        <v>34</v>
      </c>
      <c r="E183" s="35" t="s">
        <v>34</v>
      </c>
      <c r="F183" s="35" t="s">
        <v>34</v>
      </c>
      <c r="G183" s="35" t="s">
        <v>34</v>
      </c>
      <c r="H183" s="35" t="s">
        <v>34</v>
      </c>
      <c r="I183" s="35" t="s">
        <v>34</v>
      </c>
      <c r="J183" s="35" t="s">
        <v>34</v>
      </c>
      <c r="K183" s="35" t="s">
        <v>34</v>
      </c>
      <c r="L183" s="35" t="s">
        <v>34</v>
      </c>
      <c r="M183" s="35" t="s">
        <v>34</v>
      </c>
      <c r="N183" s="35" t="s">
        <v>34</v>
      </c>
      <c r="O183" s="35" t="s">
        <v>34</v>
      </c>
      <c r="P183" s="35" t="s">
        <v>34</v>
      </c>
      <c r="Q183" s="35" t="s">
        <v>34</v>
      </c>
      <c r="R183" s="35">
        <v>23</v>
      </c>
      <c r="S183" s="35">
        <v>24</v>
      </c>
      <c r="T183" s="35">
        <v>25</v>
      </c>
      <c r="U183" s="35">
        <v>26</v>
      </c>
      <c r="V183" s="35">
        <v>27</v>
      </c>
      <c r="W183" s="35">
        <v>28</v>
      </c>
      <c r="X183" s="35">
        <v>29</v>
      </c>
      <c r="Y183" s="35">
        <v>30</v>
      </c>
      <c r="Z183" s="35">
        <v>12</v>
      </c>
      <c r="AA183" s="35">
        <v>13</v>
      </c>
      <c r="AB183" s="35">
        <v>27</v>
      </c>
      <c r="AC183" s="35">
        <v>17</v>
      </c>
      <c r="AD183" s="35">
        <v>26</v>
      </c>
      <c r="AE183" s="35">
        <v>31</v>
      </c>
      <c r="AF183" s="35">
        <v>4</v>
      </c>
      <c r="AG183" s="35">
        <v>31</v>
      </c>
      <c r="AH183" s="35">
        <v>32</v>
      </c>
      <c r="AI183" s="35">
        <v>33</v>
      </c>
      <c r="AJ183" s="35">
        <v>34</v>
      </c>
      <c r="AK183" s="35" t="s">
        <v>34</v>
      </c>
      <c r="AL183" s="35" t="s">
        <v>34</v>
      </c>
      <c r="AM183" s="35" t="s">
        <v>34</v>
      </c>
      <c r="AN183" s="35" t="s">
        <v>34</v>
      </c>
      <c r="AO183" s="35" t="s">
        <v>34</v>
      </c>
      <c r="AP183" s="35" t="s">
        <v>34</v>
      </c>
      <c r="AQ183" s="35" t="s">
        <v>34</v>
      </c>
      <c r="AR183" s="35" t="s">
        <v>34</v>
      </c>
      <c r="AS183" s="35" t="s">
        <v>34</v>
      </c>
      <c r="AT183" s="35" t="s">
        <v>34</v>
      </c>
      <c r="AU183" s="35" t="s">
        <v>34</v>
      </c>
    </row>
    <row r="184" spans="2:47" outlineLevel="1">
      <c r="B184" s="32" t="s">
        <v>937</v>
      </c>
      <c r="C184" s="35" t="s">
        <v>34</v>
      </c>
      <c r="D184" s="35" t="s">
        <v>34</v>
      </c>
      <c r="E184" s="35" t="s">
        <v>34</v>
      </c>
      <c r="F184" s="35" t="s">
        <v>34</v>
      </c>
      <c r="G184" s="35" t="s">
        <v>34</v>
      </c>
      <c r="H184" s="35" t="s">
        <v>34</v>
      </c>
      <c r="I184" s="35" t="s">
        <v>34</v>
      </c>
      <c r="J184" s="35" t="s">
        <v>34</v>
      </c>
      <c r="K184" s="35" t="s">
        <v>34</v>
      </c>
      <c r="L184" s="35" t="s">
        <v>34</v>
      </c>
      <c r="M184" s="35" t="s">
        <v>34</v>
      </c>
      <c r="N184" s="35" t="s">
        <v>34</v>
      </c>
      <c r="O184" s="35" t="s">
        <v>34</v>
      </c>
      <c r="P184" s="35" t="s">
        <v>34</v>
      </c>
      <c r="Q184" s="35" t="s">
        <v>34</v>
      </c>
      <c r="R184" s="35">
        <v>6.9</v>
      </c>
      <c r="S184" s="35">
        <v>6.9</v>
      </c>
      <c r="T184" s="35">
        <v>6.9</v>
      </c>
      <c r="U184" s="35">
        <v>6.9</v>
      </c>
      <c r="V184" s="35">
        <v>6.9</v>
      </c>
      <c r="W184" s="35">
        <v>6.9</v>
      </c>
      <c r="X184" s="35">
        <v>6.9</v>
      </c>
      <c r="Y184" s="35">
        <v>6.9</v>
      </c>
      <c r="Z184" s="35">
        <v>347</v>
      </c>
      <c r="AA184" s="35">
        <v>347</v>
      </c>
      <c r="AB184" s="35" t="s">
        <v>34</v>
      </c>
      <c r="AC184" s="35" t="s">
        <v>34</v>
      </c>
      <c r="AD184" s="35" t="s">
        <v>34</v>
      </c>
      <c r="AE184" s="35" t="s">
        <v>34</v>
      </c>
      <c r="AF184" s="35" t="s">
        <v>34</v>
      </c>
      <c r="AG184" s="35">
        <v>80</v>
      </c>
      <c r="AH184" s="35">
        <v>80</v>
      </c>
      <c r="AI184" s="35">
        <v>80</v>
      </c>
      <c r="AJ184" s="35">
        <v>80</v>
      </c>
      <c r="AK184" s="35" t="s">
        <v>34</v>
      </c>
      <c r="AL184" s="35" t="s">
        <v>34</v>
      </c>
      <c r="AM184" s="35" t="s">
        <v>34</v>
      </c>
      <c r="AN184" s="35" t="s">
        <v>34</v>
      </c>
      <c r="AO184" s="35" t="s">
        <v>34</v>
      </c>
      <c r="AP184" s="35" t="s">
        <v>34</v>
      </c>
      <c r="AQ184" s="35" t="s">
        <v>34</v>
      </c>
      <c r="AR184" s="35" t="s">
        <v>34</v>
      </c>
      <c r="AS184" s="35" t="s">
        <v>34</v>
      </c>
      <c r="AT184" s="35" t="s">
        <v>34</v>
      </c>
      <c r="AU184" s="35" t="s">
        <v>34</v>
      </c>
    </row>
    <row r="185" spans="2:47" outlineLevel="1">
      <c r="B185" s="32" t="s">
        <v>929</v>
      </c>
      <c r="C185" s="34" t="str">
        <f t="shared" ref="C185:C187" si="234">C184</f>
        <v>-</v>
      </c>
      <c r="D185" s="34" t="str">
        <f t="shared" ref="D185:D187" si="235">D184</f>
        <v>-</v>
      </c>
      <c r="E185" s="34" t="str">
        <f t="shared" ref="E185:E187" si="236">E184</f>
        <v>-</v>
      </c>
      <c r="F185" s="34" t="str">
        <f t="shared" ref="F185:F187" si="237">F184</f>
        <v>-</v>
      </c>
      <c r="G185" s="34" t="str">
        <f t="shared" ref="G185:G187" si="238">G184</f>
        <v>-</v>
      </c>
      <c r="H185" s="34" t="str">
        <f t="shared" ref="H185:H187" si="239">H184</f>
        <v>-</v>
      </c>
      <c r="I185" s="34" t="str">
        <f t="shared" ref="I185:I187" si="240">I184</f>
        <v>-</v>
      </c>
      <c r="J185" s="34" t="str">
        <f t="shared" ref="J185:J187" si="241">J184</f>
        <v>-</v>
      </c>
      <c r="K185" s="34" t="str">
        <f t="shared" ref="K185:K187" si="242">K184</f>
        <v>-</v>
      </c>
      <c r="L185" s="34" t="str">
        <f t="shared" ref="L185:L187" si="243">L184</f>
        <v>-</v>
      </c>
      <c r="M185" s="34" t="str">
        <f t="shared" ref="M185:M187" si="244">M184</f>
        <v>-</v>
      </c>
      <c r="N185" s="34" t="str">
        <f t="shared" ref="N185:N187" si="245">N184</f>
        <v>-</v>
      </c>
      <c r="O185" s="34" t="str">
        <f t="shared" ref="O185:O187" si="246">O184</f>
        <v>-</v>
      </c>
      <c r="P185" s="34" t="str">
        <f t="shared" ref="P185:P187" si="247">P184</f>
        <v>-</v>
      </c>
      <c r="Q185" s="34" t="str">
        <f t="shared" ref="Q185:Q187" si="248">Q184</f>
        <v>-</v>
      </c>
      <c r="R185" s="35">
        <v>6.9</v>
      </c>
      <c r="S185" s="35">
        <v>6.9</v>
      </c>
      <c r="T185" s="35">
        <v>6.9</v>
      </c>
      <c r="U185" s="35">
        <v>6.9</v>
      </c>
      <c r="V185" s="35">
        <v>6.9</v>
      </c>
      <c r="W185" s="35">
        <v>6.9</v>
      </c>
      <c r="X185" s="35">
        <v>6.9</v>
      </c>
      <c r="Y185" s="35">
        <v>6.9</v>
      </c>
      <c r="Z185" s="35">
        <v>347</v>
      </c>
      <c r="AA185" s="35">
        <v>347</v>
      </c>
      <c r="AB185" s="35" t="s">
        <v>34</v>
      </c>
      <c r="AC185" s="35" t="s">
        <v>34</v>
      </c>
      <c r="AD185" s="35" t="s">
        <v>34</v>
      </c>
      <c r="AE185" s="35" t="s">
        <v>34</v>
      </c>
      <c r="AF185" s="35" t="s">
        <v>34</v>
      </c>
      <c r="AG185" s="34">
        <f t="shared" ref="AG185:AG187" si="249">AG184</f>
        <v>80</v>
      </c>
      <c r="AH185" s="34">
        <f t="shared" ref="AH185:AH187" si="250">AH184</f>
        <v>80</v>
      </c>
      <c r="AI185" s="34">
        <f t="shared" ref="AI185:AI187" si="251">AI184</f>
        <v>80</v>
      </c>
      <c r="AJ185" s="34">
        <f t="shared" ref="AJ185:AJ187" si="252">AJ184</f>
        <v>80</v>
      </c>
      <c r="AK185" s="34" t="str">
        <f t="shared" ref="AK185:AK187" si="253">AK184</f>
        <v>-</v>
      </c>
      <c r="AL185" s="34" t="str">
        <f t="shared" ref="AL185:AL187" si="254">AL184</f>
        <v>-</v>
      </c>
      <c r="AM185" s="34" t="str">
        <f t="shared" ref="AM185:AM187" si="255">AM184</f>
        <v>-</v>
      </c>
      <c r="AN185" s="34" t="str">
        <f t="shared" ref="AN185:AN187" si="256">AN184</f>
        <v>-</v>
      </c>
      <c r="AO185" s="34" t="str">
        <f t="shared" ref="AO185:AO187" si="257">AO184</f>
        <v>-</v>
      </c>
      <c r="AP185" s="34" t="str">
        <f t="shared" ref="AP185:AP187" si="258">AP184</f>
        <v>-</v>
      </c>
      <c r="AQ185" s="34" t="str">
        <f t="shared" ref="AQ185:AQ187" si="259">AQ184</f>
        <v>-</v>
      </c>
      <c r="AR185" s="34" t="str">
        <f t="shared" ref="AR185:AR187" si="260">AR184</f>
        <v>-</v>
      </c>
      <c r="AS185" s="34" t="str">
        <f t="shared" ref="AS185:AS187" si="261">AS184</f>
        <v>-</v>
      </c>
      <c r="AT185" s="34" t="str">
        <f t="shared" ref="AT185:AT187" si="262">AT184</f>
        <v>-</v>
      </c>
      <c r="AU185" s="34" t="str">
        <f t="shared" ref="AU185:AU187" si="263">AU184</f>
        <v>-</v>
      </c>
    </row>
    <row r="186" spans="2:47" outlineLevel="1">
      <c r="B186" s="32" t="s">
        <v>930</v>
      </c>
      <c r="C186" s="34" t="str">
        <f t="shared" si="234"/>
        <v>-</v>
      </c>
      <c r="D186" s="34" t="str">
        <f t="shared" si="235"/>
        <v>-</v>
      </c>
      <c r="E186" s="34" t="str">
        <f t="shared" si="236"/>
        <v>-</v>
      </c>
      <c r="F186" s="34" t="str">
        <f t="shared" si="237"/>
        <v>-</v>
      </c>
      <c r="G186" s="34" t="str">
        <f t="shared" si="238"/>
        <v>-</v>
      </c>
      <c r="H186" s="34" t="str">
        <f t="shared" si="239"/>
        <v>-</v>
      </c>
      <c r="I186" s="34" t="str">
        <f t="shared" si="240"/>
        <v>-</v>
      </c>
      <c r="J186" s="34" t="str">
        <f t="shared" si="241"/>
        <v>-</v>
      </c>
      <c r="K186" s="34" t="str">
        <f t="shared" si="242"/>
        <v>-</v>
      </c>
      <c r="L186" s="34" t="str">
        <f t="shared" si="243"/>
        <v>-</v>
      </c>
      <c r="M186" s="34" t="str">
        <f t="shared" si="244"/>
        <v>-</v>
      </c>
      <c r="N186" s="34" t="str">
        <f t="shared" si="245"/>
        <v>-</v>
      </c>
      <c r="O186" s="34" t="str">
        <f t="shared" si="246"/>
        <v>-</v>
      </c>
      <c r="P186" s="34" t="str">
        <f t="shared" si="247"/>
        <v>-</v>
      </c>
      <c r="Q186" s="34" t="str">
        <f t="shared" si="248"/>
        <v>-</v>
      </c>
      <c r="R186" s="35">
        <v>6.9</v>
      </c>
      <c r="S186" s="35">
        <v>6.9</v>
      </c>
      <c r="T186" s="35">
        <v>6.9</v>
      </c>
      <c r="U186" s="35">
        <v>6.9</v>
      </c>
      <c r="V186" s="35">
        <v>6.9</v>
      </c>
      <c r="W186" s="35">
        <v>6.9</v>
      </c>
      <c r="X186" s="35">
        <v>6.9</v>
      </c>
      <c r="Y186" s="35">
        <v>6.9</v>
      </c>
      <c r="Z186" s="35">
        <v>347</v>
      </c>
      <c r="AA186" s="35">
        <v>347</v>
      </c>
      <c r="AB186" s="35" t="s">
        <v>34</v>
      </c>
      <c r="AC186" s="35" t="s">
        <v>34</v>
      </c>
      <c r="AD186" s="35" t="s">
        <v>34</v>
      </c>
      <c r="AE186" s="35" t="s">
        <v>34</v>
      </c>
      <c r="AF186" s="35" t="s">
        <v>34</v>
      </c>
      <c r="AG186" s="34">
        <f t="shared" si="249"/>
        <v>80</v>
      </c>
      <c r="AH186" s="34">
        <f t="shared" si="250"/>
        <v>80</v>
      </c>
      <c r="AI186" s="34">
        <f t="shared" si="251"/>
        <v>80</v>
      </c>
      <c r="AJ186" s="34">
        <f t="shared" si="252"/>
        <v>80</v>
      </c>
      <c r="AK186" s="34" t="str">
        <f t="shared" si="253"/>
        <v>-</v>
      </c>
      <c r="AL186" s="34" t="str">
        <f t="shared" si="254"/>
        <v>-</v>
      </c>
      <c r="AM186" s="34" t="str">
        <f t="shared" si="255"/>
        <v>-</v>
      </c>
      <c r="AN186" s="34" t="str">
        <f t="shared" si="256"/>
        <v>-</v>
      </c>
      <c r="AO186" s="34" t="str">
        <f t="shared" si="257"/>
        <v>-</v>
      </c>
      <c r="AP186" s="34" t="str">
        <f t="shared" si="258"/>
        <v>-</v>
      </c>
      <c r="AQ186" s="34" t="str">
        <f t="shared" si="259"/>
        <v>-</v>
      </c>
      <c r="AR186" s="34" t="str">
        <f t="shared" si="260"/>
        <v>-</v>
      </c>
      <c r="AS186" s="34" t="str">
        <f t="shared" si="261"/>
        <v>-</v>
      </c>
      <c r="AT186" s="34" t="str">
        <f t="shared" si="262"/>
        <v>-</v>
      </c>
      <c r="AU186" s="34" t="str">
        <f t="shared" si="263"/>
        <v>-</v>
      </c>
    </row>
    <row r="187" spans="2:47" outlineLevel="1">
      <c r="B187" s="32" t="s">
        <v>931</v>
      </c>
      <c r="C187" s="34" t="str">
        <f t="shared" si="234"/>
        <v>-</v>
      </c>
      <c r="D187" s="34" t="str">
        <f t="shared" si="235"/>
        <v>-</v>
      </c>
      <c r="E187" s="34" t="str">
        <f t="shared" si="236"/>
        <v>-</v>
      </c>
      <c r="F187" s="34" t="str">
        <f t="shared" si="237"/>
        <v>-</v>
      </c>
      <c r="G187" s="34" t="str">
        <f t="shared" si="238"/>
        <v>-</v>
      </c>
      <c r="H187" s="34" t="str">
        <f t="shared" si="239"/>
        <v>-</v>
      </c>
      <c r="I187" s="34" t="str">
        <f t="shared" si="240"/>
        <v>-</v>
      </c>
      <c r="J187" s="34" t="str">
        <f t="shared" si="241"/>
        <v>-</v>
      </c>
      <c r="K187" s="34" t="str">
        <f t="shared" si="242"/>
        <v>-</v>
      </c>
      <c r="L187" s="34" t="str">
        <f t="shared" si="243"/>
        <v>-</v>
      </c>
      <c r="M187" s="34" t="str">
        <f t="shared" si="244"/>
        <v>-</v>
      </c>
      <c r="N187" s="34" t="str">
        <f t="shared" si="245"/>
        <v>-</v>
      </c>
      <c r="O187" s="34" t="str">
        <f t="shared" si="246"/>
        <v>-</v>
      </c>
      <c r="P187" s="34" t="str">
        <f t="shared" si="247"/>
        <v>-</v>
      </c>
      <c r="Q187" s="34" t="str">
        <f t="shared" si="248"/>
        <v>-</v>
      </c>
      <c r="R187" s="35">
        <v>6.9</v>
      </c>
      <c r="S187" s="35">
        <v>6.9</v>
      </c>
      <c r="T187" s="35">
        <v>6.9</v>
      </c>
      <c r="U187" s="35">
        <v>6.9</v>
      </c>
      <c r="V187" s="35">
        <v>6.9</v>
      </c>
      <c r="W187" s="35">
        <v>6.9</v>
      </c>
      <c r="X187" s="35">
        <v>6.9</v>
      </c>
      <c r="Y187" s="35">
        <v>6.9</v>
      </c>
      <c r="Z187" s="35">
        <v>347</v>
      </c>
      <c r="AA187" s="35">
        <v>347</v>
      </c>
      <c r="AB187" s="35" t="s">
        <v>34</v>
      </c>
      <c r="AC187" s="35" t="s">
        <v>34</v>
      </c>
      <c r="AD187" s="35" t="s">
        <v>34</v>
      </c>
      <c r="AE187" s="35" t="s">
        <v>34</v>
      </c>
      <c r="AF187" s="35" t="s">
        <v>34</v>
      </c>
      <c r="AG187" s="34">
        <f t="shared" si="249"/>
        <v>80</v>
      </c>
      <c r="AH187" s="34">
        <f t="shared" si="250"/>
        <v>80</v>
      </c>
      <c r="AI187" s="34">
        <f t="shared" si="251"/>
        <v>80</v>
      </c>
      <c r="AJ187" s="34">
        <f t="shared" si="252"/>
        <v>80</v>
      </c>
      <c r="AK187" s="34" t="str">
        <f t="shared" si="253"/>
        <v>-</v>
      </c>
      <c r="AL187" s="34" t="str">
        <f t="shared" si="254"/>
        <v>-</v>
      </c>
      <c r="AM187" s="34" t="str">
        <f t="shared" si="255"/>
        <v>-</v>
      </c>
      <c r="AN187" s="34" t="str">
        <f t="shared" si="256"/>
        <v>-</v>
      </c>
      <c r="AO187" s="34" t="str">
        <f t="shared" si="257"/>
        <v>-</v>
      </c>
      <c r="AP187" s="34" t="str">
        <f t="shared" si="258"/>
        <v>-</v>
      </c>
      <c r="AQ187" s="34" t="str">
        <f t="shared" si="259"/>
        <v>-</v>
      </c>
      <c r="AR187" s="34" t="str">
        <f t="shared" si="260"/>
        <v>-</v>
      </c>
      <c r="AS187" s="34" t="str">
        <f t="shared" si="261"/>
        <v>-</v>
      </c>
      <c r="AT187" s="34" t="str">
        <f t="shared" si="262"/>
        <v>-</v>
      </c>
      <c r="AU187" s="34" t="str">
        <f t="shared" si="263"/>
        <v>-</v>
      </c>
    </row>
    <row r="188" spans="2:47" outlineLevel="1">
      <c r="B188" s="32" t="s">
        <v>1023</v>
      </c>
      <c r="C188" s="35" t="s">
        <v>34</v>
      </c>
      <c r="D188" s="35" t="s">
        <v>34</v>
      </c>
      <c r="E188" s="35" t="s">
        <v>34</v>
      </c>
      <c r="F188" s="35" t="s">
        <v>34</v>
      </c>
      <c r="G188" s="35" t="s">
        <v>34</v>
      </c>
      <c r="H188" s="35" t="s">
        <v>34</v>
      </c>
      <c r="I188" s="35" t="s">
        <v>34</v>
      </c>
      <c r="J188" s="35" t="s">
        <v>34</v>
      </c>
      <c r="K188" s="35" t="s">
        <v>34</v>
      </c>
      <c r="L188" s="35" t="s">
        <v>34</v>
      </c>
      <c r="M188" s="35" t="s">
        <v>34</v>
      </c>
      <c r="N188" s="35" t="s">
        <v>34</v>
      </c>
      <c r="O188" s="35" t="s">
        <v>34</v>
      </c>
      <c r="P188" s="35" t="s">
        <v>34</v>
      </c>
      <c r="Q188" s="35" t="s">
        <v>34</v>
      </c>
      <c r="R188" s="35" t="s">
        <v>34</v>
      </c>
      <c r="S188" s="35" t="s">
        <v>34</v>
      </c>
      <c r="T188" s="35" t="s">
        <v>34</v>
      </c>
      <c r="U188" s="35" t="s">
        <v>34</v>
      </c>
      <c r="V188" s="35" t="s">
        <v>34</v>
      </c>
      <c r="W188" s="35" t="s">
        <v>34</v>
      </c>
      <c r="X188" s="35" t="s">
        <v>34</v>
      </c>
      <c r="Y188" s="35" t="s">
        <v>34</v>
      </c>
      <c r="Z188" s="35" t="s">
        <v>34</v>
      </c>
      <c r="AA188" s="35" t="s">
        <v>34</v>
      </c>
      <c r="AB188" s="35" t="s">
        <v>34</v>
      </c>
      <c r="AC188" s="35" t="s">
        <v>34</v>
      </c>
      <c r="AD188" s="35" t="s">
        <v>34</v>
      </c>
      <c r="AE188" s="35" t="s">
        <v>34</v>
      </c>
      <c r="AF188" s="35" t="s">
        <v>34</v>
      </c>
      <c r="AG188" s="35">
        <v>1</v>
      </c>
      <c r="AH188" s="35" t="s">
        <v>34</v>
      </c>
      <c r="AI188" s="35" t="s">
        <v>34</v>
      </c>
      <c r="AJ188" s="35" t="s">
        <v>34</v>
      </c>
      <c r="AK188" s="35" t="s">
        <v>34</v>
      </c>
      <c r="AL188" s="35" t="s">
        <v>34</v>
      </c>
      <c r="AM188" s="35" t="s">
        <v>34</v>
      </c>
      <c r="AN188" s="35" t="s">
        <v>34</v>
      </c>
      <c r="AO188" s="35" t="s">
        <v>34</v>
      </c>
      <c r="AP188" s="35" t="s">
        <v>34</v>
      </c>
      <c r="AQ188" s="35" t="s">
        <v>34</v>
      </c>
      <c r="AR188" s="35" t="s">
        <v>34</v>
      </c>
      <c r="AS188" s="35" t="s">
        <v>34</v>
      </c>
      <c r="AT188" s="35" t="s">
        <v>34</v>
      </c>
      <c r="AU188" s="35" t="s">
        <v>34</v>
      </c>
    </row>
    <row r="189" spans="2:47" outlineLevel="1">
      <c r="B189" s="32" t="s">
        <v>938</v>
      </c>
      <c r="C189" s="35" t="s">
        <v>34</v>
      </c>
      <c r="D189" s="35" t="s">
        <v>34</v>
      </c>
      <c r="E189" s="35" t="s">
        <v>34</v>
      </c>
      <c r="F189" s="35" t="s">
        <v>34</v>
      </c>
      <c r="G189" s="35" t="s">
        <v>34</v>
      </c>
      <c r="H189" s="35" t="s">
        <v>34</v>
      </c>
      <c r="I189" s="35" t="s">
        <v>34</v>
      </c>
      <c r="J189" s="35" t="s">
        <v>34</v>
      </c>
      <c r="K189" s="35" t="s">
        <v>34</v>
      </c>
      <c r="L189" s="35" t="s">
        <v>34</v>
      </c>
      <c r="M189" s="35" t="s">
        <v>34</v>
      </c>
      <c r="N189" s="35" t="s">
        <v>34</v>
      </c>
      <c r="O189" s="35" t="s">
        <v>34</v>
      </c>
      <c r="P189" s="35" t="s">
        <v>34</v>
      </c>
      <c r="Q189" s="35" t="s">
        <v>34</v>
      </c>
      <c r="R189" s="35" t="s">
        <v>34</v>
      </c>
      <c r="S189" s="35" t="s">
        <v>34</v>
      </c>
      <c r="T189" s="35" t="s">
        <v>34</v>
      </c>
      <c r="U189" s="35" t="s">
        <v>34</v>
      </c>
      <c r="V189" s="35" t="s">
        <v>34</v>
      </c>
      <c r="W189" s="35" t="s">
        <v>34</v>
      </c>
      <c r="X189" s="35" t="s">
        <v>34</v>
      </c>
      <c r="Y189" s="35" t="s">
        <v>34</v>
      </c>
      <c r="Z189" s="35" t="s">
        <v>34</v>
      </c>
      <c r="AA189" s="35" t="s">
        <v>34</v>
      </c>
      <c r="AB189" s="35" t="s">
        <v>34</v>
      </c>
      <c r="AC189" s="35" t="s">
        <v>34</v>
      </c>
      <c r="AD189" s="35" t="s">
        <v>34</v>
      </c>
      <c r="AE189" s="35" t="s">
        <v>34</v>
      </c>
      <c r="AF189" s="35" t="s">
        <v>34</v>
      </c>
      <c r="AG189" s="35">
        <v>320</v>
      </c>
      <c r="AH189" s="35" t="s">
        <v>34</v>
      </c>
      <c r="AI189" s="35" t="s">
        <v>34</v>
      </c>
      <c r="AJ189" s="35" t="s">
        <v>34</v>
      </c>
      <c r="AK189" s="35" t="s">
        <v>34</v>
      </c>
      <c r="AL189" s="35" t="s">
        <v>34</v>
      </c>
      <c r="AM189" s="35" t="s">
        <v>34</v>
      </c>
      <c r="AN189" s="35" t="s">
        <v>34</v>
      </c>
      <c r="AO189" s="35" t="s">
        <v>34</v>
      </c>
      <c r="AP189" s="35" t="s">
        <v>34</v>
      </c>
      <c r="AQ189" s="35" t="s">
        <v>34</v>
      </c>
      <c r="AR189" s="35" t="s">
        <v>34</v>
      </c>
      <c r="AS189" s="35" t="s">
        <v>34</v>
      </c>
      <c r="AT189" s="35" t="s">
        <v>34</v>
      </c>
      <c r="AU189" s="35" t="s">
        <v>34</v>
      </c>
    </row>
    <row r="190" spans="2:47" outlineLevel="1">
      <c r="B190" s="32" t="s">
        <v>929</v>
      </c>
      <c r="C190" s="34" t="str">
        <f t="shared" ref="C190:C192" si="264">C189</f>
        <v>-</v>
      </c>
      <c r="D190" s="34" t="str">
        <f t="shared" ref="D190:D192" si="265">D189</f>
        <v>-</v>
      </c>
      <c r="E190" s="34" t="str">
        <f t="shared" ref="E190:E192" si="266">E189</f>
        <v>-</v>
      </c>
      <c r="F190" s="34" t="str">
        <f t="shared" ref="F190:F192" si="267">F189</f>
        <v>-</v>
      </c>
      <c r="G190" s="34" t="str">
        <f t="shared" ref="G190:G192" si="268">G189</f>
        <v>-</v>
      </c>
      <c r="H190" s="34" t="str">
        <f t="shared" ref="H190:H192" si="269">H189</f>
        <v>-</v>
      </c>
      <c r="I190" s="34" t="str">
        <f t="shared" ref="I190:I192" si="270">I189</f>
        <v>-</v>
      </c>
      <c r="J190" s="34" t="str">
        <f t="shared" ref="J190:J192" si="271">J189</f>
        <v>-</v>
      </c>
      <c r="K190" s="34" t="str">
        <f t="shared" ref="K190:K192" si="272">K189</f>
        <v>-</v>
      </c>
      <c r="L190" s="34" t="str">
        <f t="shared" ref="L190:L192" si="273">L189</f>
        <v>-</v>
      </c>
      <c r="M190" s="34" t="str">
        <f t="shared" ref="M190:M192" si="274">M189</f>
        <v>-</v>
      </c>
      <c r="N190" s="34" t="str">
        <f t="shared" ref="N190:N192" si="275">N189</f>
        <v>-</v>
      </c>
      <c r="O190" s="34" t="str">
        <f t="shared" ref="O190:O192" si="276">O189</f>
        <v>-</v>
      </c>
      <c r="P190" s="34" t="str">
        <f t="shared" ref="P190:P192" si="277">P189</f>
        <v>-</v>
      </c>
      <c r="Q190" s="34" t="str">
        <f t="shared" ref="Q190:Q192" si="278">Q189</f>
        <v>-</v>
      </c>
      <c r="R190" s="34" t="str">
        <f t="shared" ref="R190:R192" si="279">R189</f>
        <v>-</v>
      </c>
      <c r="S190" s="34" t="str">
        <f t="shared" ref="S190:S192" si="280">S189</f>
        <v>-</v>
      </c>
      <c r="T190" s="34" t="str">
        <f t="shared" ref="T190:T192" si="281">T189</f>
        <v>-</v>
      </c>
      <c r="U190" s="34" t="str">
        <f t="shared" ref="U190:U192" si="282">U189</f>
        <v>-</v>
      </c>
      <c r="V190" s="34" t="str">
        <f t="shared" ref="V190:V192" si="283">V189</f>
        <v>-</v>
      </c>
      <c r="W190" s="34" t="str">
        <f t="shared" ref="W190:W192" si="284">W189</f>
        <v>-</v>
      </c>
      <c r="X190" s="34" t="str">
        <f t="shared" ref="X190:X192" si="285">X189</f>
        <v>-</v>
      </c>
      <c r="Y190" s="34" t="str">
        <f t="shared" ref="Y190:Y192" si="286">Y189</f>
        <v>-</v>
      </c>
      <c r="Z190" s="34" t="str">
        <f t="shared" ref="Z190:Z192" si="287">Z189</f>
        <v>-</v>
      </c>
      <c r="AA190" s="34" t="str">
        <f t="shared" ref="AA190:AA192" si="288">AA189</f>
        <v>-</v>
      </c>
      <c r="AB190" s="34" t="str">
        <f t="shared" ref="AB190:AB192" si="289">AB189</f>
        <v>-</v>
      </c>
      <c r="AC190" s="34" t="str">
        <f t="shared" ref="AC190:AC192" si="290">AC189</f>
        <v>-</v>
      </c>
      <c r="AD190" s="34" t="str">
        <f t="shared" ref="AD190:AD192" si="291">AD189</f>
        <v>-</v>
      </c>
      <c r="AE190" s="34" t="str">
        <f t="shared" ref="AE190:AE192" si="292">AE189</f>
        <v>-</v>
      </c>
      <c r="AF190" s="34" t="str">
        <f t="shared" ref="AF190:AF192" si="293">AF189</f>
        <v>-</v>
      </c>
      <c r="AG190" s="34">
        <f t="shared" ref="AG190:AG192" si="294">AG189</f>
        <v>320</v>
      </c>
      <c r="AH190" s="34" t="str">
        <f t="shared" ref="AH190:AH192" si="295">AH189</f>
        <v>-</v>
      </c>
      <c r="AI190" s="34" t="str">
        <f t="shared" ref="AI190:AI192" si="296">AI189</f>
        <v>-</v>
      </c>
      <c r="AJ190" s="34" t="str">
        <f t="shared" ref="AJ190:AJ192" si="297">AJ189</f>
        <v>-</v>
      </c>
      <c r="AK190" s="34" t="str">
        <f t="shared" ref="AK190:AK192" si="298">AK189</f>
        <v>-</v>
      </c>
      <c r="AL190" s="34" t="str">
        <f t="shared" ref="AL190:AL192" si="299">AL189</f>
        <v>-</v>
      </c>
      <c r="AM190" s="34" t="str">
        <f t="shared" ref="AM190:AM192" si="300">AM189</f>
        <v>-</v>
      </c>
      <c r="AN190" s="34" t="str">
        <f t="shared" ref="AN190:AN192" si="301">AN189</f>
        <v>-</v>
      </c>
      <c r="AO190" s="34" t="str">
        <f t="shared" ref="AO190:AO192" si="302">AO189</f>
        <v>-</v>
      </c>
      <c r="AP190" s="34" t="str">
        <f t="shared" ref="AP190:AP192" si="303">AP189</f>
        <v>-</v>
      </c>
      <c r="AQ190" s="34" t="str">
        <f t="shared" ref="AQ190:AQ192" si="304">AQ189</f>
        <v>-</v>
      </c>
      <c r="AR190" s="34" t="str">
        <f t="shared" ref="AR190:AR192" si="305">AR189</f>
        <v>-</v>
      </c>
      <c r="AS190" s="34" t="str">
        <f t="shared" ref="AS190:AS192" si="306">AS189</f>
        <v>-</v>
      </c>
      <c r="AT190" s="34" t="str">
        <f t="shared" ref="AT190:AT192" si="307">AT189</f>
        <v>-</v>
      </c>
      <c r="AU190" s="34" t="str">
        <f t="shared" ref="AU190:AU192" si="308">AU189</f>
        <v>-</v>
      </c>
    </row>
    <row r="191" spans="2:47" outlineLevel="1">
      <c r="B191" s="32" t="s">
        <v>930</v>
      </c>
      <c r="C191" s="34" t="str">
        <f t="shared" si="264"/>
        <v>-</v>
      </c>
      <c r="D191" s="34" t="str">
        <f t="shared" si="265"/>
        <v>-</v>
      </c>
      <c r="E191" s="34" t="str">
        <f t="shared" si="266"/>
        <v>-</v>
      </c>
      <c r="F191" s="34" t="str">
        <f t="shared" si="267"/>
        <v>-</v>
      </c>
      <c r="G191" s="34" t="str">
        <f t="shared" si="268"/>
        <v>-</v>
      </c>
      <c r="H191" s="34" t="str">
        <f t="shared" si="269"/>
        <v>-</v>
      </c>
      <c r="I191" s="34" t="str">
        <f t="shared" si="270"/>
        <v>-</v>
      </c>
      <c r="J191" s="34" t="str">
        <f t="shared" si="271"/>
        <v>-</v>
      </c>
      <c r="K191" s="34" t="str">
        <f t="shared" si="272"/>
        <v>-</v>
      </c>
      <c r="L191" s="34" t="str">
        <f t="shared" si="273"/>
        <v>-</v>
      </c>
      <c r="M191" s="34" t="str">
        <f t="shared" si="274"/>
        <v>-</v>
      </c>
      <c r="N191" s="34" t="str">
        <f t="shared" si="275"/>
        <v>-</v>
      </c>
      <c r="O191" s="34" t="str">
        <f t="shared" si="276"/>
        <v>-</v>
      </c>
      <c r="P191" s="34" t="str">
        <f t="shared" si="277"/>
        <v>-</v>
      </c>
      <c r="Q191" s="34" t="str">
        <f t="shared" si="278"/>
        <v>-</v>
      </c>
      <c r="R191" s="34" t="str">
        <f t="shared" si="279"/>
        <v>-</v>
      </c>
      <c r="S191" s="34" t="str">
        <f t="shared" si="280"/>
        <v>-</v>
      </c>
      <c r="T191" s="34" t="str">
        <f t="shared" si="281"/>
        <v>-</v>
      </c>
      <c r="U191" s="34" t="str">
        <f t="shared" si="282"/>
        <v>-</v>
      </c>
      <c r="V191" s="34" t="str">
        <f t="shared" si="283"/>
        <v>-</v>
      </c>
      <c r="W191" s="34" t="str">
        <f t="shared" si="284"/>
        <v>-</v>
      </c>
      <c r="X191" s="34" t="str">
        <f t="shared" si="285"/>
        <v>-</v>
      </c>
      <c r="Y191" s="34" t="str">
        <f t="shared" si="286"/>
        <v>-</v>
      </c>
      <c r="Z191" s="34" t="str">
        <f t="shared" si="287"/>
        <v>-</v>
      </c>
      <c r="AA191" s="34" t="str">
        <f t="shared" si="288"/>
        <v>-</v>
      </c>
      <c r="AB191" s="34" t="str">
        <f t="shared" si="289"/>
        <v>-</v>
      </c>
      <c r="AC191" s="34" t="str">
        <f t="shared" si="290"/>
        <v>-</v>
      </c>
      <c r="AD191" s="34" t="str">
        <f t="shared" si="291"/>
        <v>-</v>
      </c>
      <c r="AE191" s="34" t="str">
        <f t="shared" si="292"/>
        <v>-</v>
      </c>
      <c r="AF191" s="34" t="str">
        <f t="shared" si="293"/>
        <v>-</v>
      </c>
      <c r="AG191" s="34">
        <f t="shared" si="294"/>
        <v>320</v>
      </c>
      <c r="AH191" s="34" t="str">
        <f t="shared" si="295"/>
        <v>-</v>
      </c>
      <c r="AI191" s="34" t="str">
        <f t="shared" si="296"/>
        <v>-</v>
      </c>
      <c r="AJ191" s="34" t="str">
        <f t="shared" si="297"/>
        <v>-</v>
      </c>
      <c r="AK191" s="34" t="str">
        <f t="shared" si="298"/>
        <v>-</v>
      </c>
      <c r="AL191" s="34" t="str">
        <f t="shared" si="299"/>
        <v>-</v>
      </c>
      <c r="AM191" s="34" t="str">
        <f t="shared" si="300"/>
        <v>-</v>
      </c>
      <c r="AN191" s="34" t="str">
        <f t="shared" si="301"/>
        <v>-</v>
      </c>
      <c r="AO191" s="34" t="str">
        <f t="shared" si="302"/>
        <v>-</v>
      </c>
      <c r="AP191" s="34" t="str">
        <f t="shared" si="303"/>
        <v>-</v>
      </c>
      <c r="AQ191" s="34" t="str">
        <f t="shared" si="304"/>
        <v>-</v>
      </c>
      <c r="AR191" s="34" t="str">
        <f t="shared" si="305"/>
        <v>-</v>
      </c>
      <c r="AS191" s="34" t="str">
        <f t="shared" si="306"/>
        <v>-</v>
      </c>
      <c r="AT191" s="34" t="str">
        <f t="shared" si="307"/>
        <v>-</v>
      </c>
      <c r="AU191" s="34" t="str">
        <f t="shared" si="308"/>
        <v>-</v>
      </c>
    </row>
    <row r="192" spans="2:47" outlineLevel="1">
      <c r="B192" s="32" t="s">
        <v>931</v>
      </c>
      <c r="C192" s="34" t="str">
        <f t="shared" si="264"/>
        <v>-</v>
      </c>
      <c r="D192" s="34" t="str">
        <f t="shared" si="265"/>
        <v>-</v>
      </c>
      <c r="E192" s="34" t="str">
        <f t="shared" si="266"/>
        <v>-</v>
      </c>
      <c r="F192" s="34" t="str">
        <f t="shared" si="267"/>
        <v>-</v>
      </c>
      <c r="G192" s="34" t="str">
        <f t="shared" si="268"/>
        <v>-</v>
      </c>
      <c r="H192" s="34" t="str">
        <f t="shared" si="269"/>
        <v>-</v>
      </c>
      <c r="I192" s="34" t="str">
        <f t="shared" si="270"/>
        <v>-</v>
      </c>
      <c r="J192" s="34" t="str">
        <f t="shared" si="271"/>
        <v>-</v>
      </c>
      <c r="K192" s="34" t="str">
        <f t="shared" si="272"/>
        <v>-</v>
      </c>
      <c r="L192" s="34" t="str">
        <f t="shared" si="273"/>
        <v>-</v>
      </c>
      <c r="M192" s="34" t="str">
        <f t="shared" si="274"/>
        <v>-</v>
      </c>
      <c r="N192" s="34" t="str">
        <f t="shared" si="275"/>
        <v>-</v>
      </c>
      <c r="O192" s="34" t="str">
        <f t="shared" si="276"/>
        <v>-</v>
      </c>
      <c r="P192" s="34" t="str">
        <f t="shared" si="277"/>
        <v>-</v>
      </c>
      <c r="Q192" s="34" t="str">
        <f t="shared" si="278"/>
        <v>-</v>
      </c>
      <c r="R192" s="34" t="str">
        <f t="shared" si="279"/>
        <v>-</v>
      </c>
      <c r="S192" s="34" t="str">
        <f t="shared" si="280"/>
        <v>-</v>
      </c>
      <c r="T192" s="34" t="str">
        <f t="shared" si="281"/>
        <v>-</v>
      </c>
      <c r="U192" s="34" t="str">
        <f t="shared" si="282"/>
        <v>-</v>
      </c>
      <c r="V192" s="34" t="str">
        <f t="shared" si="283"/>
        <v>-</v>
      </c>
      <c r="W192" s="34" t="str">
        <f t="shared" si="284"/>
        <v>-</v>
      </c>
      <c r="X192" s="34" t="str">
        <f t="shared" si="285"/>
        <v>-</v>
      </c>
      <c r="Y192" s="34" t="str">
        <f t="shared" si="286"/>
        <v>-</v>
      </c>
      <c r="Z192" s="34" t="str">
        <f t="shared" si="287"/>
        <v>-</v>
      </c>
      <c r="AA192" s="34" t="str">
        <f t="shared" si="288"/>
        <v>-</v>
      </c>
      <c r="AB192" s="34" t="str">
        <f t="shared" si="289"/>
        <v>-</v>
      </c>
      <c r="AC192" s="34" t="str">
        <f t="shared" si="290"/>
        <v>-</v>
      </c>
      <c r="AD192" s="34" t="str">
        <f t="shared" si="291"/>
        <v>-</v>
      </c>
      <c r="AE192" s="34" t="str">
        <f t="shared" si="292"/>
        <v>-</v>
      </c>
      <c r="AF192" s="34" t="str">
        <f t="shared" si="293"/>
        <v>-</v>
      </c>
      <c r="AG192" s="34">
        <f t="shared" si="294"/>
        <v>320</v>
      </c>
      <c r="AH192" s="34" t="str">
        <f t="shared" si="295"/>
        <v>-</v>
      </c>
      <c r="AI192" s="34" t="str">
        <f t="shared" si="296"/>
        <v>-</v>
      </c>
      <c r="AJ192" s="34" t="str">
        <f t="shared" si="297"/>
        <v>-</v>
      </c>
      <c r="AK192" s="34" t="str">
        <f t="shared" si="298"/>
        <v>-</v>
      </c>
      <c r="AL192" s="34" t="str">
        <f t="shared" si="299"/>
        <v>-</v>
      </c>
      <c r="AM192" s="34" t="str">
        <f t="shared" si="300"/>
        <v>-</v>
      </c>
      <c r="AN192" s="34" t="str">
        <f t="shared" si="301"/>
        <v>-</v>
      </c>
      <c r="AO192" s="34" t="str">
        <f t="shared" si="302"/>
        <v>-</v>
      </c>
      <c r="AP192" s="34" t="str">
        <f t="shared" si="303"/>
        <v>-</v>
      </c>
      <c r="AQ192" s="34" t="str">
        <f t="shared" si="304"/>
        <v>-</v>
      </c>
      <c r="AR192" s="34" t="str">
        <f t="shared" si="305"/>
        <v>-</v>
      </c>
      <c r="AS192" s="34" t="str">
        <f t="shared" si="306"/>
        <v>-</v>
      </c>
      <c r="AT192" s="34" t="str">
        <f t="shared" si="307"/>
        <v>-</v>
      </c>
      <c r="AU192" s="34" t="str">
        <f t="shared" si="308"/>
        <v>-</v>
      </c>
    </row>
    <row r="193" spans="1:47" outlineLevel="1">
      <c r="B193" s="32" t="s">
        <v>1023</v>
      </c>
      <c r="C193" s="35" t="s">
        <v>34</v>
      </c>
      <c r="D193" s="35" t="s">
        <v>34</v>
      </c>
      <c r="E193" s="35" t="s">
        <v>34</v>
      </c>
      <c r="F193" s="35" t="s">
        <v>34</v>
      </c>
      <c r="G193" s="35" t="s">
        <v>34</v>
      </c>
      <c r="H193" s="35" t="s">
        <v>34</v>
      </c>
      <c r="I193" s="35" t="s">
        <v>34</v>
      </c>
      <c r="J193" s="35" t="s">
        <v>34</v>
      </c>
      <c r="K193" s="35" t="s">
        <v>34</v>
      </c>
      <c r="L193" s="35" t="s">
        <v>34</v>
      </c>
      <c r="M193" s="35" t="s">
        <v>34</v>
      </c>
      <c r="N193" s="35" t="s">
        <v>34</v>
      </c>
      <c r="O193" s="35" t="s">
        <v>34</v>
      </c>
      <c r="P193" s="35" t="s">
        <v>34</v>
      </c>
      <c r="Q193" s="35" t="s">
        <v>34</v>
      </c>
      <c r="R193" s="35" t="s">
        <v>34</v>
      </c>
      <c r="S193" s="35" t="s">
        <v>34</v>
      </c>
      <c r="T193" s="35" t="s">
        <v>34</v>
      </c>
      <c r="U193" s="35" t="s">
        <v>34</v>
      </c>
      <c r="V193" s="35" t="s">
        <v>34</v>
      </c>
      <c r="W193" s="35" t="s">
        <v>34</v>
      </c>
      <c r="X193" s="35" t="s">
        <v>34</v>
      </c>
      <c r="Y193" s="35" t="s">
        <v>34</v>
      </c>
      <c r="Z193" s="35" t="s">
        <v>34</v>
      </c>
      <c r="AA193" s="35" t="s">
        <v>34</v>
      </c>
      <c r="AB193" s="35" t="s">
        <v>34</v>
      </c>
      <c r="AC193" s="35" t="s">
        <v>34</v>
      </c>
      <c r="AD193" s="35" t="s">
        <v>34</v>
      </c>
      <c r="AE193" s="35" t="s">
        <v>34</v>
      </c>
      <c r="AF193" s="35" t="s">
        <v>34</v>
      </c>
      <c r="AG193" s="35">
        <v>35</v>
      </c>
      <c r="AH193" s="35">
        <v>36</v>
      </c>
      <c r="AI193" s="35">
        <v>37</v>
      </c>
      <c r="AJ193" s="35">
        <v>38</v>
      </c>
      <c r="AK193" s="35" t="s">
        <v>34</v>
      </c>
      <c r="AL193" s="35" t="s">
        <v>34</v>
      </c>
      <c r="AM193" s="35" t="s">
        <v>34</v>
      </c>
      <c r="AN193" s="35" t="s">
        <v>34</v>
      </c>
      <c r="AO193" s="35" t="s">
        <v>34</v>
      </c>
      <c r="AP193" s="35" t="s">
        <v>34</v>
      </c>
      <c r="AQ193" s="35" t="s">
        <v>34</v>
      </c>
      <c r="AR193" s="35" t="s">
        <v>34</v>
      </c>
      <c r="AS193" s="35" t="s">
        <v>34</v>
      </c>
      <c r="AT193" s="35" t="s">
        <v>34</v>
      </c>
      <c r="AU193" s="35" t="s">
        <v>34</v>
      </c>
    </row>
    <row r="194" spans="1:47" outlineLevel="1">
      <c r="B194" s="32" t="s">
        <v>939</v>
      </c>
      <c r="C194" s="35" t="s">
        <v>34</v>
      </c>
      <c r="D194" s="35" t="s">
        <v>34</v>
      </c>
      <c r="E194" s="35" t="s">
        <v>34</v>
      </c>
      <c r="F194" s="35" t="s">
        <v>34</v>
      </c>
      <c r="G194" s="35" t="s">
        <v>34</v>
      </c>
      <c r="H194" s="35" t="s">
        <v>34</v>
      </c>
      <c r="I194" s="35" t="s">
        <v>34</v>
      </c>
      <c r="J194" s="35" t="s">
        <v>34</v>
      </c>
      <c r="K194" s="35" t="s">
        <v>34</v>
      </c>
      <c r="L194" s="35" t="s">
        <v>34</v>
      </c>
      <c r="M194" s="35" t="s">
        <v>34</v>
      </c>
      <c r="N194" s="35" t="s">
        <v>34</v>
      </c>
      <c r="O194" s="35" t="s">
        <v>34</v>
      </c>
      <c r="P194" s="35" t="s">
        <v>34</v>
      </c>
      <c r="Q194" s="35" t="s">
        <v>34</v>
      </c>
      <c r="R194" s="35" t="s">
        <v>34</v>
      </c>
      <c r="S194" s="35" t="s">
        <v>34</v>
      </c>
      <c r="T194" s="35" t="s">
        <v>34</v>
      </c>
      <c r="U194" s="35" t="s">
        <v>34</v>
      </c>
      <c r="V194" s="35" t="s">
        <v>34</v>
      </c>
      <c r="W194" s="35" t="s">
        <v>34</v>
      </c>
      <c r="X194" s="35" t="s">
        <v>34</v>
      </c>
      <c r="Y194" s="35" t="s">
        <v>34</v>
      </c>
      <c r="Z194" s="35" t="s">
        <v>34</v>
      </c>
      <c r="AA194" s="35" t="s">
        <v>34</v>
      </c>
      <c r="AB194" s="35" t="s">
        <v>34</v>
      </c>
      <c r="AC194" s="35" t="s">
        <v>34</v>
      </c>
      <c r="AD194" s="35" t="s">
        <v>34</v>
      </c>
      <c r="AE194" s="35" t="s">
        <v>34</v>
      </c>
      <c r="AF194" s="35" t="s">
        <v>34</v>
      </c>
      <c r="AG194" s="35">
        <v>120</v>
      </c>
      <c r="AH194" s="35">
        <v>120</v>
      </c>
      <c r="AI194" s="35">
        <v>120</v>
      </c>
      <c r="AJ194" s="35">
        <v>120</v>
      </c>
      <c r="AK194" s="35" t="s">
        <v>34</v>
      </c>
      <c r="AL194" s="35" t="s">
        <v>34</v>
      </c>
      <c r="AM194" s="35" t="s">
        <v>34</v>
      </c>
      <c r="AN194" s="35" t="s">
        <v>34</v>
      </c>
      <c r="AO194" s="35" t="s">
        <v>34</v>
      </c>
      <c r="AP194" s="35" t="s">
        <v>34</v>
      </c>
      <c r="AQ194" s="35" t="s">
        <v>34</v>
      </c>
      <c r="AR194" s="35" t="s">
        <v>34</v>
      </c>
      <c r="AS194" s="35" t="s">
        <v>34</v>
      </c>
      <c r="AT194" s="35" t="s">
        <v>34</v>
      </c>
      <c r="AU194" s="35" t="s">
        <v>34</v>
      </c>
    </row>
    <row r="195" spans="1:47" outlineLevel="1">
      <c r="B195" s="32" t="s">
        <v>929</v>
      </c>
      <c r="C195" s="34" t="str">
        <f t="shared" ref="C195:C197" si="309">C194</f>
        <v>-</v>
      </c>
      <c r="D195" s="34" t="str">
        <f t="shared" ref="D195:D197" si="310">D194</f>
        <v>-</v>
      </c>
      <c r="E195" s="34" t="str">
        <f t="shared" ref="E195:E197" si="311">E194</f>
        <v>-</v>
      </c>
      <c r="F195" s="34" t="str">
        <f t="shared" ref="F195:F197" si="312">F194</f>
        <v>-</v>
      </c>
      <c r="G195" s="34" t="str">
        <f t="shared" ref="G195:G197" si="313">G194</f>
        <v>-</v>
      </c>
      <c r="H195" s="34" t="str">
        <f t="shared" ref="H195:H197" si="314">H194</f>
        <v>-</v>
      </c>
      <c r="I195" s="34" t="str">
        <f t="shared" ref="I195:I197" si="315">I194</f>
        <v>-</v>
      </c>
      <c r="J195" s="34" t="str">
        <f t="shared" ref="J195:J197" si="316">J194</f>
        <v>-</v>
      </c>
      <c r="K195" s="34" t="str">
        <f t="shared" ref="K195:K197" si="317">K194</f>
        <v>-</v>
      </c>
      <c r="L195" s="34" t="str">
        <f t="shared" ref="L195:L197" si="318">L194</f>
        <v>-</v>
      </c>
      <c r="M195" s="34" t="str">
        <f t="shared" ref="M195:M197" si="319">M194</f>
        <v>-</v>
      </c>
      <c r="N195" s="34" t="str">
        <f t="shared" ref="N195:N197" si="320">N194</f>
        <v>-</v>
      </c>
      <c r="O195" s="34" t="str">
        <f t="shared" ref="O195:O197" si="321">O194</f>
        <v>-</v>
      </c>
      <c r="P195" s="34" t="str">
        <f t="shared" ref="P195:P197" si="322">P194</f>
        <v>-</v>
      </c>
      <c r="Q195" s="34" t="str">
        <f t="shared" ref="Q195:Q197" si="323">Q194</f>
        <v>-</v>
      </c>
      <c r="R195" s="34" t="str">
        <f t="shared" ref="R195:R197" si="324">R194</f>
        <v>-</v>
      </c>
      <c r="S195" s="34" t="str">
        <f t="shared" ref="S195:S197" si="325">S194</f>
        <v>-</v>
      </c>
      <c r="T195" s="34" t="str">
        <f t="shared" ref="T195:T197" si="326">T194</f>
        <v>-</v>
      </c>
      <c r="U195" s="34" t="str">
        <f t="shared" ref="U195:U197" si="327">U194</f>
        <v>-</v>
      </c>
      <c r="V195" s="34" t="str">
        <f t="shared" ref="V195:V197" si="328">V194</f>
        <v>-</v>
      </c>
      <c r="W195" s="34" t="str">
        <f t="shared" ref="W195:W197" si="329">W194</f>
        <v>-</v>
      </c>
      <c r="X195" s="34" t="str">
        <f t="shared" ref="X195:X197" si="330">X194</f>
        <v>-</v>
      </c>
      <c r="Y195" s="34" t="str">
        <f t="shared" ref="Y195:Y197" si="331">Y194</f>
        <v>-</v>
      </c>
      <c r="Z195" s="34" t="str">
        <f t="shared" ref="Z195:Z197" si="332">Z194</f>
        <v>-</v>
      </c>
      <c r="AA195" s="34" t="str">
        <f t="shared" ref="AA195:AA197" si="333">AA194</f>
        <v>-</v>
      </c>
      <c r="AB195" s="34" t="str">
        <f t="shared" ref="AB195:AB197" si="334">AB194</f>
        <v>-</v>
      </c>
      <c r="AC195" s="34" t="str">
        <f t="shared" ref="AC195:AC197" si="335">AC194</f>
        <v>-</v>
      </c>
      <c r="AD195" s="34" t="str">
        <f t="shared" ref="AD195:AD197" si="336">AD194</f>
        <v>-</v>
      </c>
      <c r="AE195" s="34" t="str">
        <f t="shared" ref="AE195:AE197" si="337">AE194</f>
        <v>-</v>
      </c>
      <c r="AF195" s="34" t="str">
        <f t="shared" ref="AF195:AF197" si="338">AF194</f>
        <v>-</v>
      </c>
      <c r="AG195" s="34">
        <f t="shared" ref="AG195:AG197" si="339">AG194</f>
        <v>120</v>
      </c>
      <c r="AH195" s="34">
        <f t="shared" ref="AH195:AH197" si="340">AH194</f>
        <v>120</v>
      </c>
      <c r="AI195" s="34">
        <f t="shared" ref="AI195:AI197" si="341">AI194</f>
        <v>120</v>
      </c>
      <c r="AJ195" s="34">
        <f t="shared" ref="AJ195:AJ197" si="342">AJ194</f>
        <v>120</v>
      </c>
      <c r="AK195" s="34" t="str">
        <f t="shared" ref="AK195:AK197" si="343">AK194</f>
        <v>-</v>
      </c>
      <c r="AL195" s="34" t="str">
        <f t="shared" ref="AL195:AL197" si="344">AL194</f>
        <v>-</v>
      </c>
      <c r="AM195" s="34" t="str">
        <f t="shared" ref="AM195:AM197" si="345">AM194</f>
        <v>-</v>
      </c>
      <c r="AN195" s="34" t="str">
        <f t="shared" ref="AN195:AN197" si="346">AN194</f>
        <v>-</v>
      </c>
      <c r="AO195" s="34" t="str">
        <f t="shared" ref="AO195:AO197" si="347">AO194</f>
        <v>-</v>
      </c>
      <c r="AP195" s="34" t="str">
        <f t="shared" ref="AP195:AP197" si="348">AP194</f>
        <v>-</v>
      </c>
      <c r="AQ195" s="34" t="str">
        <f t="shared" ref="AQ195:AQ197" si="349">AQ194</f>
        <v>-</v>
      </c>
      <c r="AR195" s="34" t="str">
        <f t="shared" ref="AR195:AR197" si="350">AR194</f>
        <v>-</v>
      </c>
      <c r="AS195" s="34" t="str">
        <f t="shared" ref="AS195:AS197" si="351">AS194</f>
        <v>-</v>
      </c>
      <c r="AT195" s="34" t="str">
        <f t="shared" ref="AT195:AT197" si="352">AT194</f>
        <v>-</v>
      </c>
      <c r="AU195" s="34" t="str">
        <f t="shared" ref="AU195:AU197" si="353">AU194</f>
        <v>-</v>
      </c>
    </row>
    <row r="196" spans="1:47" outlineLevel="1">
      <c r="B196" s="32" t="s">
        <v>930</v>
      </c>
      <c r="C196" s="34" t="str">
        <f t="shared" si="309"/>
        <v>-</v>
      </c>
      <c r="D196" s="34" t="str">
        <f t="shared" si="310"/>
        <v>-</v>
      </c>
      <c r="E196" s="34" t="str">
        <f t="shared" si="311"/>
        <v>-</v>
      </c>
      <c r="F196" s="34" t="str">
        <f t="shared" si="312"/>
        <v>-</v>
      </c>
      <c r="G196" s="34" t="str">
        <f t="shared" si="313"/>
        <v>-</v>
      </c>
      <c r="H196" s="34" t="str">
        <f t="shared" si="314"/>
        <v>-</v>
      </c>
      <c r="I196" s="34" t="str">
        <f t="shared" si="315"/>
        <v>-</v>
      </c>
      <c r="J196" s="34" t="str">
        <f t="shared" si="316"/>
        <v>-</v>
      </c>
      <c r="K196" s="34" t="str">
        <f t="shared" si="317"/>
        <v>-</v>
      </c>
      <c r="L196" s="34" t="str">
        <f t="shared" si="318"/>
        <v>-</v>
      </c>
      <c r="M196" s="34" t="str">
        <f t="shared" si="319"/>
        <v>-</v>
      </c>
      <c r="N196" s="34" t="str">
        <f t="shared" si="320"/>
        <v>-</v>
      </c>
      <c r="O196" s="34" t="str">
        <f t="shared" si="321"/>
        <v>-</v>
      </c>
      <c r="P196" s="34" t="str">
        <f t="shared" si="322"/>
        <v>-</v>
      </c>
      <c r="Q196" s="34" t="str">
        <f t="shared" si="323"/>
        <v>-</v>
      </c>
      <c r="R196" s="34" t="str">
        <f t="shared" si="324"/>
        <v>-</v>
      </c>
      <c r="S196" s="34" t="str">
        <f t="shared" si="325"/>
        <v>-</v>
      </c>
      <c r="T196" s="34" t="str">
        <f t="shared" si="326"/>
        <v>-</v>
      </c>
      <c r="U196" s="34" t="str">
        <f t="shared" si="327"/>
        <v>-</v>
      </c>
      <c r="V196" s="34" t="str">
        <f t="shared" si="328"/>
        <v>-</v>
      </c>
      <c r="W196" s="34" t="str">
        <f t="shared" si="329"/>
        <v>-</v>
      </c>
      <c r="X196" s="34" t="str">
        <f t="shared" si="330"/>
        <v>-</v>
      </c>
      <c r="Y196" s="34" t="str">
        <f t="shared" si="331"/>
        <v>-</v>
      </c>
      <c r="Z196" s="34" t="str">
        <f t="shared" si="332"/>
        <v>-</v>
      </c>
      <c r="AA196" s="34" t="str">
        <f t="shared" si="333"/>
        <v>-</v>
      </c>
      <c r="AB196" s="34" t="str">
        <f t="shared" si="334"/>
        <v>-</v>
      </c>
      <c r="AC196" s="34" t="str">
        <f t="shared" si="335"/>
        <v>-</v>
      </c>
      <c r="AD196" s="34" t="str">
        <f t="shared" si="336"/>
        <v>-</v>
      </c>
      <c r="AE196" s="34" t="str">
        <f t="shared" si="337"/>
        <v>-</v>
      </c>
      <c r="AF196" s="34" t="str">
        <f t="shared" si="338"/>
        <v>-</v>
      </c>
      <c r="AG196" s="34">
        <f t="shared" si="339"/>
        <v>120</v>
      </c>
      <c r="AH196" s="34">
        <f t="shared" si="340"/>
        <v>120</v>
      </c>
      <c r="AI196" s="34">
        <f t="shared" si="341"/>
        <v>120</v>
      </c>
      <c r="AJ196" s="34">
        <f t="shared" si="342"/>
        <v>120</v>
      </c>
      <c r="AK196" s="34" t="str">
        <f t="shared" si="343"/>
        <v>-</v>
      </c>
      <c r="AL196" s="34" t="str">
        <f t="shared" si="344"/>
        <v>-</v>
      </c>
      <c r="AM196" s="34" t="str">
        <f t="shared" si="345"/>
        <v>-</v>
      </c>
      <c r="AN196" s="34" t="str">
        <f t="shared" si="346"/>
        <v>-</v>
      </c>
      <c r="AO196" s="34" t="str">
        <f t="shared" si="347"/>
        <v>-</v>
      </c>
      <c r="AP196" s="34" t="str">
        <f t="shared" si="348"/>
        <v>-</v>
      </c>
      <c r="AQ196" s="34" t="str">
        <f t="shared" si="349"/>
        <v>-</v>
      </c>
      <c r="AR196" s="34" t="str">
        <f t="shared" si="350"/>
        <v>-</v>
      </c>
      <c r="AS196" s="34" t="str">
        <f t="shared" si="351"/>
        <v>-</v>
      </c>
      <c r="AT196" s="34" t="str">
        <f t="shared" si="352"/>
        <v>-</v>
      </c>
      <c r="AU196" s="34" t="str">
        <f t="shared" si="353"/>
        <v>-</v>
      </c>
    </row>
    <row r="197" spans="1:47" outlineLevel="1">
      <c r="B197" s="32" t="s">
        <v>931</v>
      </c>
      <c r="C197" s="34" t="str">
        <f t="shared" si="309"/>
        <v>-</v>
      </c>
      <c r="D197" s="34" t="str">
        <f t="shared" si="310"/>
        <v>-</v>
      </c>
      <c r="E197" s="34" t="str">
        <f t="shared" si="311"/>
        <v>-</v>
      </c>
      <c r="F197" s="34" t="str">
        <f t="shared" si="312"/>
        <v>-</v>
      </c>
      <c r="G197" s="34" t="str">
        <f t="shared" si="313"/>
        <v>-</v>
      </c>
      <c r="H197" s="34" t="str">
        <f t="shared" si="314"/>
        <v>-</v>
      </c>
      <c r="I197" s="34" t="str">
        <f t="shared" si="315"/>
        <v>-</v>
      </c>
      <c r="J197" s="34" t="str">
        <f t="shared" si="316"/>
        <v>-</v>
      </c>
      <c r="K197" s="34" t="str">
        <f t="shared" si="317"/>
        <v>-</v>
      </c>
      <c r="L197" s="34" t="str">
        <f t="shared" si="318"/>
        <v>-</v>
      </c>
      <c r="M197" s="34" t="str">
        <f t="shared" si="319"/>
        <v>-</v>
      </c>
      <c r="N197" s="34" t="str">
        <f t="shared" si="320"/>
        <v>-</v>
      </c>
      <c r="O197" s="34" t="str">
        <f t="shared" si="321"/>
        <v>-</v>
      </c>
      <c r="P197" s="34" t="str">
        <f t="shared" si="322"/>
        <v>-</v>
      </c>
      <c r="Q197" s="34" t="str">
        <f t="shared" si="323"/>
        <v>-</v>
      </c>
      <c r="R197" s="34" t="str">
        <f t="shared" si="324"/>
        <v>-</v>
      </c>
      <c r="S197" s="34" t="str">
        <f t="shared" si="325"/>
        <v>-</v>
      </c>
      <c r="T197" s="34" t="str">
        <f t="shared" si="326"/>
        <v>-</v>
      </c>
      <c r="U197" s="34" t="str">
        <f t="shared" si="327"/>
        <v>-</v>
      </c>
      <c r="V197" s="34" t="str">
        <f t="shared" si="328"/>
        <v>-</v>
      </c>
      <c r="W197" s="34" t="str">
        <f t="shared" si="329"/>
        <v>-</v>
      </c>
      <c r="X197" s="34" t="str">
        <f t="shared" si="330"/>
        <v>-</v>
      </c>
      <c r="Y197" s="34" t="str">
        <f t="shared" si="331"/>
        <v>-</v>
      </c>
      <c r="Z197" s="34" t="str">
        <f t="shared" si="332"/>
        <v>-</v>
      </c>
      <c r="AA197" s="34" t="str">
        <f t="shared" si="333"/>
        <v>-</v>
      </c>
      <c r="AB197" s="34" t="str">
        <f t="shared" si="334"/>
        <v>-</v>
      </c>
      <c r="AC197" s="34" t="str">
        <f t="shared" si="335"/>
        <v>-</v>
      </c>
      <c r="AD197" s="34" t="str">
        <f t="shared" si="336"/>
        <v>-</v>
      </c>
      <c r="AE197" s="34" t="str">
        <f t="shared" si="337"/>
        <v>-</v>
      </c>
      <c r="AF197" s="34" t="str">
        <f t="shared" si="338"/>
        <v>-</v>
      </c>
      <c r="AG197" s="34">
        <f t="shared" si="339"/>
        <v>120</v>
      </c>
      <c r="AH197" s="34">
        <f t="shared" si="340"/>
        <v>120</v>
      </c>
      <c r="AI197" s="34">
        <f t="shared" si="341"/>
        <v>120</v>
      </c>
      <c r="AJ197" s="34">
        <f t="shared" si="342"/>
        <v>120</v>
      </c>
      <c r="AK197" s="34" t="str">
        <f t="shared" si="343"/>
        <v>-</v>
      </c>
      <c r="AL197" s="34" t="str">
        <f t="shared" si="344"/>
        <v>-</v>
      </c>
      <c r="AM197" s="34" t="str">
        <f t="shared" si="345"/>
        <v>-</v>
      </c>
      <c r="AN197" s="34" t="str">
        <f t="shared" si="346"/>
        <v>-</v>
      </c>
      <c r="AO197" s="34" t="str">
        <f t="shared" si="347"/>
        <v>-</v>
      </c>
      <c r="AP197" s="34" t="str">
        <f t="shared" si="348"/>
        <v>-</v>
      </c>
      <c r="AQ197" s="34" t="str">
        <f t="shared" si="349"/>
        <v>-</v>
      </c>
      <c r="AR197" s="34" t="str">
        <f t="shared" si="350"/>
        <v>-</v>
      </c>
      <c r="AS197" s="34" t="str">
        <f t="shared" si="351"/>
        <v>-</v>
      </c>
      <c r="AT197" s="34" t="str">
        <f t="shared" si="352"/>
        <v>-</v>
      </c>
      <c r="AU197" s="34" t="str">
        <f t="shared" si="353"/>
        <v>-</v>
      </c>
    </row>
    <row r="198" spans="1:47" outlineLevel="1">
      <c r="B198" s="32" t="s">
        <v>1023</v>
      </c>
      <c r="C198" s="35" t="s">
        <v>34</v>
      </c>
      <c r="D198" s="35" t="s">
        <v>34</v>
      </c>
      <c r="E198" s="35" t="s">
        <v>34</v>
      </c>
      <c r="F198" s="35" t="s">
        <v>34</v>
      </c>
      <c r="G198" s="35" t="s">
        <v>34</v>
      </c>
      <c r="H198" s="35" t="s">
        <v>34</v>
      </c>
      <c r="I198" s="35" t="s">
        <v>34</v>
      </c>
      <c r="J198" s="35" t="s">
        <v>34</v>
      </c>
      <c r="K198" s="35" t="s">
        <v>34</v>
      </c>
      <c r="L198" s="35" t="s">
        <v>34</v>
      </c>
      <c r="M198" s="35" t="s">
        <v>34</v>
      </c>
      <c r="N198" s="35" t="s">
        <v>34</v>
      </c>
      <c r="O198" s="35" t="s">
        <v>34</v>
      </c>
      <c r="P198" s="35" t="s">
        <v>34</v>
      </c>
      <c r="Q198" s="35" t="s">
        <v>34</v>
      </c>
      <c r="R198" s="35" t="s">
        <v>34</v>
      </c>
      <c r="S198" s="35" t="s">
        <v>34</v>
      </c>
      <c r="T198" s="35" t="s">
        <v>34</v>
      </c>
      <c r="U198" s="35" t="s">
        <v>34</v>
      </c>
      <c r="V198" s="35" t="s">
        <v>34</v>
      </c>
      <c r="W198" s="35" t="s">
        <v>34</v>
      </c>
      <c r="X198" s="35" t="s">
        <v>34</v>
      </c>
      <c r="Y198" s="35" t="s">
        <v>34</v>
      </c>
      <c r="Z198" s="35" t="s">
        <v>34</v>
      </c>
      <c r="AA198" s="35" t="s">
        <v>34</v>
      </c>
      <c r="AB198" s="35" t="s">
        <v>34</v>
      </c>
      <c r="AC198" s="35" t="s">
        <v>34</v>
      </c>
      <c r="AD198" s="35" t="s">
        <v>34</v>
      </c>
      <c r="AE198" s="35" t="s">
        <v>34</v>
      </c>
      <c r="AF198" s="35" t="s">
        <v>34</v>
      </c>
      <c r="AG198" s="35">
        <v>31</v>
      </c>
      <c r="AH198" s="35">
        <v>32</v>
      </c>
      <c r="AI198" s="35">
        <v>33</v>
      </c>
      <c r="AJ198" s="35">
        <v>34</v>
      </c>
      <c r="AK198" s="35" t="s">
        <v>34</v>
      </c>
      <c r="AL198" s="35" t="s">
        <v>34</v>
      </c>
      <c r="AM198" s="35" t="s">
        <v>34</v>
      </c>
      <c r="AN198" s="35" t="s">
        <v>34</v>
      </c>
      <c r="AO198" s="35" t="s">
        <v>34</v>
      </c>
      <c r="AP198" s="35" t="s">
        <v>34</v>
      </c>
      <c r="AQ198" s="35" t="s">
        <v>34</v>
      </c>
      <c r="AR198" s="35" t="s">
        <v>34</v>
      </c>
      <c r="AS198" s="35" t="s">
        <v>34</v>
      </c>
      <c r="AT198" s="35" t="s">
        <v>34</v>
      </c>
      <c r="AU198" s="35" t="s">
        <v>34</v>
      </c>
    </row>
    <row r="199" spans="1:47" outlineLevel="1">
      <c r="B199" s="32" t="s">
        <v>940</v>
      </c>
      <c r="C199" s="35" t="s">
        <v>34</v>
      </c>
      <c r="D199" s="35" t="s">
        <v>34</v>
      </c>
      <c r="E199" s="35" t="s">
        <v>34</v>
      </c>
      <c r="F199" s="35" t="s">
        <v>34</v>
      </c>
      <c r="G199" s="35" t="s">
        <v>34</v>
      </c>
      <c r="H199" s="35" t="s">
        <v>34</v>
      </c>
      <c r="I199" s="35" t="s">
        <v>34</v>
      </c>
      <c r="J199" s="35" t="s">
        <v>34</v>
      </c>
      <c r="K199" s="35" t="s">
        <v>34</v>
      </c>
      <c r="L199" s="35" t="s">
        <v>34</v>
      </c>
      <c r="M199" s="35" t="s">
        <v>34</v>
      </c>
      <c r="N199" s="35" t="s">
        <v>34</v>
      </c>
      <c r="O199" s="35" t="s">
        <v>34</v>
      </c>
      <c r="P199" s="35" t="s">
        <v>34</v>
      </c>
      <c r="Q199" s="35" t="s">
        <v>34</v>
      </c>
      <c r="R199" s="35" t="s">
        <v>34</v>
      </c>
      <c r="S199" s="35" t="s">
        <v>34</v>
      </c>
      <c r="T199" s="35" t="s">
        <v>34</v>
      </c>
      <c r="U199" s="35" t="s">
        <v>34</v>
      </c>
      <c r="V199" s="35" t="s">
        <v>34</v>
      </c>
      <c r="W199" s="35" t="s">
        <v>34</v>
      </c>
      <c r="X199" s="35" t="s">
        <v>34</v>
      </c>
      <c r="Y199" s="35" t="s">
        <v>34</v>
      </c>
      <c r="Z199" s="35" t="s">
        <v>34</v>
      </c>
      <c r="AA199" s="35" t="s">
        <v>34</v>
      </c>
      <c r="AB199" s="35" t="s">
        <v>34</v>
      </c>
      <c r="AC199" s="35" t="s">
        <v>34</v>
      </c>
      <c r="AD199" s="35" t="s">
        <v>34</v>
      </c>
      <c r="AE199" s="35" t="s">
        <v>34</v>
      </c>
      <c r="AF199" s="35" t="s">
        <v>34</v>
      </c>
      <c r="AG199" s="35">
        <v>155</v>
      </c>
      <c r="AH199" s="35">
        <v>155</v>
      </c>
      <c r="AI199" s="35">
        <v>155</v>
      </c>
      <c r="AJ199" s="35">
        <v>155</v>
      </c>
      <c r="AK199" s="35" t="s">
        <v>34</v>
      </c>
      <c r="AL199" s="35" t="s">
        <v>34</v>
      </c>
      <c r="AM199" s="35" t="s">
        <v>34</v>
      </c>
      <c r="AN199" s="35" t="s">
        <v>34</v>
      </c>
      <c r="AO199" s="35" t="s">
        <v>34</v>
      </c>
      <c r="AP199" s="35" t="s">
        <v>34</v>
      </c>
      <c r="AQ199" s="35" t="s">
        <v>34</v>
      </c>
      <c r="AR199" s="35" t="s">
        <v>34</v>
      </c>
      <c r="AS199" s="35" t="s">
        <v>34</v>
      </c>
      <c r="AT199" s="35" t="s">
        <v>34</v>
      </c>
      <c r="AU199" s="35" t="s">
        <v>34</v>
      </c>
    </row>
    <row r="200" spans="1:47" outlineLevel="1">
      <c r="B200" s="32" t="s">
        <v>929</v>
      </c>
      <c r="C200" s="34" t="str">
        <f t="shared" ref="C200:C202" si="354">C199</f>
        <v>-</v>
      </c>
      <c r="D200" s="34" t="str">
        <f t="shared" ref="D200:D202" si="355">D199</f>
        <v>-</v>
      </c>
      <c r="E200" s="34" t="str">
        <f t="shared" ref="E200:E202" si="356">E199</f>
        <v>-</v>
      </c>
      <c r="F200" s="34" t="str">
        <f t="shared" ref="F200:F202" si="357">F199</f>
        <v>-</v>
      </c>
      <c r="G200" s="34" t="str">
        <f t="shared" ref="G200:G202" si="358">G199</f>
        <v>-</v>
      </c>
      <c r="H200" s="34" t="str">
        <f t="shared" ref="H200:H202" si="359">H199</f>
        <v>-</v>
      </c>
      <c r="I200" s="34" t="str">
        <f t="shared" ref="I200:I202" si="360">I199</f>
        <v>-</v>
      </c>
      <c r="J200" s="34" t="str">
        <f t="shared" ref="J200:J202" si="361">J199</f>
        <v>-</v>
      </c>
      <c r="K200" s="34" t="str">
        <f t="shared" ref="K200:K202" si="362">K199</f>
        <v>-</v>
      </c>
      <c r="L200" s="34" t="str">
        <f t="shared" ref="L200:L202" si="363">L199</f>
        <v>-</v>
      </c>
      <c r="M200" s="34" t="str">
        <f t="shared" ref="M200:M202" si="364">M199</f>
        <v>-</v>
      </c>
      <c r="N200" s="34" t="str">
        <f t="shared" ref="N200:N202" si="365">N199</f>
        <v>-</v>
      </c>
      <c r="O200" s="34" t="str">
        <f t="shared" ref="O200:O202" si="366">O199</f>
        <v>-</v>
      </c>
      <c r="P200" s="34" t="str">
        <f t="shared" ref="P200:P202" si="367">P199</f>
        <v>-</v>
      </c>
      <c r="Q200" s="34" t="str">
        <f t="shared" ref="Q200:Q202" si="368">Q199</f>
        <v>-</v>
      </c>
      <c r="R200" s="34" t="str">
        <f t="shared" ref="R200:R202" si="369">R199</f>
        <v>-</v>
      </c>
      <c r="S200" s="34" t="str">
        <f t="shared" ref="S200:S202" si="370">S199</f>
        <v>-</v>
      </c>
      <c r="T200" s="34" t="str">
        <f t="shared" ref="T200:T202" si="371">T199</f>
        <v>-</v>
      </c>
      <c r="U200" s="34" t="str">
        <f t="shared" ref="U200:U202" si="372">U199</f>
        <v>-</v>
      </c>
      <c r="V200" s="34" t="str">
        <f t="shared" ref="V200:V202" si="373">V199</f>
        <v>-</v>
      </c>
      <c r="W200" s="34" t="str">
        <f t="shared" ref="W200:W202" si="374">W199</f>
        <v>-</v>
      </c>
      <c r="X200" s="34" t="str">
        <f t="shared" ref="X200:X202" si="375">X199</f>
        <v>-</v>
      </c>
      <c r="Y200" s="34" t="str">
        <f t="shared" ref="Y200:Y202" si="376">Y199</f>
        <v>-</v>
      </c>
      <c r="Z200" s="34" t="str">
        <f t="shared" ref="Z200:Z202" si="377">Z199</f>
        <v>-</v>
      </c>
      <c r="AA200" s="34" t="str">
        <f t="shared" ref="AA200:AA202" si="378">AA199</f>
        <v>-</v>
      </c>
      <c r="AB200" s="34" t="str">
        <f t="shared" ref="AB200:AB202" si="379">AB199</f>
        <v>-</v>
      </c>
      <c r="AC200" s="34" t="str">
        <f t="shared" ref="AC200:AC202" si="380">AC199</f>
        <v>-</v>
      </c>
      <c r="AD200" s="34" t="str">
        <f t="shared" ref="AD200:AD202" si="381">AD199</f>
        <v>-</v>
      </c>
      <c r="AE200" s="34" t="str">
        <f t="shared" ref="AE200:AE202" si="382">AE199</f>
        <v>-</v>
      </c>
      <c r="AF200" s="34" t="str">
        <f t="shared" ref="AF200:AF202" si="383">AF199</f>
        <v>-</v>
      </c>
      <c r="AG200" s="34">
        <f t="shared" ref="AG200:AG202" si="384">AG199</f>
        <v>155</v>
      </c>
      <c r="AH200" s="34">
        <f t="shared" ref="AH200:AH202" si="385">AH199</f>
        <v>155</v>
      </c>
      <c r="AI200" s="34">
        <f t="shared" ref="AI200:AI202" si="386">AI199</f>
        <v>155</v>
      </c>
      <c r="AJ200" s="34">
        <f t="shared" ref="AJ200:AJ202" si="387">AJ199</f>
        <v>155</v>
      </c>
      <c r="AK200" s="34" t="str">
        <f t="shared" ref="AK200:AK202" si="388">AK199</f>
        <v>-</v>
      </c>
      <c r="AL200" s="34" t="str">
        <f t="shared" ref="AL200:AL202" si="389">AL199</f>
        <v>-</v>
      </c>
      <c r="AM200" s="34" t="str">
        <f t="shared" ref="AM200:AM202" si="390">AM199</f>
        <v>-</v>
      </c>
      <c r="AN200" s="34" t="str">
        <f t="shared" ref="AN200:AN202" si="391">AN199</f>
        <v>-</v>
      </c>
      <c r="AO200" s="34" t="str">
        <f t="shared" ref="AO200:AO202" si="392">AO199</f>
        <v>-</v>
      </c>
      <c r="AP200" s="34" t="str">
        <f t="shared" ref="AP200:AP202" si="393">AP199</f>
        <v>-</v>
      </c>
      <c r="AQ200" s="34" t="str">
        <f t="shared" ref="AQ200:AQ202" si="394">AQ199</f>
        <v>-</v>
      </c>
      <c r="AR200" s="34" t="str">
        <f t="shared" ref="AR200:AR202" si="395">AR199</f>
        <v>-</v>
      </c>
      <c r="AS200" s="34" t="str">
        <f t="shared" ref="AS200:AS202" si="396">AS199</f>
        <v>-</v>
      </c>
      <c r="AT200" s="34" t="str">
        <f t="shared" ref="AT200:AT202" si="397">AT199</f>
        <v>-</v>
      </c>
      <c r="AU200" s="34" t="str">
        <f t="shared" ref="AU200:AU202" si="398">AU199</f>
        <v>-</v>
      </c>
    </row>
    <row r="201" spans="1:47" outlineLevel="1">
      <c r="B201" s="32" t="s">
        <v>930</v>
      </c>
      <c r="C201" s="34" t="str">
        <f t="shared" si="354"/>
        <v>-</v>
      </c>
      <c r="D201" s="34" t="str">
        <f t="shared" si="355"/>
        <v>-</v>
      </c>
      <c r="E201" s="34" t="str">
        <f t="shared" si="356"/>
        <v>-</v>
      </c>
      <c r="F201" s="34" t="str">
        <f t="shared" si="357"/>
        <v>-</v>
      </c>
      <c r="G201" s="34" t="str">
        <f t="shared" si="358"/>
        <v>-</v>
      </c>
      <c r="H201" s="34" t="str">
        <f t="shared" si="359"/>
        <v>-</v>
      </c>
      <c r="I201" s="34" t="str">
        <f t="shared" si="360"/>
        <v>-</v>
      </c>
      <c r="J201" s="34" t="str">
        <f t="shared" si="361"/>
        <v>-</v>
      </c>
      <c r="K201" s="34" t="str">
        <f t="shared" si="362"/>
        <v>-</v>
      </c>
      <c r="L201" s="34" t="str">
        <f t="shared" si="363"/>
        <v>-</v>
      </c>
      <c r="M201" s="34" t="str">
        <f t="shared" si="364"/>
        <v>-</v>
      </c>
      <c r="N201" s="34" t="str">
        <f t="shared" si="365"/>
        <v>-</v>
      </c>
      <c r="O201" s="34" t="str">
        <f t="shared" si="366"/>
        <v>-</v>
      </c>
      <c r="P201" s="34" t="str">
        <f t="shared" si="367"/>
        <v>-</v>
      </c>
      <c r="Q201" s="34" t="str">
        <f t="shared" si="368"/>
        <v>-</v>
      </c>
      <c r="R201" s="34" t="str">
        <f t="shared" si="369"/>
        <v>-</v>
      </c>
      <c r="S201" s="34" t="str">
        <f t="shared" si="370"/>
        <v>-</v>
      </c>
      <c r="T201" s="34" t="str">
        <f t="shared" si="371"/>
        <v>-</v>
      </c>
      <c r="U201" s="34" t="str">
        <f t="shared" si="372"/>
        <v>-</v>
      </c>
      <c r="V201" s="34" t="str">
        <f t="shared" si="373"/>
        <v>-</v>
      </c>
      <c r="W201" s="34" t="str">
        <f t="shared" si="374"/>
        <v>-</v>
      </c>
      <c r="X201" s="34" t="str">
        <f t="shared" si="375"/>
        <v>-</v>
      </c>
      <c r="Y201" s="34" t="str">
        <f t="shared" si="376"/>
        <v>-</v>
      </c>
      <c r="Z201" s="34" t="str">
        <f t="shared" si="377"/>
        <v>-</v>
      </c>
      <c r="AA201" s="34" t="str">
        <f t="shared" si="378"/>
        <v>-</v>
      </c>
      <c r="AB201" s="34" t="str">
        <f t="shared" si="379"/>
        <v>-</v>
      </c>
      <c r="AC201" s="34" t="str">
        <f t="shared" si="380"/>
        <v>-</v>
      </c>
      <c r="AD201" s="34" t="str">
        <f t="shared" si="381"/>
        <v>-</v>
      </c>
      <c r="AE201" s="34" t="str">
        <f t="shared" si="382"/>
        <v>-</v>
      </c>
      <c r="AF201" s="34" t="str">
        <f t="shared" si="383"/>
        <v>-</v>
      </c>
      <c r="AG201" s="34">
        <f t="shared" si="384"/>
        <v>155</v>
      </c>
      <c r="AH201" s="34">
        <f t="shared" si="385"/>
        <v>155</v>
      </c>
      <c r="AI201" s="34">
        <f t="shared" si="386"/>
        <v>155</v>
      </c>
      <c r="AJ201" s="34">
        <f t="shared" si="387"/>
        <v>155</v>
      </c>
      <c r="AK201" s="34" t="str">
        <f t="shared" si="388"/>
        <v>-</v>
      </c>
      <c r="AL201" s="34" t="str">
        <f t="shared" si="389"/>
        <v>-</v>
      </c>
      <c r="AM201" s="34" t="str">
        <f t="shared" si="390"/>
        <v>-</v>
      </c>
      <c r="AN201" s="34" t="str">
        <f t="shared" si="391"/>
        <v>-</v>
      </c>
      <c r="AO201" s="34" t="str">
        <f t="shared" si="392"/>
        <v>-</v>
      </c>
      <c r="AP201" s="34" t="str">
        <f t="shared" si="393"/>
        <v>-</v>
      </c>
      <c r="AQ201" s="34" t="str">
        <f t="shared" si="394"/>
        <v>-</v>
      </c>
      <c r="AR201" s="34" t="str">
        <f t="shared" si="395"/>
        <v>-</v>
      </c>
      <c r="AS201" s="34" t="str">
        <f t="shared" si="396"/>
        <v>-</v>
      </c>
      <c r="AT201" s="34" t="str">
        <f t="shared" si="397"/>
        <v>-</v>
      </c>
      <c r="AU201" s="34" t="str">
        <f t="shared" si="398"/>
        <v>-</v>
      </c>
    </row>
    <row r="202" spans="1:47" outlineLevel="1">
      <c r="B202" s="32" t="s">
        <v>931</v>
      </c>
      <c r="C202" s="34" t="str">
        <f t="shared" si="354"/>
        <v>-</v>
      </c>
      <c r="D202" s="34" t="str">
        <f t="shared" si="355"/>
        <v>-</v>
      </c>
      <c r="E202" s="34" t="str">
        <f t="shared" si="356"/>
        <v>-</v>
      </c>
      <c r="F202" s="34" t="str">
        <f t="shared" si="357"/>
        <v>-</v>
      </c>
      <c r="G202" s="34" t="str">
        <f t="shared" si="358"/>
        <v>-</v>
      </c>
      <c r="H202" s="34" t="str">
        <f t="shared" si="359"/>
        <v>-</v>
      </c>
      <c r="I202" s="34" t="str">
        <f t="shared" si="360"/>
        <v>-</v>
      </c>
      <c r="J202" s="34" t="str">
        <f t="shared" si="361"/>
        <v>-</v>
      </c>
      <c r="K202" s="34" t="str">
        <f t="shared" si="362"/>
        <v>-</v>
      </c>
      <c r="L202" s="34" t="str">
        <f t="shared" si="363"/>
        <v>-</v>
      </c>
      <c r="M202" s="34" t="str">
        <f t="shared" si="364"/>
        <v>-</v>
      </c>
      <c r="N202" s="34" t="str">
        <f t="shared" si="365"/>
        <v>-</v>
      </c>
      <c r="O202" s="34" t="str">
        <f t="shared" si="366"/>
        <v>-</v>
      </c>
      <c r="P202" s="34" t="str">
        <f t="shared" si="367"/>
        <v>-</v>
      </c>
      <c r="Q202" s="34" t="str">
        <f t="shared" si="368"/>
        <v>-</v>
      </c>
      <c r="R202" s="34" t="str">
        <f t="shared" si="369"/>
        <v>-</v>
      </c>
      <c r="S202" s="34" t="str">
        <f t="shared" si="370"/>
        <v>-</v>
      </c>
      <c r="T202" s="34" t="str">
        <f t="shared" si="371"/>
        <v>-</v>
      </c>
      <c r="U202" s="34" t="str">
        <f t="shared" si="372"/>
        <v>-</v>
      </c>
      <c r="V202" s="34" t="str">
        <f t="shared" si="373"/>
        <v>-</v>
      </c>
      <c r="W202" s="34" t="str">
        <f t="shared" si="374"/>
        <v>-</v>
      </c>
      <c r="X202" s="34" t="str">
        <f t="shared" si="375"/>
        <v>-</v>
      </c>
      <c r="Y202" s="34" t="str">
        <f t="shared" si="376"/>
        <v>-</v>
      </c>
      <c r="Z202" s="34" t="str">
        <f t="shared" si="377"/>
        <v>-</v>
      </c>
      <c r="AA202" s="34" t="str">
        <f t="shared" si="378"/>
        <v>-</v>
      </c>
      <c r="AB202" s="34" t="str">
        <f t="shared" si="379"/>
        <v>-</v>
      </c>
      <c r="AC202" s="34" t="str">
        <f t="shared" si="380"/>
        <v>-</v>
      </c>
      <c r="AD202" s="34" t="str">
        <f t="shared" si="381"/>
        <v>-</v>
      </c>
      <c r="AE202" s="34" t="str">
        <f t="shared" si="382"/>
        <v>-</v>
      </c>
      <c r="AF202" s="34" t="str">
        <f t="shared" si="383"/>
        <v>-</v>
      </c>
      <c r="AG202" s="34">
        <f t="shared" si="384"/>
        <v>155</v>
      </c>
      <c r="AH202" s="34">
        <f t="shared" si="385"/>
        <v>155</v>
      </c>
      <c r="AI202" s="34">
        <f t="shared" si="386"/>
        <v>155</v>
      </c>
      <c r="AJ202" s="34">
        <f t="shared" si="387"/>
        <v>155</v>
      </c>
      <c r="AK202" s="34" t="str">
        <f t="shared" si="388"/>
        <v>-</v>
      </c>
      <c r="AL202" s="34" t="str">
        <f t="shared" si="389"/>
        <v>-</v>
      </c>
      <c r="AM202" s="34" t="str">
        <f t="shared" si="390"/>
        <v>-</v>
      </c>
      <c r="AN202" s="34" t="str">
        <f t="shared" si="391"/>
        <v>-</v>
      </c>
      <c r="AO202" s="34" t="str">
        <f t="shared" si="392"/>
        <v>-</v>
      </c>
      <c r="AP202" s="34" t="str">
        <f t="shared" si="393"/>
        <v>-</v>
      </c>
      <c r="AQ202" s="34" t="str">
        <f t="shared" si="394"/>
        <v>-</v>
      </c>
      <c r="AR202" s="34" t="str">
        <f t="shared" si="395"/>
        <v>-</v>
      </c>
      <c r="AS202" s="34" t="str">
        <f t="shared" si="396"/>
        <v>-</v>
      </c>
      <c r="AT202" s="34" t="str">
        <f t="shared" si="397"/>
        <v>-</v>
      </c>
      <c r="AU202" s="34" t="str">
        <f t="shared" si="398"/>
        <v>-</v>
      </c>
    </row>
    <row r="203" spans="1:47" outlineLevel="1"/>
    <row r="205" spans="1:47">
      <c r="A205" s="16" t="s">
        <v>1002</v>
      </c>
    </row>
    <row r="206" spans="1:47" outlineLevel="1">
      <c r="D206" t="s">
        <v>950</v>
      </c>
      <c r="E206" t="s">
        <v>951</v>
      </c>
      <c r="F206" t="s">
        <v>952</v>
      </c>
      <c r="H206" t="s">
        <v>1131</v>
      </c>
    </row>
    <row r="207" spans="1:47" ht="67.5" outlineLevel="1">
      <c r="C207" s="127" t="s">
        <v>943</v>
      </c>
      <c r="H207" s="127" t="s">
        <v>1132</v>
      </c>
      <c r="I207" s="127" t="s">
        <v>1001</v>
      </c>
    </row>
    <row r="208" spans="1:47" outlineLevel="1">
      <c r="A208">
        <v>1</v>
      </c>
      <c r="B208" t="s">
        <v>1128</v>
      </c>
      <c r="C208" s="357">
        <f t="shared" ref="C208:C213" si="399">INDEX($D208:$F208,1,d.Region)</f>
        <v>0</v>
      </c>
      <c r="D208" s="356">
        <v>0</v>
      </c>
      <c r="E208" s="12">
        <v>0</v>
      </c>
      <c r="F208" s="12">
        <v>0</v>
      </c>
      <c r="H208" s="353">
        <f>ROUND(7*30.4+$C208,0)</f>
        <v>213</v>
      </c>
      <c r="I208" s="214">
        <f>7+$C208/30.5</f>
        <v>7</v>
      </c>
    </row>
    <row r="209" spans="1:14" outlineLevel="1">
      <c r="A209">
        <v>2</v>
      </c>
      <c r="B209" t="s">
        <v>1130</v>
      </c>
      <c r="C209" s="358">
        <f t="shared" si="399"/>
        <v>14</v>
      </c>
      <c r="D209" s="356">
        <v>14</v>
      </c>
      <c r="E209" s="12">
        <v>14</v>
      </c>
      <c r="F209" s="12">
        <v>14</v>
      </c>
      <c r="H209" s="354">
        <f t="shared" ref="H209:H213" si="400">ROUND(7*30.4+$C209,0)</f>
        <v>227</v>
      </c>
      <c r="I209" s="214">
        <f t="shared" ref="I209:I213" si="401">7+$C209/30.5</f>
        <v>7.4590163934426226</v>
      </c>
    </row>
    <row r="210" spans="1:14" outlineLevel="1">
      <c r="A210">
        <v>3</v>
      </c>
      <c r="B210" t="s">
        <v>1129</v>
      </c>
      <c r="C210" s="358">
        <f t="shared" si="399"/>
        <v>35</v>
      </c>
      <c r="D210" s="356">
        <v>35</v>
      </c>
      <c r="E210" s="12">
        <v>35</v>
      </c>
      <c r="F210" s="12">
        <v>35</v>
      </c>
      <c r="H210" s="354">
        <f t="shared" si="400"/>
        <v>248</v>
      </c>
      <c r="I210" s="214">
        <f t="shared" si="401"/>
        <v>8.1475409836065573</v>
      </c>
    </row>
    <row r="211" spans="1:14" outlineLevel="1">
      <c r="A211">
        <v>4</v>
      </c>
      <c r="B211" t="s">
        <v>949</v>
      </c>
      <c r="C211" s="358">
        <f t="shared" si="399"/>
        <v>49</v>
      </c>
      <c r="D211" s="356">
        <v>49</v>
      </c>
      <c r="E211" s="12">
        <v>49</v>
      </c>
      <c r="F211" s="12">
        <v>49</v>
      </c>
      <c r="H211" s="354">
        <f t="shared" si="400"/>
        <v>262</v>
      </c>
      <c r="I211" s="214">
        <f t="shared" si="401"/>
        <v>8.6065573770491799</v>
      </c>
    </row>
    <row r="212" spans="1:14" outlineLevel="1">
      <c r="A212">
        <v>5</v>
      </c>
      <c r="B212" t="s">
        <v>978</v>
      </c>
      <c r="C212" s="358">
        <f t="shared" si="399"/>
        <v>63</v>
      </c>
      <c r="D212" s="356">
        <v>63</v>
      </c>
      <c r="E212" s="12">
        <v>63</v>
      </c>
      <c r="F212" s="12">
        <v>56</v>
      </c>
      <c r="H212" s="354">
        <f t="shared" si="400"/>
        <v>276</v>
      </c>
      <c r="I212" s="214">
        <f t="shared" si="401"/>
        <v>9.0655737704918025</v>
      </c>
    </row>
    <row r="213" spans="1:14" outlineLevel="1">
      <c r="A213">
        <v>6</v>
      </c>
      <c r="B213" t="s">
        <v>1526</v>
      </c>
      <c r="C213" s="359">
        <f t="shared" si="399"/>
        <v>0</v>
      </c>
      <c r="D213" s="144">
        <f>D208</f>
        <v>0</v>
      </c>
      <c r="E213" s="144">
        <f t="shared" ref="E213:F213" si="402">E208</f>
        <v>0</v>
      </c>
      <c r="F213" s="144">
        <f t="shared" si="402"/>
        <v>0</v>
      </c>
      <c r="H213" s="355">
        <f t="shared" si="400"/>
        <v>213</v>
      </c>
      <c r="I213" s="214">
        <f t="shared" si="401"/>
        <v>7</v>
      </c>
    </row>
    <row r="214" spans="1:14" outlineLevel="1"/>
    <row r="216" spans="1:14">
      <c r="A216" s="16" t="s">
        <v>1529</v>
      </c>
    </row>
    <row r="217" spans="1:14" outlineLevel="1">
      <c r="C217" s="21" t="s">
        <v>972</v>
      </c>
      <c r="D217" s="21" t="s">
        <v>973</v>
      </c>
      <c r="E217" s="21" t="s">
        <v>974</v>
      </c>
      <c r="F217" s="437" t="s">
        <v>950</v>
      </c>
      <c r="G217" s="126"/>
      <c r="H217" s="438"/>
      <c r="I217" s="437" t="s">
        <v>951</v>
      </c>
      <c r="J217" s="126"/>
      <c r="K217" s="438"/>
      <c r="L217" s="437" t="s">
        <v>952</v>
      </c>
      <c r="M217" s="126"/>
      <c r="N217" s="438"/>
    </row>
    <row r="218" spans="1:14" outlineLevel="1">
      <c r="C218" s="29">
        <f>288+364</f>
        <v>652</v>
      </c>
      <c r="D218" s="433">
        <f>322+364</f>
        <v>686</v>
      </c>
      <c r="E218" s="436">
        <f>357+364</f>
        <v>721</v>
      </c>
      <c r="F218" s="439" t="s">
        <v>972</v>
      </c>
      <c r="G218" s="21" t="s">
        <v>973</v>
      </c>
      <c r="H218" s="440" t="s">
        <v>974</v>
      </c>
      <c r="I218" s="439" t="s">
        <v>972</v>
      </c>
      <c r="J218" s="21" t="s">
        <v>973</v>
      </c>
      <c r="K218" s="440" t="s">
        <v>974</v>
      </c>
      <c r="L218" s="439" t="s">
        <v>972</v>
      </c>
      <c r="M218" s="21" t="s">
        <v>973</v>
      </c>
      <c r="N218" s="440" t="s">
        <v>974</v>
      </c>
    </row>
    <row r="219" spans="1:14" outlineLevel="1">
      <c r="A219">
        <v>1</v>
      </c>
      <c r="B219" t="s">
        <v>1128</v>
      </c>
      <c r="C219" s="500">
        <f t="shared" ref="C219:E224" si="403">INT(C$218+CHOOSE(d.Region,F219,I219,L219))</f>
        <v>652</v>
      </c>
      <c r="D219" s="501">
        <f t="shared" si="403"/>
        <v>686</v>
      </c>
      <c r="E219" s="501">
        <f t="shared" si="403"/>
        <v>721</v>
      </c>
      <c r="F219" s="441">
        <f>$D208/2</f>
        <v>0</v>
      </c>
      <c r="G219" s="442">
        <f t="shared" ref="G219:H219" si="404">$D208/2</f>
        <v>0</v>
      </c>
      <c r="H219" s="443">
        <f t="shared" si="404"/>
        <v>0</v>
      </c>
      <c r="I219" s="441">
        <f>$E208/2</f>
        <v>0</v>
      </c>
      <c r="J219" s="442">
        <f t="shared" ref="J219:K219" si="405">$E208/2</f>
        <v>0</v>
      </c>
      <c r="K219" s="443">
        <f t="shared" si="405"/>
        <v>0</v>
      </c>
      <c r="L219" s="441">
        <f>$F208/2</f>
        <v>0</v>
      </c>
      <c r="M219" s="442">
        <f t="shared" ref="M219:N219" si="406">$F208/2</f>
        <v>0</v>
      </c>
      <c r="N219" s="443">
        <f t="shared" si="406"/>
        <v>0</v>
      </c>
    </row>
    <row r="220" spans="1:14" outlineLevel="1">
      <c r="A220">
        <v>2</v>
      </c>
      <c r="B220" t="s">
        <v>1130</v>
      </c>
      <c r="C220" s="502">
        <f t="shared" si="403"/>
        <v>659</v>
      </c>
      <c r="D220" s="134">
        <f t="shared" si="403"/>
        <v>693</v>
      </c>
      <c r="E220" s="134">
        <f t="shared" si="403"/>
        <v>728</v>
      </c>
      <c r="F220" s="441">
        <f>$D209/2</f>
        <v>7</v>
      </c>
      <c r="G220" s="442">
        <f>$D209/2</f>
        <v>7</v>
      </c>
      <c r="H220" s="443">
        <f>$D209/2</f>
        <v>7</v>
      </c>
      <c r="I220" s="441">
        <f t="shared" ref="I220:K220" si="407">$E209/2</f>
        <v>7</v>
      </c>
      <c r="J220" s="442">
        <f t="shared" si="407"/>
        <v>7</v>
      </c>
      <c r="K220" s="443">
        <f t="shared" si="407"/>
        <v>7</v>
      </c>
      <c r="L220" s="441">
        <f t="shared" ref="L220:N220" si="408">$F209/2</f>
        <v>7</v>
      </c>
      <c r="M220" s="442">
        <f t="shared" si="408"/>
        <v>7</v>
      </c>
      <c r="N220" s="443">
        <f t="shared" si="408"/>
        <v>7</v>
      </c>
    </row>
    <row r="221" spans="1:14" outlineLevel="1">
      <c r="A221">
        <v>3</v>
      </c>
      <c r="B221" t="s">
        <v>1129</v>
      </c>
      <c r="C221" s="502">
        <f t="shared" si="403"/>
        <v>669</v>
      </c>
      <c r="D221" s="134">
        <f t="shared" si="403"/>
        <v>703</v>
      </c>
      <c r="E221" s="134">
        <f t="shared" si="403"/>
        <v>738</v>
      </c>
      <c r="F221" s="441">
        <f t="shared" ref="F221:H221" si="409">$D210/2</f>
        <v>17.5</v>
      </c>
      <c r="G221" s="442">
        <f t="shared" si="409"/>
        <v>17.5</v>
      </c>
      <c r="H221" s="443">
        <f t="shared" si="409"/>
        <v>17.5</v>
      </c>
      <c r="I221" s="441">
        <f>$E210/2</f>
        <v>17.5</v>
      </c>
      <c r="J221" s="442">
        <f>$E210/2</f>
        <v>17.5</v>
      </c>
      <c r="K221" s="443">
        <f>$E210/2</f>
        <v>17.5</v>
      </c>
      <c r="L221" s="441">
        <f t="shared" ref="L221:N221" si="410">$F210/2</f>
        <v>17.5</v>
      </c>
      <c r="M221" s="442">
        <f t="shared" si="410"/>
        <v>17.5</v>
      </c>
      <c r="N221" s="443">
        <f t="shared" si="410"/>
        <v>17.5</v>
      </c>
    </row>
    <row r="222" spans="1:14" outlineLevel="1">
      <c r="A222">
        <v>4</v>
      </c>
      <c r="B222" t="s">
        <v>949</v>
      </c>
      <c r="C222" s="502">
        <f t="shared" si="403"/>
        <v>676</v>
      </c>
      <c r="D222" s="134">
        <f t="shared" si="403"/>
        <v>710</v>
      </c>
      <c r="E222" s="134">
        <f t="shared" si="403"/>
        <v>745</v>
      </c>
      <c r="F222" s="441">
        <f t="shared" ref="F222:H222" si="411">$D211/2</f>
        <v>24.5</v>
      </c>
      <c r="G222" s="442">
        <f t="shared" si="411"/>
        <v>24.5</v>
      </c>
      <c r="H222" s="443">
        <f t="shared" si="411"/>
        <v>24.5</v>
      </c>
      <c r="I222" s="441">
        <f t="shared" ref="I222:K222" si="412">$E211/2</f>
        <v>24.5</v>
      </c>
      <c r="J222" s="442">
        <f>$E211/2</f>
        <v>24.5</v>
      </c>
      <c r="K222" s="443">
        <f t="shared" si="412"/>
        <v>24.5</v>
      </c>
      <c r="L222" s="441">
        <f>$F211/2</f>
        <v>24.5</v>
      </c>
      <c r="M222" s="442">
        <f>$F211/2</f>
        <v>24.5</v>
      </c>
      <c r="N222" s="443">
        <f>$F211/2</f>
        <v>24.5</v>
      </c>
    </row>
    <row r="223" spans="1:14" outlineLevel="1">
      <c r="A223">
        <v>5</v>
      </c>
      <c r="B223" t="s">
        <v>978</v>
      </c>
      <c r="C223" s="502">
        <f t="shared" si="403"/>
        <v>683</v>
      </c>
      <c r="D223" s="134">
        <f t="shared" si="403"/>
        <v>717</v>
      </c>
      <c r="E223" s="134">
        <f t="shared" si="403"/>
        <v>752</v>
      </c>
      <c r="F223" s="441">
        <f t="shared" ref="F223:H223" si="413">$D212/2</f>
        <v>31.5</v>
      </c>
      <c r="G223" s="442">
        <f t="shared" si="413"/>
        <v>31.5</v>
      </c>
      <c r="H223" s="443">
        <f t="shared" si="413"/>
        <v>31.5</v>
      </c>
      <c r="I223" s="441">
        <f t="shared" ref="I223:K223" si="414">$E212/2</f>
        <v>31.5</v>
      </c>
      <c r="J223" s="442">
        <f t="shared" si="414"/>
        <v>31.5</v>
      </c>
      <c r="K223" s="443">
        <f t="shared" si="414"/>
        <v>31.5</v>
      </c>
      <c r="L223" s="441">
        <f t="shared" ref="L223:N223" si="415">$F212/2</f>
        <v>28</v>
      </c>
      <c r="M223" s="442">
        <f t="shared" si="415"/>
        <v>28</v>
      </c>
      <c r="N223" s="443">
        <f t="shared" si="415"/>
        <v>28</v>
      </c>
    </row>
    <row r="224" spans="1:14" outlineLevel="1">
      <c r="A224">
        <v>6</v>
      </c>
      <c r="B224" t="s">
        <v>1526</v>
      </c>
      <c r="C224" s="503">
        <f t="shared" si="403"/>
        <v>652</v>
      </c>
      <c r="D224" s="504">
        <f t="shared" si="403"/>
        <v>686</v>
      </c>
      <c r="E224" s="504">
        <f t="shared" si="403"/>
        <v>721</v>
      </c>
      <c r="F224" s="482">
        <f>F219</f>
        <v>0</v>
      </c>
      <c r="G224" s="482">
        <f t="shared" ref="G224:N224" si="416">G219</f>
        <v>0</v>
      </c>
      <c r="H224" s="482">
        <f t="shared" si="416"/>
        <v>0</v>
      </c>
      <c r="I224" s="482">
        <f t="shared" si="416"/>
        <v>0</v>
      </c>
      <c r="J224" s="482">
        <f t="shared" si="416"/>
        <v>0</v>
      </c>
      <c r="K224" s="482">
        <f t="shared" si="416"/>
        <v>0</v>
      </c>
      <c r="L224" s="482">
        <f t="shared" si="416"/>
        <v>0</v>
      </c>
      <c r="M224" s="482">
        <f t="shared" si="416"/>
        <v>0</v>
      </c>
      <c r="N224" s="482">
        <f t="shared" si="416"/>
        <v>0</v>
      </c>
    </row>
    <row r="225" spans="1:41" outlineLevel="1"/>
    <row r="227" spans="1:41">
      <c r="A227" s="16" t="s">
        <v>1264</v>
      </c>
    </row>
    <row r="228" spans="1:41" outlineLevel="1">
      <c r="C228">
        <v>1</v>
      </c>
      <c r="D228">
        <v>2</v>
      </c>
      <c r="E228">
        <v>3</v>
      </c>
      <c r="F228" s="126" t="s">
        <v>950</v>
      </c>
      <c r="G228" s="126"/>
      <c r="H228" s="126"/>
      <c r="I228" s="126" t="s">
        <v>951</v>
      </c>
      <c r="J228" s="126"/>
      <c r="K228" s="126"/>
      <c r="L228" s="126" t="s">
        <v>952</v>
      </c>
      <c r="M228" s="126"/>
      <c r="N228" s="126"/>
    </row>
    <row r="229" spans="1:41" outlineLevel="1">
      <c r="C229" s="21" t="s">
        <v>972</v>
      </c>
      <c r="D229" s="21" t="s">
        <v>973</v>
      </c>
      <c r="E229" s="21" t="s">
        <v>974</v>
      </c>
      <c r="F229" s="21" t="s">
        <v>972</v>
      </c>
      <c r="G229" s="21" t="s">
        <v>973</v>
      </c>
      <c r="H229" s="21" t="s">
        <v>974</v>
      </c>
      <c r="I229" s="21" t="s">
        <v>972</v>
      </c>
      <c r="J229" s="21" t="s">
        <v>973</v>
      </c>
      <c r="K229" s="21" t="s">
        <v>974</v>
      </c>
      <c r="L229" s="21" t="s">
        <v>972</v>
      </c>
      <c r="M229" s="21" t="s">
        <v>973</v>
      </c>
      <c r="N229" s="21" t="s">
        <v>974</v>
      </c>
    </row>
    <row r="230" spans="1:41" ht="57.75" outlineLevel="1">
      <c r="C230" s="30" t="s">
        <v>1270</v>
      </c>
      <c r="D230" s="30" t="s">
        <v>1270</v>
      </c>
      <c r="E230" s="30" t="s">
        <v>1270</v>
      </c>
      <c r="F230" t="s">
        <v>1267</v>
      </c>
    </row>
    <row r="231" spans="1:41" outlineLevel="1">
      <c r="A231">
        <v>1</v>
      </c>
      <c r="B231" t="s">
        <v>377</v>
      </c>
      <c r="C231" s="34">
        <f t="shared" ref="C231:E233" si="417">INDEX($F231:$N231,$228:$228+(d.Region-1)*3)</f>
        <v>1</v>
      </c>
      <c r="D231" s="34">
        <f t="shared" si="417"/>
        <v>1</v>
      </c>
      <c r="E231" s="34">
        <f t="shared" si="417"/>
        <v>1</v>
      </c>
      <c r="F231" s="118">
        <v>1</v>
      </c>
      <c r="G231" s="118">
        <v>1</v>
      </c>
      <c r="H231" s="118">
        <v>1</v>
      </c>
      <c r="I231" s="118">
        <v>1</v>
      </c>
      <c r="J231" s="118">
        <v>1</v>
      </c>
      <c r="K231" s="118">
        <v>1</v>
      </c>
      <c r="L231" s="118">
        <v>1</v>
      </c>
      <c r="M231" s="118">
        <v>1</v>
      </c>
      <c r="N231" s="118">
        <v>1</v>
      </c>
    </row>
    <row r="232" spans="1:41" outlineLevel="1">
      <c r="A232">
        <v>2</v>
      </c>
      <c r="B232" t="s">
        <v>1265</v>
      </c>
      <c r="C232" s="34">
        <f t="shared" si="417"/>
        <v>0.5</v>
      </c>
      <c r="D232" s="34">
        <f t="shared" si="417"/>
        <v>0.5</v>
      </c>
      <c r="E232" s="34">
        <f t="shared" si="417"/>
        <v>0.5</v>
      </c>
      <c r="F232" s="118">
        <v>0.5</v>
      </c>
      <c r="G232" s="118">
        <v>0.5</v>
      </c>
      <c r="H232" s="118">
        <v>0.5</v>
      </c>
      <c r="I232" s="118">
        <v>0.5</v>
      </c>
      <c r="J232" s="118">
        <v>0.5</v>
      </c>
      <c r="K232" s="118">
        <v>0.5</v>
      </c>
      <c r="L232" s="118">
        <v>0.5</v>
      </c>
      <c r="M232" s="118">
        <v>0.5</v>
      </c>
      <c r="N232" s="118">
        <v>0.5</v>
      </c>
    </row>
    <row r="233" spans="1:41" outlineLevel="1">
      <c r="A233">
        <v>3</v>
      </c>
      <c r="B233" t="s">
        <v>1266</v>
      </c>
      <c r="C233" s="34">
        <f t="shared" si="417"/>
        <v>1.5</v>
      </c>
      <c r="D233" s="34">
        <f t="shared" si="417"/>
        <v>1.5</v>
      </c>
      <c r="E233" s="34">
        <f t="shared" si="417"/>
        <v>1.5</v>
      </c>
      <c r="F233" s="118">
        <v>1.5</v>
      </c>
      <c r="G233" s="118">
        <v>1.5</v>
      </c>
      <c r="H233" s="118">
        <v>1.5</v>
      </c>
      <c r="I233" s="118">
        <v>1.5</v>
      </c>
      <c r="J233" s="118">
        <v>1.5</v>
      </c>
      <c r="K233" s="118">
        <v>1.5</v>
      </c>
      <c r="L233" s="118">
        <v>1.5</v>
      </c>
      <c r="M233" s="118">
        <v>1.5</v>
      </c>
      <c r="N233" s="118">
        <v>1.5</v>
      </c>
    </row>
    <row r="234" spans="1:41" outlineLevel="1"/>
    <row r="236" spans="1:41">
      <c r="A236" s="16" t="s">
        <v>1694</v>
      </c>
    </row>
    <row r="237" spans="1:41" outlineLevel="1">
      <c r="B237" t="s">
        <v>1306</v>
      </c>
      <c r="C237">
        <v>1</v>
      </c>
      <c r="D237">
        <f>C237</f>
        <v>1</v>
      </c>
      <c r="E237">
        <f t="shared" ref="E237:F237" si="418">D237</f>
        <v>1</v>
      </c>
      <c r="F237">
        <f t="shared" si="418"/>
        <v>1</v>
      </c>
      <c r="G237">
        <f>C237+1</f>
        <v>2</v>
      </c>
      <c r="H237">
        <f>G237</f>
        <v>2</v>
      </c>
      <c r="I237">
        <f t="shared" ref="I237:J237" si="419">H237</f>
        <v>2</v>
      </c>
      <c r="J237">
        <f t="shared" si="419"/>
        <v>2</v>
      </c>
      <c r="K237">
        <f t="shared" ref="K237" si="420">G237+1</f>
        <v>3</v>
      </c>
      <c r="L237">
        <f t="shared" ref="L237:R237" si="421">K237</f>
        <v>3</v>
      </c>
      <c r="M237">
        <f t="shared" si="421"/>
        <v>3</v>
      </c>
      <c r="N237">
        <f t="shared" si="421"/>
        <v>3</v>
      </c>
      <c r="O237">
        <f t="shared" ref="O237" si="422">K237+1</f>
        <v>4</v>
      </c>
      <c r="P237">
        <f t="shared" ref="P237" si="423">O237</f>
        <v>4</v>
      </c>
      <c r="Q237">
        <f t="shared" si="421"/>
        <v>4</v>
      </c>
      <c r="R237">
        <f t="shared" si="421"/>
        <v>4</v>
      </c>
      <c r="S237">
        <f>O237+1</f>
        <v>5</v>
      </c>
      <c r="T237">
        <f>S237</f>
        <v>5</v>
      </c>
      <c r="U237">
        <f>T237</f>
        <v>5</v>
      </c>
      <c r="V237">
        <f>U237</f>
        <v>5</v>
      </c>
      <c r="W237">
        <f>S237+1</f>
        <v>6</v>
      </c>
      <c r="X237">
        <f>W237</f>
        <v>6</v>
      </c>
      <c r="Y237">
        <f>X237</f>
        <v>6</v>
      </c>
      <c r="Z237">
        <f>Y237</f>
        <v>6</v>
      </c>
      <c r="AA237">
        <v>1</v>
      </c>
      <c r="AB237">
        <v>1</v>
      </c>
      <c r="AC237">
        <v>1</v>
      </c>
      <c r="AD237">
        <v>1</v>
      </c>
      <c r="AE237">
        <v>1</v>
      </c>
      <c r="AF237">
        <v>1</v>
      </c>
      <c r="AG237">
        <v>1</v>
      </c>
      <c r="AH237">
        <v>1</v>
      </c>
      <c r="AI237">
        <v>1</v>
      </c>
      <c r="AJ237">
        <v>1</v>
      </c>
      <c r="AK237">
        <v>1</v>
      </c>
      <c r="AL237">
        <v>1</v>
      </c>
      <c r="AM237">
        <v>1</v>
      </c>
      <c r="AN237">
        <v>1</v>
      </c>
      <c r="AO237">
        <v>1</v>
      </c>
    </row>
    <row r="238" spans="1:41" outlineLevel="1">
      <c r="B238" t="s">
        <v>960</v>
      </c>
      <c r="C238" t="s">
        <v>962</v>
      </c>
      <c r="D238" t="s">
        <v>963</v>
      </c>
      <c r="E238" t="s">
        <v>964</v>
      </c>
      <c r="F238" t="s">
        <v>1531</v>
      </c>
      <c r="G238" t="s">
        <v>962</v>
      </c>
      <c r="H238" t="s">
        <v>963</v>
      </c>
      <c r="I238" t="s">
        <v>964</v>
      </c>
      <c r="J238" t="s">
        <v>1531</v>
      </c>
      <c r="K238" t="s">
        <v>962</v>
      </c>
      <c r="L238" t="s">
        <v>963</v>
      </c>
      <c r="M238" t="s">
        <v>964</v>
      </c>
      <c r="N238" t="s">
        <v>1531</v>
      </c>
      <c r="O238" t="s">
        <v>962</v>
      </c>
      <c r="P238" t="s">
        <v>963</v>
      </c>
      <c r="Q238" t="s">
        <v>964</v>
      </c>
      <c r="R238" t="s">
        <v>1531</v>
      </c>
      <c r="S238" t="s">
        <v>962</v>
      </c>
      <c r="T238" t="s">
        <v>963</v>
      </c>
      <c r="U238" t="s">
        <v>964</v>
      </c>
      <c r="V238" t="s">
        <v>1531</v>
      </c>
      <c r="W238" t="s">
        <v>962</v>
      </c>
      <c r="X238" t="s">
        <v>963</v>
      </c>
      <c r="Y238" t="s">
        <v>964</v>
      </c>
      <c r="Z238" t="s">
        <v>1739</v>
      </c>
      <c r="AA238" t="s">
        <v>1090</v>
      </c>
      <c r="AB238" t="s">
        <v>1721</v>
      </c>
      <c r="AC238" t="s">
        <v>1740</v>
      </c>
      <c r="AD238" t="s">
        <v>1090</v>
      </c>
      <c r="AE238" t="s">
        <v>1722</v>
      </c>
      <c r="AF238" t="s">
        <v>1741</v>
      </c>
      <c r="AG238" t="s">
        <v>1090</v>
      </c>
      <c r="AH238" t="s">
        <v>1723</v>
      </c>
      <c r="AI238" t="s">
        <v>1742</v>
      </c>
      <c r="AJ238" t="s">
        <v>1090</v>
      </c>
      <c r="AK238" t="s">
        <v>1724</v>
      </c>
      <c r="AL238" t="s">
        <v>1743</v>
      </c>
      <c r="AM238" t="s">
        <v>1090</v>
      </c>
      <c r="AN238" t="s">
        <v>1725</v>
      </c>
      <c r="AO238" t="s">
        <v>1744</v>
      </c>
    </row>
    <row r="239" spans="1:41" outlineLevel="1">
      <c r="B239" t="s">
        <v>1152</v>
      </c>
      <c r="C239" s="174">
        <v>1</v>
      </c>
      <c r="D239" s="174">
        <v>2</v>
      </c>
      <c r="E239" s="174">
        <v>3</v>
      </c>
      <c r="F239" s="174">
        <v>6</v>
      </c>
      <c r="G239" s="174">
        <v>1</v>
      </c>
      <c r="H239" s="174">
        <v>2</v>
      </c>
      <c r="I239" s="174">
        <v>3</v>
      </c>
      <c r="J239" s="174">
        <v>6</v>
      </c>
      <c r="K239" s="174">
        <v>1</v>
      </c>
      <c r="L239" s="174">
        <v>2</v>
      </c>
      <c r="M239" s="174">
        <v>3</v>
      </c>
      <c r="N239" s="174">
        <v>6</v>
      </c>
      <c r="O239" s="174">
        <v>1</v>
      </c>
      <c r="P239" s="174">
        <v>2</v>
      </c>
      <c r="Q239" s="174">
        <v>3</v>
      </c>
      <c r="R239" s="174">
        <v>6</v>
      </c>
      <c r="S239" s="174">
        <v>1</v>
      </c>
      <c r="T239" s="174">
        <v>2</v>
      </c>
      <c r="U239" s="174">
        <v>3</v>
      </c>
      <c r="V239" s="174">
        <v>6</v>
      </c>
      <c r="W239" s="174">
        <v>1</v>
      </c>
      <c r="X239" s="174">
        <v>2</v>
      </c>
      <c r="Y239" s="174">
        <v>3</v>
      </c>
      <c r="Z239" s="174">
        <v>6</v>
      </c>
      <c r="AA239" s="174">
        <v>7</v>
      </c>
      <c r="AB239" s="174">
        <v>8</v>
      </c>
      <c r="AC239" s="174">
        <v>10</v>
      </c>
      <c r="AD239" s="174">
        <f>AA239+4</f>
        <v>11</v>
      </c>
      <c r="AE239" s="174">
        <f t="shared" ref="AE239:AO239" si="424">AB239+4</f>
        <v>12</v>
      </c>
      <c r="AF239" s="174">
        <f t="shared" si="424"/>
        <v>14</v>
      </c>
      <c r="AG239" s="174">
        <f t="shared" si="424"/>
        <v>15</v>
      </c>
      <c r="AH239" s="174">
        <f t="shared" si="424"/>
        <v>16</v>
      </c>
      <c r="AI239" s="174">
        <f t="shared" si="424"/>
        <v>18</v>
      </c>
      <c r="AJ239" s="174">
        <f t="shared" si="424"/>
        <v>19</v>
      </c>
      <c r="AK239" s="174">
        <f t="shared" si="424"/>
        <v>20</v>
      </c>
      <c r="AL239" s="174">
        <f t="shared" si="424"/>
        <v>22</v>
      </c>
      <c r="AM239" s="174">
        <f t="shared" si="424"/>
        <v>23</v>
      </c>
      <c r="AN239" s="174">
        <f t="shared" si="424"/>
        <v>24</v>
      </c>
      <c r="AO239" s="174">
        <f t="shared" si="424"/>
        <v>26</v>
      </c>
    </row>
    <row r="240" spans="1:41" outlineLevel="1">
      <c r="B240" t="s">
        <v>976</v>
      </c>
      <c r="C240" s="192">
        <f t="shared" ref="C240:R240" si="425">INDEX(i.Periods,C$239,1+d.TOL+(C$237-1)*3)</f>
        <v>43</v>
      </c>
      <c r="D240" s="192">
        <f t="shared" si="425"/>
        <v>59</v>
      </c>
      <c r="E240" s="192">
        <f t="shared" si="425"/>
        <v>64</v>
      </c>
      <c r="F240" s="192">
        <f t="shared" si="425"/>
        <v>94</v>
      </c>
      <c r="G240" s="192">
        <f t="shared" si="425"/>
        <v>43</v>
      </c>
      <c r="H240" s="192">
        <f t="shared" si="425"/>
        <v>61</v>
      </c>
      <c r="I240" s="192">
        <f t="shared" si="425"/>
        <v>66</v>
      </c>
      <c r="J240" s="192">
        <f t="shared" si="425"/>
        <v>96</v>
      </c>
      <c r="K240" s="192">
        <f t="shared" si="425"/>
        <v>43</v>
      </c>
      <c r="L240" s="192">
        <f t="shared" si="425"/>
        <v>64</v>
      </c>
      <c r="M240" s="192">
        <f t="shared" si="425"/>
        <v>69</v>
      </c>
      <c r="N240" s="192">
        <f t="shared" si="425"/>
        <v>99</v>
      </c>
      <c r="O240" s="192">
        <f t="shared" si="425"/>
        <v>43</v>
      </c>
      <c r="P240" s="192">
        <f t="shared" si="425"/>
        <v>66</v>
      </c>
      <c r="Q240" s="192">
        <f t="shared" si="425"/>
        <v>71</v>
      </c>
      <c r="R240" s="192">
        <f t="shared" si="425"/>
        <v>101</v>
      </c>
      <c r="S240" s="192">
        <f t="shared" ref="S240:AO240" si="426">INDEX(i.Periods,S$239,1+d.TOL+(S$237-1)*3)</f>
        <v>43</v>
      </c>
      <c r="T240" s="192">
        <f t="shared" si="426"/>
        <v>68</v>
      </c>
      <c r="U240" s="192">
        <f t="shared" si="426"/>
        <v>73</v>
      </c>
      <c r="V240" s="192">
        <f t="shared" si="426"/>
        <v>103</v>
      </c>
      <c r="W240" s="192">
        <f t="shared" si="426"/>
        <v>43</v>
      </c>
      <c r="X240" s="192">
        <f t="shared" si="426"/>
        <v>59</v>
      </c>
      <c r="Y240" s="192">
        <f t="shared" si="426"/>
        <v>64</v>
      </c>
      <c r="Z240" s="192">
        <f t="shared" si="426"/>
        <v>94</v>
      </c>
      <c r="AA240" s="192">
        <f t="shared" si="426"/>
        <v>111</v>
      </c>
      <c r="AB240" s="192">
        <f t="shared" si="426"/>
        <v>131</v>
      </c>
      <c r="AC240" s="192">
        <f t="shared" si="426"/>
        <v>146</v>
      </c>
      <c r="AD240" s="192">
        <f t="shared" si="426"/>
        <v>164</v>
      </c>
      <c r="AE240" s="192">
        <f t="shared" si="426"/>
        <v>183</v>
      </c>
      <c r="AF240" s="192">
        <f t="shared" si="426"/>
        <v>199</v>
      </c>
      <c r="AG240" s="192">
        <f t="shared" si="426"/>
        <v>216</v>
      </c>
      <c r="AH240" s="192">
        <f t="shared" si="426"/>
        <v>235</v>
      </c>
      <c r="AI240" s="192">
        <f t="shared" si="426"/>
        <v>251</v>
      </c>
      <c r="AJ240" s="192">
        <f t="shared" si="426"/>
        <v>268</v>
      </c>
      <c r="AK240" s="192">
        <f t="shared" si="426"/>
        <v>287</v>
      </c>
      <c r="AL240" s="192">
        <f t="shared" si="426"/>
        <v>303</v>
      </c>
      <c r="AM240" s="192">
        <f t="shared" si="426"/>
        <v>320</v>
      </c>
      <c r="AN240" s="192">
        <f t="shared" si="426"/>
        <v>339</v>
      </c>
      <c r="AO240" s="192">
        <f t="shared" si="426"/>
        <v>355</v>
      </c>
    </row>
    <row r="241" spans="1:66" outlineLevel="1">
      <c r="B241" t="s">
        <v>979</v>
      </c>
      <c r="C241" s="426">
        <f>INDEX(i.Periods,C$239+1,1+d.TOL+(C$237-1)*3)</f>
        <v>59</v>
      </c>
      <c r="D241" s="426">
        <f>INDEX(i.Periods,D$239+1,1+d.TOL+(D$237-1)*3)</f>
        <v>64</v>
      </c>
      <c r="E241" s="278">
        <f>INDEX(i.Periods,E$239+2,1+d.TOL+(E$237-1)*3)</f>
        <v>86</v>
      </c>
      <c r="F241" s="426">
        <f>INDEX(i.Periods,F$239+1,1+d.TOL+(F$237-1)*3)</f>
        <v>111</v>
      </c>
      <c r="G241" s="426">
        <f>INDEX(i.Periods,G$239+1,1+d.TOL+(G$237-1)*3)</f>
        <v>61</v>
      </c>
      <c r="H241" s="426">
        <f>INDEX(i.Periods,H$239+1,1+d.TOL+(H$237-1)*3)</f>
        <v>66</v>
      </c>
      <c r="I241" s="278">
        <f>INDEX(i.Periods,I$239+2,1+d.TOL+(I$237-1)*3)</f>
        <v>88</v>
      </c>
      <c r="J241" s="426">
        <f>INDEX(i.Periods,J$239+1,1+d.TOL+(J$237-1)*3)</f>
        <v>111</v>
      </c>
      <c r="K241" s="426">
        <f>INDEX(i.Periods,K$239+1,1+d.TOL+(K$237-1)*3)</f>
        <v>64</v>
      </c>
      <c r="L241" s="426">
        <f>INDEX(i.Periods,L$239+1,1+d.TOL+(L$237-1)*3)</f>
        <v>69</v>
      </c>
      <c r="M241" s="278">
        <f>INDEX(i.Periods,M$239+2,1+d.TOL+(M$237-1)*3)</f>
        <v>91</v>
      </c>
      <c r="N241" s="426">
        <f>INDEX(i.Periods,N$239+1,1+d.TOL+(N$237-1)*3)</f>
        <v>111</v>
      </c>
      <c r="O241" s="426">
        <f>INDEX(i.Periods,O$239+1,1+d.TOL+(O$237-1)*3)</f>
        <v>66</v>
      </c>
      <c r="P241" s="426">
        <f>INDEX(i.Periods,P$239+1,1+d.TOL+(P$237-1)*3)</f>
        <v>71</v>
      </c>
      <c r="Q241" s="278">
        <f>INDEX(i.Periods,Q$239+2,1+d.TOL+(Q$237-1)*3)</f>
        <v>93</v>
      </c>
      <c r="R241" s="426">
        <f>INDEX(i.Periods,R$239+1,1+d.TOL+(R$237-1)*3)</f>
        <v>111</v>
      </c>
      <c r="S241" s="426">
        <f>INDEX(i.Periods,S$239+1,1+d.TOL+(S$237-1)*3)</f>
        <v>68</v>
      </c>
      <c r="T241" s="426">
        <f>INDEX(i.Periods,T$239+1,1+d.TOL+(T$237-1)*3)</f>
        <v>73</v>
      </c>
      <c r="U241" s="278">
        <f>INDEX(i.Periods,U$239+2,1+d.TOL+(U$237-1)*3)</f>
        <v>95</v>
      </c>
      <c r="V241" s="426">
        <f>INDEX(i.Periods,V$239+1,1+d.TOL+(V$237-1)*3)</f>
        <v>111</v>
      </c>
      <c r="W241" s="426">
        <f>INDEX(i.Periods,W$239+1,1+d.TOL+(W$237-1)*3)</f>
        <v>59</v>
      </c>
      <c r="X241" s="426">
        <f>INDEX(i.Periods,X$239+1,1+d.TOL+(X$237-1)*3)</f>
        <v>64</v>
      </c>
      <c r="Y241" s="278">
        <f>INDEX(i.Periods,Y$239+2,1+d.TOL+(Y$237-1)*3)</f>
        <v>86</v>
      </c>
      <c r="Z241" s="426">
        <f t="shared" ref="Z241:AO241" si="427">INDEX(i.Periods,Z$239+1,1+d.TOL+(Z$237-1)*3)</f>
        <v>111</v>
      </c>
      <c r="AA241" s="426">
        <f t="shared" si="427"/>
        <v>131</v>
      </c>
      <c r="AB241" s="426">
        <f t="shared" si="427"/>
        <v>138</v>
      </c>
      <c r="AC241" s="426">
        <f t="shared" si="427"/>
        <v>164</v>
      </c>
      <c r="AD241" s="426">
        <f t="shared" si="427"/>
        <v>183</v>
      </c>
      <c r="AE241" s="426">
        <f t="shared" si="427"/>
        <v>191</v>
      </c>
      <c r="AF241" s="426">
        <f t="shared" si="427"/>
        <v>216</v>
      </c>
      <c r="AG241" s="426">
        <f t="shared" si="427"/>
        <v>235</v>
      </c>
      <c r="AH241" s="426">
        <f t="shared" si="427"/>
        <v>243</v>
      </c>
      <c r="AI241" s="426">
        <f t="shared" si="427"/>
        <v>268</v>
      </c>
      <c r="AJ241" s="426">
        <f t="shared" si="427"/>
        <v>287</v>
      </c>
      <c r="AK241" s="426">
        <f t="shared" si="427"/>
        <v>295</v>
      </c>
      <c r="AL241" s="426">
        <f t="shared" si="427"/>
        <v>320</v>
      </c>
      <c r="AM241" s="426">
        <f t="shared" si="427"/>
        <v>339</v>
      </c>
      <c r="AN241" s="426">
        <f t="shared" si="427"/>
        <v>347</v>
      </c>
      <c r="AO241" s="426">
        <f t="shared" si="427"/>
        <v>372</v>
      </c>
    </row>
    <row r="242" spans="1:66" ht="77.25" customHeight="1" outlineLevel="1">
      <c r="A242">
        <v>1</v>
      </c>
      <c r="B242" t="s">
        <v>961</v>
      </c>
      <c r="C242" s="499" t="str">
        <f t="shared" ref="C242:L243" si="428">INDEX(i.TOL_indices,d.TOL,$A242)&amp;", "&amp;TEXT(C$240,"0")&amp;":"&amp;TEXT(C$241,"0")</f>
        <v>67:68, 43:59</v>
      </c>
      <c r="D242" s="499" t="str">
        <f t="shared" si="428"/>
        <v>67:68, 59:64</v>
      </c>
      <c r="E242" s="499" t="str">
        <f t="shared" si="428"/>
        <v>67:68, 64:86</v>
      </c>
      <c r="F242" s="499" t="str">
        <f t="shared" si="428"/>
        <v>67:68, 94:111</v>
      </c>
      <c r="G242" s="499" t="str">
        <f t="shared" si="428"/>
        <v>67:68, 43:61</v>
      </c>
      <c r="H242" s="499" t="str">
        <f t="shared" si="428"/>
        <v>67:68, 61:66</v>
      </c>
      <c r="I242" s="499" t="str">
        <f t="shared" si="428"/>
        <v>67:68, 66:88</v>
      </c>
      <c r="J242" s="499" t="str">
        <f t="shared" si="428"/>
        <v>67:68, 96:111</v>
      </c>
      <c r="K242" s="499" t="str">
        <f t="shared" si="428"/>
        <v>67:68, 43:64</v>
      </c>
      <c r="L242" s="499" t="str">
        <f t="shared" si="428"/>
        <v>67:68, 64:69</v>
      </c>
      <c r="M242" s="499" t="str">
        <f t="shared" ref="M242:AD243" si="429">INDEX(i.TOL_indices,d.TOL,$A242)&amp;", "&amp;TEXT(M$240,"0")&amp;":"&amp;TEXT(M$241,"0")</f>
        <v>67:68, 69:91</v>
      </c>
      <c r="N242" s="499" t="str">
        <f t="shared" si="429"/>
        <v>67:68, 99:111</v>
      </c>
      <c r="O242" s="499" t="str">
        <f t="shared" si="429"/>
        <v>67:68, 43:66</v>
      </c>
      <c r="P242" s="499" t="str">
        <f t="shared" si="429"/>
        <v>67:68, 66:71</v>
      </c>
      <c r="Q242" s="499" t="str">
        <f t="shared" si="429"/>
        <v>67:68, 71:93</v>
      </c>
      <c r="R242" s="499" t="str">
        <f t="shared" si="429"/>
        <v>67:68, 101:111</v>
      </c>
      <c r="S242" s="499" t="str">
        <f t="shared" si="429"/>
        <v>67:68, 43:68</v>
      </c>
      <c r="T242" s="499" t="str">
        <f t="shared" si="429"/>
        <v>67:68, 68:73</v>
      </c>
      <c r="U242" s="499" t="str">
        <f t="shared" si="429"/>
        <v>67:68, 73:95</v>
      </c>
      <c r="V242" s="499" t="str">
        <f t="shared" si="429"/>
        <v>67:68, 103:111</v>
      </c>
      <c r="W242" s="499" t="str">
        <f t="shared" si="429"/>
        <v>67:68, 43:59</v>
      </c>
      <c r="X242" s="499" t="str">
        <f t="shared" si="429"/>
        <v>67:68, 59:64</v>
      </c>
      <c r="Y242" s="499" t="str">
        <f t="shared" si="429"/>
        <v>67:68, 64:86</v>
      </c>
      <c r="Z242" s="499" t="str">
        <f t="shared" si="429"/>
        <v>67:68, 94:111</v>
      </c>
      <c r="AA242" s="499" t="str">
        <f t="shared" si="429"/>
        <v>67:68, 111:131</v>
      </c>
      <c r="AB242" s="499" t="str">
        <f t="shared" si="429"/>
        <v>67:68, 131:138</v>
      </c>
      <c r="AC242" s="499" t="str">
        <f t="shared" ref="AA242:AC243" si="430">INDEX(i.TOL_indices,d.TOL,$A242)&amp;", "&amp;TEXT(AC$240,"0")&amp;":"&amp;TEXT(AC$241,"0")</f>
        <v>67:68, 146:164</v>
      </c>
      <c r="AD242" s="499" t="str">
        <f t="shared" si="429"/>
        <v>67:68, 164:183</v>
      </c>
      <c r="AE242" s="499" t="str">
        <f t="shared" ref="AD242:AO243" si="431">INDEX(i.TOL_indices,d.TOL,$A242)&amp;", "&amp;TEXT(AE$240,"0")&amp;":"&amp;TEXT(AE$241,"0")</f>
        <v>67:68, 183:191</v>
      </c>
      <c r="AF242" s="499" t="str">
        <f t="shared" si="431"/>
        <v>67:68, 199:216</v>
      </c>
      <c r="AG242" s="499" t="str">
        <f t="shared" si="431"/>
        <v>67:68, 216:235</v>
      </c>
      <c r="AH242" s="499" t="str">
        <f t="shared" si="431"/>
        <v>67:68, 235:243</v>
      </c>
      <c r="AI242" s="499" t="str">
        <f t="shared" si="431"/>
        <v>67:68, 251:268</v>
      </c>
      <c r="AJ242" s="499" t="str">
        <f t="shared" si="431"/>
        <v>67:68, 268:287</v>
      </c>
      <c r="AK242" s="499" t="str">
        <f t="shared" si="431"/>
        <v>67:68, 287:295</v>
      </c>
      <c r="AL242" s="499" t="str">
        <f t="shared" si="431"/>
        <v>67:68, 303:320</v>
      </c>
      <c r="AM242" s="499" t="str">
        <f t="shared" si="431"/>
        <v>67:68, 320:339</v>
      </c>
      <c r="AN242" s="499" t="str">
        <f t="shared" si="431"/>
        <v>67:68, 339:347</v>
      </c>
      <c r="AO242" s="499" t="str">
        <f t="shared" si="431"/>
        <v>67:68, 355:372</v>
      </c>
      <c r="AQ242" s="151" t="s">
        <v>1065</v>
      </c>
    </row>
    <row r="243" spans="1:66" ht="77.25" customHeight="1" outlineLevel="1">
      <c r="A243">
        <v>2</v>
      </c>
      <c r="C243" s="499" t="str">
        <f t="shared" si="428"/>
        <v>49:50, 43:59</v>
      </c>
      <c r="D243" s="499" t="str">
        <f t="shared" si="428"/>
        <v>49:50, 59:64</v>
      </c>
      <c r="E243" s="499" t="str">
        <f t="shared" si="428"/>
        <v>49:50, 64:86</v>
      </c>
      <c r="F243" s="499" t="str">
        <f t="shared" si="428"/>
        <v>49:50, 94:111</v>
      </c>
      <c r="G243" s="499" t="str">
        <f t="shared" si="428"/>
        <v>49:50, 43:61</v>
      </c>
      <c r="H243" s="499" t="str">
        <f t="shared" si="428"/>
        <v>49:50, 61:66</v>
      </c>
      <c r="I243" s="499" t="str">
        <f t="shared" si="428"/>
        <v>49:50, 66:88</v>
      </c>
      <c r="J243" s="499" t="str">
        <f t="shared" si="428"/>
        <v>49:50, 96:111</v>
      </c>
      <c r="K243" s="499" t="str">
        <f t="shared" si="428"/>
        <v>49:50, 43:64</v>
      </c>
      <c r="L243" s="499" t="str">
        <f t="shared" si="428"/>
        <v>49:50, 64:69</v>
      </c>
      <c r="M243" s="499" t="str">
        <f t="shared" si="429"/>
        <v>49:50, 69:91</v>
      </c>
      <c r="N243" s="499" t="str">
        <f t="shared" si="429"/>
        <v>49:50, 99:111</v>
      </c>
      <c r="O243" s="499" t="str">
        <f t="shared" si="429"/>
        <v>49:50, 43:66</v>
      </c>
      <c r="P243" s="499" t="str">
        <f t="shared" si="429"/>
        <v>49:50, 66:71</v>
      </c>
      <c r="Q243" s="499" t="str">
        <f t="shared" si="429"/>
        <v>49:50, 71:93</v>
      </c>
      <c r="R243" s="499" t="str">
        <f t="shared" si="429"/>
        <v>49:50, 101:111</v>
      </c>
      <c r="S243" s="499" t="str">
        <f t="shared" si="429"/>
        <v>49:50, 43:68</v>
      </c>
      <c r="T243" s="499" t="str">
        <f t="shared" si="429"/>
        <v>49:50, 68:73</v>
      </c>
      <c r="U243" s="499" t="str">
        <f t="shared" si="429"/>
        <v>49:50, 73:95</v>
      </c>
      <c r="V243" s="499" t="str">
        <f t="shared" si="429"/>
        <v>49:50, 103:111</v>
      </c>
      <c r="W243" s="499" t="str">
        <f t="shared" si="429"/>
        <v>49:50, 43:59</v>
      </c>
      <c r="X243" s="499" t="str">
        <f t="shared" si="429"/>
        <v>49:50, 59:64</v>
      </c>
      <c r="Y243" s="499" t="str">
        <f t="shared" si="429"/>
        <v>49:50, 64:86</v>
      </c>
      <c r="Z243" s="499" t="str">
        <f t="shared" si="429"/>
        <v>49:50, 94:111</v>
      </c>
      <c r="AA243" s="499" t="str">
        <f t="shared" si="430"/>
        <v>49:50, 111:131</v>
      </c>
      <c r="AB243" s="499" t="str">
        <f t="shared" si="430"/>
        <v>49:50, 131:138</v>
      </c>
      <c r="AC243" s="499" t="str">
        <f t="shared" si="430"/>
        <v>49:50, 146:164</v>
      </c>
      <c r="AD243" s="499" t="str">
        <f t="shared" si="431"/>
        <v>49:50, 164:183</v>
      </c>
      <c r="AE243" s="499" t="str">
        <f t="shared" si="431"/>
        <v>49:50, 183:191</v>
      </c>
      <c r="AF243" s="499" t="str">
        <f t="shared" si="431"/>
        <v>49:50, 199:216</v>
      </c>
      <c r="AG243" s="499" t="str">
        <f t="shared" si="431"/>
        <v>49:50, 216:235</v>
      </c>
      <c r="AH243" s="499" t="str">
        <f t="shared" si="431"/>
        <v>49:50, 235:243</v>
      </c>
      <c r="AI243" s="499" t="str">
        <f t="shared" si="431"/>
        <v>49:50, 251:268</v>
      </c>
      <c r="AJ243" s="499" t="str">
        <f t="shared" si="431"/>
        <v>49:50, 268:287</v>
      </c>
      <c r="AK243" s="499" t="str">
        <f t="shared" si="431"/>
        <v>49:50, 287:295</v>
      </c>
      <c r="AL243" s="499" t="str">
        <f t="shared" si="431"/>
        <v>49:50, 303:320</v>
      </c>
      <c r="AM243" s="499" t="str">
        <f t="shared" si="431"/>
        <v>49:50, 320:339</v>
      </c>
      <c r="AN243" s="499" t="str">
        <f t="shared" si="431"/>
        <v>49:50, 339:347</v>
      </c>
      <c r="AO243" s="499" t="str">
        <f t="shared" si="431"/>
        <v>49:50, 355:372</v>
      </c>
    </row>
    <row r="244" spans="1:66" outlineLevel="1">
      <c r="B244" t="s">
        <v>1153</v>
      </c>
    </row>
    <row r="245" spans="1:66" outlineLevel="1">
      <c r="A245">
        <v>0</v>
      </c>
      <c r="B245" s="21" t="s">
        <v>1532</v>
      </c>
      <c r="C245" s="12">
        <v>0</v>
      </c>
      <c r="D245" s="12">
        <v>0</v>
      </c>
      <c r="E245" s="12">
        <v>0</v>
      </c>
      <c r="F245" s="12">
        <v>0</v>
      </c>
      <c r="G245">
        <f>C245</f>
        <v>0</v>
      </c>
      <c r="H245">
        <f t="shared" ref="H245" si="432">D245</f>
        <v>0</v>
      </c>
      <c r="I245">
        <f t="shared" ref="I245" si="433">E245</f>
        <v>0</v>
      </c>
      <c r="J245">
        <f t="shared" ref="J245" si="434">F245</f>
        <v>0</v>
      </c>
      <c r="K245">
        <f>G245</f>
        <v>0</v>
      </c>
      <c r="L245">
        <f t="shared" ref="L245" si="435">H245</f>
        <v>0</v>
      </c>
      <c r="M245">
        <f t="shared" ref="M245" si="436">I245</f>
        <v>0</v>
      </c>
      <c r="N245">
        <f t="shared" ref="N245" si="437">J245</f>
        <v>0</v>
      </c>
      <c r="O245">
        <f>K245</f>
        <v>0</v>
      </c>
      <c r="P245">
        <f t="shared" ref="P245" si="438">L245</f>
        <v>0</v>
      </c>
      <c r="Q245">
        <f t="shared" ref="Q245" si="439">M245</f>
        <v>0</v>
      </c>
      <c r="R245">
        <f t="shared" ref="R245:S250" si="440">N245</f>
        <v>0</v>
      </c>
      <c r="S245">
        <f t="shared" si="440"/>
        <v>0</v>
      </c>
      <c r="T245">
        <f t="shared" ref="T245:T250" si="441">P245</f>
        <v>0</v>
      </c>
      <c r="U245">
        <f t="shared" ref="U245:U248" si="442">Q245</f>
        <v>0</v>
      </c>
      <c r="V245">
        <f t="shared" ref="V245:W250" si="443">R245</f>
        <v>0</v>
      </c>
      <c r="W245">
        <f t="shared" si="443"/>
        <v>0</v>
      </c>
      <c r="X245">
        <f t="shared" ref="X245:X250" si="444">T245</f>
        <v>0</v>
      </c>
      <c r="Y245">
        <f t="shared" ref="Y245:Y248" si="445">U245</f>
        <v>0</v>
      </c>
      <c r="Z245">
        <f t="shared" ref="Z245:Z248" si="446">V245</f>
        <v>0</v>
      </c>
      <c r="AA245">
        <f t="shared" ref="AA245:AD248" si="447">W245</f>
        <v>0</v>
      </c>
      <c r="AB245">
        <f t="shared" si="447"/>
        <v>0</v>
      </c>
      <c r="AC245">
        <f t="shared" si="447"/>
        <v>0</v>
      </c>
      <c r="AD245">
        <f t="shared" si="447"/>
        <v>0</v>
      </c>
      <c r="AE245">
        <f t="shared" ref="AE245:AE248" si="448">AA245</f>
        <v>0</v>
      </c>
      <c r="AF245">
        <f t="shared" ref="AF245:AF248" si="449">AB245</f>
        <v>0</v>
      </c>
      <c r="AG245">
        <f t="shared" ref="AG245:AG250" si="450">AC245</f>
        <v>0</v>
      </c>
      <c r="AH245">
        <f t="shared" ref="AH245:AH248" si="451">AD245</f>
        <v>0</v>
      </c>
      <c r="AI245">
        <f t="shared" ref="AI245:AI248" si="452">AE245</f>
        <v>0</v>
      </c>
      <c r="AJ245">
        <f t="shared" ref="AJ245:AJ250" si="453">AF245</f>
        <v>0</v>
      </c>
      <c r="AK245">
        <f t="shared" ref="AK245:AK248" si="454">AG245</f>
        <v>0</v>
      </c>
      <c r="AL245">
        <f t="shared" ref="AL245:AL248" si="455">AH245</f>
        <v>0</v>
      </c>
      <c r="AM245">
        <f t="shared" ref="AM245:AM250" si="456">AI245</f>
        <v>0</v>
      </c>
      <c r="AN245">
        <f t="shared" ref="AN245:AN248" si="457">AJ245</f>
        <v>0</v>
      </c>
      <c r="AO245">
        <f t="shared" ref="AO245:AO248" si="458">AK245</f>
        <v>0</v>
      </c>
    </row>
    <row r="246" spans="1:66" outlineLevel="1">
      <c r="A246">
        <v>1</v>
      </c>
      <c r="C246" s="12">
        <v>-0.75</v>
      </c>
      <c r="D246" s="12">
        <v>-0.75</v>
      </c>
      <c r="E246" s="12">
        <v>-0.75</v>
      </c>
      <c r="F246" s="12">
        <v>-1</v>
      </c>
      <c r="G246">
        <f>C246</f>
        <v>-0.75</v>
      </c>
      <c r="H246">
        <f t="shared" ref="H246:H248" si="459">D246</f>
        <v>-0.75</v>
      </c>
      <c r="I246">
        <f t="shared" ref="I246:I248" si="460">E246</f>
        <v>-0.75</v>
      </c>
      <c r="J246">
        <f t="shared" ref="J246:K250" si="461">F246</f>
        <v>-1</v>
      </c>
      <c r="K246">
        <f>G246</f>
        <v>-0.75</v>
      </c>
      <c r="L246">
        <f t="shared" ref="L246:L250" si="462">H246</f>
        <v>-0.75</v>
      </c>
      <c r="M246">
        <f t="shared" ref="M246:M248" si="463">I246</f>
        <v>-0.75</v>
      </c>
      <c r="N246">
        <f t="shared" ref="N246:O250" si="464">J246</f>
        <v>-1</v>
      </c>
      <c r="O246">
        <f>K246</f>
        <v>-0.75</v>
      </c>
      <c r="P246">
        <f t="shared" ref="P246:P250" si="465">L246</f>
        <v>-0.75</v>
      </c>
      <c r="Q246">
        <f t="shared" ref="Q246:Q248" si="466">M246</f>
        <v>-0.75</v>
      </c>
      <c r="R246">
        <f t="shared" ref="R246:R248" si="467">N246</f>
        <v>-1</v>
      </c>
      <c r="S246">
        <f t="shared" si="440"/>
        <v>-0.75</v>
      </c>
      <c r="T246">
        <f t="shared" si="441"/>
        <v>-0.75</v>
      </c>
      <c r="U246">
        <f t="shared" si="442"/>
        <v>-0.75</v>
      </c>
      <c r="V246">
        <f t="shared" si="443"/>
        <v>-1</v>
      </c>
      <c r="W246">
        <f t="shared" si="443"/>
        <v>-0.75</v>
      </c>
      <c r="X246">
        <f t="shared" si="444"/>
        <v>-0.75</v>
      </c>
      <c r="Y246">
        <f t="shared" si="445"/>
        <v>-0.75</v>
      </c>
      <c r="Z246">
        <f t="shared" si="446"/>
        <v>-1</v>
      </c>
      <c r="AA246">
        <f t="shared" si="447"/>
        <v>-0.75</v>
      </c>
      <c r="AB246">
        <f t="shared" si="447"/>
        <v>-0.75</v>
      </c>
      <c r="AC246">
        <f t="shared" si="447"/>
        <v>-0.75</v>
      </c>
      <c r="AD246">
        <f t="shared" si="447"/>
        <v>-1</v>
      </c>
      <c r="AE246">
        <f t="shared" si="448"/>
        <v>-0.75</v>
      </c>
      <c r="AF246">
        <f t="shared" si="449"/>
        <v>-0.75</v>
      </c>
      <c r="AG246">
        <f t="shared" si="450"/>
        <v>-0.75</v>
      </c>
      <c r="AH246">
        <f t="shared" si="451"/>
        <v>-1</v>
      </c>
      <c r="AI246">
        <f t="shared" si="452"/>
        <v>-0.75</v>
      </c>
      <c r="AJ246">
        <f t="shared" si="453"/>
        <v>-0.75</v>
      </c>
      <c r="AK246">
        <f t="shared" si="454"/>
        <v>-0.75</v>
      </c>
      <c r="AL246">
        <f t="shared" si="455"/>
        <v>-1</v>
      </c>
      <c r="AM246">
        <f t="shared" si="456"/>
        <v>-0.75</v>
      </c>
      <c r="AN246">
        <f t="shared" si="457"/>
        <v>-0.75</v>
      </c>
      <c r="AO246">
        <f t="shared" si="458"/>
        <v>-0.75</v>
      </c>
    </row>
    <row r="247" spans="1:66" outlineLevel="1">
      <c r="A247">
        <v>2</v>
      </c>
      <c r="C247" s="12">
        <v>-1.25</v>
      </c>
      <c r="D247" s="12">
        <v>-1.25</v>
      </c>
      <c r="E247" s="12">
        <v>-1.25</v>
      </c>
      <c r="F247" s="12">
        <v>-2.5</v>
      </c>
      <c r="G247">
        <f t="shared" ref="G247:H250" si="468">C247</f>
        <v>-1.25</v>
      </c>
      <c r="H247">
        <f t="shared" si="459"/>
        <v>-1.25</v>
      </c>
      <c r="I247">
        <f t="shared" si="460"/>
        <v>-1.25</v>
      </c>
      <c r="J247">
        <f t="shared" si="461"/>
        <v>-2.5</v>
      </c>
      <c r="K247">
        <f t="shared" si="461"/>
        <v>-1.25</v>
      </c>
      <c r="L247">
        <f t="shared" si="462"/>
        <v>-1.25</v>
      </c>
      <c r="M247">
        <f t="shared" si="463"/>
        <v>-1.25</v>
      </c>
      <c r="N247">
        <f t="shared" si="464"/>
        <v>-2.5</v>
      </c>
      <c r="O247">
        <f t="shared" si="464"/>
        <v>-1.25</v>
      </c>
      <c r="P247">
        <f t="shared" si="465"/>
        <v>-1.25</v>
      </c>
      <c r="Q247">
        <f t="shared" si="466"/>
        <v>-1.25</v>
      </c>
      <c r="R247">
        <f t="shared" si="467"/>
        <v>-2.5</v>
      </c>
      <c r="S247">
        <f t="shared" si="440"/>
        <v>-1.25</v>
      </c>
      <c r="T247">
        <f t="shared" si="441"/>
        <v>-1.25</v>
      </c>
      <c r="U247">
        <f t="shared" si="442"/>
        <v>-1.25</v>
      </c>
      <c r="V247">
        <f t="shared" si="443"/>
        <v>-2.5</v>
      </c>
      <c r="W247">
        <f t="shared" si="443"/>
        <v>-1.25</v>
      </c>
      <c r="X247">
        <f t="shared" si="444"/>
        <v>-1.25</v>
      </c>
      <c r="Y247">
        <f t="shared" si="445"/>
        <v>-1.25</v>
      </c>
      <c r="Z247">
        <f t="shared" si="446"/>
        <v>-2.5</v>
      </c>
      <c r="AA247">
        <f t="shared" si="447"/>
        <v>-1.25</v>
      </c>
      <c r="AB247">
        <f t="shared" si="447"/>
        <v>-1.25</v>
      </c>
      <c r="AC247">
        <f t="shared" si="447"/>
        <v>-1.25</v>
      </c>
      <c r="AD247">
        <f t="shared" si="447"/>
        <v>-2.5</v>
      </c>
      <c r="AE247">
        <f t="shared" si="448"/>
        <v>-1.25</v>
      </c>
      <c r="AF247">
        <f t="shared" si="449"/>
        <v>-1.25</v>
      </c>
      <c r="AG247">
        <f t="shared" si="450"/>
        <v>-1.25</v>
      </c>
      <c r="AH247">
        <f t="shared" si="451"/>
        <v>-2.5</v>
      </c>
      <c r="AI247">
        <f t="shared" si="452"/>
        <v>-1.25</v>
      </c>
      <c r="AJ247">
        <f t="shared" si="453"/>
        <v>-1.25</v>
      </c>
      <c r="AK247">
        <f t="shared" si="454"/>
        <v>-1.25</v>
      </c>
      <c r="AL247">
        <f t="shared" si="455"/>
        <v>-2.5</v>
      </c>
      <c r="AM247">
        <f t="shared" si="456"/>
        <v>-1.25</v>
      </c>
      <c r="AN247">
        <f t="shared" si="457"/>
        <v>-1.25</v>
      </c>
      <c r="AO247">
        <f t="shared" si="458"/>
        <v>-1.25</v>
      </c>
    </row>
    <row r="248" spans="1:66" outlineLevel="1">
      <c r="A248">
        <v>3</v>
      </c>
      <c r="C248" s="12">
        <v>0.75</v>
      </c>
      <c r="D248" s="12">
        <v>0.75</v>
      </c>
      <c r="E248" s="12">
        <v>0.75</v>
      </c>
      <c r="F248" s="12">
        <v>2</v>
      </c>
      <c r="G248">
        <f t="shared" si="468"/>
        <v>0.75</v>
      </c>
      <c r="H248">
        <f t="shared" si="459"/>
        <v>0.75</v>
      </c>
      <c r="I248">
        <f t="shared" si="460"/>
        <v>0.75</v>
      </c>
      <c r="J248">
        <f t="shared" si="461"/>
        <v>2</v>
      </c>
      <c r="K248">
        <f t="shared" si="461"/>
        <v>0.75</v>
      </c>
      <c r="L248">
        <f t="shared" si="462"/>
        <v>0.75</v>
      </c>
      <c r="M248">
        <f t="shared" si="463"/>
        <v>0.75</v>
      </c>
      <c r="N248">
        <f t="shared" si="464"/>
        <v>2</v>
      </c>
      <c r="O248">
        <f t="shared" si="464"/>
        <v>0.75</v>
      </c>
      <c r="P248">
        <f t="shared" si="465"/>
        <v>0.75</v>
      </c>
      <c r="Q248">
        <f t="shared" si="466"/>
        <v>0.75</v>
      </c>
      <c r="R248">
        <f t="shared" si="467"/>
        <v>2</v>
      </c>
      <c r="S248">
        <f t="shared" si="440"/>
        <v>0.75</v>
      </c>
      <c r="T248">
        <f t="shared" si="441"/>
        <v>0.75</v>
      </c>
      <c r="U248">
        <f t="shared" si="442"/>
        <v>0.75</v>
      </c>
      <c r="V248">
        <f t="shared" si="443"/>
        <v>2</v>
      </c>
      <c r="W248">
        <f t="shared" si="443"/>
        <v>0.75</v>
      </c>
      <c r="X248">
        <f t="shared" si="444"/>
        <v>0.75</v>
      </c>
      <c r="Y248">
        <f t="shared" si="445"/>
        <v>0.75</v>
      </c>
      <c r="Z248">
        <f t="shared" si="446"/>
        <v>2</v>
      </c>
      <c r="AA248">
        <f t="shared" si="447"/>
        <v>0.75</v>
      </c>
      <c r="AB248">
        <f t="shared" si="447"/>
        <v>0.75</v>
      </c>
      <c r="AC248">
        <f t="shared" si="447"/>
        <v>0.75</v>
      </c>
      <c r="AD248">
        <f t="shared" si="447"/>
        <v>2</v>
      </c>
      <c r="AE248">
        <f t="shared" si="448"/>
        <v>0.75</v>
      </c>
      <c r="AF248">
        <f t="shared" si="449"/>
        <v>0.75</v>
      </c>
      <c r="AG248">
        <f t="shared" si="450"/>
        <v>0.75</v>
      </c>
      <c r="AH248">
        <f t="shared" si="451"/>
        <v>2</v>
      </c>
      <c r="AI248">
        <f t="shared" si="452"/>
        <v>0.75</v>
      </c>
      <c r="AJ248">
        <f t="shared" si="453"/>
        <v>0.75</v>
      </c>
      <c r="AK248">
        <f t="shared" si="454"/>
        <v>0.75</v>
      </c>
      <c r="AL248">
        <f t="shared" si="455"/>
        <v>2</v>
      </c>
      <c r="AM248">
        <f t="shared" si="456"/>
        <v>0.75</v>
      </c>
      <c r="AN248">
        <f t="shared" si="457"/>
        <v>0.75</v>
      </c>
      <c r="AO248">
        <f t="shared" si="458"/>
        <v>0.75</v>
      </c>
    </row>
    <row r="249" spans="1:66" outlineLevel="1">
      <c r="A249">
        <v>4</v>
      </c>
      <c r="C249" s="12">
        <v>1.5</v>
      </c>
      <c r="D249" s="12">
        <v>1.5</v>
      </c>
      <c r="E249" s="12">
        <v>1.5</v>
      </c>
      <c r="G249">
        <f t="shared" si="468"/>
        <v>1.5</v>
      </c>
      <c r="H249">
        <f t="shared" si="468"/>
        <v>1.5</v>
      </c>
      <c r="K249">
        <f t="shared" si="461"/>
        <v>1.5</v>
      </c>
      <c r="L249">
        <f t="shared" si="462"/>
        <v>1.5</v>
      </c>
      <c r="O249">
        <f t="shared" si="464"/>
        <v>1.5</v>
      </c>
      <c r="P249">
        <f t="shared" si="465"/>
        <v>1.5</v>
      </c>
      <c r="S249">
        <f t="shared" si="440"/>
        <v>1.5</v>
      </c>
      <c r="T249">
        <f t="shared" si="441"/>
        <v>1.5</v>
      </c>
      <c r="W249">
        <f t="shared" si="443"/>
        <v>1.5</v>
      </c>
      <c r="X249">
        <f t="shared" si="444"/>
        <v>1.5</v>
      </c>
      <c r="AA249">
        <f>W249</f>
        <v>1.5</v>
      </c>
      <c r="AD249">
        <f>Z249</f>
        <v>0</v>
      </c>
      <c r="AG249">
        <f t="shared" si="450"/>
        <v>0</v>
      </c>
      <c r="AJ249">
        <f t="shared" si="453"/>
        <v>0</v>
      </c>
      <c r="AM249">
        <f t="shared" si="456"/>
        <v>0</v>
      </c>
    </row>
    <row r="250" spans="1:66" outlineLevel="1">
      <c r="A250">
        <v>5</v>
      </c>
      <c r="C250" s="12">
        <v>3</v>
      </c>
      <c r="D250" s="12">
        <v>3</v>
      </c>
      <c r="E250" s="12">
        <v>3</v>
      </c>
      <c r="G250">
        <f t="shared" si="468"/>
        <v>3</v>
      </c>
      <c r="H250">
        <f t="shared" si="468"/>
        <v>3</v>
      </c>
      <c r="K250">
        <f t="shared" si="461"/>
        <v>3</v>
      </c>
      <c r="L250">
        <f t="shared" si="462"/>
        <v>3</v>
      </c>
      <c r="O250">
        <f t="shared" si="464"/>
        <v>3</v>
      </c>
      <c r="P250">
        <f t="shared" si="465"/>
        <v>3</v>
      </c>
      <c r="S250">
        <f t="shared" si="440"/>
        <v>3</v>
      </c>
      <c r="T250">
        <f t="shared" si="441"/>
        <v>3</v>
      </c>
      <c r="W250">
        <f t="shared" si="443"/>
        <v>3</v>
      </c>
      <c r="X250">
        <f t="shared" si="444"/>
        <v>3</v>
      </c>
      <c r="AA250">
        <f>W250</f>
        <v>3</v>
      </c>
      <c r="AD250">
        <f>Z250</f>
        <v>0</v>
      </c>
      <c r="AG250">
        <f t="shared" si="450"/>
        <v>0</v>
      </c>
      <c r="AJ250">
        <f t="shared" si="453"/>
        <v>0</v>
      </c>
      <c r="AM250">
        <f t="shared" si="456"/>
        <v>0</v>
      </c>
    </row>
    <row r="251" spans="1:66" outlineLevel="1"/>
    <row r="253" spans="1:66">
      <c r="A253" s="254" t="s">
        <v>1182</v>
      </c>
    </row>
    <row r="254" spans="1:66" outlineLevel="1">
      <c r="A254" s="254"/>
      <c r="B254" s="253"/>
      <c r="C254" s="126" t="str">
        <f>d.RegionName</f>
        <v>GSM</v>
      </c>
      <c r="D254" s="126"/>
      <c r="E254" s="126"/>
      <c r="F254" s="126"/>
      <c r="G254" s="126"/>
      <c r="H254" s="126"/>
      <c r="I254" s="126"/>
      <c r="J254" s="126"/>
      <c r="K254" s="126"/>
      <c r="L254" s="126"/>
      <c r="M254" s="126"/>
      <c r="N254" s="126"/>
      <c r="O254" s="126"/>
      <c r="P254" s="126"/>
      <c r="Q254" s="126"/>
      <c r="R254" s="126"/>
      <c r="S254" s="454" t="s">
        <v>950</v>
      </c>
      <c r="T254" s="126"/>
      <c r="U254" s="126"/>
      <c r="V254" s="126"/>
      <c r="W254" s="126"/>
      <c r="X254" s="126"/>
      <c r="Y254" s="126"/>
      <c r="Z254" s="126"/>
      <c r="AA254" s="126"/>
      <c r="AB254" s="126"/>
      <c r="AC254" s="126"/>
      <c r="AD254" s="126"/>
      <c r="AE254" s="126"/>
      <c r="AF254" s="126"/>
      <c r="AG254" s="126"/>
      <c r="AH254" s="466"/>
      <c r="AI254" s="454" t="s">
        <v>951</v>
      </c>
      <c r="AJ254" s="126"/>
      <c r="AK254" s="126"/>
      <c r="AL254" s="126"/>
      <c r="AM254" s="126"/>
      <c r="AN254" s="126"/>
      <c r="AO254" s="126"/>
      <c r="AP254" s="126"/>
      <c r="AQ254" s="126"/>
      <c r="AR254" s="126"/>
      <c r="AS254" s="126"/>
      <c r="AT254" s="126"/>
      <c r="AU254" s="126"/>
      <c r="AV254" s="126"/>
      <c r="AW254" s="126"/>
      <c r="AX254" s="466"/>
      <c r="AY254" s="454" t="s">
        <v>952</v>
      </c>
      <c r="AZ254" s="126"/>
      <c r="BA254" s="126"/>
      <c r="BB254" s="126"/>
      <c r="BC254" s="126"/>
      <c r="BD254" s="126"/>
      <c r="BE254" s="126"/>
      <c r="BF254" s="126"/>
      <c r="BG254" s="126"/>
      <c r="BH254" s="126"/>
      <c r="BI254" s="126"/>
      <c r="BJ254" s="126"/>
      <c r="BK254" s="126"/>
      <c r="BL254" s="126"/>
      <c r="BM254" s="126"/>
      <c r="BN254" s="466"/>
    </row>
    <row r="255" spans="1:66" outlineLevel="1">
      <c r="A255" s="254"/>
      <c r="B255" s="253"/>
      <c r="C255" s="126" t="s">
        <v>1123</v>
      </c>
      <c r="D255" s="126"/>
      <c r="E255" s="126"/>
      <c r="F255" s="126"/>
      <c r="G255" s="126" t="s">
        <v>1124</v>
      </c>
      <c r="H255" s="126"/>
      <c r="I255" s="126"/>
      <c r="J255" s="126"/>
      <c r="K255" s="126" t="s">
        <v>1125</v>
      </c>
      <c r="L255" s="126"/>
      <c r="M255" s="126"/>
      <c r="N255" s="126"/>
      <c r="O255" s="126" t="s">
        <v>876</v>
      </c>
      <c r="P255" s="126"/>
      <c r="Q255" s="126"/>
      <c r="R255" s="126"/>
      <c r="S255" s="454" t="s">
        <v>1123</v>
      </c>
      <c r="T255" s="126"/>
      <c r="U255" s="126"/>
      <c r="V255" s="126"/>
      <c r="W255" s="126" t="s">
        <v>1124</v>
      </c>
      <c r="X255" s="126"/>
      <c r="Y255" s="126"/>
      <c r="Z255" s="126"/>
      <c r="AA255" s="126" t="s">
        <v>1125</v>
      </c>
      <c r="AB255" s="126"/>
      <c r="AC255" s="126"/>
      <c r="AD255" s="126"/>
      <c r="AE255" s="126" t="s">
        <v>876</v>
      </c>
      <c r="AF255" s="126"/>
      <c r="AG255" s="126"/>
      <c r="AH255" s="466"/>
      <c r="AI255" s="454" t="s">
        <v>1123</v>
      </c>
      <c r="AJ255" s="126"/>
      <c r="AK255" s="126"/>
      <c r="AL255" s="126"/>
      <c r="AM255" s="126" t="s">
        <v>1124</v>
      </c>
      <c r="AN255" s="126"/>
      <c r="AO255" s="126"/>
      <c r="AP255" s="126"/>
      <c r="AQ255" s="126" t="s">
        <v>1125</v>
      </c>
      <c r="AR255" s="126"/>
      <c r="AS255" s="126"/>
      <c r="AT255" s="126"/>
      <c r="AU255" s="126" t="s">
        <v>876</v>
      </c>
      <c r="AV255" s="126"/>
      <c r="AW255" s="126"/>
      <c r="AX255" s="466"/>
      <c r="AY255" s="454" t="s">
        <v>1123</v>
      </c>
      <c r="AZ255" s="126"/>
      <c r="BA255" s="126"/>
      <c r="BB255" s="126"/>
      <c r="BC255" s="126" t="s">
        <v>1124</v>
      </c>
      <c r="BD255" s="126"/>
      <c r="BE255" s="126"/>
      <c r="BF255" s="126"/>
      <c r="BG255" s="126" t="s">
        <v>1125</v>
      </c>
      <c r="BH255" s="126"/>
      <c r="BI255" s="126"/>
      <c r="BJ255" s="126"/>
      <c r="BK255" s="126" t="s">
        <v>876</v>
      </c>
      <c r="BL255" s="126"/>
      <c r="BM255" s="126"/>
      <c r="BN255" s="466"/>
    </row>
    <row r="256" spans="1:66" outlineLevel="1">
      <c r="A256" s="254"/>
      <c r="B256" s="253"/>
      <c r="C256" s="21" t="s">
        <v>1437</v>
      </c>
      <c r="D256" s="21" t="s">
        <v>1438</v>
      </c>
      <c r="E256" s="21" t="s">
        <v>1439</v>
      </c>
      <c r="F256" s="21" t="s">
        <v>1440</v>
      </c>
      <c r="G256" s="21" t="s">
        <v>1437</v>
      </c>
      <c r="H256" s="21" t="s">
        <v>1438</v>
      </c>
      <c r="I256" s="21" t="s">
        <v>1439</v>
      </c>
      <c r="J256" s="21" t="s">
        <v>1440</v>
      </c>
      <c r="K256" s="21" t="s">
        <v>1437</v>
      </c>
      <c r="L256" s="21" t="s">
        <v>1438</v>
      </c>
      <c r="M256" s="21" t="s">
        <v>1439</v>
      </c>
      <c r="N256" s="21" t="s">
        <v>1440</v>
      </c>
      <c r="O256" s="21" t="s">
        <v>1437</v>
      </c>
      <c r="P256" s="21" t="s">
        <v>1438</v>
      </c>
      <c r="Q256" s="21" t="s">
        <v>1439</v>
      </c>
      <c r="R256" s="21" t="s">
        <v>1440</v>
      </c>
      <c r="S256" s="454"/>
      <c r="T256" s="126"/>
      <c r="U256" s="126"/>
      <c r="V256" s="126"/>
      <c r="W256" s="126"/>
      <c r="X256" s="126"/>
      <c r="Y256" s="126"/>
      <c r="Z256" s="126"/>
      <c r="AA256" s="126"/>
      <c r="AB256" s="126"/>
      <c r="AC256" s="126"/>
      <c r="AD256" s="126"/>
      <c r="AE256" s="126"/>
      <c r="AF256" s="126"/>
      <c r="AG256" s="126"/>
      <c r="AH256" s="466"/>
      <c r="AI256" s="454"/>
      <c r="AJ256" s="126"/>
      <c r="AK256" s="126"/>
      <c r="AL256" s="126"/>
      <c r="AM256" s="126"/>
      <c r="AN256" s="126"/>
      <c r="AO256" s="126"/>
      <c r="AP256" s="126"/>
      <c r="AQ256" s="126"/>
      <c r="AR256" s="126"/>
      <c r="AS256" s="126"/>
      <c r="AT256" s="126"/>
      <c r="AU256" s="126"/>
      <c r="AV256" s="126"/>
      <c r="AW256" s="126"/>
      <c r="AX256" s="466"/>
      <c r="AY256" s="454"/>
      <c r="AZ256" s="126"/>
      <c r="BA256" s="126"/>
      <c r="BB256" s="126"/>
      <c r="BC256" s="126"/>
      <c r="BD256" s="126"/>
      <c r="BE256" s="126"/>
      <c r="BF256" s="126"/>
      <c r="BG256" s="126"/>
      <c r="BH256" s="126"/>
      <c r="BI256" s="126"/>
      <c r="BJ256" s="126"/>
      <c r="BK256" s="126"/>
      <c r="BL256" s="126"/>
      <c r="BM256" s="126"/>
      <c r="BN256" s="466"/>
    </row>
    <row r="257" spans="2:67" ht="24.75" outlineLevel="2">
      <c r="B257" s="53" t="str">
        <f>"Timing 1 - Wean to Join
"&amp;$B$208&amp;""</f>
        <v>Timing 1 - Wean to Join
Standard (7mo)</v>
      </c>
      <c r="C257" s="256">
        <f t="shared" ref="C257:C260" si="469">CHOOSE(d.Region,S257,AI257,AY257)</f>
        <v>0</v>
      </c>
      <c r="D257" s="256">
        <f t="shared" ref="D257:D260" si="470">CHOOSE(d.Region,T257,AJ257,AZ257)</f>
        <v>0</v>
      </c>
      <c r="E257" s="256">
        <f t="shared" ref="E257:E260" si="471">CHOOSE(d.Region,U257,AK257,BA257)</f>
        <v>0</v>
      </c>
      <c r="F257" s="256">
        <f t="shared" ref="F257:F260" si="472">CHOOSE(d.Region,V257,AL257,BB257)</f>
        <v>0</v>
      </c>
      <c r="G257" s="256">
        <f t="shared" ref="G257:G260" si="473">CHOOSE(d.Region,W257,AM257,BC257)</f>
        <v>0</v>
      </c>
      <c r="H257" s="256">
        <f t="shared" ref="H257:H260" si="474">CHOOSE(d.Region,X257,AN257,BD257)</f>
        <v>0</v>
      </c>
      <c r="I257" s="256">
        <f t="shared" ref="I257:I260" si="475">CHOOSE(d.Region,Y257,AO257,BE257)</f>
        <v>0</v>
      </c>
      <c r="J257" s="256">
        <f t="shared" ref="J257:J260" si="476">CHOOSE(d.Region,Z257,AP257,BF257)</f>
        <v>0</v>
      </c>
      <c r="K257" s="256">
        <f t="shared" ref="K257:K260" si="477">CHOOSE(d.Region,AA257,AQ257,BG257)</f>
        <v>0</v>
      </c>
      <c r="L257" s="256">
        <f t="shared" ref="L257:L260" si="478">CHOOSE(d.Region,AB257,AR257,BH257)</f>
        <v>0</v>
      </c>
      <c r="M257" s="256">
        <f t="shared" ref="M257:M260" si="479">CHOOSE(d.Region,AC257,AS257,BI257)</f>
        <v>0</v>
      </c>
      <c r="N257" s="256">
        <f t="shared" ref="N257:N260" si="480">CHOOSE(d.Region,AD257,AT257,BJ257)</f>
        <v>0</v>
      </c>
      <c r="O257" s="256">
        <f t="shared" ref="O257:O260" si="481">CHOOSE(d.Region,AE257,AU257,BK257)</f>
        <v>0</v>
      </c>
      <c r="P257" s="256">
        <f t="shared" ref="P257:P260" si="482">CHOOSE(d.Region,AF257,AV257,BL257)</f>
        <v>0</v>
      </c>
      <c r="Q257" s="256">
        <f t="shared" ref="Q257:Q260" si="483">CHOOSE(d.Region,AG257,AW257,BM257)</f>
        <v>0</v>
      </c>
      <c r="R257" s="451">
        <f t="shared" ref="R257:R260" si="484">CHOOSE(d.Region,AH257,AX257,BN257)</f>
        <v>0</v>
      </c>
      <c r="S257" s="462"/>
      <c r="T257" s="257"/>
      <c r="U257" s="257"/>
      <c r="V257" s="257"/>
      <c r="W257" s="257"/>
      <c r="X257" s="257"/>
      <c r="Y257" s="257"/>
      <c r="Z257" s="257"/>
      <c r="AA257" s="257"/>
      <c r="AB257" s="257"/>
      <c r="AC257" s="257"/>
      <c r="AD257" s="257"/>
      <c r="AE257" s="257"/>
      <c r="AF257" s="257"/>
      <c r="AG257" s="257"/>
      <c r="AH257" s="473"/>
      <c r="AI257" s="462"/>
      <c r="AJ257" s="257"/>
      <c r="AK257" s="257"/>
      <c r="AL257" s="257"/>
      <c r="AM257" s="257"/>
      <c r="AN257" s="257"/>
      <c r="AO257" s="257"/>
      <c r="AP257" s="257"/>
      <c r="AQ257" s="257"/>
      <c r="AR257" s="257"/>
      <c r="AS257" s="257"/>
      <c r="AT257" s="257"/>
      <c r="AU257" s="257"/>
      <c r="AV257" s="257"/>
      <c r="AW257" s="257"/>
      <c r="AX257" s="473"/>
      <c r="AY257" s="462"/>
      <c r="AZ257" s="257"/>
      <c r="BA257" s="257"/>
      <c r="BB257" s="257"/>
      <c r="BC257" s="257"/>
      <c r="BD257" s="257"/>
      <c r="BE257" s="257"/>
      <c r="BF257" s="257"/>
      <c r="BG257" s="257"/>
      <c r="BH257" s="257"/>
      <c r="BI257" s="257"/>
      <c r="BJ257" s="257"/>
      <c r="BK257" s="257"/>
      <c r="BL257" s="257"/>
      <c r="BM257" s="257"/>
      <c r="BN257" s="473"/>
      <c r="BO257" s="258" t="s">
        <v>1442</v>
      </c>
    </row>
    <row r="258" spans="2:67" outlineLevel="2">
      <c r="B258" s="54" t="str">
        <f>$B$209&amp;""</f>
        <v>Early</v>
      </c>
      <c r="C258" s="259">
        <f t="shared" si="469"/>
        <v>0</v>
      </c>
      <c r="D258" s="259">
        <f t="shared" si="470"/>
        <v>0</v>
      </c>
      <c r="E258" s="259">
        <f t="shared" si="471"/>
        <v>0</v>
      </c>
      <c r="F258" s="259">
        <f t="shared" si="472"/>
        <v>0</v>
      </c>
      <c r="G258" s="259">
        <f t="shared" si="473"/>
        <v>0</v>
      </c>
      <c r="H258" s="259">
        <f t="shared" si="474"/>
        <v>0</v>
      </c>
      <c r="I258" s="259">
        <f t="shared" si="475"/>
        <v>0</v>
      </c>
      <c r="J258" s="259">
        <f t="shared" si="476"/>
        <v>0</v>
      </c>
      <c r="K258" s="259">
        <f t="shared" si="477"/>
        <v>0</v>
      </c>
      <c r="L258" s="259">
        <f t="shared" si="478"/>
        <v>0</v>
      </c>
      <c r="M258" s="259">
        <f t="shared" si="479"/>
        <v>0</v>
      </c>
      <c r="N258" s="259">
        <f t="shared" si="480"/>
        <v>0</v>
      </c>
      <c r="O258" s="259">
        <f t="shared" si="481"/>
        <v>0</v>
      </c>
      <c r="P258" s="259">
        <f t="shared" si="482"/>
        <v>0</v>
      </c>
      <c r="Q258" s="259">
        <f t="shared" si="483"/>
        <v>0</v>
      </c>
      <c r="R258" s="452">
        <f t="shared" si="484"/>
        <v>0</v>
      </c>
      <c r="S258" s="463"/>
      <c r="T258" s="464"/>
      <c r="U258" s="464"/>
      <c r="V258" s="464"/>
      <c r="W258" s="464"/>
      <c r="X258" s="464"/>
      <c r="Y258" s="464"/>
      <c r="Z258" s="464"/>
      <c r="AA258" s="464"/>
      <c r="AB258" s="464"/>
      <c r="AC258" s="464"/>
      <c r="AD258" s="464"/>
      <c r="AE258" s="464"/>
      <c r="AF258" s="464"/>
      <c r="AG258" s="464"/>
      <c r="AH258" s="474"/>
      <c r="AI258" s="463"/>
      <c r="AJ258" s="464"/>
      <c r="AK258" s="464"/>
      <c r="AL258" s="464"/>
      <c r="AM258" s="464"/>
      <c r="AN258" s="464"/>
      <c r="AO258" s="464"/>
      <c r="AP258" s="464"/>
      <c r="AQ258" s="464"/>
      <c r="AR258" s="464"/>
      <c r="AS258" s="464"/>
      <c r="AT258" s="464"/>
      <c r="AU258" s="464"/>
      <c r="AV258" s="464"/>
      <c r="AW258" s="464"/>
      <c r="AX258" s="474"/>
      <c r="AY258" s="463"/>
      <c r="AZ258" s="464"/>
      <c r="BA258" s="464"/>
      <c r="BB258" s="464"/>
      <c r="BC258" s="464"/>
      <c r="BD258" s="464"/>
      <c r="BE258" s="464"/>
      <c r="BF258" s="464"/>
      <c r="BG258" s="464"/>
      <c r="BH258" s="464"/>
      <c r="BI258" s="464"/>
      <c r="BJ258" s="464"/>
      <c r="BK258" s="464"/>
      <c r="BL258" s="464"/>
      <c r="BM258" s="464"/>
      <c r="BN258" s="474"/>
      <c r="BO258" s="260"/>
    </row>
    <row r="259" spans="2:67" outlineLevel="2">
      <c r="B259" s="54" t="str">
        <f>$B$210&amp;""</f>
        <v>Middle</v>
      </c>
      <c r="C259" s="259">
        <f t="shared" si="469"/>
        <v>0</v>
      </c>
      <c r="D259" s="259">
        <f t="shared" si="470"/>
        <v>0</v>
      </c>
      <c r="E259" s="259">
        <f t="shared" si="471"/>
        <v>0</v>
      </c>
      <c r="F259" s="259">
        <f t="shared" si="472"/>
        <v>0</v>
      </c>
      <c r="G259" s="259">
        <f t="shared" si="473"/>
        <v>0</v>
      </c>
      <c r="H259" s="259">
        <f t="shared" si="474"/>
        <v>0</v>
      </c>
      <c r="I259" s="259">
        <f t="shared" si="475"/>
        <v>0</v>
      </c>
      <c r="J259" s="259">
        <f t="shared" si="476"/>
        <v>0</v>
      </c>
      <c r="K259" s="259">
        <f t="shared" si="477"/>
        <v>0</v>
      </c>
      <c r="L259" s="259">
        <f t="shared" si="478"/>
        <v>0</v>
      </c>
      <c r="M259" s="259">
        <f t="shared" si="479"/>
        <v>0</v>
      </c>
      <c r="N259" s="259">
        <f t="shared" si="480"/>
        <v>0</v>
      </c>
      <c r="O259" s="259">
        <f t="shared" si="481"/>
        <v>0</v>
      </c>
      <c r="P259" s="259">
        <f t="shared" si="482"/>
        <v>0</v>
      </c>
      <c r="Q259" s="259">
        <f t="shared" si="483"/>
        <v>0</v>
      </c>
      <c r="R259" s="452">
        <f t="shared" si="484"/>
        <v>0</v>
      </c>
      <c r="S259" s="463"/>
      <c r="T259" s="464"/>
      <c r="U259" s="464"/>
      <c r="V259" s="464"/>
      <c r="W259" s="464"/>
      <c r="X259" s="464"/>
      <c r="Y259" s="464"/>
      <c r="Z259" s="464"/>
      <c r="AA259" s="464"/>
      <c r="AB259" s="464"/>
      <c r="AC259" s="464"/>
      <c r="AD259" s="464"/>
      <c r="AE259" s="464"/>
      <c r="AF259" s="464"/>
      <c r="AG259" s="464"/>
      <c r="AH259" s="474"/>
      <c r="AI259" s="463"/>
      <c r="AJ259" s="464"/>
      <c r="AK259" s="464"/>
      <c r="AL259" s="464"/>
      <c r="AM259" s="464"/>
      <c r="AN259" s="464"/>
      <c r="AO259" s="464"/>
      <c r="AP259" s="464"/>
      <c r="AQ259" s="464"/>
      <c r="AR259" s="464"/>
      <c r="AS259" s="464"/>
      <c r="AT259" s="464"/>
      <c r="AU259" s="464"/>
      <c r="AV259" s="464"/>
      <c r="AW259" s="464"/>
      <c r="AX259" s="474"/>
      <c r="AY259" s="463"/>
      <c r="AZ259" s="464"/>
      <c r="BA259" s="464"/>
      <c r="BB259" s="464"/>
      <c r="BC259" s="464"/>
      <c r="BD259" s="464"/>
      <c r="BE259" s="464"/>
      <c r="BF259" s="464"/>
      <c r="BG259" s="464"/>
      <c r="BH259" s="464"/>
      <c r="BI259" s="464"/>
      <c r="BJ259" s="464"/>
      <c r="BK259" s="464"/>
      <c r="BL259" s="464"/>
      <c r="BM259" s="464"/>
      <c r="BN259" s="474"/>
    </row>
    <row r="260" spans="2:67" outlineLevel="2">
      <c r="B260" s="54" t="str">
        <f>$B$211&amp;""</f>
        <v>Late</v>
      </c>
      <c r="C260" s="259">
        <f t="shared" si="469"/>
        <v>0</v>
      </c>
      <c r="D260" s="259">
        <f t="shared" si="470"/>
        <v>0</v>
      </c>
      <c r="E260" s="259">
        <f t="shared" si="471"/>
        <v>0</v>
      </c>
      <c r="F260" s="259">
        <f t="shared" si="472"/>
        <v>0</v>
      </c>
      <c r="G260" s="259">
        <f t="shared" si="473"/>
        <v>0</v>
      </c>
      <c r="H260" s="259">
        <f t="shared" si="474"/>
        <v>0</v>
      </c>
      <c r="I260" s="259">
        <f t="shared" si="475"/>
        <v>0</v>
      </c>
      <c r="J260" s="259">
        <f t="shared" si="476"/>
        <v>0</v>
      </c>
      <c r="K260" s="259">
        <f t="shared" si="477"/>
        <v>0</v>
      </c>
      <c r="L260" s="259">
        <f t="shared" si="478"/>
        <v>0</v>
      </c>
      <c r="M260" s="259">
        <f t="shared" si="479"/>
        <v>0</v>
      </c>
      <c r="N260" s="259">
        <f t="shared" si="480"/>
        <v>0</v>
      </c>
      <c r="O260" s="259">
        <f t="shared" si="481"/>
        <v>0</v>
      </c>
      <c r="P260" s="259">
        <f t="shared" si="482"/>
        <v>0</v>
      </c>
      <c r="Q260" s="259">
        <f t="shared" si="483"/>
        <v>0</v>
      </c>
      <c r="R260" s="452">
        <f t="shared" si="484"/>
        <v>0</v>
      </c>
      <c r="S260" s="463"/>
      <c r="T260" s="464"/>
      <c r="U260" s="464"/>
      <c r="V260" s="464"/>
      <c r="W260" s="464"/>
      <c r="X260" s="464"/>
      <c r="Y260" s="464"/>
      <c r="Z260" s="464"/>
      <c r="AA260" s="464"/>
      <c r="AB260" s="464"/>
      <c r="AC260" s="464"/>
      <c r="AD260" s="464"/>
      <c r="AE260" s="464"/>
      <c r="AF260" s="464"/>
      <c r="AG260" s="464"/>
      <c r="AH260" s="474"/>
      <c r="AI260" s="463"/>
      <c r="AJ260" s="464"/>
      <c r="AK260" s="464"/>
      <c r="AL260" s="464"/>
      <c r="AM260" s="464"/>
      <c r="AN260" s="464"/>
      <c r="AO260" s="464"/>
      <c r="AP260" s="464"/>
      <c r="AQ260" s="464"/>
      <c r="AR260" s="464"/>
      <c r="AS260" s="464"/>
      <c r="AT260" s="464"/>
      <c r="AU260" s="464"/>
      <c r="AV260" s="464"/>
      <c r="AW260" s="464"/>
      <c r="AX260" s="474"/>
      <c r="AY260" s="463"/>
      <c r="AZ260" s="464"/>
      <c r="BA260" s="464"/>
      <c r="BB260" s="464"/>
      <c r="BC260" s="464"/>
      <c r="BD260" s="464"/>
      <c r="BE260" s="464"/>
      <c r="BF260" s="464"/>
      <c r="BG260" s="464"/>
      <c r="BH260" s="464"/>
      <c r="BI260" s="464"/>
      <c r="BJ260" s="464"/>
      <c r="BK260" s="464"/>
      <c r="BL260" s="464"/>
      <c r="BM260" s="464"/>
      <c r="BN260" s="474"/>
    </row>
    <row r="261" spans="2:67" outlineLevel="2">
      <c r="B261" s="54" t="s">
        <v>1589</v>
      </c>
      <c r="C261" s="259">
        <f t="shared" ref="C261:C263" si="485">CHOOSE(d.Region,S261,AI261,AY261)</f>
        <v>0</v>
      </c>
      <c r="D261" s="259">
        <f t="shared" ref="D261:D263" si="486">CHOOSE(d.Region,T261,AJ261,AZ261)</f>
        <v>0</v>
      </c>
      <c r="E261" s="259">
        <f t="shared" ref="E261:E263" si="487">CHOOSE(d.Region,U261,AK261,BA261)</f>
        <v>0</v>
      </c>
      <c r="F261" s="259">
        <f t="shared" ref="F261:F263" si="488">CHOOSE(d.Region,V261,AL261,BB261)</f>
        <v>0</v>
      </c>
      <c r="G261" s="259">
        <f t="shared" ref="G261:G263" si="489">CHOOSE(d.Region,W261,AM261,BC261)</f>
        <v>0</v>
      </c>
      <c r="H261" s="259">
        <f t="shared" ref="H261:H263" si="490">CHOOSE(d.Region,X261,AN261,BD261)</f>
        <v>0</v>
      </c>
      <c r="I261" s="259">
        <f t="shared" ref="I261:I263" si="491">CHOOSE(d.Region,Y261,AO261,BE261)</f>
        <v>0</v>
      </c>
      <c r="J261" s="259">
        <f t="shared" ref="J261:J263" si="492">CHOOSE(d.Region,Z261,AP261,BF261)</f>
        <v>0</v>
      </c>
      <c r="K261" s="259">
        <f t="shared" ref="K261:K263" si="493">CHOOSE(d.Region,AA261,AQ261,BG261)</f>
        <v>0</v>
      </c>
      <c r="L261" s="259">
        <f t="shared" ref="L261:L263" si="494">CHOOSE(d.Region,AB261,AR261,BH261)</f>
        <v>0</v>
      </c>
      <c r="M261" s="259">
        <f t="shared" ref="M261:M263" si="495">CHOOSE(d.Region,AC261,AS261,BI261)</f>
        <v>0</v>
      </c>
      <c r="N261" s="259">
        <f t="shared" ref="N261:N263" si="496">CHOOSE(d.Region,AD261,AT261,BJ261)</f>
        <v>0</v>
      </c>
      <c r="O261" s="259">
        <f t="shared" ref="O261:O263" si="497">CHOOSE(d.Region,AE261,AU261,BK261)</f>
        <v>0</v>
      </c>
      <c r="P261" s="259">
        <f t="shared" ref="P261:P263" si="498">CHOOSE(d.Region,AF261,AV261,BL261)</f>
        <v>0</v>
      </c>
      <c r="Q261" s="259">
        <f t="shared" ref="Q261:Q263" si="499">CHOOSE(d.Region,AG261,AW261,BM261)</f>
        <v>0</v>
      </c>
      <c r="R261" s="452">
        <f t="shared" ref="R261:R263" si="500">CHOOSE(d.Region,AH261,AX261,BN261)</f>
        <v>0</v>
      </c>
      <c r="S261" s="484"/>
      <c r="T261" s="485"/>
      <c r="U261" s="485"/>
      <c r="V261" s="485"/>
      <c r="W261" s="485"/>
      <c r="X261" s="485"/>
      <c r="Y261" s="485"/>
      <c r="Z261" s="485"/>
      <c r="AA261" s="485"/>
      <c r="AB261" s="485"/>
      <c r="AC261" s="485"/>
      <c r="AD261" s="485"/>
      <c r="AE261" s="485"/>
      <c r="AF261" s="485"/>
      <c r="AG261" s="485"/>
      <c r="AH261" s="486"/>
      <c r="AI261" s="484"/>
      <c r="AJ261" s="485"/>
      <c r="AK261" s="485"/>
      <c r="AL261" s="485"/>
      <c r="AM261" s="485"/>
      <c r="AN261" s="485"/>
      <c r="AO261" s="485"/>
      <c r="AP261" s="485"/>
      <c r="AQ261" s="485"/>
      <c r="AR261" s="485"/>
      <c r="AS261" s="485"/>
      <c r="AT261" s="485"/>
      <c r="AU261" s="485"/>
      <c r="AV261" s="485"/>
      <c r="AW261" s="485"/>
      <c r="AX261" s="486"/>
      <c r="AY261" s="484"/>
      <c r="AZ261" s="485"/>
      <c r="BA261" s="485"/>
      <c r="BB261" s="485"/>
      <c r="BC261" s="485"/>
      <c r="BD261" s="485"/>
      <c r="BE261" s="485"/>
      <c r="BF261" s="485"/>
      <c r="BG261" s="485"/>
      <c r="BH261" s="485"/>
      <c r="BI261" s="485"/>
      <c r="BJ261" s="485"/>
      <c r="BK261" s="485"/>
      <c r="BL261" s="485"/>
      <c r="BM261" s="485"/>
      <c r="BN261" s="486"/>
    </row>
    <row r="262" spans="2:67" outlineLevel="1">
      <c r="B262" s="54" t="str">
        <f t="shared" ref="B262" si="501">$B$213&amp;""</f>
        <v>7mo with 0% mated</v>
      </c>
      <c r="C262" s="259">
        <f t="shared" si="485"/>
        <v>0</v>
      </c>
      <c r="D262" s="259">
        <f t="shared" si="486"/>
        <v>0</v>
      </c>
      <c r="E262" s="259">
        <f t="shared" si="487"/>
        <v>0</v>
      </c>
      <c r="F262" s="259">
        <f t="shared" si="488"/>
        <v>0</v>
      </c>
      <c r="G262" s="259">
        <f t="shared" si="489"/>
        <v>0</v>
      </c>
      <c r="H262" s="259">
        <f t="shared" si="490"/>
        <v>0</v>
      </c>
      <c r="I262" s="259">
        <f t="shared" si="491"/>
        <v>0</v>
      </c>
      <c r="J262" s="259">
        <f t="shared" si="492"/>
        <v>0</v>
      </c>
      <c r="K262" s="259">
        <f t="shared" si="493"/>
        <v>0</v>
      </c>
      <c r="L262" s="259">
        <f t="shared" si="494"/>
        <v>0</v>
      </c>
      <c r="M262" s="259">
        <f t="shared" si="495"/>
        <v>0</v>
      </c>
      <c r="N262" s="259">
        <f t="shared" si="496"/>
        <v>0</v>
      </c>
      <c r="O262" s="259">
        <f t="shared" si="497"/>
        <v>0</v>
      </c>
      <c r="P262" s="259">
        <f t="shared" si="498"/>
        <v>0</v>
      </c>
      <c r="Q262" s="259">
        <f t="shared" si="499"/>
        <v>0</v>
      </c>
      <c r="R262" s="452">
        <f t="shared" si="500"/>
        <v>0</v>
      </c>
      <c r="S262" s="484"/>
      <c r="T262" s="485"/>
      <c r="U262" s="485"/>
      <c r="V262" s="485"/>
      <c r="W262" s="485"/>
      <c r="X262" s="485"/>
      <c r="Y262" s="485"/>
      <c r="Z262" s="485"/>
      <c r="AA262" s="485"/>
      <c r="AB262" s="485"/>
      <c r="AC262" s="485"/>
      <c r="AD262" s="485"/>
      <c r="AE262" s="485"/>
      <c r="AF262" s="485"/>
      <c r="AG262" s="485"/>
      <c r="AH262" s="486"/>
      <c r="AI262" s="484"/>
      <c r="AJ262" s="485"/>
      <c r="AK262" s="485"/>
      <c r="AL262" s="485"/>
      <c r="AM262" s="485"/>
      <c r="AN262" s="485"/>
      <c r="AO262" s="485"/>
      <c r="AP262" s="485"/>
      <c r="AQ262" s="485"/>
      <c r="AR262" s="485"/>
      <c r="AS262" s="485"/>
      <c r="AT262" s="485"/>
      <c r="AU262" s="485"/>
      <c r="AV262" s="485"/>
      <c r="AW262" s="485"/>
      <c r="AX262" s="486"/>
      <c r="AY262" s="484"/>
      <c r="AZ262" s="485"/>
      <c r="BA262" s="485"/>
      <c r="BB262" s="485"/>
      <c r="BC262" s="485"/>
      <c r="BD262" s="485"/>
      <c r="BE262" s="485"/>
      <c r="BF262" s="485"/>
      <c r="BG262" s="485"/>
      <c r="BH262" s="485"/>
      <c r="BI262" s="485"/>
      <c r="BJ262" s="485"/>
      <c r="BK262" s="485"/>
      <c r="BL262" s="485"/>
      <c r="BM262" s="485"/>
      <c r="BN262" s="486"/>
      <c r="BO262" s="260"/>
    </row>
    <row r="263" spans="2:67" outlineLevel="1">
      <c r="B263" s="54" t="s">
        <v>1749</v>
      </c>
      <c r="C263" s="259">
        <f t="shared" si="485"/>
        <v>0</v>
      </c>
      <c r="D263" s="259">
        <f t="shared" si="486"/>
        <v>0</v>
      </c>
      <c r="E263" s="259">
        <f t="shared" si="487"/>
        <v>0</v>
      </c>
      <c r="F263" s="259">
        <f t="shared" si="488"/>
        <v>0</v>
      </c>
      <c r="G263" s="259">
        <f t="shared" si="489"/>
        <v>0</v>
      </c>
      <c r="H263" s="259">
        <f t="shared" si="490"/>
        <v>0</v>
      </c>
      <c r="I263" s="259">
        <f t="shared" si="491"/>
        <v>0</v>
      </c>
      <c r="J263" s="259">
        <f t="shared" si="492"/>
        <v>0</v>
      </c>
      <c r="K263" s="259">
        <f t="shared" si="493"/>
        <v>0</v>
      </c>
      <c r="L263" s="259">
        <f t="shared" si="494"/>
        <v>0</v>
      </c>
      <c r="M263" s="259">
        <f t="shared" si="495"/>
        <v>0</v>
      </c>
      <c r="N263" s="259">
        <f t="shared" si="496"/>
        <v>0</v>
      </c>
      <c r="O263" s="259">
        <f t="shared" si="497"/>
        <v>0</v>
      </c>
      <c r="P263" s="259">
        <f t="shared" si="498"/>
        <v>0</v>
      </c>
      <c r="Q263" s="259">
        <f t="shared" si="499"/>
        <v>0</v>
      </c>
      <c r="R263" s="452">
        <f t="shared" si="500"/>
        <v>0</v>
      </c>
      <c r="S263" s="484"/>
      <c r="T263" s="485"/>
      <c r="U263" s="485"/>
      <c r="V263" s="485"/>
      <c r="W263" s="485"/>
      <c r="X263" s="485"/>
      <c r="Y263" s="485"/>
      <c r="Z263" s="485"/>
      <c r="AA263" s="485"/>
      <c r="AB263" s="485"/>
      <c r="AC263" s="485"/>
      <c r="AD263" s="485"/>
      <c r="AE263" s="485"/>
      <c r="AF263" s="485"/>
      <c r="AG263" s="485"/>
      <c r="AH263" s="486"/>
      <c r="AI263" s="484"/>
      <c r="AJ263" s="485"/>
      <c r="AK263" s="485"/>
      <c r="AL263" s="485"/>
      <c r="AM263" s="485"/>
      <c r="AN263" s="485"/>
      <c r="AO263" s="485"/>
      <c r="AP263" s="485"/>
      <c r="AQ263" s="485"/>
      <c r="AR263" s="485"/>
      <c r="AS263" s="485"/>
      <c r="AT263" s="485"/>
      <c r="AU263" s="485"/>
      <c r="AV263" s="485"/>
      <c r="AW263" s="485"/>
      <c r="AX263" s="486"/>
      <c r="AY263" s="484"/>
      <c r="AZ263" s="485"/>
      <c r="BA263" s="485"/>
      <c r="BB263" s="485"/>
      <c r="BC263" s="485"/>
      <c r="BD263" s="485"/>
      <c r="BE263" s="485"/>
      <c r="BF263" s="485"/>
      <c r="BG263" s="485"/>
      <c r="BH263" s="485"/>
      <c r="BI263" s="485"/>
      <c r="BJ263" s="485"/>
      <c r="BK263" s="485"/>
      <c r="BL263" s="485"/>
      <c r="BM263" s="485"/>
      <c r="BN263" s="486"/>
      <c r="BO263" s="260"/>
    </row>
    <row r="264" spans="2:67" outlineLevel="1">
      <c r="B264" s="54" t="s">
        <v>1114</v>
      </c>
      <c r="C264" s="261">
        <f t="shared" ref="C264:C268" si="502">CHOOSE(d.Region,S264,AI264,AY264)</f>
        <v>0</v>
      </c>
      <c r="D264" s="261">
        <f t="shared" ref="D264:D268" si="503">CHOOSE(d.Region,T264,AJ264,AZ264)</f>
        <v>0</v>
      </c>
      <c r="E264" s="261">
        <f t="shared" ref="E264:E268" si="504">CHOOSE(d.Region,U264,AK264,BA264)</f>
        <v>0</v>
      </c>
      <c r="F264" s="261">
        <f t="shared" ref="F264:F268" si="505">CHOOSE(d.Region,V264,AL264,BB264)</f>
        <v>0</v>
      </c>
      <c r="G264" s="261">
        <f t="shared" ref="G264:G268" si="506">CHOOSE(d.Region,W264,AM264,BC264)</f>
        <v>0</v>
      </c>
      <c r="H264" s="261">
        <f t="shared" ref="H264:H268" si="507">CHOOSE(d.Region,X264,AN264,BD264)</f>
        <v>0</v>
      </c>
      <c r="I264" s="261">
        <f t="shared" ref="I264:I268" si="508">CHOOSE(d.Region,Y264,AO264,BE264)</f>
        <v>0</v>
      </c>
      <c r="J264" s="261">
        <f t="shared" ref="J264:J268" si="509">CHOOSE(d.Region,Z264,AP264,BF264)</f>
        <v>0</v>
      </c>
      <c r="K264" s="261">
        <f t="shared" ref="K264:K268" si="510">CHOOSE(d.Region,AA264,AQ264,BG264)</f>
        <v>0</v>
      </c>
      <c r="L264" s="261">
        <f t="shared" ref="L264:L268" si="511">CHOOSE(d.Region,AB264,AR264,BH264)</f>
        <v>0</v>
      </c>
      <c r="M264" s="261">
        <f t="shared" ref="M264:M268" si="512">CHOOSE(d.Region,AC264,AS264,BI264)</f>
        <v>0</v>
      </c>
      <c r="N264" s="261">
        <f t="shared" ref="N264:N268" si="513">CHOOSE(d.Region,AD264,AT264,BJ264)</f>
        <v>0</v>
      </c>
      <c r="O264" s="261">
        <f t="shared" ref="O264:O268" si="514">CHOOSE(d.Region,AE264,AU264,BK264)</f>
        <v>0</v>
      </c>
      <c r="P264" s="261">
        <f t="shared" ref="P264:P268" si="515">CHOOSE(d.Region,AF264,AV264,BL264)</f>
        <v>0</v>
      </c>
      <c r="Q264" s="261">
        <f t="shared" ref="Q264:Q268" si="516">CHOOSE(d.Region,AG264,AW264,BM264)</f>
        <v>0</v>
      </c>
      <c r="R264" s="453">
        <f t="shared" ref="R264:R268" si="517">CHOOSE(d.Region,AH264,AX264,BN264)</f>
        <v>0</v>
      </c>
      <c r="S264" s="484"/>
      <c r="T264" s="485"/>
      <c r="U264" s="485"/>
      <c r="V264" s="485"/>
      <c r="W264" s="485"/>
      <c r="X264" s="485"/>
      <c r="Y264" s="485"/>
      <c r="Z264" s="485"/>
      <c r="AA264" s="485"/>
      <c r="AB264" s="485"/>
      <c r="AC264" s="485"/>
      <c r="AD264" s="485"/>
      <c r="AE264" s="485"/>
      <c r="AF264" s="485"/>
      <c r="AG264" s="485"/>
      <c r="AH264" s="486"/>
      <c r="AI264" s="484"/>
      <c r="AJ264" s="485"/>
      <c r="AK264" s="485"/>
      <c r="AL264" s="485"/>
      <c r="AM264" s="485"/>
      <c r="AN264" s="485"/>
      <c r="AO264" s="485"/>
      <c r="AP264" s="485"/>
      <c r="AQ264" s="485"/>
      <c r="AR264" s="485"/>
      <c r="AS264" s="485"/>
      <c r="AT264" s="485"/>
      <c r="AU264" s="485"/>
      <c r="AV264" s="485"/>
      <c r="AW264" s="485"/>
      <c r="AX264" s="486"/>
      <c r="AY264" s="484"/>
      <c r="AZ264" s="485"/>
      <c r="BA264" s="485"/>
      <c r="BB264" s="485"/>
      <c r="BC264" s="485"/>
      <c r="BD264" s="485"/>
      <c r="BE264" s="485"/>
      <c r="BF264" s="485"/>
      <c r="BG264" s="485"/>
      <c r="BH264" s="485"/>
      <c r="BI264" s="485"/>
      <c r="BJ264" s="485"/>
      <c r="BK264" s="485"/>
      <c r="BL264" s="485"/>
      <c r="BM264" s="485"/>
      <c r="BN264" s="486"/>
      <c r="BO264" s="260"/>
    </row>
    <row r="265" spans="2:67" ht="24.75" outlineLevel="1">
      <c r="B265" s="53" t="str">
        <f>"Timing 2 - Join to mid preg
"&amp;$B$208&amp;""</f>
        <v>Timing 2 - Join to mid preg
Standard (7mo)</v>
      </c>
      <c r="C265" s="256">
        <f t="shared" si="502"/>
        <v>0</v>
      </c>
      <c r="D265" s="256">
        <f t="shared" si="503"/>
        <v>0</v>
      </c>
      <c r="E265" s="256">
        <f t="shared" si="504"/>
        <v>0</v>
      </c>
      <c r="F265" s="256">
        <f t="shared" si="505"/>
        <v>0</v>
      </c>
      <c r="G265" s="256">
        <f t="shared" si="506"/>
        <v>0</v>
      </c>
      <c r="H265" s="256">
        <f t="shared" si="507"/>
        <v>0</v>
      </c>
      <c r="I265" s="256">
        <f t="shared" si="508"/>
        <v>0</v>
      </c>
      <c r="J265" s="256">
        <f t="shared" si="509"/>
        <v>0</v>
      </c>
      <c r="K265" s="256">
        <f t="shared" si="510"/>
        <v>0</v>
      </c>
      <c r="L265" s="256">
        <f t="shared" si="511"/>
        <v>0</v>
      </c>
      <c r="M265" s="256">
        <f t="shared" si="512"/>
        <v>0</v>
      </c>
      <c r="N265" s="256">
        <f t="shared" si="513"/>
        <v>0</v>
      </c>
      <c r="O265" s="256">
        <f t="shared" si="514"/>
        <v>0</v>
      </c>
      <c r="P265" s="256">
        <f t="shared" si="515"/>
        <v>0</v>
      </c>
      <c r="Q265" s="256">
        <f t="shared" si="516"/>
        <v>0</v>
      </c>
      <c r="R265" s="451">
        <f t="shared" si="517"/>
        <v>0</v>
      </c>
      <c r="S265" s="462"/>
      <c r="T265" s="257"/>
      <c r="U265" s="257"/>
      <c r="V265" s="257"/>
      <c r="W265" s="257"/>
      <c r="X265" s="257"/>
      <c r="Y265" s="257"/>
      <c r="Z265" s="257"/>
      <c r="AA265" s="257"/>
      <c r="AB265" s="257"/>
      <c r="AC265" s="257"/>
      <c r="AD265" s="257"/>
      <c r="AE265" s="257"/>
      <c r="AF265" s="257"/>
      <c r="AG265" s="257"/>
      <c r="AH265" s="473"/>
      <c r="AI265" s="462"/>
      <c r="AJ265" s="257"/>
      <c r="AK265" s="257"/>
      <c r="AL265" s="257"/>
      <c r="AM265" s="257"/>
      <c r="AN265" s="257"/>
      <c r="AO265" s="257"/>
      <c r="AP265" s="257"/>
      <c r="AQ265" s="257"/>
      <c r="AR265" s="257"/>
      <c r="AS265" s="257"/>
      <c r="AT265" s="257"/>
      <c r="AU265" s="257"/>
      <c r="AV265" s="257"/>
      <c r="AW265" s="257"/>
      <c r="AX265" s="473"/>
      <c r="AY265" s="462"/>
      <c r="AZ265" s="257"/>
      <c r="BA265" s="257"/>
      <c r="BB265" s="257"/>
      <c r="BC265" s="257"/>
      <c r="BD265" s="257"/>
      <c r="BE265" s="257"/>
      <c r="BF265" s="257"/>
      <c r="BG265" s="257"/>
      <c r="BH265" s="257"/>
      <c r="BI265" s="257"/>
      <c r="BJ265" s="257"/>
      <c r="BK265" s="257"/>
      <c r="BL265" s="257"/>
      <c r="BM265" s="257"/>
      <c r="BN265" s="473"/>
      <c r="BO265" s="258" t="s">
        <v>1442</v>
      </c>
    </row>
    <row r="266" spans="2:67" outlineLevel="1">
      <c r="B266" s="54" t="str">
        <f t="shared" ref="B266" si="518">$B$209&amp;""</f>
        <v>Early</v>
      </c>
      <c r="C266" s="259">
        <f t="shared" si="502"/>
        <v>0</v>
      </c>
      <c r="D266" s="259">
        <f t="shared" si="503"/>
        <v>0</v>
      </c>
      <c r="E266" s="259">
        <f t="shared" si="504"/>
        <v>0</v>
      </c>
      <c r="F266" s="259">
        <f t="shared" si="505"/>
        <v>0</v>
      </c>
      <c r="G266" s="259">
        <f t="shared" si="506"/>
        <v>0</v>
      </c>
      <c r="H266" s="259">
        <f t="shared" si="507"/>
        <v>0</v>
      </c>
      <c r="I266" s="259">
        <f t="shared" si="508"/>
        <v>0</v>
      </c>
      <c r="J266" s="259">
        <f t="shared" si="509"/>
        <v>0</v>
      </c>
      <c r="K266" s="259">
        <f t="shared" si="510"/>
        <v>0</v>
      </c>
      <c r="L266" s="259">
        <f t="shared" si="511"/>
        <v>0</v>
      </c>
      <c r="M266" s="259">
        <f t="shared" si="512"/>
        <v>0</v>
      </c>
      <c r="N266" s="259">
        <f t="shared" si="513"/>
        <v>0</v>
      </c>
      <c r="O266" s="259">
        <f t="shared" si="514"/>
        <v>0</v>
      </c>
      <c r="P266" s="259">
        <f t="shared" si="515"/>
        <v>0</v>
      </c>
      <c r="Q266" s="259">
        <f t="shared" si="516"/>
        <v>0</v>
      </c>
      <c r="R266" s="452">
        <f t="shared" si="517"/>
        <v>0</v>
      </c>
      <c r="S266" s="463"/>
      <c r="T266" s="464"/>
      <c r="U266" s="464"/>
      <c r="V266" s="464"/>
      <c r="W266" s="464"/>
      <c r="X266" s="464"/>
      <c r="Y266" s="464"/>
      <c r="Z266" s="464"/>
      <c r="AA266" s="464"/>
      <c r="AB266" s="464"/>
      <c r="AC266" s="464"/>
      <c r="AD266" s="464"/>
      <c r="AE266" s="464"/>
      <c r="AF266" s="464"/>
      <c r="AG266" s="464"/>
      <c r="AH266" s="474"/>
      <c r="AI266" s="463"/>
      <c r="AJ266" s="464"/>
      <c r="AK266" s="464"/>
      <c r="AL266" s="464"/>
      <c r="AM266" s="464"/>
      <c r="AN266" s="464"/>
      <c r="AO266" s="464"/>
      <c r="AP266" s="464"/>
      <c r="AQ266" s="464"/>
      <c r="AR266" s="464"/>
      <c r="AS266" s="464"/>
      <c r="AT266" s="464"/>
      <c r="AU266" s="464"/>
      <c r="AV266" s="464"/>
      <c r="AW266" s="464"/>
      <c r="AX266" s="474"/>
      <c r="AY266" s="463"/>
      <c r="AZ266" s="464"/>
      <c r="BA266" s="464"/>
      <c r="BB266" s="464"/>
      <c r="BC266" s="464"/>
      <c r="BD266" s="464"/>
      <c r="BE266" s="464"/>
      <c r="BF266" s="464"/>
      <c r="BG266" s="464"/>
      <c r="BH266" s="464"/>
      <c r="BI266" s="464"/>
      <c r="BJ266" s="464"/>
      <c r="BK266" s="464"/>
      <c r="BL266" s="464"/>
      <c r="BM266" s="464"/>
      <c r="BN266" s="474"/>
    </row>
    <row r="267" spans="2:67" outlineLevel="1">
      <c r="B267" s="54" t="str">
        <f t="shared" ref="B267" si="519">$B$210&amp;""</f>
        <v>Middle</v>
      </c>
      <c r="C267" s="259">
        <f t="shared" si="502"/>
        <v>0</v>
      </c>
      <c r="D267" s="259">
        <f t="shared" si="503"/>
        <v>0</v>
      </c>
      <c r="E267" s="259">
        <f t="shared" si="504"/>
        <v>0</v>
      </c>
      <c r="F267" s="259">
        <f t="shared" si="505"/>
        <v>0</v>
      </c>
      <c r="G267" s="259">
        <f t="shared" si="506"/>
        <v>0</v>
      </c>
      <c r="H267" s="259">
        <f t="shared" si="507"/>
        <v>0</v>
      </c>
      <c r="I267" s="259">
        <f t="shared" si="508"/>
        <v>0</v>
      </c>
      <c r="J267" s="259">
        <f t="shared" si="509"/>
        <v>0</v>
      </c>
      <c r="K267" s="259">
        <f t="shared" si="510"/>
        <v>0</v>
      </c>
      <c r="L267" s="259">
        <f t="shared" si="511"/>
        <v>0</v>
      </c>
      <c r="M267" s="259">
        <f t="shared" si="512"/>
        <v>0</v>
      </c>
      <c r="N267" s="259">
        <f t="shared" si="513"/>
        <v>0</v>
      </c>
      <c r="O267" s="259">
        <f t="shared" si="514"/>
        <v>0</v>
      </c>
      <c r="P267" s="259">
        <f t="shared" si="515"/>
        <v>0</v>
      </c>
      <c r="Q267" s="259">
        <f t="shared" si="516"/>
        <v>0</v>
      </c>
      <c r="R267" s="452">
        <f t="shared" si="517"/>
        <v>0</v>
      </c>
      <c r="S267" s="463"/>
      <c r="T267" s="464"/>
      <c r="U267" s="464"/>
      <c r="V267" s="464"/>
      <c r="W267" s="464"/>
      <c r="X267" s="464"/>
      <c r="Y267" s="464"/>
      <c r="Z267" s="464"/>
      <c r="AA267" s="464"/>
      <c r="AB267" s="464"/>
      <c r="AC267" s="464"/>
      <c r="AD267" s="464"/>
      <c r="AE267" s="464"/>
      <c r="AF267" s="464"/>
      <c r="AG267" s="464"/>
      <c r="AH267" s="474"/>
      <c r="AI267" s="463"/>
      <c r="AJ267" s="464"/>
      <c r="AK267" s="464"/>
      <c r="AL267" s="464"/>
      <c r="AM267" s="464"/>
      <c r="AN267" s="464"/>
      <c r="AO267" s="464"/>
      <c r="AP267" s="464"/>
      <c r="AQ267" s="464"/>
      <c r="AR267" s="464"/>
      <c r="AS267" s="464"/>
      <c r="AT267" s="464"/>
      <c r="AU267" s="464"/>
      <c r="AV267" s="464"/>
      <c r="AW267" s="464"/>
      <c r="AX267" s="474"/>
      <c r="AY267" s="463"/>
      <c r="AZ267" s="464"/>
      <c r="BA267" s="464"/>
      <c r="BB267" s="464"/>
      <c r="BC267" s="464"/>
      <c r="BD267" s="464"/>
      <c r="BE267" s="464"/>
      <c r="BF267" s="464"/>
      <c r="BG267" s="464"/>
      <c r="BH267" s="464"/>
      <c r="BI267" s="464"/>
      <c r="BJ267" s="464"/>
      <c r="BK267" s="464"/>
      <c r="BL267" s="464"/>
      <c r="BM267" s="464"/>
      <c r="BN267" s="474"/>
    </row>
    <row r="268" spans="2:67" outlineLevel="1">
      <c r="B268" s="54" t="str">
        <f t="shared" ref="B268" si="520">$B$211&amp;""</f>
        <v>Late</v>
      </c>
      <c r="C268" s="259">
        <f t="shared" si="502"/>
        <v>0</v>
      </c>
      <c r="D268" s="259">
        <f t="shared" si="503"/>
        <v>0</v>
      </c>
      <c r="E268" s="259">
        <f t="shared" si="504"/>
        <v>0</v>
      </c>
      <c r="F268" s="259">
        <f t="shared" si="505"/>
        <v>0</v>
      </c>
      <c r="G268" s="259">
        <f t="shared" si="506"/>
        <v>0</v>
      </c>
      <c r="H268" s="259">
        <f t="shared" si="507"/>
        <v>0</v>
      </c>
      <c r="I268" s="259">
        <f t="shared" si="508"/>
        <v>0</v>
      </c>
      <c r="J268" s="259">
        <f t="shared" si="509"/>
        <v>0</v>
      </c>
      <c r="K268" s="259">
        <f t="shared" si="510"/>
        <v>0</v>
      </c>
      <c r="L268" s="259">
        <f t="shared" si="511"/>
        <v>0</v>
      </c>
      <c r="M268" s="259">
        <f t="shared" si="512"/>
        <v>0</v>
      </c>
      <c r="N268" s="259">
        <f t="shared" si="513"/>
        <v>0</v>
      </c>
      <c r="O268" s="259">
        <f t="shared" si="514"/>
        <v>0</v>
      </c>
      <c r="P268" s="259">
        <f t="shared" si="515"/>
        <v>0</v>
      </c>
      <c r="Q268" s="259">
        <f t="shared" si="516"/>
        <v>0</v>
      </c>
      <c r="R268" s="452">
        <f t="shared" si="517"/>
        <v>0</v>
      </c>
      <c r="S268" s="463"/>
      <c r="T268" s="464"/>
      <c r="U268" s="464"/>
      <c r="V268" s="464"/>
      <c r="W268" s="464"/>
      <c r="X268" s="464"/>
      <c r="Y268" s="464"/>
      <c r="Z268" s="464"/>
      <c r="AA268" s="464"/>
      <c r="AB268" s="464"/>
      <c r="AC268" s="464"/>
      <c r="AD268" s="464"/>
      <c r="AE268" s="464"/>
      <c r="AF268" s="464"/>
      <c r="AG268" s="464"/>
      <c r="AH268" s="474"/>
      <c r="AI268" s="463"/>
      <c r="AJ268" s="464"/>
      <c r="AK268" s="464"/>
      <c r="AL268" s="464"/>
      <c r="AM268" s="464"/>
      <c r="AN268" s="464"/>
      <c r="AO268" s="464"/>
      <c r="AP268" s="464"/>
      <c r="AQ268" s="464"/>
      <c r="AR268" s="464"/>
      <c r="AS268" s="464"/>
      <c r="AT268" s="464"/>
      <c r="AU268" s="464"/>
      <c r="AV268" s="464"/>
      <c r="AW268" s="464"/>
      <c r="AX268" s="474"/>
      <c r="AY268" s="463"/>
      <c r="AZ268" s="464"/>
      <c r="BA268" s="464"/>
      <c r="BB268" s="464"/>
      <c r="BC268" s="464"/>
      <c r="BD268" s="464"/>
      <c r="BE268" s="464"/>
      <c r="BF268" s="464"/>
      <c r="BG268" s="464"/>
      <c r="BH268" s="464"/>
      <c r="BI268" s="464"/>
      <c r="BJ268" s="464"/>
      <c r="BK268" s="464"/>
      <c r="BL268" s="464"/>
      <c r="BM268" s="464"/>
      <c r="BN268" s="474"/>
    </row>
    <row r="269" spans="2:67" outlineLevel="1">
      <c r="B269" s="54" t="s">
        <v>978</v>
      </c>
      <c r="C269" s="259">
        <f t="shared" ref="C269:C271" si="521">CHOOSE(d.Region,S269,AI269,AY269)</f>
        <v>0</v>
      </c>
      <c r="D269" s="259">
        <f t="shared" ref="D269:D271" si="522">CHOOSE(d.Region,T269,AJ269,AZ269)</f>
        <v>0</v>
      </c>
      <c r="E269" s="259">
        <f t="shared" ref="E269:E271" si="523">CHOOSE(d.Region,U269,AK269,BA269)</f>
        <v>0</v>
      </c>
      <c r="F269" s="259">
        <f t="shared" ref="F269:F271" si="524">CHOOSE(d.Region,V269,AL269,BB269)</f>
        <v>0</v>
      </c>
      <c r="G269" s="259">
        <f t="shared" ref="G269:G271" si="525">CHOOSE(d.Region,W269,AM269,BC269)</f>
        <v>0</v>
      </c>
      <c r="H269" s="259">
        <f t="shared" ref="H269:H271" si="526">CHOOSE(d.Region,X269,AN269,BD269)</f>
        <v>0</v>
      </c>
      <c r="I269" s="259">
        <f t="shared" ref="I269:I271" si="527">CHOOSE(d.Region,Y269,AO269,BE269)</f>
        <v>0</v>
      </c>
      <c r="J269" s="259">
        <f t="shared" ref="J269:J271" si="528">CHOOSE(d.Region,Z269,AP269,BF269)</f>
        <v>0</v>
      </c>
      <c r="K269" s="259">
        <f t="shared" ref="K269:K271" si="529">CHOOSE(d.Region,AA269,AQ269,BG269)</f>
        <v>0</v>
      </c>
      <c r="L269" s="259">
        <f t="shared" ref="L269:L271" si="530">CHOOSE(d.Region,AB269,AR269,BH269)</f>
        <v>0</v>
      </c>
      <c r="M269" s="259">
        <f t="shared" ref="M269:M271" si="531">CHOOSE(d.Region,AC269,AS269,BI269)</f>
        <v>0</v>
      </c>
      <c r="N269" s="259">
        <f t="shared" ref="N269:N271" si="532">CHOOSE(d.Region,AD269,AT269,BJ269)</f>
        <v>0</v>
      </c>
      <c r="O269" s="259">
        <f t="shared" ref="O269:O271" si="533">CHOOSE(d.Region,AE269,AU269,BK269)</f>
        <v>0</v>
      </c>
      <c r="P269" s="259">
        <f t="shared" ref="P269:P271" si="534">CHOOSE(d.Region,AF269,AV269,BL269)</f>
        <v>0</v>
      </c>
      <c r="Q269" s="259">
        <f t="shared" ref="Q269:Q271" si="535">CHOOSE(d.Region,AG269,AW269,BM269)</f>
        <v>0</v>
      </c>
      <c r="R269" s="452">
        <f t="shared" ref="R269:R271" si="536">CHOOSE(d.Region,AH269,AX269,BN269)</f>
        <v>0</v>
      </c>
      <c r="S269" s="484"/>
      <c r="T269" s="485"/>
      <c r="U269" s="485"/>
      <c r="V269" s="485"/>
      <c r="W269" s="485"/>
      <c r="X269" s="485"/>
      <c r="Y269" s="485"/>
      <c r="Z269" s="485"/>
      <c r="AA269" s="485"/>
      <c r="AB269" s="485"/>
      <c r="AC269" s="485"/>
      <c r="AD269" s="485"/>
      <c r="AE269" s="485"/>
      <c r="AF269" s="485"/>
      <c r="AG269" s="485"/>
      <c r="AH269" s="486"/>
      <c r="AI269" s="484"/>
      <c r="AJ269" s="485"/>
      <c r="AK269" s="485"/>
      <c r="AL269" s="485"/>
      <c r="AM269" s="485"/>
      <c r="AN269" s="485"/>
      <c r="AO269" s="485"/>
      <c r="AP269" s="485"/>
      <c r="AQ269" s="485"/>
      <c r="AR269" s="485"/>
      <c r="AS269" s="485"/>
      <c r="AT269" s="485"/>
      <c r="AU269" s="485"/>
      <c r="AV269" s="485"/>
      <c r="AW269" s="485"/>
      <c r="AX269" s="486"/>
      <c r="AY269" s="484"/>
      <c r="AZ269" s="485"/>
      <c r="BA269" s="485"/>
      <c r="BB269" s="485"/>
      <c r="BC269" s="485"/>
      <c r="BD269" s="485"/>
      <c r="BE269" s="485"/>
      <c r="BF269" s="485"/>
      <c r="BG269" s="485"/>
      <c r="BH269" s="485"/>
      <c r="BI269" s="485"/>
      <c r="BJ269" s="485"/>
      <c r="BK269" s="485"/>
      <c r="BL269" s="485"/>
      <c r="BM269" s="485"/>
      <c r="BN269" s="486"/>
    </row>
    <row r="270" spans="2:67" outlineLevel="1">
      <c r="B270" s="54" t="str">
        <f t="shared" ref="B270" si="537">$B$213&amp;""</f>
        <v>7mo with 0% mated</v>
      </c>
      <c r="C270" s="259">
        <f t="shared" si="521"/>
        <v>0</v>
      </c>
      <c r="D270" s="259">
        <f t="shared" si="522"/>
        <v>0</v>
      </c>
      <c r="E270" s="259">
        <f t="shared" si="523"/>
        <v>0</v>
      </c>
      <c r="F270" s="259">
        <f t="shared" si="524"/>
        <v>0</v>
      </c>
      <c r="G270" s="259">
        <f t="shared" si="525"/>
        <v>0</v>
      </c>
      <c r="H270" s="259">
        <f t="shared" si="526"/>
        <v>0</v>
      </c>
      <c r="I270" s="259">
        <f t="shared" si="527"/>
        <v>0</v>
      </c>
      <c r="J270" s="259">
        <f t="shared" si="528"/>
        <v>0</v>
      </c>
      <c r="K270" s="259">
        <f t="shared" si="529"/>
        <v>0</v>
      </c>
      <c r="L270" s="259">
        <f t="shared" si="530"/>
        <v>0</v>
      </c>
      <c r="M270" s="259">
        <f t="shared" si="531"/>
        <v>0</v>
      </c>
      <c r="N270" s="259">
        <f t="shared" si="532"/>
        <v>0</v>
      </c>
      <c r="O270" s="259">
        <f t="shared" si="533"/>
        <v>0</v>
      </c>
      <c r="P270" s="259">
        <f t="shared" si="534"/>
        <v>0</v>
      </c>
      <c r="Q270" s="259">
        <f t="shared" si="535"/>
        <v>0</v>
      </c>
      <c r="R270" s="452">
        <f t="shared" si="536"/>
        <v>0</v>
      </c>
      <c r="S270" s="487"/>
      <c r="T270" s="488"/>
      <c r="U270" s="488"/>
      <c r="V270" s="488"/>
      <c r="W270" s="488"/>
      <c r="X270" s="488"/>
      <c r="Y270" s="488"/>
      <c r="Z270" s="488"/>
      <c r="AA270" s="488"/>
      <c r="AB270" s="488"/>
      <c r="AC270" s="488"/>
      <c r="AD270" s="488"/>
      <c r="AE270" s="488"/>
      <c r="AF270" s="488"/>
      <c r="AG270" s="488"/>
      <c r="AH270" s="489"/>
      <c r="AI270" s="487"/>
      <c r="AJ270" s="488"/>
      <c r="AK270" s="488"/>
      <c r="AL270" s="488"/>
      <c r="AM270" s="488"/>
      <c r="AN270" s="488"/>
      <c r="AO270" s="488"/>
      <c r="AP270" s="488"/>
      <c r="AQ270" s="488"/>
      <c r="AR270" s="488"/>
      <c r="AS270" s="488"/>
      <c r="AT270" s="488"/>
      <c r="AU270" s="488"/>
      <c r="AV270" s="488"/>
      <c r="AW270" s="488"/>
      <c r="AX270" s="489"/>
      <c r="AY270" s="487"/>
      <c r="AZ270" s="488"/>
      <c r="BA270" s="488"/>
      <c r="BB270" s="488"/>
      <c r="BC270" s="488"/>
      <c r="BD270" s="488"/>
      <c r="BE270" s="488"/>
      <c r="BF270" s="488"/>
      <c r="BG270" s="488"/>
      <c r="BH270" s="488"/>
      <c r="BI270" s="488"/>
      <c r="BJ270" s="488"/>
      <c r="BK270" s="488"/>
      <c r="BL270" s="488"/>
      <c r="BM270" s="488"/>
      <c r="BN270" s="489"/>
      <c r="BO270" s="260"/>
    </row>
    <row r="271" spans="2:67" outlineLevel="1">
      <c r="B271" s="54" t="s">
        <v>1749</v>
      </c>
      <c r="C271" s="259">
        <f t="shared" si="521"/>
        <v>0</v>
      </c>
      <c r="D271" s="259">
        <f t="shared" si="522"/>
        <v>0</v>
      </c>
      <c r="E271" s="259">
        <f t="shared" si="523"/>
        <v>0</v>
      </c>
      <c r="F271" s="259">
        <f t="shared" si="524"/>
        <v>0</v>
      </c>
      <c r="G271" s="259">
        <f t="shared" si="525"/>
        <v>0</v>
      </c>
      <c r="H271" s="259">
        <f t="shared" si="526"/>
        <v>0</v>
      </c>
      <c r="I271" s="259">
        <f t="shared" si="527"/>
        <v>0</v>
      </c>
      <c r="J271" s="259">
        <f t="shared" si="528"/>
        <v>0</v>
      </c>
      <c r="K271" s="259">
        <f t="shared" si="529"/>
        <v>0</v>
      </c>
      <c r="L271" s="259">
        <f t="shared" si="530"/>
        <v>0</v>
      </c>
      <c r="M271" s="259">
        <f t="shared" si="531"/>
        <v>0</v>
      </c>
      <c r="N271" s="259">
        <f t="shared" si="532"/>
        <v>0</v>
      </c>
      <c r="O271" s="259">
        <f t="shared" si="533"/>
        <v>0</v>
      </c>
      <c r="P271" s="259">
        <f t="shared" si="534"/>
        <v>0</v>
      </c>
      <c r="Q271" s="259">
        <f t="shared" si="535"/>
        <v>0</v>
      </c>
      <c r="R271" s="452">
        <f t="shared" si="536"/>
        <v>0</v>
      </c>
      <c r="S271" s="487"/>
      <c r="T271" s="488"/>
      <c r="U271" s="488"/>
      <c r="V271" s="488"/>
      <c r="W271" s="488"/>
      <c r="X271" s="488"/>
      <c r="Y271" s="488"/>
      <c r="Z271" s="488"/>
      <c r="AA271" s="488"/>
      <c r="AB271" s="488"/>
      <c r="AC271" s="488"/>
      <c r="AD271" s="488"/>
      <c r="AE271" s="488"/>
      <c r="AF271" s="488"/>
      <c r="AG271" s="488"/>
      <c r="AH271" s="489"/>
      <c r="AI271" s="487"/>
      <c r="AJ271" s="488"/>
      <c r="AK271" s="488"/>
      <c r="AL271" s="488"/>
      <c r="AM271" s="488"/>
      <c r="AN271" s="488"/>
      <c r="AO271" s="488"/>
      <c r="AP271" s="488"/>
      <c r="AQ271" s="488"/>
      <c r="AR271" s="488"/>
      <c r="AS271" s="488"/>
      <c r="AT271" s="488"/>
      <c r="AU271" s="488"/>
      <c r="AV271" s="488"/>
      <c r="AW271" s="488"/>
      <c r="AX271" s="489"/>
      <c r="AY271" s="487"/>
      <c r="AZ271" s="488"/>
      <c r="BA271" s="488"/>
      <c r="BB271" s="488"/>
      <c r="BC271" s="488"/>
      <c r="BD271" s="488"/>
      <c r="BE271" s="488"/>
      <c r="BF271" s="488"/>
      <c r="BG271" s="488"/>
      <c r="BH271" s="488"/>
      <c r="BI271" s="488"/>
      <c r="BJ271" s="488"/>
      <c r="BK271" s="488"/>
      <c r="BL271" s="488"/>
      <c r="BM271" s="488"/>
      <c r="BN271" s="489"/>
      <c r="BO271" s="260"/>
    </row>
    <row r="272" spans="2:67" outlineLevel="1">
      <c r="B272" s="54" t="s">
        <v>1114</v>
      </c>
      <c r="C272" s="261">
        <f t="shared" ref="C272:C276" si="538">CHOOSE(d.Region,S272,AI272,AY272)</f>
        <v>0</v>
      </c>
      <c r="D272" s="261">
        <f t="shared" ref="D272:D276" si="539">CHOOSE(d.Region,T272,AJ272,AZ272)</f>
        <v>0</v>
      </c>
      <c r="E272" s="261">
        <f t="shared" ref="E272:E276" si="540">CHOOSE(d.Region,U272,AK272,BA272)</f>
        <v>0</v>
      </c>
      <c r="F272" s="261">
        <f t="shared" ref="F272:F276" si="541">CHOOSE(d.Region,V272,AL272,BB272)</f>
        <v>0</v>
      </c>
      <c r="G272" s="261">
        <f t="shared" ref="G272:G276" si="542">CHOOSE(d.Region,W272,AM272,BC272)</f>
        <v>0</v>
      </c>
      <c r="H272" s="261">
        <f t="shared" ref="H272:H276" si="543">CHOOSE(d.Region,X272,AN272,BD272)</f>
        <v>0</v>
      </c>
      <c r="I272" s="261">
        <f t="shared" ref="I272:I276" si="544">CHOOSE(d.Region,Y272,AO272,BE272)</f>
        <v>0</v>
      </c>
      <c r="J272" s="261">
        <f t="shared" ref="J272:J276" si="545">CHOOSE(d.Region,Z272,AP272,BF272)</f>
        <v>0</v>
      </c>
      <c r="K272" s="261">
        <f t="shared" ref="K272:K276" si="546">CHOOSE(d.Region,AA272,AQ272,BG272)</f>
        <v>0</v>
      </c>
      <c r="L272" s="261">
        <f t="shared" ref="L272:L276" si="547">CHOOSE(d.Region,AB272,AR272,BH272)</f>
        <v>0</v>
      </c>
      <c r="M272" s="261">
        <f t="shared" ref="M272:M276" si="548">CHOOSE(d.Region,AC272,AS272,BI272)</f>
        <v>0</v>
      </c>
      <c r="N272" s="261">
        <f t="shared" ref="N272:N276" si="549">CHOOSE(d.Region,AD272,AT272,BJ272)</f>
        <v>0</v>
      </c>
      <c r="O272" s="261">
        <f t="shared" ref="O272:O276" si="550">CHOOSE(d.Region,AE272,AU272,BK272)</f>
        <v>0</v>
      </c>
      <c r="P272" s="261">
        <f t="shared" ref="P272:P276" si="551">CHOOSE(d.Region,AF272,AV272,BL272)</f>
        <v>0</v>
      </c>
      <c r="Q272" s="261">
        <f t="shared" ref="Q272:Q276" si="552">CHOOSE(d.Region,AG272,AW272,BM272)</f>
        <v>0</v>
      </c>
      <c r="R272" s="453">
        <f t="shared" ref="R272:R276" si="553">CHOOSE(d.Region,AH272,AX272,BN272)</f>
        <v>0</v>
      </c>
      <c r="S272" s="487"/>
      <c r="T272" s="488"/>
      <c r="U272" s="488"/>
      <c r="V272" s="488"/>
      <c r="W272" s="488"/>
      <c r="X272" s="488"/>
      <c r="Y272" s="488"/>
      <c r="Z272" s="488"/>
      <c r="AA272" s="488"/>
      <c r="AB272" s="488"/>
      <c r="AC272" s="488"/>
      <c r="AD272" s="488"/>
      <c r="AE272" s="488"/>
      <c r="AF272" s="488"/>
      <c r="AG272" s="488"/>
      <c r="AH272" s="489"/>
      <c r="AI272" s="487"/>
      <c r="AJ272" s="488"/>
      <c r="AK272" s="488"/>
      <c r="AL272" s="488"/>
      <c r="AM272" s="488"/>
      <c r="AN272" s="488"/>
      <c r="AO272" s="488"/>
      <c r="AP272" s="488"/>
      <c r="AQ272" s="488"/>
      <c r="AR272" s="488"/>
      <c r="AS272" s="488"/>
      <c r="AT272" s="488"/>
      <c r="AU272" s="488"/>
      <c r="AV272" s="488"/>
      <c r="AW272" s="488"/>
      <c r="AX272" s="489"/>
      <c r="AY272" s="487"/>
      <c r="AZ272" s="488"/>
      <c r="BA272" s="488"/>
      <c r="BB272" s="488"/>
      <c r="BC272" s="488"/>
      <c r="BD272" s="488"/>
      <c r="BE272" s="488"/>
      <c r="BF272" s="488"/>
      <c r="BG272" s="488"/>
      <c r="BH272" s="488"/>
      <c r="BI272" s="488"/>
      <c r="BJ272" s="488"/>
      <c r="BK272" s="488"/>
      <c r="BL272" s="488"/>
      <c r="BM272" s="488"/>
      <c r="BN272" s="489"/>
      <c r="BO272" s="260"/>
    </row>
    <row r="273" spans="1:67" ht="24.75" outlineLevel="1">
      <c r="B273" s="53" t="str">
        <f>"Timing 3 - mid preg to Birth
"&amp;$B$208&amp;""</f>
        <v>Timing 3 - mid preg to Birth
Standard (7mo)</v>
      </c>
      <c r="C273" s="256">
        <f t="shared" si="538"/>
        <v>0</v>
      </c>
      <c r="D273" s="256">
        <f t="shared" si="539"/>
        <v>0</v>
      </c>
      <c r="E273" s="256">
        <f t="shared" si="540"/>
        <v>0</v>
      </c>
      <c r="F273" s="256">
        <f t="shared" si="541"/>
        <v>0</v>
      </c>
      <c r="G273" s="256">
        <f t="shared" si="542"/>
        <v>0</v>
      </c>
      <c r="H273" s="256">
        <f t="shared" si="543"/>
        <v>0</v>
      </c>
      <c r="I273" s="256">
        <f t="shared" si="544"/>
        <v>0</v>
      </c>
      <c r="J273" s="256">
        <f t="shared" si="545"/>
        <v>0</v>
      </c>
      <c r="K273" s="256">
        <f t="shared" si="546"/>
        <v>0</v>
      </c>
      <c r="L273" s="256">
        <f t="shared" si="547"/>
        <v>0</v>
      </c>
      <c r="M273" s="256">
        <f t="shared" si="548"/>
        <v>0</v>
      </c>
      <c r="N273" s="256">
        <f t="shared" si="549"/>
        <v>0</v>
      </c>
      <c r="O273" s="256">
        <f t="shared" si="550"/>
        <v>0</v>
      </c>
      <c r="P273" s="256">
        <f t="shared" si="551"/>
        <v>0</v>
      </c>
      <c r="Q273" s="256">
        <f t="shared" si="552"/>
        <v>0</v>
      </c>
      <c r="R273" s="451">
        <f t="shared" si="553"/>
        <v>0</v>
      </c>
      <c r="S273" s="462"/>
      <c r="T273" s="257"/>
      <c r="U273" s="257"/>
      <c r="V273" s="257"/>
      <c r="W273" s="257"/>
      <c r="X273" s="257"/>
      <c r="Y273" s="257"/>
      <c r="Z273" s="257"/>
      <c r="AA273" s="257"/>
      <c r="AB273" s="257"/>
      <c r="AC273" s="257"/>
      <c r="AD273" s="257"/>
      <c r="AE273" s="257"/>
      <c r="AF273" s="257"/>
      <c r="AG273" s="257"/>
      <c r="AH273" s="473"/>
      <c r="AI273" s="462"/>
      <c r="AJ273" s="257"/>
      <c r="AK273" s="257"/>
      <c r="AL273" s="257"/>
      <c r="AM273" s="257"/>
      <c r="AN273" s="257"/>
      <c r="AO273" s="257"/>
      <c r="AP273" s="257"/>
      <c r="AQ273" s="257"/>
      <c r="AR273" s="257"/>
      <c r="AS273" s="257"/>
      <c r="AT273" s="257"/>
      <c r="AU273" s="257"/>
      <c r="AV273" s="257"/>
      <c r="AW273" s="257"/>
      <c r="AX273" s="473"/>
      <c r="AY273" s="462"/>
      <c r="AZ273" s="257"/>
      <c r="BA273" s="257"/>
      <c r="BB273" s="257"/>
      <c r="BC273" s="257"/>
      <c r="BD273" s="257"/>
      <c r="BE273" s="257"/>
      <c r="BF273" s="257"/>
      <c r="BG273" s="257"/>
      <c r="BH273" s="257"/>
      <c r="BI273" s="257"/>
      <c r="BJ273" s="257"/>
      <c r="BK273" s="257"/>
      <c r="BL273" s="257"/>
      <c r="BM273" s="257"/>
      <c r="BN273" s="473"/>
      <c r="BO273" s="258" t="s">
        <v>1442</v>
      </c>
    </row>
    <row r="274" spans="1:67" outlineLevel="2">
      <c r="B274" s="54" t="str">
        <f t="shared" ref="B274" si="554">$B$209&amp;""</f>
        <v>Early</v>
      </c>
      <c r="C274" s="259">
        <f t="shared" si="538"/>
        <v>0</v>
      </c>
      <c r="D274" s="259">
        <f t="shared" si="539"/>
        <v>0</v>
      </c>
      <c r="E274" s="259">
        <f t="shared" si="540"/>
        <v>0</v>
      </c>
      <c r="F274" s="259">
        <f t="shared" si="541"/>
        <v>0</v>
      </c>
      <c r="G274" s="259">
        <f t="shared" si="542"/>
        <v>0</v>
      </c>
      <c r="H274" s="259">
        <f t="shared" si="543"/>
        <v>0</v>
      </c>
      <c r="I274" s="259">
        <f t="shared" si="544"/>
        <v>0</v>
      </c>
      <c r="J274" s="259">
        <f t="shared" si="545"/>
        <v>0</v>
      </c>
      <c r="K274" s="259">
        <f t="shared" si="546"/>
        <v>0</v>
      </c>
      <c r="L274" s="259">
        <f t="shared" si="547"/>
        <v>0</v>
      </c>
      <c r="M274" s="259">
        <f t="shared" si="548"/>
        <v>0</v>
      </c>
      <c r="N274" s="259">
        <f t="shared" si="549"/>
        <v>0</v>
      </c>
      <c r="O274" s="259">
        <f t="shared" si="550"/>
        <v>0</v>
      </c>
      <c r="P274" s="259">
        <f t="shared" si="551"/>
        <v>0</v>
      </c>
      <c r="Q274" s="259">
        <f t="shared" si="552"/>
        <v>0</v>
      </c>
      <c r="R274" s="452">
        <f t="shared" si="553"/>
        <v>0</v>
      </c>
      <c r="S274" s="463"/>
      <c r="T274" s="464"/>
      <c r="U274" s="464"/>
      <c r="V274" s="464"/>
      <c r="W274" s="464"/>
      <c r="X274" s="464"/>
      <c r="Y274" s="464"/>
      <c r="Z274" s="464"/>
      <c r="AA274" s="464"/>
      <c r="AB274" s="464"/>
      <c r="AC274" s="464"/>
      <c r="AD274" s="464"/>
      <c r="AE274" s="464"/>
      <c r="AF274" s="464"/>
      <c r="AG274" s="464"/>
      <c r="AH274" s="474"/>
      <c r="AI274" s="463"/>
      <c r="AJ274" s="464"/>
      <c r="AK274" s="464"/>
      <c r="AL274" s="464"/>
      <c r="AM274" s="464"/>
      <c r="AN274" s="464"/>
      <c r="AO274" s="464"/>
      <c r="AP274" s="464"/>
      <c r="AQ274" s="464"/>
      <c r="AR274" s="464"/>
      <c r="AS274" s="464"/>
      <c r="AT274" s="464"/>
      <c r="AU274" s="464"/>
      <c r="AV274" s="464"/>
      <c r="AW274" s="464"/>
      <c r="AX274" s="474"/>
      <c r="AY274" s="463"/>
      <c r="AZ274" s="464"/>
      <c r="BA274" s="464"/>
      <c r="BB274" s="464"/>
      <c r="BC274" s="464"/>
      <c r="BD274" s="464"/>
      <c r="BE274" s="464"/>
      <c r="BF274" s="464"/>
      <c r="BG274" s="464"/>
      <c r="BH274" s="464"/>
      <c r="BI274" s="464"/>
      <c r="BJ274" s="464"/>
      <c r="BK274" s="464"/>
      <c r="BL274" s="464"/>
      <c r="BM274" s="464"/>
      <c r="BN274" s="474"/>
    </row>
    <row r="275" spans="1:67" outlineLevel="2">
      <c r="B275" s="54" t="str">
        <f t="shared" ref="B275" si="555">$B$210&amp;""</f>
        <v>Middle</v>
      </c>
      <c r="C275" s="259">
        <f t="shared" si="538"/>
        <v>0</v>
      </c>
      <c r="D275" s="259">
        <f t="shared" si="539"/>
        <v>0</v>
      </c>
      <c r="E275" s="259">
        <f t="shared" si="540"/>
        <v>0</v>
      </c>
      <c r="F275" s="259">
        <f t="shared" si="541"/>
        <v>0</v>
      </c>
      <c r="G275" s="259">
        <f t="shared" si="542"/>
        <v>0</v>
      </c>
      <c r="H275" s="259">
        <f t="shared" si="543"/>
        <v>0</v>
      </c>
      <c r="I275" s="259">
        <f t="shared" si="544"/>
        <v>0</v>
      </c>
      <c r="J275" s="259">
        <f t="shared" si="545"/>
        <v>0</v>
      </c>
      <c r="K275" s="259">
        <f t="shared" si="546"/>
        <v>0</v>
      </c>
      <c r="L275" s="259">
        <f t="shared" si="547"/>
        <v>0</v>
      </c>
      <c r="M275" s="259">
        <f t="shared" si="548"/>
        <v>0</v>
      </c>
      <c r="N275" s="259">
        <f t="shared" si="549"/>
        <v>0</v>
      </c>
      <c r="O275" s="259">
        <f t="shared" si="550"/>
        <v>0</v>
      </c>
      <c r="P275" s="259">
        <f t="shared" si="551"/>
        <v>0</v>
      </c>
      <c r="Q275" s="259">
        <f t="shared" si="552"/>
        <v>0</v>
      </c>
      <c r="R275" s="452">
        <f t="shared" si="553"/>
        <v>0</v>
      </c>
      <c r="S275" s="463"/>
      <c r="T275" s="464"/>
      <c r="U275" s="464"/>
      <c r="V275" s="464"/>
      <c r="W275" s="464"/>
      <c r="X275" s="464"/>
      <c r="Y275" s="464"/>
      <c r="Z275" s="464"/>
      <c r="AA275" s="464"/>
      <c r="AB275" s="464"/>
      <c r="AC275" s="464"/>
      <c r="AD275" s="464"/>
      <c r="AE275" s="464"/>
      <c r="AF275" s="464"/>
      <c r="AG275" s="464"/>
      <c r="AH275" s="474"/>
      <c r="AI275" s="463"/>
      <c r="AJ275" s="464"/>
      <c r="AK275" s="464"/>
      <c r="AL275" s="464"/>
      <c r="AM275" s="464"/>
      <c r="AN275" s="464"/>
      <c r="AO275" s="464"/>
      <c r="AP275" s="464"/>
      <c r="AQ275" s="464"/>
      <c r="AR275" s="464"/>
      <c r="AS275" s="464"/>
      <c r="AT275" s="464"/>
      <c r="AU275" s="464"/>
      <c r="AV275" s="464"/>
      <c r="AW275" s="464"/>
      <c r="AX275" s="474"/>
      <c r="AY275" s="463"/>
      <c r="AZ275" s="464"/>
      <c r="BA275" s="464"/>
      <c r="BB275" s="464"/>
      <c r="BC275" s="464"/>
      <c r="BD275" s="464"/>
      <c r="BE275" s="464"/>
      <c r="BF275" s="464"/>
      <c r="BG275" s="464"/>
      <c r="BH275" s="464"/>
      <c r="BI275" s="464"/>
      <c r="BJ275" s="464"/>
      <c r="BK275" s="464"/>
      <c r="BL275" s="464"/>
      <c r="BM275" s="464"/>
      <c r="BN275" s="474"/>
    </row>
    <row r="276" spans="1:67" outlineLevel="2">
      <c r="B276" s="54" t="str">
        <f t="shared" ref="B276" si="556">$B$211&amp;""</f>
        <v>Late</v>
      </c>
      <c r="C276" s="259">
        <f t="shared" si="538"/>
        <v>0</v>
      </c>
      <c r="D276" s="259">
        <f t="shared" si="539"/>
        <v>0</v>
      </c>
      <c r="E276" s="259">
        <f t="shared" si="540"/>
        <v>0</v>
      </c>
      <c r="F276" s="259">
        <f t="shared" si="541"/>
        <v>0</v>
      </c>
      <c r="G276" s="259">
        <f t="shared" si="542"/>
        <v>0</v>
      </c>
      <c r="H276" s="259">
        <f t="shared" si="543"/>
        <v>0</v>
      </c>
      <c r="I276" s="259">
        <f t="shared" si="544"/>
        <v>0</v>
      </c>
      <c r="J276" s="259">
        <f t="shared" si="545"/>
        <v>0</v>
      </c>
      <c r="K276" s="259">
        <f t="shared" si="546"/>
        <v>0</v>
      </c>
      <c r="L276" s="259">
        <f t="shared" si="547"/>
        <v>0</v>
      </c>
      <c r="M276" s="259">
        <f t="shared" si="548"/>
        <v>0</v>
      </c>
      <c r="N276" s="259">
        <f t="shared" si="549"/>
        <v>0</v>
      </c>
      <c r="O276" s="259">
        <f t="shared" si="550"/>
        <v>0</v>
      </c>
      <c r="P276" s="259">
        <f t="shared" si="551"/>
        <v>0</v>
      </c>
      <c r="Q276" s="259">
        <f t="shared" si="552"/>
        <v>0</v>
      </c>
      <c r="R276" s="452">
        <f t="shared" si="553"/>
        <v>0</v>
      </c>
      <c r="S276" s="463"/>
      <c r="T276" s="464"/>
      <c r="U276" s="464"/>
      <c r="V276" s="464"/>
      <c r="W276" s="464"/>
      <c r="X276" s="464"/>
      <c r="Y276" s="464"/>
      <c r="Z276" s="464"/>
      <c r="AA276" s="464"/>
      <c r="AB276" s="464"/>
      <c r="AC276" s="464"/>
      <c r="AD276" s="464"/>
      <c r="AE276" s="464"/>
      <c r="AF276" s="464"/>
      <c r="AG276" s="464"/>
      <c r="AH276" s="474"/>
      <c r="AI276" s="463"/>
      <c r="AJ276" s="464"/>
      <c r="AK276" s="464"/>
      <c r="AL276" s="464"/>
      <c r="AM276" s="464"/>
      <c r="AN276" s="464"/>
      <c r="AO276" s="464"/>
      <c r="AP276" s="464"/>
      <c r="AQ276" s="464"/>
      <c r="AR276" s="464"/>
      <c r="AS276" s="464"/>
      <c r="AT276" s="464"/>
      <c r="AU276" s="464"/>
      <c r="AV276" s="464"/>
      <c r="AW276" s="464"/>
      <c r="AX276" s="474"/>
      <c r="AY276" s="463"/>
      <c r="AZ276" s="464"/>
      <c r="BA276" s="464"/>
      <c r="BB276" s="464"/>
      <c r="BC276" s="464"/>
      <c r="BD276" s="464"/>
      <c r="BE276" s="464"/>
      <c r="BF276" s="464"/>
      <c r="BG276" s="464"/>
      <c r="BH276" s="464"/>
      <c r="BI276" s="464"/>
      <c r="BJ276" s="464"/>
      <c r="BK276" s="464"/>
      <c r="BL276" s="464"/>
      <c r="BM276" s="464"/>
      <c r="BN276" s="474"/>
    </row>
    <row r="277" spans="1:67" outlineLevel="2">
      <c r="B277" s="54" t="s">
        <v>978</v>
      </c>
      <c r="C277" s="259">
        <f t="shared" ref="C277:C279" si="557">CHOOSE(d.Region,S277,AI277,AY277)</f>
        <v>0</v>
      </c>
      <c r="D277" s="259">
        <f t="shared" ref="D277:D279" si="558">CHOOSE(d.Region,T277,AJ277,AZ277)</f>
        <v>0</v>
      </c>
      <c r="E277" s="259">
        <f t="shared" ref="E277:E279" si="559">CHOOSE(d.Region,U277,AK277,BA277)</f>
        <v>0</v>
      </c>
      <c r="F277" s="259">
        <f t="shared" ref="F277:F279" si="560">CHOOSE(d.Region,V277,AL277,BB277)</f>
        <v>0</v>
      </c>
      <c r="G277" s="259">
        <f t="shared" ref="G277:G279" si="561">CHOOSE(d.Region,W277,AM277,BC277)</f>
        <v>0</v>
      </c>
      <c r="H277" s="259">
        <f t="shared" ref="H277:H279" si="562">CHOOSE(d.Region,X277,AN277,BD277)</f>
        <v>0</v>
      </c>
      <c r="I277" s="259">
        <f t="shared" ref="I277:I279" si="563">CHOOSE(d.Region,Y277,AO277,BE277)</f>
        <v>0</v>
      </c>
      <c r="J277" s="259">
        <f t="shared" ref="J277:J279" si="564">CHOOSE(d.Region,Z277,AP277,BF277)</f>
        <v>0</v>
      </c>
      <c r="K277" s="259">
        <f t="shared" ref="K277:K279" si="565">CHOOSE(d.Region,AA277,AQ277,BG277)</f>
        <v>0</v>
      </c>
      <c r="L277" s="259">
        <f t="shared" ref="L277:L279" si="566">CHOOSE(d.Region,AB277,AR277,BH277)</f>
        <v>0</v>
      </c>
      <c r="M277" s="259">
        <f t="shared" ref="M277:M279" si="567">CHOOSE(d.Region,AC277,AS277,BI277)</f>
        <v>0</v>
      </c>
      <c r="N277" s="259">
        <f t="shared" ref="N277:N279" si="568">CHOOSE(d.Region,AD277,AT277,BJ277)</f>
        <v>0</v>
      </c>
      <c r="O277" s="259">
        <f t="shared" ref="O277:O279" si="569">CHOOSE(d.Region,AE277,AU277,BK277)</f>
        <v>0</v>
      </c>
      <c r="P277" s="259">
        <f t="shared" ref="P277:P279" si="570">CHOOSE(d.Region,AF277,AV277,BL277)</f>
        <v>0</v>
      </c>
      <c r="Q277" s="259">
        <f t="shared" ref="Q277:Q279" si="571">CHOOSE(d.Region,AG277,AW277,BM277)</f>
        <v>0</v>
      </c>
      <c r="R277" s="452">
        <f t="shared" ref="R277:R279" si="572">CHOOSE(d.Region,AH277,AX277,BN277)</f>
        <v>0</v>
      </c>
      <c r="S277" s="484"/>
      <c r="T277" s="485"/>
      <c r="U277" s="485"/>
      <c r="V277" s="485"/>
      <c r="W277" s="485"/>
      <c r="X277" s="485"/>
      <c r="Y277" s="485"/>
      <c r="Z277" s="485"/>
      <c r="AA277" s="485"/>
      <c r="AB277" s="485"/>
      <c r="AC277" s="485"/>
      <c r="AD277" s="485"/>
      <c r="AE277" s="485"/>
      <c r="AF277" s="485"/>
      <c r="AG277" s="485"/>
      <c r="AH277" s="486"/>
      <c r="AI277" s="484"/>
      <c r="AJ277" s="485"/>
      <c r="AK277" s="485"/>
      <c r="AL277" s="485"/>
      <c r="AM277" s="485"/>
      <c r="AN277" s="485"/>
      <c r="AO277" s="485"/>
      <c r="AP277" s="485"/>
      <c r="AQ277" s="485"/>
      <c r="AR277" s="485"/>
      <c r="AS277" s="485"/>
      <c r="AT277" s="485"/>
      <c r="AU277" s="485"/>
      <c r="AV277" s="485"/>
      <c r="AW277" s="485"/>
      <c r="AX277" s="486"/>
      <c r="AY277" s="484"/>
      <c r="AZ277" s="485"/>
      <c r="BA277" s="485"/>
      <c r="BB277" s="485"/>
      <c r="BC277" s="485"/>
      <c r="BD277" s="485"/>
      <c r="BE277" s="485"/>
      <c r="BF277" s="485"/>
      <c r="BG277" s="485"/>
      <c r="BH277" s="485"/>
      <c r="BI277" s="485"/>
      <c r="BJ277" s="485"/>
      <c r="BK277" s="485"/>
      <c r="BL277" s="485"/>
      <c r="BM277" s="485"/>
      <c r="BN277" s="486"/>
    </row>
    <row r="278" spans="1:67" outlineLevel="2">
      <c r="B278" s="54" t="str">
        <f t="shared" ref="B278" si="573">$B$213&amp;""</f>
        <v>7mo with 0% mated</v>
      </c>
      <c r="C278" s="259">
        <f t="shared" si="557"/>
        <v>0</v>
      </c>
      <c r="D278" s="259">
        <f t="shared" si="558"/>
        <v>0</v>
      </c>
      <c r="E278" s="259">
        <f t="shared" si="559"/>
        <v>0</v>
      </c>
      <c r="F278" s="259">
        <f t="shared" si="560"/>
        <v>0</v>
      </c>
      <c r="G278" s="259">
        <f t="shared" si="561"/>
        <v>0</v>
      </c>
      <c r="H278" s="259">
        <f t="shared" si="562"/>
        <v>0</v>
      </c>
      <c r="I278" s="259">
        <f t="shared" si="563"/>
        <v>0</v>
      </c>
      <c r="J278" s="259">
        <f t="shared" si="564"/>
        <v>0</v>
      </c>
      <c r="K278" s="259">
        <f t="shared" si="565"/>
        <v>0</v>
      </c>
      <c r="L278" s="259">
        <f t="shared" si="566"/>
        <v>0</v>
      </c>
      <c r="M278" s="259">
        <f t="shared" si="567"/>
        <v>0</v>
      </c>
      <c r="N278" s="259">
        <f t="shared" si="568"/>
        <v>0</v>
      </c>
      <c r="O278" s="259">
        <f t="shared" si="569"/>
        <v>0</v>
      </c>
      <c r="P278" s="259">
        <f t="shared" si="570"/>
        <v>0</v>
      </c>
      <c r="Q278" s="259">
        <f t="shared" si="571"/>
        <v>0</v>
      </c>
      <c r="R278" s="452">
        <f t="shared" si="572"/>
        <v>0</v>
      </c>
      <c r="S278" s="465"/>
      <c r="T278" s="262"/>
      <c r="U278" s="262"/>
      <c r="V278" s="262"/>
      <c r="W278" s="262"/>
      <c r="X278" s="262"/>
      <c r="Y278" s="262"/>
      <c r="Z278" s="262"/>
      <c r="AA278" s="262"/>
      <c r="AB278" s="262"/>
      <c r="AC278" s="262"/>
      <c r="AD278" s="262"/>
      <c r="AE278" s="262"/>
      <c r="AF278" s="262"/>
      <c r="AG278" s="262"/>
      <c r="AH278" s="475"/>
      <c r="AI278" s="465"/>
      <c r="AJ278" s="262"/>
      <c r="AK278" s="262"/>
      <c r="AL278" s="262"/>
      <c r="AM278" s="262"/>
      <c r="AN278" s="262"/>
      <c r="AO278" s="262"/>
      <c r="AP278" s="262"/>
      <c r="AQ278" s="262"/>
      <c r="AR278" s="262"/>
      <c r="AS278" s="262"/>
      <c r="AT278" s="262"/>
      <c r="AU278" s="262"/>
      <c r="AV278" s="262"/>
      <c r="AW278" s="262"/>
      <c r="AX278" s="475"/>
      <c r="AY278" s="465"/>
      <c r="AZ278" s="262"/>
      <c r="BA278" s="262"/>
      <c r="BB278" s="262"/>
      <c r="BC278" s="262"/>
      <c r="BD278" s="262"/>
      <c r="BE278" s="262"/>
      <c r="BF278" s="262"/>
      <c r="BG278" s="262"/>
      <c r="BH278" s="262"/>
      <c r="BI278" s="262"/>
      <c r="BJ278" s="262"/>
      <c r="BK278" s="262"/>
      <c r="BL278" s="262"/>
      <c r="BM278" s="262"/>
      <c r="BN278" s="475"/>
    </row>
    <row r="279" spans="1:67" outlineLevel="2">
      <c r="B279" s="54" t="s">
        <v>1749</v>
      </c>
      <c r="C279" s="259">
        <f t="shared" si="557"/>
        <v>0</v>
      </c>
      <c r="D279" s="259">
        <f t="shared" si="558"/>
        <v>0</v>
      </c>
      <c r="E279" s="259">
        <f t="shared" si="559"/>
        <v>0</v>
      </c>
      <c r="F279" s="259">
        <f t="shared" si="560"/>
        <v>0</v>
      </c>
      <c r="G279" s="259">
        <f t="shared" si="561"/>
        <v>0</v>
      </c>
      <c r="H279" s="259">
        <f t="shared" si="562"/>
        <v>0</v>
      </c>
      <c r="I279" s="259">
        <f t="shared" si="563"/>
        <v>0</v>
      </c>
      <c r="J279" s="259">
        <f t="shared" si="564"/>
        <v>0</v>
      </c>
      <c r="K279" s="259">
        <f t="shared" si="565"/>
        <v>0</v>
      </c>
      <c r="L279" s="259">
        <f t="shared" si="566"/>
        <v>0</v>
      </c>
      <c r="M279" s="259">
        <f t="shared" si="567"/>
        <v>0</v>
      </c>
      <c r="N279" s="259">
        <f t="shared" si="568"/>
        <v>0</v>
      </c>
      <c r="O279" s="259">
        <f t="shared" si="569"/>
        <v>0</v>
      </c>
      <c r="P279" s="259">
        <f t="shared" si="570"/>
        <v>0</v>
      </c>
      <c r="Q279" s="259">
        <f t="shared" si="571"/>
        <v>0</v>
      </c>
      <c r="R279" s="452">
        <f t="shared" si="572"/>
        <v>0</v>
      </c>
      <c r="S279" s="465"/>
      <c r="T279" s="262"/>
      <c r="U279" s="262"/>
      <c r="V279" s="262"/>
      <c r="W279" s="262"/>
      <c r="X279" s="262"/>
      <c r="Y279" s="262"/>
      <c r="Z279" s="262"/>
      <c r="AA279" s="262"/>
      <c r="AB279" s="262"/>
      <c r="AC279" s="262"/>
      <c r="AD279" s="262"/>
      <c r="AE279" s="262"/>
      <c r="AF279" s="262"/>
      <c r="AG279" s="262"/>
      <c r="AH279" s="475"/>
      <c r="AI279" s="465"/>
      <c r="AJ279" s="262"/>
      <c r="AK279" s="262"/>
      <c r="AL279" s="262"/>
      <c r="AM279" s="262"/>
      <c r="AN279" s="262"/>
      <c r="AO279" s="262"/>
      <c r="AP279" s="262"/>
      <c r="AQ279" s="262"/>
      <c r="AR279" s="262"/>
      <c r="AS279" s="262"/>
      <c r="AT279" s="262"/>
      <c r="AU279" s="262"/>
      <c r="AV279" s="262"/>
      <c r="AW279" s="262"/>
      <c r="AX279" s="475"/>
      <c r="AY279" s="465"/>
      <c r="AZ279" s="262"/>
      <c r="BA279" s="262"/>
      <c r="BB279" s="262"/>
      <c r="BC279" s="262"/>
      <c r="BD279" s="262"/>
      <c r="BE279" s="262"/>
      <c r="BF279" s="262"/>
      <c r="BG279" s="262"/>
      <c r="BH279" s="262"/>
      <c r="BI279" s="262"/>
      <c r="BJ279" s="262"/>
      <c r="BK279" s="262"/>
      <c r="BL279" s="262"/>
      <c r="BM279" s="262"/>
      <c r="BN279" s="475"/>
    </row>
    <row r="280" spans="1:67" outlineLevel="2">
      <c r="B280" s="54" t="s">
        <v>1114</v>
      </c>
      <c r="C280" s="261">
        <f t="shared" ref="C280" si="574">CHOOSE(d.Region,S280,AI280,AY280)</f>
        <v>0</v>
      </c>
      <c r="D280" s="261">
        <f t="shared" ref="D280" si="575">CHOOSE(d.Region,T280,AJ280,AZ280)</f>
        <v>0</v>
      </c>
      <c r="E280" s="261">
        <f t="shared" ref="E280" si="576">CHOOSE(d.Region,U280,AK280,BA280)</f>
        <v>0</v>
      </c>
      <c r="F280" s="261">
        <f t="shared" ref="F280" si="577">CHOOSE(d.Region,V280,AL280,BB280)</f>
        <v>0</v>
      </c>
      <c r="G280" s="261">
        <f t="shared" ref="G280" si="578">CHOOSE(d.Region,W280,AM280,BC280)</f>
        <v>0</v>
      </c>
      <c r="H280" s="261">
        <f t="shared" ref="H280" si="579">CHOOSE(d.Region,X280,AN280,BD280)</f>
        <v>0</v>
      </c>
      <c r="I280" s="261">
        <f t="shared" ref="I280" si="580">CHOOSE(d.Region,Y280,AO280,BE280)</f>
        <v>0</v>
      </c>
      <c r="J280" s="261">
        <f t="shared" ref="J280" si="581">CHOOSE(d.Region,Z280,AP280,BF280)</f>
        <v>0</v>
      </c>
      <c r="K280" s="261">
        <f t="shared" ref="K280" si="582">CHOOSE(d.Region,AA280,AQ280,BG280)</f>
        <v>0</v>
      </c>
      <c r="L280" s="261">
        <f t="shared" ref="L280" si="583">CHOOSE(d.Region,AB280,AR280,BH280)</f>
        <v>0</v>
      </c>
      <c r="M280" s="261">
        <f t="shared" ref="M280" si="584">CHOOSE(d.Region,AC280,AS280,BI280)</f>
        <v>0</v>
      </c>
      <c r="N280" s="261">
        <f t="shared" ref="N280" si="585">CHOOSE(d.Region,AD280,AT280,BJ280)</f>
        <v>0</v>
      </c>
      <c r="O280" s="261">
        <f t="shared" ref="O280" si="586">CHOOSE(d.Region,AE280,AU280,BK280)</f>
        <v>0</v>
      </c>
      <c r="P280" s="261">
        <f t="shared" ref="P280" si="587">CHOOSE(d.Region,AF280,AV280,BL280)</f>
        <v>0</v>
      </c>
      <c r="Q280" s="261">
        <f t="shared" ref="Q280" si="588">CHOOSE(d.Region,AG280,AW280,BM280)</f>
        <v>0</v>
      </c>
      <c r="R280" s="453">
        <f t="shared" ref="R280" si="589">CHOOSE(d.Region,AH280,AX280,BN280)</f>
        <v>0</v>
      </c>
      <c r="S280" s="465"/>
      <c r="T280" s="262"/>
      <c r="U280" s="262"/>
      <c r="V280" s="262"/>
      <c r="W280" s="262"/>
      <c r="X280" s="262"/>
      <c r="Y280" s="262"/>
      <c r="Z280" s="262"/>
      <c r="AA280" s="262"/>
      <c r="AB280" s="262"/>
      <c r="AC280" s="262"/>
      <c r="AD280" s="262"/>
      <c r="AE280" s="262"/>
      <c r="AF280" s="262"/>
      <c r="AG280" s="262"/>
      <c r="AH280" s="475"/>
      <c r="AI280" s="465"/>
      <c r="AJ280" s="262"/>
      <c r="AK280" s="262"/>
      <c r="AL280" s="262"/>
      <c r="AM280" s="262"/>
      <c r="AN280" s="262"/>
      <c r="AO280" s="262"/>
      <c r="AP280" s="262"/>
      <c r="AQ280" s="262"/>
      <c r="AR280" s="262"/>
      <c r="AS280" s="262"/>
      <c r="AT280" s="262"/>
      <c r="AU280" s="262"/>
      <c r="AV280" s="262"/>
      <c r="AW280" s="262"/>
      <c r="AX280" s="475"/>
      <c r="AY280" s="465"/>
      <c r="AZ280" s="262"/>
      <c r="BA280" s="262"/>
      <c r="BB280" s="262"/>
      <c r="BC280" s="262"/>
      <c r="BD280" s="262"/>
      <c r="BE280" s="262"/>
      <c r="BF280" s="262"/>
      <c r="BG280" s="262"/>
      <c r="BH280" s="262"/>
      <c r="BI280" s="262"/>
      <c r="BJ280" s="262"/>
      <c r="BK280" s="262"/>
      <c r="BL280" s="262"/>
      <c r="BM280" s="262"/>
      <c r="BN280" s="475"/>
    </row>
    <row r="281" spans="1:67" outlineLevel="1">
      <c r="B281" s="107"/>
      <c r="C281" s="107"/>
      <c r="D281" s="107"/>
      <c r="E281" s="107"/>
      <c r="F281" s="107"/>
      <c r="G281" s="107"/>
      <c r="H281" s="107"/>
      <c r="I281" s="107"/>
      <c r="J281" s="107"/>
      <c r="K281" s="107"/>
      <c r="L281" s="107"/>
      <c r="M281" s="107"/>
      <c r="N281" s="107"/>
      <c r="O281" s="107"/>
      <c r="P281" s="107"/>
      <c r="Q281" s="107"/>
      <c r="R281" s="107"/>
    </row>
    <row r="283" spans="1:67">
      <c r="A283" s="254" t="s">
        <v>1136</v>
      </c>
      <c r="B283" s="253"/>
      <c r="C283" s="126"/>
      <c r="D283" s="126"/>
      <c r="E283" s="126"/>
      <c r="F283" s="126"/>
      <c r="G283" s="126"/>
      <c r="H283" s="126"/>
      <c r="I283" s="126"/>
      <c r="J283" s="126"/>
      <c r="K283" s="126"/>
      <c r="L283" s="126"/>
      <c r="M283" s="126"/>
      <c r="N283" s="126"/>
      <c r="O283" s="126"/>
      <c r="P283" s="126"/>
      <c r="Q283" s="126"/>
      <c r="R283" s="126"/>
      <c r="S283" s="126"/>
      <c r="T283" s="126"/>
      <c r="U283" s="126"/>
      <c r="V283" s="126"/>
      <c r="W283" s="126"/>
      <c r="X283" s="126"/>
      <c r="Y283" s="126"/>
      <c r="Z283" s="126"/>
      <c r="AA283" s="126"/>
      <c r="AB283" s="126"/>
      <c r="AC283" s="126"/>
      <c r="AD283" s="126"/>
      <c r="AE283" s="126"/>
      <c r="AF283" s="126"/>
      <c r="AG283" s="126"/>
      <c r="AH283" s="126"/>
      <c r="AI283" s="126"/>
      <c r="AJ283" s="126"/>
      <c r="AK283" s="126"/>
      <c r="AL283" s="126"/>
      <c r="AM283" s="126"/>
      <c r="AN283" s="126"/>
      <c r="AO283" s="126"/>
      <c r="AP283" s="126"/>
      <c r="AQ283" s="126"/>
      <c r="AR283" s="126"/>
      <c r="AS283" s="126"/>
      <c r="AT283" s="126"/>
      <c r="AU283" s="126"/>
      <c r="AV283" s="126"/>
      <c r="AW283" s="126"/>
      <c r="AX283" s="126"/>
      <c r="AY283" s="126"/>
      <c r="AZ283" s="126"/>
      <c r="BA283" s="126"/>
      <c r="BB283" s="126"/>
      <c r="BC283" s="126"/>
      <c r="BD283" s="126"/>
      <c r="BE283" s="126"/>
      <c r="BF283" s="126"/>
      <c r="BG283" s="126"/>
      <c r="BH283" s="126"/>
      <c r="BI283" s="126"/>
      <c r="BJ283" s="126"/>
      <c r="BK283" s="126"/>
      <c r="BL283" s="126"/>
      <c r="BM283" s="126"/>
      <c r="BN283" s="126"/>
    </row>
    <row r="284" spans="1:67" outlineLevel="1">
      <c r="A284" s="254"/>
      <c r="B284" s="253"/>
      <c r="C284" s="126" t="str">
        <f>d.RegionName</f>
        <v>GSM</v>
      </c>
      <c r="D284" s="126"/>
      <c r="E284" s="126"/>
      <c r="F284" s="126"/>
      <c r="G284" s="126"/>
      <c r="H284" s="126"/>
      <c r="I284" s="126"/>
      <c r="J284" s="126"/>
      <c r="K284" s="126"/>
      <c r="L284" s="126"/>
      <c r="M284" s="126"/>
      <c r="N284" s="126"/>
      <c r="O284" s="126"/>
      <c r="P284" s="126"/>
      <c r="Q284" s="126"/>
      <c r="R284" s="126"/>
      <c r="S284" s="454" t="s">
        <v>950</v>
      </c>
      <c r="T284" s="126"/>
      <c r="U284" s="126"/>
      <c r="V284" s="126"/>
      <c r="W284" s="126"/>
      <c r="X284" s="126"/>
      <c r="Y284" s="126"/>
      <c r="Z284" s="126"/>
      <c r="AA284" s="126"/>
      <c r="AB284" s="126"/>
      <c r="AC284" s="126"/>
      <c r="AD284" s="126"/>
      <c r="AE284" s="126"/>
      <c r="AF284" s="126"/>
      <c r="AG284" s="126"/>
      <c r="AH284" s="466"/>
      <c r="AI284" s="454" t="s">
        <v>951</v>
      </c>
      <c r="AJ284" s="126"/>
      <c r="AK284" s="126"/>
      <c r="AL284" s="126"/>
      <c r="AM284" s="126"/>
      <c r="AN284" s="126"/>
      <c r="AO284" s="126"/>
      <c r="AP284" s="126"/>
      <c r="AQ284" s="126"/>
      <c r="AR284" s="126"/>
      <c r="AS284" s="126"/>
      <c r="AT284" s="126"/>
      <c r="AU284" s="126"/>
      <c r="AV284" s="126"/>
      <c r="AW284" s="126"/>
      <c r="AX284" s="466"/>
      <c r="AY284" s="454" t="s">
        <v>952</v>
      </c>
      <c r="AZ284" s="126"/>
      <c r="BA284" s="126"/>
      <c r="BB284" s="126"/>
      <c r="BC284" s="126"/>
      <c r="BD284" s="126"/>
      <c r="BE284" s="126"/>
      <c r="BF284" s="126"/>
      <c r="BG284" s="126"/>
      <c r="BH284" s="126"/>
      <c r="BI284" s="126"/>
      <c r="BJ284" s="126"/>
      <c r="BK284" s="126"/>
      <c r="BL284" s="126"/>
      <c r="BM284" s="126"/>
      <c r="BN284" s="466"/>
    </row>
    <row r="285" spans="1:67" outlineLevel="1">
      <c r="A285" s="254"/>
      <c r="B285" s="253"/>
      <c r="C285" s="126" t="s">
        <v>1123</v>
      </c>
      <c r="D285" s="126"/>
      <c r="E285" s="126"/>
      <c r="F285" s="126"/>
      <c r="G285" s="126" t="s">
        <v>1124</v>
      </c>
      <c r="H285" s="126"/>
      <c r="I285" s="126"/>
      <c r="J285" s="126"/>
      <c r="K285" s="126" t="s">
        <v>1125</v>
      </c>
      <c r="L285" s="126"/>
      <c r="M285" s="126"/>
      <c r="N285" s="126"/>
      <c r="O285" s="126" t="s">
        <v>876</v>
      </c>
      <c r="P285" s="126"/>
      <c r="Q285" s="126"/>
      <c r="R285" s="126"/>
      <c r="S285" s="454" t="s">
        <v>1123</v>
      </c>
      <c r="T285" s="126"/>
      <c r="U285" s="126"/>
      <c r="V285" s="126"/>
      <c r="W285" s="126" t="s">
        <v>1124</v>
      </c>
      <c r="X285" s="126"/>
      <c r="Y285" s="126"/>
      <c r="Z285" s="126"/>
      <c r="AA285" s="126" t="s">
        <v>1125</v>
      </c>
      <c r="AB285" s="126"/>
      <c r="AC285" s="126"/>
      <c r="AD285" s="126"/>
      <c r="AE285" s="126" t="s">
        <v>876</v>
      </c>
      <c r="AF285" s="126"/>
      <c r="AG285" s="126"/>
      <c r="AH285" s="466"/>
      <c r="AI285" s="454" t="s">
        <v>1123</v>
      </c>
      <c r="AJ285" s="126"/>
      <c r="AK285" s="126"/>
      <c r="AL285" s="126"/>
      <c r="AM285" s="126" t="s">
        <v>1124</v>
      </c>
      <c r="AN285" s="126"/>
      <c r="AO285" s="126"/>
      <c r="AP285" s="126"/>
      <c r="AQ285" s="126" t="s">
        <v>1125</v>
      </c>
      <c r="AR285" s="126"/>
      <c r="AS285" s="126"/>
      <c r="AT285" s="126"/>
      <c r="AU285" s="126" t="s">
        <v>876</v>
      </c>
      <c r="AV285" s="126"/>
      <c r="AW285" s="126"/>
      <c r="AX285" s="466"/>
      <c r="AY285" s="454" t="s">
        <v>1123</v>
      </c>
      <c r="AZ285" s="126"/>
      <c r="BA285" s="126"/>
      <c r="BB285" s="126"/>
      <c r="BC285" s="126" t="s">
        <v>1124</v>
      </c>
      <c r="BD285" s="126"/>
      <c r="BE285" s="126"/>
      <c r="BF285" s="126"/>
      <c r="BG285" s="126" t="s">
        <v>1125</v>
      </c>
      <c r="BH285" s="126"/>
      <c r="BI285" s="126"/>
      <c r="BJ285" s="126"/>
      <c r="BK285" s="126" t="s">
        <v>876</v>
      </c>
      <c r="BL285" s="126"/>
      <c r="BM285" s="126"/>
      <c r="BN285" s="466"/>
    </row>
    <row r="286" spans="1:67" outlineLevel="1">
      <c r="A286" s="254"/>
      <c r="B286" s="253"/>
      <c r="C286" s="21" t="s">
        <v>1437</v>
      </c>
      <c r="D286" s="21" t="s">
        <v>1438</v>
      </c>
      <c r="E286" s="21" t="s">
        <v>1439</v>
      </c>
      <c r="F286" s="21" t="s">
        <v>1440</v>
      </c>
      <c r="G286" s="21" t="s">
        <v>1437</v>
      </c>
      <c r="H286" s="21" t="s">
        <v>1438</v>
      </c>
      <c r="I286" s="21" t="s">
        <v>1439</v>
      </c>
      <c r="J286" s="21" t="s">
        <v>1440</v>
      </c>
      <c r="K286" s="21" t="s">
        <v>1437</v>
      </c>
      <c r="L286" s="21" t="s">
        <v>1438</v>
      </c>
      <c r="M286" s="21" t="s">
        <v>1439</v>
      </c>
      <c r="N286" s="21" t="s">
        <v>1440</v>
      </c>
      <c r="O286" s="21" t="s">
        <v>1437</v>
      </c>
      <c r="P286" s="21" t="s">
        <v>1438</v>
      </c>
      <c r="Q286" s="21" t="s">
        <v>1439</v>
      </c>
      <c r="R286" s="21" t="s">
        <v>1440</v>
      </c>
      <c r="S286" s="454"/>
      <c r="T286" s="126"/>
      <c r="U286" s="126"/>
      <c r="V286" s="126"/>
      <c r="W286" s="126"/>
      <c r="X286" s="126"/>
      <c r="Y286" s="126"/>
      <c r="Z286" s="126"/>
      <c r="AA286" s="126"/>
      <c r="AB286" s="126"/>
      <c r="AC286" s="126"/>
      <c r="AD286" s="126"/>
      <c r="AE286" s="126"/>
      <c r="AF286" s="126"/>
      <c r="AG286" s="126"/>
      <c r="AH286" s="466"/>
      <c r="AI286" s="454"/>
      <c r="AJ286" s="126"/>
      <c r="AK286" s="126"/>
      <c r="AL286" s="126"/>
      <c r="AM286" s="126"/>
      <c r="AN286" s="126"/>
      <c r="AO286" s="126"/>
      <c r="AP286" s="126"/>
      <c r="AQ286" s="126"/>
      <c r="AR286" s="126"/>
      <c r="AS286" s="126"/>
      <c r="AT286" s="126"/>
      <c r="AU286" s="126"/>
      <c r="AV286" s="126"/>
      <c r="AW286" s="126"/>
      <c r="AX286" s="466"/>
      <c r="AY286" s="454"/>
      <c r="AZ286" s="126"/>
      <c r="BA286" s="126"/>
      <c r="BB286" s="126"/>
      <c r="BC286" s="126"/>
      <c r="BD286" s="126"/>
      <c r="BE286" s="126"/>
      <c r="BF286" s="126"/>
      <c r="BG286" s="126"/>
      <c r="BH286" s="126"/>
      <c r="BI286" s="126"/>
      <c r="BJ286" s="126"/>
      <c r="BK286" s="126"/>
      <c r="BL286" s="126"/>
      <c r="BM286" s="126"/>
      <c r="BN286" s="466"/>
    </row>
    <row r="287" spans="1:67" ht="24.75" outlineLevel="2">
      <c r="B287" s="53" t="str">
        <f>"Grazing Intensity 1
"&amp;$B$208&amp;": Ewe Lambs"</f>
        <v>Grazing Intensity 1
Standard (7mo): Ewe Lambs</v>
      </c>
      <c r="C287" s="256">
        <f t="shared" ref="C287:C340" si="590">CHOOSE(d.Region,S287,AI287,AY287)</f>
        <v>12</v>
      </c>
      <c r="D287" s="256">
        <f t="shared" ref="D287:D340" si="591">CHOOSE(d.Region,T287,AJ287,AZ287)</f>
        <v>93</v>
      </c>
      <c r="E287" s="256">
        <f t="shared" ref="E287:E340" si="592">CHOOSE(d.Region,U287,AK287,BA287)</f>
        <v>483</v>
      </c>
      <c r="F287" s="256">
        <f t="shared" ref="F287:F340" si="593">CHOOSE(d.Region,V287,AL287,BB287)</f>
        <v>483</v>
      </c>
      <c r="G287" s="256">
        <f t="shared" ref="G287:G340" si="594">CHOOSE(d.Region,W287,AM287,BC287)</f>
        <v>0</v>
      </c>
      <c r="H287" s="256">
        <f t="shared" ref="H287:H340" si="595">CHOOSE(d.Region,X287,AN287,BD287)</f>
        <v>0</v>
      </c>
      <c r="I287" s="256">
        <f t="shared" ref="I287:I340" si="596">CHOOSE(d.Region,Y287,AO287,BE287)</f>
        <v>0</v>
      </c>
      <c r="J287" s="256">
        <f t="shared" ref="J287:J340" si="597">CHOOSE(d.Region,Z287,AP287,BF287)</f>
        <v>0</v>
      </c>
      <c r="K287" s="256">
        <f t="shared" ref="K287:K340" si="598">CHOOSE(d.Region,AA287,AQ287,BG287)</f>
        <v>0</v>
      </c>
      <c r="L287" s="256">
        <f t="shared" ref="L287:L340" si="599">CHOOSE(d.Region,AB287,AR287,BH287)</f>
        <v>0</v>
      </c>
      <c r="M287" s="256">
        <f t="shared" ref="M287:M340" si="600">CHOOSE(d.Region,AC287,AS287,BI287)</f>
        <v>0</v>
      </c>
      <c r="N287" s="256">
        <f t="shared" ref="N287:N340" si="601">CHOOSE(d.Region,AD287,AT287,BJ287)</f>
        <v>0</v>
      </c>
      <c r="O287" s="256">
        <f t="shared" ref="O287:O340" si="602">CHOOSE(d.Region,AE287,AU287,BK287)</f>
        <v>13</v>
      </c>
      <c r="P287" s="256">
        <f t="shared" ref="P287:P340" si="603">CHOOSE(d.Region,AF287,AV287,BL287)</f>
        <v>79</v>
      </c>
      <c r="Q287" s="256">
        <f t="shared" ref="Q287:Q340" si="604">CHOOSE(d.Region,AG287,AW287,BM287)</f>
        <v>414</v>
      </c>
      <c r="R287" s="451">
        <f t="shared" ref="R287:R340" si="605">CHOOSE(d.Region,AH287,AX287,BN287)</f>
        <v>414</v>
      </c>
      <c r="S287" s="462">
        <v>10</v>
      </c>
      <c r="T287" s="257">
        <v>54</v>
      </c>
      <c r="U287" s="257">
        <v>230</v>
      </c>
      <c r="V287" s="257">
        <f t="shared" ref="V287:V298" si="606">U287</f>
        <v>230</v>
      </c>
      <c r="W287" s="257"/>
      <c r="X287" s="257"/>
      <c r="Y287" s="257"/>
      <c r="Z287" s="257"/>
      <c r="AA287" s="257"/>
      <c r="AB287" s="257"/>
      <c r="AC287" s="257"/>
      <c r="AD287" s="257"/>
      <c r="AE287" s="257">
        <v>5</v>
      </c>
      <c r="AF287" s="257">
        <v>29</v>
      </c>
      <c r="AG287" s="257">
        <v>129</v>
      </c>
      <c r="AH287" s="473">
        <f t="shared" ref="AH287:AH298" si="607">AG287</f>
        <v>129</v>
      </c>
      <c r="AI287" s="462">
        <v>12</v>
      </c>
      <c r="AJ287" s="257">
        <v>93</v>
      </c>
      <c r="AK287" s="257">
        <v>483</v>
      </c>
      <c r="AL287" s="257">
        <f t="shared" ref="AL287:AL298" si="608">AK287</f>
        <v>483</v>
      </c>
      <c r="AM287" s="257"/>
      <c r="AN287" s="257"/>
      <c r="AO287" s="257"/>
      <c r="AP287" s="257"/>
      <c r="AQ287" s="257"/>
      <c r="AR287" s="257"/>
      <c r="AS287" s="257"/>
      <c r="AT287" s="257"/>
      <c r="AU287" s="257">
        <v>13</v>
      </c>
      <c r="AV287" s="257">
        <v>79</v>
      </c>
      <c r="AW287" s="257">
        <v>414</v>
      </c>
      <c r="AX287" s="473">
        <f t="shared" ref="AX287:AX298" si="609">AW287</f>
        <v>414</v>
      </c>
      <c r="AY287" s="462">
        <v>12</v>
      </c>
      <c r="AZ287" s="257">
        <v>93</v>
      </c>
      <c r="BA287" s="257">
        <v>483</v>
      </c>
      <c r="BB287" s="257">
        <f t="shared" ref="BB287:BB298" si="610">BA287</f>
        <v>483</v>
      </c>
      <c r="BC287" s="257"/>
      <c r="BD287" s="257"/>
      <c r="BE287" s="257"/>
      <c r="BF287" s="257"/>
      <c r="BG287" s="257"/>
      <c r="BH287" s="257"/>
      <c r="BI287" s="257"/>
      <c r="BJ287" s="257"/>
      <c r="BK287" s="257">
        <v>13</v>
      </c>
      <c r="BL287" s="257">
        <v>79</v>
      </c>
      <c r="BM287" s="257">
        <v>414</v>
      </c>
      <c r="BN287" s="473">
        <f t="shared" ref="BN287:BN298" si="611">BM287</f>
        <v>414</v>
      </c>
      <c r="BO287" s="258" t="s">
        <v>1098</v>
      </c>
    </row>
    <row r="288" spans="1:67" outlineLevel="2">
      <c r="B288" s="54" t="s">
        <v>1134</v>
      </c>
      <c r="C288" s="259">
        <f t="shared" si="590"/>
        <v>13</v>
      </c>
      <c r="D288" s="259">
        <f t="shared" si="591"/>
        <v>117</v>
      </c>
      <c r="E288" s="259">
        <f t="shared" si="592"/>
        <v>608</v>
      </c>
      <c r="F288" s="259">
        <f t="shared" si="593"/>
        <v>608</v>
      </c>
      <c r="G288" s="259">
        <f t="shared" si="594"/>
        <v>0</v>
      </c>
      <c r="H288" s="259">
        <f t="shared" si="595"/>
        <v>0</v>
      </c>
      <c r="I288" s="259">
        <f t="shared" si="596"/>
        <v>0</v>
      </c>
      <c r="J288" s="259">
        <f t="shared" si="597"/>
        <v>0</v>
      </c>
      <c r="K288" s="259">
        <f t="shared" si="598"/>
        <v>0</v>
      </c>
      <c r="L288" s="259">
        <f t="shared" si="599"/>
        <v>0</v>
      </c>
      <c r="M288" s="259">
        <f t="shared" si="600"/>
        <v>0</v>
      </c>
      <c r="N288" s="259">
        <f t="shared" si="601"/>
        <v>0</v>
      </c>
      <c r="O288" s="259">
        <f t="shared" si="602"/>
        <v>18</v>
      </c>
      <c r="P288" s="259">
        <f t="shared" si="603"/>
        <v>108</v>
      </c>
      <c r="Q288" s="259">
        <f t="shared" si="604"/>
        <v>539</v>
      </c>
      <c r="R288" s="452">
        <f t="shared" si="605"/>
        <v>539</v>
      </c>
      <c r="S288" s="463">
        <v>7</v>
      </c>
      <c r="T288" s="464">
        <v>59</v>
      </c>
      <c r="U288" s="464">
        <v>246</v>
      </c>
      <c r="V288" s="464">
        <f t="shared" si="606"/>
        <v>246</v>
      </c>
      <c r="W288" s="464"/>
      <c r="X288" s="464"/>
      <c r="Y288" s="464"/>
      <c r="Z288" s="464"/>
      <c r="AA288" s="464"/>
      <c r="AB288" s="464"/>
      <c r="AC288" s="464"/>
      <c r="AD288" s="464"/>
      <c r="AE288" s="464">
        <v>6</v>
      </c>
      <c r="AF288" s="464">
        <v>46</v>
      </c>
      <c r="AG288" s="464">
        <v>201</v>
      </c>
      <c r="AH288" s="474">
        <f t="shared" si="607"/>
        <v>201</v>
      </c>
      <c r="AI288" s="463">
        <v>13</v>
      </c>
      <c r="AJ288" s="464">
        <v>117</v>
      </c>
      <c r="AK288" s="464">
        <v>608</v>
      </c>
      <c r="AL288" s="464">
        <f t="shared" si="608"/>
        <v>608</v>
      </c>
      <c r="AM288" s="464"/>
      <c r="AN288" s="464"/>
      <c r="AO288" s="464"/>
      <c r="AP288" s="464"/>
      <c r="AQ288" s="464"/>
      <c r="AR288" s="464"/>
      <c r="AS288" s="464"/>
      <c r="AT288" s="464"/>
      <c r="AU288" s="464">
        <v>18</v>
      </c>
      <c r="AV288" s="464">
        <v>108</v>
      </c>
      <c r="AW288" s="464">
        <v>539</v>
      </c>
      <c r="AX288" s="474">
        <f t="shared" si="609"/>
        <v>539</v>
      </c>
      <c r="AY288" s="463">
        <v>13</v>
      </c>
      <c r="AZ288" s="464">
        <v>117</v>
      </c>
      <c r="BA288" s="464">
        <v>608</v>
      </c>
      <c r="BB288" s="464">
        <f t="shared" si="610"/>
        <v>608</v>
      </c>
      <c r="BC288" s="464"/>
      <c r="BD288" s="464"/>
      <c r="BE288" s="464"/>
      <c r="BF288" s="464"/>
      <c r="BG288" s="464"/>
      <c r="BH288" s="464"/>
      <c r="BI288" s="464"/>
      <c r="BJ288" s="464"/>
      <c r="BK288" s="464">
        <v>18</v>
      </c>
      <c r="BL288" s="464">
        <v>108</v>
      </c>
      <c r="BM288" s="464">
        <v>539</v>
      </c>
      <c r="BN288" s="474">
        <f t="shared" si="611"/>
        <v>539</v>
      </c>
      <c r="BO288" s="260"/>
    </row>
    <row r="289" spans="2:67" outlineLevel="2">
      <c r="B289" s="55" t="s">
        <v>1135</v>
      </c>
      <c r="C289" s="261">
        <f t="shared" si="590"/>
        <v>13</v>
      </c>
      <c r="D289" s="261">
        <f t="shared" si="591"/>
        <v>89</v>
      </c>
      <c r="E289" s="261">
        <f t="shared" si="592"/>
        <v>408</v>
      </c>
      <c r="F289" s="261">
        <f t="shared" si="593"/>
        <v>408</v>
      </c>
      <c r="G289" s="261">
        <f t="shared" si="594"/>
        <v>0</v>
      </c>
      <c r="H289" s="261">
        <f t="shared" si="595"/>
        <v>0</v>
      </c>
      <c r="I289" s="261">
        <f t="shared" si="596"/>
        <v>0</v>
      </c>
      <c r="J289" s="261">
        <f t="shared" si="597"/>
        <v>0</v>
      </c>
      <c r="K289" s="261">
        <f t="shared" si="598"/>
        <v>0</v>
      </c>
      <c r="L289" s="261">
        <f t="shared" si="599"/>
        <v>0</v>
      </c>
      <c r="M289" s="261">
        <f t="shared" si="600"/>
        <v>0</v>
      </c>
      <c r="N289" s="261">
        <f t="shared" si="601"/>
        <v>0</v>
      </c>
      <c r="O289" s="261">
        <f t="shared" si="602"/>
        <v>14</v>
      </c>
      <c r="P289" s="261">
        <f t="shared" si="603"/>
        <v>94</v>
      </c>
      <c r="Q289" s="261">
        <f t="shared" si="604"/>
        <v>425</v>
      </c>
      <c r="R289" s="453">
        <f t="shared" si="605"/>
        <v>425</v>
      </c>
      <c r="S289" s="465">
        <v>10</v>
      </c>
      <c r="T289" s="262">
        <v>59</v>
      </c>
      <c r="U289" s="262">
        <v>224</v>
      </c>
      <c r="V289" s="262">
        <f t="shared" si="606"/>
        <v>224</v>
      </c>
      <c r="W289" s="262"/>
      <c r="X289" s="262"/>
      <c r="Y289" s="262"/>
      <c r="Z289" s="262"/>
      <c r="AA289" s="262"/>
      <c r="AB289" s="262"/>
      <c r="AC289" s="262"/>
      <c r="AD289" s="262"/>
      <c r="AE289" s="262">
        <v>6</v>
      </c>
      <c r="AF289" s="262">
        <v>46</v>
      </c>
      <c r="AG289" s="262">
        <v>207</v>
      </c>
      <c r="AH289" s="475">
        <f t="shared" si="607"/>
        <v>207</v>
      </c>
      <c r="AI289" s="465">
        <v>13</v>
      </c>
      <c r="AJ289" s="262">
        <v>89</v>
      </c>
      <c r="AK289" s="262">
        <v>408</v>
      </c>
      <c r="AL289" s="262">
        <f t="shared" si="608"/>
        <v>408</v>
      </c>
      <c r="AM289" s="262"/>
      <c r="AN289" s="262"/>
      <c r="AO289" s="262"/>
      <c r="AP289" s="262"/>
      <c r="AQ289" s="262"/>
      <c r="AR289" s="262"/>
      <c r="AS289" s="262"/>
      <c r="AT289" s="262"/>
      <c r="AU289" s="262">
        <v>14</v>
      </c>
      <c r="AV289" s="262">
        <v>94</v>
      </c>
      <c r="AW289" s="262">
        <v>425</v>
      </c>
      <c r="AX289" s="475">
        <f t="shared" si="609"/>
        <v>425</v>
      </c>
      <c r="AY289" s="465">
        <v>13</v>
      </c>
      <c r="AZ289" s="262">
        <v>89</v>
      </c>
      <c r="BA289" s="262">
        <v>408</v>
      </c>
      <c r="BB289" s="262">
        <f t="shared" si="610"/>
        <v>408</v>
      </c>
      <c r="BC289" s="262"/>
      <c r="BD289" s="262"/>
      <c r="BE289" s="262"/>
      <c r="BF289" s="262"/>
      <c r="BG289" s="262"/>
      <c r="BH289" s="262"/>
      <c r="BI289" s="262"/>
      <c r="BJ289" s="262"/>
      <c r="BK289" s="262">
        <v>14</v>
      </c>
      <c r="BL289" s="262">
        <v>94</v>
      </c>
      <c r="BM289" s="262">
        <v>425</v>
      </c>
      <c r="BN289" s="475">
        <f t="shared" si="611"/>
        <v>425</v>
      </c>
      <c r="BO289" s="260"/>
    </row>
    <row r="290" spans="2:67" outlineLevel="2">
      <c r="B290" s="53" t="str">
        <f>$B$209&amp;": Ewe Lambs"</f>
        <v>Early: Ewe Lambs</v>
      </c>
      <c r="C290" s="256">
        <f t="shared" si="590"/>
        <v>12</v>
      </c>
      <c r="D290" s="256">
        <f t="shared" si="591"/>
        <v>93</v>
      </c>
      <c r="E290" s="256">
        <f t="shared" si="592"/>
        <v>483</v>
      </c>
      <c r="F290" s="256">
        <f t="shared" si="593"/>
        <v>483</v>
      </c>
      <c r="G290" s="256">
        <f t="shared" si="594"/>
        <v>0</v>
      </c>
      <c r="H290" s="256">
        <f t="shared" si="595"/>
        <v>0</v>
      </c>
      <c r="I290" s="256">
        <f t="shared" si="596"/>
        <v>0</v>
      </c>
      <c r="J290" s="256">
        <f t="shared" si="597"/>
        <v>0</v>
      </c>
      <c r="K290" s="256">
        <f t="shared" si="598"/>
        <v>0</v>
      </c>
      <c r="L290" s="256">
        <f t="shared" si="599"/>
        <v>0</v>
      </c>
      <c r="M290" s="256">
        <f t="shared" si="600"/>
        <v>0</v>
      </c>
      <c r="N290" s="256">
        <f t="shared" si="601"/>
        <v>0</v>
      </c>
      <c r="O290" s="256">
        <f t="shared" si="602"/>
        <v>13</v>
      </c>
      <c r="P290" s="256">
        <f t="shared" si="603"/>
        <v>79</v>
      </c>
      <c r="Q290" s="256">
        <f t="shared" si="604"/>
        <v>414</v>
      </c>
      <c r="R290" s="451">
        <f t="shared" si="605"/>
        <v>414</v>
      </c>
      <c r="S290" s="462">
        <v>10</v>
      </c>
      <c r="T290" s="257">
        <v>54</v>
      </c>
      <c r="U290" s="257">
        <v>230</v>
      </c>
      <c r="V290" s="257">
        <f t="shared" si="606"/>
        <v>230</v>
      </c>
      <c r="W290" s="257"/>
      <c r="X290" s="257"/>
      <c r="Y290" s="257"/>
      <c r="Z290" s="257"/>
      <c r="AA290" s="257"/>
      <c r="AB290" s="257"/>
      <c r="AC290" s="257"/>
      <c r="AD290" s="257"/>
      <c r="AE290" s="257">
        <v>5</v>
      </c>
      <c r="AF290" s="257">
        <v>29</v>
      </c>
      <c r="AG290" s="257">
        <v>129</v>
      </c>
      <c r="AH290" s="473">
        <f t="shared" si="607"/>
        <v>129</v>
      </c>
      <c r="AI290" s="462">
        <v>12</v>
      </c>
      <c r="AJ290" s="257">
        <v>93</v>
      </c>
      <c r="AK290" s="257">
        <v>483</v>
      </c>
      <c r="AL290" s="257">
        <f t="shared" si="608"/>
        <v>483</v>
      </c>
      <c r="AM290" s="257"/>
      <c r="AN290" s="257"/>
      <c r="AO290" s="257"/>
      <c r="AP290" s="257"/>
      <c r="AQ290" s="257"/>
      <c r="AR290" s="257"/>
      <c r="AS290" s="257"/>
      <c r="AT290" s="257"/>
      <c r="AU290" s="257">
        <v>13</v>
      </c>
      <c r="AV290" s="257">
        <v>79</v>
      </c>
      <c r="AW290" s="257">
        <v>414</v>
      </c>
      <c r="AX290" s="473">
        <f t="shared" si="609"/>
        <v>414</v>
      </c>
      <c r="AY290" s="462">
        <v>12</v>
      </c>
      <c r="AZ290" s="257">
        <v>93</v>
      </c>
      <c r="BA290" s="257">
        <v>483</v>
      </c>
      <c r="BB290" s="257">
        <f t="shared" si="610"/>
        <v>483</v>
      </c>
      <c r="BC290" s="257"/>
      <c r="BD290" s="257"/>
      <c r="BE290" s="257"/>
      <c r="BF290" s="257"/>
      <c r="BG290" s="257"/>
      <c r="BH290" s="257"/>
      <c r="BI290" s="257"/>
      <c r="BJ290" s="257"/>
      <c r="BK290" s="257">
        <v>13</v>
      </c>
      <c r="BL290" s="257">
        <v>79</v>
      </c>
      <c r="BM290" s="257">
        <v>414</v>
      </c>
      <c r="BN290" s="473">
        <f t="shared" si="611"/>
        <v>414</v>
      </c>
      <c r="BO290" s="258" t="s">
        <v>1098</v>
      </c>
    </row>
    <row r="291" spans="2:67" outlineLevel="2">
      <c r="B291" s="54" t="s">
        <v>1134</v>
      </c>
      <c r="C291" s="259">
        <f t="shared" si="590"/>
        <v>13</v>
      </c>
      <c r="D291" s="259">
        <f t="shared" si="591"/>
        <v>117</v>
      </c>
      <c r="E291" s="259">
        <f t="shared" si="592"/>
        <v>608</v>
      </c>
      <c r="F291" s="259">
        <f t="shared" si="593"/>
        <v>608</v>
      </c>
      <c r="G291" s="259">
        <f t="shared" si="594"/>
        <v>0</v>
      </c>
      <c r="H291" s="259">
        <f t="shared" si="595"/>
        <v>0</v>
      </c>
      <c r="I291" s="259">
        <f t="shared" si="596"/>
        <v>0</v>
      </c>
      <c r="J291" s="259">
        <f t="shared" si="597"/>
        <v>0</v>
      </c>
      <c r="K291" s="259">
        <f t="shared" si="598"/>
        <v>0</v>
      </c>
      <c r="L291" s="259">
        <f t="shared" si="599"/>
        <v>0</v>
      </c>
      <c r="M291" s="259">
        <f t="shared" si="600"/>
        <v>0</v>
      </c>
      <c r="N291" s="259">
        <f t="shared" si="601"/>
        <v>0</v>
      </c>
      <c r="O291" s="259">
        <f t="shared" si="602"/>
        <v>18</v>
      </c>
      <c r="P291" s="259">
        <f t="shared" si="603"/>
        <v>108</v>
      </c>
      <c r="Q291" s="259">
        <f t="shared" si="604"/>
        <v>539</v>
      </c>
      <c r="R291" s="452">
        <f t="shared" si="605"/>
        <v>539</v>
      </c>
      <c r="S291" s="463">
        <v>7</v>
      </c>
      <c r="T291" s="464">
        <v>59</v>
      </c>
      <c r="U291" s="464">
        <v>246</v>
      </c>
      <c r="V291" s="464">
        <f t="shared" si="606"/>
        <v>246</v>
      </c>
      <c r="W291" s="464"/>
      <c r="X291" s="464"/>
      <c r="Y291" s="464"/>
      <c r="Z291" s="464"/>
      <c r="AA291" s="464"/>
      <c r="AB291" s="464"/>
      <c r="AC291" s="464"/>
      <c r="AD291" s="464"/>
      <c r="AE291" s="464">
        <v>6</v>
      </c>
      <c r="AF291" s="464">
        <v>46</v>
      </c>
      <c r="AG291" s="464">
        <v>201</v>
      </c>
      <c r="AH291" s="474">
        <f t="shared" si="607"/>
        <v>201</v>
      </c>
      <c r="AI291" s="463">
        <v>13</v>
      </c>
      <c r="AJ291" s="464">
        <v>117</v>
      </c>
      <c r="AK291" s="464">
        <v>608</v>
      </c>
      <c r="AL291" s="464">
        <f t="shared" si="608"/>
        <v>608</v>
      </c>
      <c r="AM291" s="464"/>
      <c r="AN291" s="464"/>
      <c r="AO291" s="464"/>
      <c r="AP291" s="464"/>
      <c r="AQ291" s="464"/>
      <c r="AR291" s="464"/>
      <c r="AS291" s="464"/>
      <c r="AT291" s="464"/>
      <c r="AU291" s="464">
        <v>18</v>
      </c>
      <c r="AV291" s="464">
        <v>108</v>
      </c>
      <c r="AW291" s="464">
        <v>539</v>
      </c>
      <c r="AX291" s="474">
        <f t="shared" si="609"/>
        <v>539</v>
      </c>
      <c r="AY291" s="463">
        <v>13</v>
      </c>
      <c r="AZ291" s="464">
        <v>117</v>
      </c>
      <c r="BA291" s="464">
        <v>608</v>
      </c>
      <c r="BB291" s="464">
        <f t="shared" si="610"/>
        <v>608</v>
      </c>
      <c r="BC291" s="464"/>
      <c r="BD291" s="464"/>
      <c r="BE291" s="464"/>
      <c r="BF291" s="464"/>
      <c r="BG291" s="464"/>
      <c r="BH291" s="464"/>
      <c r="BI291" s="464"/>
      <c r="BJ291" s="464"/>
      <c r="BK291" s="464">
        <v>18</v>
      </c>
      <c r="BL291" s="464">
        <v>108</v>
      </c>
      <c r="BM291" s="464">
        <v>539</v>
      </c>
      <c r="BN291" s="474">
        <f t="shared" si="611"/>
        <v>539</v>
      </c>
      <c r="BO291" s="260"/>
    </row>
    <row r="292" spans="2:67" outlineLevel="2">
      <c r="B292" s="55" t="s">
        <v>1135</v>
      </c>
      <c r="C292" s="261">
        <f t="shared" si="590"/>
        <v>13</v>
      </c>
      <c r="D292" s="261">
        <f t="shared" si="591"/>
        <v>89</v>
      </c>
      <c r="E292" s="261">
        <f t="shared" si="592"/>
        <v>408</v>
      </c>
      <c r="F292" s="261">
        <f t="shared" si="593"/>
        <v>408</v>
      </c>
      <c r="G292" s="261">
        <f t="shared" si="594"/>
        <v>0</v>
      </c>
      <c r="H292" s="261">
        <f t="shared" si="595"/>
        <v>0</v>
      </c>
      <c r="I292" s="261">
        <f t="shared" si="596"/>
        <v>0</v>
      </c>
      <c r="J292" s="261">
        <f t="shared" si="597"/>
        <v>0</v>
      </c>
      <c r="K292" s="261">
        <f t="shared" si="598"/>
        <v>0</v>
      </c>
      <c r="L292" s="261">
        <f t="shared" si="599"/>
        <v>0</v>
      </c>
      <c r="M292" s="261">
        <f t="shared" si="600"/>
        <v>0</v>
      </c>
      <c r="N292" s="261">
        <f t="shared" si="601"/>
        <v>0</v>
      </c>
      <c r="O292" s="261">
        <f t="shared" si="602"/>
        <v>14</v>
      </c>
      <c r="P292" s="261">
        <f t="shared" si="603"/>
        <v>94</v>
      </c>
      <c r="Q292" s="261">
        <f t="shared" si="604"/>
        <v>425</v>
      </c>
      <c r="R292" s="453">
        <f t="shared" si="605"/>
        <v>425</v>
      </c>
      <c r="S292" s="465">
        <v>10</v>
      </c>
      <c r="T292" s="262">
        <v>59</v>
      </c>
      <c r="U292" s="262">
        <v>224</v>
      </c>
      <c r="V292" s="262">
        <f t="shared" si="606"/>
        <v>224</v>
      </c>
      <c r="W292" s="262"/>
      <c r="X292" s="262"/>
      <c r="Y292" s="262"/>
      <c r="Z292" s="262"/>
      <c r="AA292" s="262"/>
      <c r="AB292" s="262"/>
      <c r="AC292" s="262"/>
      <c r="AD292" s="262"/>
      <c r="AE292" s="262">
        <v>6</v>
      </c>
      <c r="AF292" s="262">
        <v>46</v>
      </c>
      <c r="AG292" s="262">
        <v>207</v>
      </c>
      <c r="AH292" s="475">
        <f t="shared" si="607"/>
        <v>207</v>
      </c>
      <c r="AI292" s="465">
        <v>13</v>
      </c>
      <c r="AJ292" s="262">
        <v>89</v>
      </c>
      <c r="AK292" s="262">
        <v>408</v>
      </c>
      <c r="AL292" s="262">
        <f t="shared" si="608"/>
        <v>408</v>
      </c>
      <c r="AM292" s="262"/>
      <c r="AN292" s="262"/>
      <c r="AO292" s="262"/>
      <c r="AP292" s="262"/>
      <c r="AQ292" s="262"/>
      <c r="AR292" s="262"/>
      <c r="AS292" s="262"/>
      <c r="AT292" s="262"/>
      <c r="AU292" s="262">
        <v>14</v>
      </c>
      <c r="AV292" s="262">
        <v>94</v>
      </c>
      <c r="AW292" s="262">
        <v>425</v>
      </c>
      <c r="AX292" s="475">
        <f t="shared" si="609"/>
        <v>425</v>
      </c>
      <c r="AY292" s="465">
        <v>13</v>
      </c>
      <c r="AZ292" s="262">
        <v>89</v>
      </c>
      <c r="BA292" s="262">
        <v>408</v>
      </c>
      <c r="BB292" s="262">
        <f t="shared" si="610"/>
        <v>408</v>
      </c>
      <c r="BC292" s="262"/>
      <c r="BD292" s="262"/>
      <c r="BE292" s="262"/>
      <c r="BF292" s="262"/>
      <c r="BG292" s="262"/>
      <c r="BH292" s="262"/>
      <c r="BI292" s="262"/>
      <c r="BJ292" s="262"/>
      <c r="BK292" s="262">
        <v>14</v>
      </c>
      <c r="BL292" s="262">
        <v>94</v>
      </c>
      <c r="BM292" s="262">
        <v>425</v>
      </c>
      <c r="BN292" s="475">
        <f t="shared" si="611"/>
        <v>425</v>
      </c>
      <c r="BO292" s="260"/>
    </row>
    <row r="293" spans="2:67" outlineLevel="2">
      <c r="B293" s="53" t="str">
        <f>$B$210&amp;": Ewe Lambs"</f>
        <v>Middle: Ewe Lambs</v>
      </c>
      <c r="C293" s="256">
        <f t="shared" si="590"/>
        <v>12</v>
      </c>
      <c r="D293" s="256">
        <f t="shared" si="591"/>
        <v>93</v>
      </c>
      <c r="E293" s="256">
        <f t="shared" si="592"/>
        <v>483</v>
      </c>
      <c r="F293" s="256">
        <f t="shared" si="593"/>
        <v>483</v>
      </c>
      <c r="G293" s="256">
        <f t="shared" si="594"/>
        <v>0</v>
      </c>
      <c r="H293" s="256">
        <f t="shared" si="595"/>
        <v>0</v>
      </c>
      <c r="I293" s="256">
        <f t="shared" si="596"/>
        <v>0</v>
      </c>
      <c r="J293" s="256">
        <f t="shared" si="597"/>
        <v>0</v>
      </c>
      <c r="K293" s="256">
        <f t="shared" si="598"/>
        <v>0</v>
      </c>
      <c r="L293" s="256">
        <f t="shared" si="599"/>
        <v>0</v>
      </c>
      <c r="M293" s="256">
        <f t="shared" si="600"/>
        <v>0</v>
      </c>
      <c r="N293" s="256">
        <f t="shared" si="601"/>
        <v>0</v>
      </c>
      <c r="O293" s="256">
        <f t="shared" si="602"/>
        <v>13</v>
      </c>
      <c r="P293" s="256">
        <f t="shared" si="603"/>
        <v>79</v>
      </c>
      <c r="Q293" s="256">
        <f t="shared" si="604"/>
        <v>414</v>
      </c>
      <c r="R293" s="451">
        <f t="shared" si="605"/>
        <v>414</v>
      </c>
      <c r="S293" s="462">
        <v>10</v>
      </c>
      <c r="T293" s="257">
        <v>54</v>
      </c>
      <c r="U293" s="257">
        <v>230</v>
      </c>
      <c r="V293" s="257">
        <f t="shared" si="606"/>
        <v>230</v>
      </c>
      <c r="W293" s="257"/>
      <c r="X293" s="257"/>
      <c r="Y293" s="257"/>
      <c r="Z293" s="257"/>
      <c r="AA293" s="257"/>
      <c r="AB293" s="257"/>
      <c r="AC293" s="257"/>
      <c r="AD293" s="257"/>
      <c r="AE293" s="257">
        <v>5</v>
      </c>
      <c r="AF293" s="257">
        <v>29</v>
      </c>
      <c r="AG293" s="257">
        <v>129</v>
      </c>
      <c r="AH293" s="473">
        <f t="shared" si="607"/>
        <v>129</v>
      </c>
      <c r="AI293" s="462">
        <v>12</v>
      </c>
      <c r="AJ293" s="257">
        <v>93</v>
      </c>
      <c r="AK293" s="257">
        <v>483</v>
      </c>
      <c r="AL293" s="257">
        <f t="shared" si="608"/>
        <v>483</v>
      </c>
      <c r="AM293" s="257"/>
      <c r="AN293" s="257"/>
      <c r="AO293" s="257"/>
      <c r="AP293" s="257"/>
      <c r="AQ293" s="257"/>
      <c r="AR293" s="257"/>
      <c r="AS293" s="257"/>
      <c r="AT293" s="257"/>
      <c r="AU293" s="257">
        <v>13</v>
      </c>
      <c r="AV293" s="257">
        <v>79</v>
      </c>
      <c r="AW293" s="257">
        <v>414</v>
      </c>
      <c r="AX293" s="473">
        <f t="shared" si="609"/>
        <v>414</v>
      </c>
      <c r="AY293" s="462">
        <v>12</v>
      </c>
      <c r="AZ293" s="257">
        <v>93</v>
      </c>
      <c r="BA293" s="257">
        <v>483</v>
      </c>
      <c r="BB293" s="257">
        <f t="shared" si="610"/>
        <v>483</v>
      </c>
      <c r="BC293" s="257"/>
      <c r="BD293" s="257"/>
      <c r="BE293" s="257"/>
      <c r="BF293" s="257"/>
      <c r="BG293" s="257"/>
      <c r="BH293" s="257"/>
      <c r="BI293" s="257"/>
      <c r="BJ293" s="257"/>
      <c r="BK293" s="257">
        <v>13</v>
      </c>
      <c r="BL293" s="257">
        <v>79</v>
      </c>
      <c r="BM293" s="257">
        <v>414</v>
      </c>
      <c r="BN293" s="473">
        <f t="shared" si="611"/>
        <v>414</v>
      </c>
      <c r="BO293" s="258" t="s">
        <v>1098</v>
      </c>
    </row>
    <row r="294" spans="2:67" outlineLevel="2">
      <c r="B294" s="54" t="s">
        <v>1134</v>
      </c>
      <c r="C294" s="259">
        <f t="shared" si="590"/>
        <v>13</v>
      </c>
      <c r="D294" s="259">
        <f t="shared" si="591"/>
        <v>117</v>
      </c>
      <c r="E294" s="259">
        <f t="shared" si="592"/>
        <v>608</v>
      </c>
      <c r="F294" s="259">
        <f t="shared" si="593"/>
        <v>608</v>
      </c>
      <c r="G294" s="259">
        <f t="shared" si="594"/>
        <v>0</v>
      </c>
      <c r="H294" s="259">
        <f t="shared" si="595"/>
        <v>0</v>
      </c>
      <c r="I294" s="259">
        <f t="shared" si="596"/>
        <v>0</v>
      </c>
      <c r="J294" s="259">
        <f t="shared" si="597"/>
        <v>0</v>
      </c>
      <c r="K294" s="259">
        <f t="shared" si="598"/>
        <v>0</v>
      </c>
      <c r="L294" s="259">
        <f t="shared" si="599"/>
        <v>0</v>
      </c>
      <c r="M294" s="259">
        <f t="shared" si="600"/>
        <v>0</v>
      </c>
      <c r="N294" s="259">
        <f t="shared" si="601"/>
        <v>0</v>
      </c>
      <c r="O294" s="259">
        <f t="shared" si="602"/>
        <v>18</v>
      </c>
      <c r="P294" s="259">
        <f t="shared" si="603"/>
        <v>108</v>
      </c>
      <c r="Q294" s="259">
        <f t="shared" si="604"/>
        <v>539</v>
      </c>
      <c r="R294" s="452">
        <f t="shared" si="605"/>
        <v>539</v>
      </c>
      <c r="S294" s="463">
        <v>7</v>
      </c>
      <c r="T294" s="464">
        <v>59</v>
      </c>
      <c r="U294" s="464">
        <v>246</v>
      </c>
      <c r="V294" s="464">
        <f t="shared" si="606"/>
        <v>246</v>
      </c>
      <c r="W294" s="464"/>
      <c r="X294" s="464"/>
      <c r="Y294" s="464"/>
      <c r="Z294" s="464"/>
      <c r="AA294" s="464"/>
      <c r="AB294" s="464"/>
      <c r="AC294" s="464"/>
      <c r="AD294" s="464"/>
      <c r="AE294" s="464">
        <v>6</v>
      </c>
      <c r="AF294" s="464">
        <v>46</v>
      </c>
      <c r="AG294" s="464">
        <v>201</v>
      </c>
      <c r="AH294" s="474">
        <f t="shared" si="607"/>
        <v>201</v>
      </c>
      <c r="AI294" s="463">
        <v>13</v>
      </c>
      <c r="AJ294" s="464">
        <v>117</v>
      </c>
      <c r="AK294" s="464">
        <v>608</v>
      </c>
      <c r="AL294" s="464">
        <f t="shared" si="608"/>
        <v>608</v>
      </c>
      <c r="AM294" s="464"/>
      <c r="AN294" s="464"/>
      <c r="AO294" s="464"/>
      <c r="AP294" s="464"/>
      <c r="AQ294" s="464"/>
      <c r="AR294" s="464"/>
      <c r="AS294" s="464"/>
      <c r="AT294" s="464"/>
      <c r="AU294" s="464">
        <v>18</v>
      </c>
      <c r="AV294" s="464">
        <v>108</v>
      </c>
      <c r="AW294" s="464">
        <v>539</v>
      </c>
      <c r="AX294" s="474">
        <f t="shared" si="609"/>
        <v>539</v>
      </c>
      <c r="AY294" s="463">
        <v>13</v>
      </c>
      <c r="AZ294" s="464">
        <v>117</v>
      </c>
      <c r="BA294" s="464">
        <v>608</v>
      </c>
      <c r="BB294" s="464">
        <f t="shared" si="610"/>
        <v>608</v>
      </c>
      <c r="BC294" s="464"/>
      <c r="BD294" s="464"/>
      <c r="BE294" s="464"/>
      <c r="BF294" s="464"/>
      <c r="BG294" s="464"/>
      <c r="BH294" s="464"/>
      <c r="BI294" s="464"/>
      <c r="BJ294" s="464"/>
      <c r="BK294" s="464">
        <v>18</v>
      </c>
      <c r="BL294" s="464">
        <v>108</v>
      </c>
      <c r="BM294" s="464">
        <v>539</v>
      </c>
      <c r="BN294" s="474">
        <f t="shared" si="611"/>
        <v>539</v>
      </c>
      <c r="BO294" s="260"/>
    </row>
    <row r="295" spans="2:67" outlineLevel="2">
      <c r="B295" s="55" t="s">
        <v>1135</v>
      </c>
      <c r="C295" s="261">
        <f t="shared" si="590"/>
        <v>13</v>
      </c>
      <c r="D295" s="261">
        <f t="shared" si="591"/>
        <v>89</v>
      </c>
      <c r="E295" s="261">
        <f t="shared" si="592"/>
        <v>408</v>
      </c>
      <c r="F295" s="261">
        <f t="shared" si="593"/>
        <v>408</v>
      </c>
      <c r="G295" s="261">
        <f t="shared" si="594"/>
        <v>0</v>
      </c>
      <c r="H295" s="261">
        <f t="shared" si="595"/>
        <v>0</v>
      </c>
      <c r="I295" s="261">
        <f t="shared" si="596"/>
        <v>0</v>
      </c>
      <c r="J295" s="261">
        <f t="shared" si="597"/>
        <v>0</v>
      </c>
      <c r="K295" s="261">
        <f t="shared" si="598"/>
        <v>0</v>
      </c>
      <c r="L295" s="261">
        <f t="shared" si="599"/>
        <v>0</v>
      </c>
      <c r="M295" s="261">
        <f t="shared" si="600"/>
        <v>0</v>
      </c>
      <c r="N295" s="261">
        <f t="shared" si="601"/>
        <v>0</v>
      </c>
      <c r="O295" s="261">
        <f t="shared" si="602"/>
        <v>14</v>
      </c>
      <c r="P295" s="261">
        <f t="shared" si="603"/>
        <v>94</v>
      </c>
      <c r="Q295" s="261">
        <f t="shared" si="604"/>
        <v>425</v>
      </c>
      <c r="R295" s="453">
        <f t="shared" si="605"/>
        <v>425</v>
      </c>
      <c r="S295" s="465">
        <v>10</v>
      </c>
      <c r="T295" s="262">
        <v>59</v>
      </c>
      <c r="U295" s="262">
        <v>224</v>
      </c>
      <c r="V295" s="262">
        <f t="shared" si="606"/>
        <v>224</v>
      </c>
      <c r="W295" s="262"/>
      <c r="X295" s="262"/>
      <c r="Y295" s="262"/>
      <c r="Z295" s="262"/>
      <c r="AA295" s="262"/>
      <c r="AB295" s="262"/>
      <c r="AC295" s="262"/>
      <c r="AD295" s="262"/>
      <c r="AE295" s="262">
        <v>6</v>
      </c>
      <c r="AF295" s="262">
        <v>46</v>
      </c>
      <c r="AG295" s="262">
        <v>207</v>
      </c>
      <c r="AH295" s="475">
        <f t="shared" si="607"/>
        <v>207</v>
      </c>
      <c r="AI295" s="465">
        <v>13</v>
      </c>
      <c r="AJ295" s="262">
        <v>89</v>
      </c>
      <c r="AK295" s="262">
        <v>408</v>
      </c>
      <c r="AL295" s="262">
        <f t="shared" si="608"/>
        <v>408</v>
      </c>
      <c r="AM295" s="262"/>
      <c r="AN295" s="262"/>
      <c r="AO295" s="262"/>
      <c r="AP295" s="262"/>
      <c r="AQ295" s="262"/>
      <c r="AR295" s="262"/>
      <c r="AS295" s="262"/>
      <c r="AT295" s="262"/>
      <c r="AU295" s="262">
        <v>14</v>
      </c>
      <c r="AV295" s="262">
        <v>94</v>
      </c>
      <c r="AW295" s="262">
        <v>425</v>
      </c>
      <c r="AX295" s="475">
        <f t="shared" si="609"/>
        <v>425</v>
      </c>
      <c r="AY295" s="465">
        <v>13</v>
      </c>
      <c r="AZ295" s="262">
        <v>89</v>
      </c>
      <c r="BA295" s="262">
        <v>408</v>
      </c>
      <c r="BB295" s="262">
        <f t="shared" si="610"/>
        <v>408</v>
      </c>
      <c r="BC295" s="262"/>
      <c r="BD295" s="262"/>
      <c r="BE295" s="262"/>
      <c r="BF295" s="262"/>
      <c r="BG295" s="262"/>
      <c r="BH295" s="262"/>
      <c r="BI295" s="262"/>
      <c r="BJ295" s="262"/>
      <c r="BK295" s="262">
        <v>14</v>
      </c>
      <c r="BL295" s="262">
        <v>94</v>
      </c>
      <c r="BM295" s="262">
        <v>425</v>
      </c>
      <c r="BN295" s="475">
        <f t="shared" si="611"/>
        <v>425</v>
      </c>
      <c r="BO295" s="260"/>
    </row>
    <row r="296" spans="2:67" outlineLevel="2">
      <c r="B296" s="53" t="str">
        <f>$B$211&amp;": Ewe Lambs"</f>
        <v>Late: Ewe Lambs</v>
      </c>
      <c r="C296" s="256">
        <f t="shared" si="590"/>
        <v>12</v>
      </c>
      <c r="D296" s="256">
        <f t="shared" si="591"/>
        <v>93</v>
      </c>
      <c r="E296" s="256">
        <f t="shared" si="592"/>
        <v>483</v>
      </c>
      <c r="F296" s="256">
        <f t="shared" si="593"/>
        <v>483</v>
      </c>
      <c r="G296" s="256">
        <f t="shared" si="594"/>
        <v>0</v>
      </c>
      <c r="H296" s="256">
        <f t="shared" si="595"/>
        <v>0</v>
      </c>
      <c r="I296" s="256">
        <f t="shared" si="596"/>
        <v>0</v>
      </c>
      <c r="J296" s="256">
        <f t="shared" si="597"/>
        <v>0</v>
      </c>
      <c r="K296" s="256">
        <f t="shared" si="598"/>
        <v>0</v>
      </c>
      <c r="L296" s="256">
        <f t="shared" si="599"/>
        <v>0</v>
      </c>
      <c r="M296" s="256">
        <f t="shared" si="600"/>
        <v>0</v>
      </c>
      <c r="N296" s="256">
        <f t="shared" si="601"/>
        <v>0</v>
      </c>
      <c r="O296" s="256">
        <f t="shared" si="602"/>
        <v>13</v>
      </c>
      <c r="P296" s="256">
        <f t="shared" si="603"/>
        <v>79</v>
      </c>
      <c r="Q296" s="256">
        <f t="shared" si="604"/>
        <v>414</v>
      </c>
      <c r="R296" s="451">
        <f t="shared" si="605"/>
        <v>414</v>
      </c>
      <c r="S296" s="462">
        <v>10</v>
      </c>
      <c r="T296" s="257">
        <v>54</v>
      </c>
      <c r="U296" s="257">
        <v>230</v>
      </c>
      <c r="V296" s="257">
        <f t="shared" si="606"/>
        <v>230</v>
      </c>
      <c r="W296" s="257"/>
      <c r="X296" s="257"/>
      <c r="Y296" s="257"/>
      <c r="Z296" s="257"/>
      <c r="AA296" s="257"/>
      <c r="AB296" s="257"/>
      <c r="AC296" s="257"/>
      <c r="AD296" s="257"/>
      <c r="AE296" s="257">
        <v>5</v>
      </c>
      <c r="AF296" s="257">
        <v>29</v>
      </c>
      <c r="AG296" s="257">
        <v>129</v>
      </c>
      <c r="AH296" s="473">
        <f t="shared" si="607"/>
        <v>129</v>
      </c>
      <c r="AI296" s="462">
        <v>12</v>
      </c>
      <c r="AJ296" s="257">
        <v>93</v>
      </c>
      <c r="AK296" s="257">
        <v>483</v>
      </c>
      <c r="AL296" s="257">
        <f t="shared" si="608"/>
        <v>483</v>
      </c>
      <c r="AM296" s="257"/>
      <c r="AN296" s="257"/>
      <c r="AO296" s="257"/>
      <c r="AP296" s="257"/>
      <c r="AQ296" s="257"/>
      <c r="AR296" s="257"/>
      <c r="AS296" s="257"/>
      <c r="AT296" s="257"/>
      <c r="AU296" s="257">
        <v>13</v>
      </c>
      <c r="AV296" s="257">
        <v>79</v>
      </c>
      <c r="AW296" s="257">
        <v>414</v>
      </c>
      <c r="AX296" s="473">
        <f t="shared" si="609"/>
        <v>414</v>
      </c>
      <c r="AY296" s="462">
        <v>12</v>
      </c>
      <c r="AZ296" s="257">
        <v>93</v>
      </c>
      <c r="BA296" s="257">
        <v>483</v>
      </c>
      <c r="BB296" s="257">
        <f t="shared" si="610"/>
        <v>483</v>
      </c>
      <c r="BC296" s="257"/>
      <c r="BD296" s="257"/>
      <c r="BE296" s="257"/>
      <c r="BF296" s="257"/>
      <c r="BG296" s="257"/>
      <c r="BH296" s="257"/>
      <c r="BI296" s="257"/>
      <c r="BJ296" s="257"/>
      <c r="BK296" s="257">
        <v>13</v>
      </c>
      <c r="BL296" s="257">
        <v>79</v>
      </c>
      <c r="BM296" s="257">
        <v>414</v>
      </c>
      <c r="BN296" s="473">
        <f t="shared" si="611"/>
        <v>414</v>
      </c>
      <c r="BO296" s="258" t="s">
        <v>1098</v>
      </c>
    </row>
    <row r="297" spans="2:67" outlineLevel="2">
      <c r="B297" s="54" t="s">
        <v>1134</v>
      </c>
      <c r="C297" s="259">
        <f t="shared" si="590"/>
        <v>13</v>
      </c>
      <c r="D297" s="259">
        <f t="shared" si="591"/>
        <v>117</v>
      </c>
      <c r="E297" s="259">
        <f t="shared" si="592"/>
        <v>608</v>
      </c>
      <c r="F297" s="259">
        <f t="shared" si="593"/>
        <v>608</v>
      </c>
      <c r="G297" s="259">
        <f t="shared" si="594"/>
        <v>0</v>
      </c>
      <c r="H297" s="259">
        <f t="shared" si="595"/>
        <v>0</v>
      </c>
      <c r="I297" s="259">
        <f t="shared" si="596"/>
        <v>0</v>
      </c>
      <c r="J297" s="259">
        <f t="shared" si="597"/>
        <v>0</v>
      </c>
      <c r="K297" s="259">
        <f t="shared" si="598"/>
        <v>0</v>
      </c>
      <c r="L297" s="259">
        <f t="shared" si="599"/>
        <v>0</v>
      </c>
      <c r="M297" s="259">
        <f t="shared" si="600"/>
        <v>0</v>
      </c>
      <c r="N297" s="259">
        <f t="shared" si="601"/>
        <v>0</v>
      </c>
      <c r="O297" s="259">
        <f t="shared" si="602"/>
        <v>18</v>
      </c>
      <c r="P297" s="259">
        <f t="shared" si="603"/>
        <v>108</v>
      </c>
      <c r="Q297" s="259">
        <f t="shared" si="604"/>
        <v>539</v>
      </c>
      <c r="R297" s="452">
        <f t="shared" si="605"/>
        <v>539</v>
      </c>
      <c r="S297" s="463">
        <v>7</v>
      </c>
      <c r="T297" s="464">
        <v>59</v>
      </c>
      <c r="U297" s="464">
        <v>246</v>
      </c>
      <c r="V297" s="464">
        <f t="shared" si="606"/>
        <v>246</v>
      </c>
      <c r="W297" s="464"/>
      <c r="X297" s="464"/>
      <c r="Y297" s="464"/>
      <c r="Z297" s="464"/>
      <c r="AA297" s="464"/>
      <c r="AB297" s="464"/>
      <c r="AC297" s="464"/>
      <c r="AD297" s="464"/>
      <c r="AE297" s="464">
        <v>6</v>
      </c>
      <c r="AF297" s="464">
        <v>46</v>
      </c>
      <c r="AG297" s="464">
        <v>201</v>
      </c>
      <c r="AH297" s="474">
        <f t="shared" si="607"/>
        <v>201</v>
      </c>
      <c r="AI297" s="463">
        <v>13</v>
      </c>
      <c r="AJ297" s="464">
        <v>117</v>
      </c>
      <c r="AK297" s="464">
        <v>608</v>
      </c>
      <c r="AL297" s="464">
        <f t="shared" si="608"/>
        <v>608</v>
      </c>
      <c r="AM297" s="464"/>
      <c r="AN297" s="464"/>
      <c r="AO297" s="464"/>
      <c r="AP297" s="464"/>
      <c r="AQ297" s="464"/>
      <c r="AR297" s="464"/>
      <c r="AS297" s="464"/>
      <c r="AT297" s="464"/>
      <c r="AU297" s="464">
        <v>18</v>
      </c>
      <c r="AV297" s="464">
        <v>108</v>
      </c>
      <c r="AW297" s="464">
        <v>539</v>
      </c>
      <c r="AX297" s="474">
        <f t="shared" si="609"/>
        <v>539</v>
      </c>
      <c r="AY297" s="463">
        <v>13</v>
      </c>
      <c r="AZ297" s="464">
        <v>117</v>
      </c>
      <c r="BA297" s="464">
        <v>608</v>
      </c>
      <c r="BB297" s="464">
        <f t="shared" si="610"/>
        <v>608</v>
      </c>
      <c r="BC297" s="464"/>
      <c r="BD297" s="464"/>
      <c r="BE297" s="464"/>
      <c r="BF297" s="464"/>
      <c r="BG297" s="464"/>
      <c r="BH297" s="464"/>
      <c r="BI297" s="464"/>
      <c r="BJ297" s="464"/>
      <c r="BK297" s="464">
        <v>18</v>
      </c>
      <c r="BL297" s="464">
        <v>108</v>
      </c>
      <c r="BM297" s="464">
        <v>539</v>
      </c>
      <c r="BN297" s="474">
        <f t="shared" si="611"/>
        <v>539</v>
      </c>
      <c r="BO297" s="260"/>
    </row>
    <row r="298" spans="2:67" outlineLevel="2">
      <c r="B298" s="55" t="s">
        <v>1135</v>
      </c>
      <c r="C298" s="261">
        <f t="shared" si="590"/>
        <v>13</v>
      </c>
      <c r="D298" s="261">
        <f t="shared" si="591"/>
        <v>89</v>
      </c>
      <c r="E298" s="261">
        <f t="shared" si="592"/>
        <v>408</v>
      </c>
      <c r="F298" s="261">
        <f t="shared" si="593"/>
        <v>408</v>
      </c>
      <c r="G298" s="261">
        <f t="shared" si="594"/>
        <v>0</v>
      </c>
      <c r="H298" s="261">
        <f t="shared" si="595"/>
        <v>0</v>
      </c>
      <c r="I298" s="261">
        <f t="shared" si="596"/>
        <v>0</v>
      </c>
      <c r="J298" s="261">
        <f t="shared" si="597"/>
        <v>0</v>
      </c>
      <c r="K298" s="261">
        <f t="shared" si="598"/>
        <v>0</v>
      </c>
      <c r="L298" s="261">
        <f t="shared" si="599"/>
        <v>0</v>
      </c>
      <c r="M298" s="261">
        <f t="shared" si="600"/>
        <v>0</v>
      </c>
      <c r="N298" s="261">
        <f t="shared" si="601"/>
        <v>0</v>
      </c>
      <c r="O298" s="261">
        <f t="shared" si="602"/>
        <v>14</v>
      </c>
      <c r="P298" s="261">
        <f t="shared" si="603"/>
        <v>94</v>
      </c>
      <c r="Q298" s="261">
        <f t="shared" si="604"/>
        <v>425</v>
      </c>
      <c r="R298" s="453">
        <f t="shared" si="605"/>
        <v>425</v>
      </c>
      <c r="S298" s="465">
        <v>10</v>
      </c>
      <c r="T298" s="262">
        <v>59</v>
      </c>
      <c r="U298" s="262">
        <v>224</v>
      </c>
      <c r="V298" s="262">
        <f t="shared" si="606"/>
        <v>224</v>
      </c>
      <c r="W298" s="262"/>
      <c r="X298" s="262"/>
      <c r="Y298" s="262"/>
      <c r="Z298" s="262"/>
      <c r="AA298" s="262"/>
      <c r="AB298" s="262"/>
      <c r="AC298" s="262"/>
      <c r="AD298" s="262"/>
      <c r="AE298" s="262">
        <v>6</v>
      </c>
      <c r="AF298" s="262">
        <v>46</v>
      </c>
      <c r="AG298" s="262">
        <v>207</v>
      </c>
      <c r="AH298" s="475">
        <f t="shared" si="607"/>
        <v>207</v>
      </c>
      <c r="AI298" s="465">
        <v>13</v>
      </c>
      <c r="AJ298" s="262">
        <v>89</v>
      </c>
      <c r="AK298" s="262">
        <v>408</v>
      </c>
      <c r="AL298" s="262">
        <f t="shared" si="608"/>
        <v>408</v>
      </c>
      <c r="AM298" s="262"/>
      <c r="AN298" s="262"/>
      <c r="AO298" s="262"/>
      <c r="AP298" s="262"/>
      <c r="AQ298" s="262"/>
      <c r="AR298" s="262"/>
      <c r="AS298" s="262"/>
      <c r="AT298" s="262"/>
      <c r="AU298" s="262">
        <v>14</v>
      </c>
      <c r="AV298" s="262">
        <v>94</v>
      </c>
      <c r="AW298" s="262">
        <v>425</v>
      </c>
      <c r="AX298" s="475">
        <f t="shared" si="609"/>
        <v>425</v>
      </c>
      <c r="AY298" s="465">
        <v>13</v>
      </c>
      <c r="AZ298" s="262">
        <v>89</v>
      </c>
      <c r="BA298" s="262">
        <v>408</v>
      </c>
      <c r="BB298" s="262">
        <f t="shared" si="610"/>
        <v>408</v>
      </c>
      <c r="BC298" s="262"/>
      <c r="BD298" s="262"/>
      <c r="BE298" s="262"/>
      <c r="BF298" s="262"/>
      <c r="BG298" s="262"/>
      <c r="BH298" s="262"/>
      <c r="BI298" s="262"/>
      <c r="BJ298" s="262"/>
      <c r="BK298" s="262">
        <v>14</v>
      </c>
      <c r="BL298" s="262">
        <v>94</v>
      </c>
      <c r="BM298" s="262">
        <v>425</v>
      </c>
      <c r="BN298" s="475">
        <f t="shared" si="611"/>
        <v>425</v>
      </c>
      <c r="BO298" s="260"/>
    </row>
    <row r="299" spans="2:67" outlineLevel="2">
      <c r="B299" s="53" t="str">
        <f>$B$212&amp;": Ewe Lambs"</f>
        <v>V. Late: Ewe Lambs</v>
      </c>
      <c r="C299" s="256">
        <f t="shared" ref="C299:C301" si="612">CHOOSE(d.Region,S299,AI299,AY299)</f>
        <v>12</v>
      </c>
      <c r="D299" s="256">
        <f t="shared" ref="D299:D301" si="613">CHOOSE(d.Region,T299,AJ299,AZ299)</f>
        <v>93</v>
      </c>
      <c r="E299" s="256">
        <f t="shared" ref="E299:E301" si="614">CHOOSE(d.Region,U299,AK299,BA299)</f>
        <v>483</v>
      </c>
      <c r="F299" s="256">
        <f t="shared" ref="F299:F301" si="615">CHOOSE(d.Region,V299,AL299,BB299)</f>
        <v>483</v>
      </c>
      <c r="G299" s="256">
        <f t="shared" ref="G299:G301" si="616">CHOOSE(d.Region,W299,AM299,BC299)</f>
        <v>0</v>
      </c>
      <c r="H299" s="256">
        <f t="shared" ref="H299:H301" si="617">CHOOSE(d.Region,X299,AN299,BD299)</f>
        <v>0</v>
      </c>
      <c r="I299" s="256">
        <f t="shared" ref="I299:I301" si="618">CHOOSE(d.Region,Y299,AO299,BE299)</f>
        <v>0</v>
      </c>
      <c r="J299" s="256">
        <f t="shared" ref="J299:J301" si="619">CHOOSE(d.Region,Z299,AP299,BF299)</f>
        <v>0</v>
      </c>
      <c r="K299" s="256">
        <f t="shared" ref="K299:K301" si="620">CHOOSE(d.Region,AA299,AQ299,BG299)</f>
        <v>0</v>
      </c>
      <c r="L299" s="256">
        <f t="shared" ref="L299:L301" si="621">CHOOSE(d.Region,AB299,AR299,BH299)</f>
        <v>0</v>
      </c>
      <c r="M299" s="256">
        <f t="shared" ref="M299:M301" si="622">CHOOSE(d.Region,AC299,AS299,BI299)</f>
        <v>0</v>
      </c>
      <c r="N299" s="256">
        <f t="shared" ref="N299:N301" si="623">CHOOSE(d.Region,AD299,AT299,BJ299)</f>
        <v>0</v>
      </c>
      <c r="O299" s="256">
        <f t="shared" ref="O299:O301" si="624">CHOOSE(d.Region,AE299,AU299,BK299)</f>
        <v>13</v>
      </c>
      <c r="P299" s="256">
        <f t="shared" ref="P299:P301" si="625">CHOOSE(d.Region,AF299,AV299,BL299)</f>
        <v>79</v>
      </c>
      <c r="Q299" s="256">
        <f t="shared" ref="Q299:Q301" si="626">CHOOSE(d.Region,AG299,AW299,BM299)</f>
        <v>414</v>
      </c>
      <c r="R299" s="451">
        <f t="shared" ref="R299:R301" si="627">CHOOSE(d.Region,AH299,AX299,BN299)</f>
        <v>414</v>
      </c>
      <c r="S299" s="462">
        <v>10</v>
      </c>
      <c r="T299" s="257">
        <v>54</v>
      </c>
      <c r="U299" s="257">
        <v>230</v>
      </c>
      <c r="V299" s="257">
        <f>U299</f>
        <v>230</v>
      </c>
      <c r="W299" s="257"/>
      <c r="X299" s="257"/>
      <c r="Y299" s="257"/>
      <c r="Z299" s="257"/>
      <c r="AA299" s="257"/>
      <c r="AB299" s="257"/>
      <c r="AC299" s="257"/>
      <c r="AD299" s="257"/>
      <c r="AE299" s="257">
        <v>5</v>
      </c>
      <c r="AF299" s="257">
        <v>29</v>
      </c>
      <c r="AG299" s="257">
        <v>129</v>
      </c>
      <c r="AH299" s="473">
        <f>AG299</f>
        <v>129</v>
      </c>
      <c r="AI299" s="462">
        <v>12</v>
      </c>
      <c r="AJ299" s="257">
        <v>93</v>
      </c>
      <c r="AK299" s="257">
        <v>483</v>
      </c>
      <c r="AL299" s="257">
        <f>AK299</f>
        <v>483</v>
      </c>
      <c r="AM299" s="257"/>
      <c r="AN299" s="257"/>
      <c r="AO299" s="257"/>
      <c r="AP299" s="257"/>
      <c r="AQ299" s="257"/>
      <c r="AR299" s="257"/>
      <c r="AS299" s="257"/>
      <c r="AT299" s="257"/>
      <c r="AU299" s="257">
        <v>13</v>
      </c>
      <c r="AV299" s="257">
        <v>79</v>
      </c>
      <c r="AW299" s="257">
        <v>414</v>
      </c>
      <c r="AX299" s="473">
        <f>AW299</f>
        <v>414</v>
      </c>
      <c r="AY299" s="462">
        <v>12</v>
      </c>
      <c r="AZ299" s="257">
        <v>93</v>
      </c>
      <c r="BA299" s="257">
        <v>483</v>
      </c>
      <c r="BB299" s="257">
        <f>BA299</f>
        <v>483</v>
      </c>
      <c r="BC299" s="257"/>
      <c r="BD299" s="257"/>
      <c r="BE299" s="257"/>
      <c r="BF299" s="257"/>
      <c r="BG299" s="257"/>
      <c r="BH299" s="257"/>
      <c r="BI299" s="257"/>
      <c r="BJ299" s="257"/>
      <c r="BK299" s="257">
        <v>13</v>
      </c>
      <c r="BL299" s="257">
        <v>79</v>
      </c>
      <c r="BM299" s="257">
        <v>414</v>
      </c>
      <c r="BN299" s="473">
        <f>BM299</f>
        <v>414</v>
      </c>
      <c r="BO299" s="258" t="s">
        <v>1098</v>
      </c>
    </row>
    <row r="300" spans="2:67" outlineLevel="2">
      <c r="B300" s="54" t="s">
        <v>1134</v>
      </c>
      <c r="C300" s="259">
        <f t="shared" si="612"/>
        <v>13</v>
      </c>
      <c r="D300" s="259">
        <f t="shared" si="613"/>
        <v>117</v>
      </c>
      <c r="E300" s="259">
        <f t="shared" si="614"/>
        <v>608</v>
      </c>
      <c r="F300" s="259">
        <f t="shared" si="615"/>
        <v>608</v>
      </c>
      <c r="G300" s="259">
        <f t="shared" si="616"/>
        <v>0</v>
      </c>
      <c r="H300" s="259">
        <f t="shared" si="617"/>
        <v>0</v>
      </c>
      <c r="I300" s="259">
        <f t="shared" si="618"/>
        <v>0</v>
      </c>
      <c r="J300" s="259">
        <f t="shared" si="619"/>
        <v>0</v>
      </c>
      <c r="K300" s="259">
        <f t="shared" si="620"/>
        <v>0</v>
      </c>
      <c r="L300" s="259">
        <f t="shared" si="621"/>
        <v>0</v>
      </c>
      <c r="M300" s="259">
        <f t="shared" si="622"/>
        <v>0</v>
      </c>
      <c r="N300" s="259">
        <f t="shared" si="623"/>
        <v>0</v>
      </c>
      <c r="O300" s="259">
        <f t="shared" si="624"/>
        <v>18</v>
      </c>
      <c r="P300" s="259">
        <f t="shared" si="625"/>
        <v>108</v>
      </c>
      <c r="Q300" s="259">
        <f t="shared" si="626"/>
        <v>539</v>
      </c>
      <c r="R300" s="452">
        <f t="shared" si="627"/>
        <v>539</v>
      </c>
      <c r="S300" s="463">
        <v>7</v>
      </c>
      <c r="T300" s="464">
        <v>59</v>
      </c>
      <c r="U300" s="464">
        <v>246</v>
      </c>
      <c r="V300" s="464">
        <f>U300</f>
        <v>246</v>
      </c>
      <c r="W300" s="464"/>
      <c r="X300" s="464"/>
      <c r="Y300" s="464"/>
      <c r="Z300" s="464"/>
      <c r="AA300" s="464"/>
      <c r="AB300" s="464"/>
      <c r="AC300" s="464"/>
      <c r="AD300" s="464"/>
      <c r="AE300" s="464">
        <v>6</v>
      </c>
      <c r="AF300" s="464">
        <v>46</v>
      </c>
      <c r="AG300" s="464">
        <v>201</v>
      </c>
      <c r="AH300" s="474">
        <f>AG300</f>
        <v>201</v>
      </c>
      <c r="AI300" s="463">
        <v>13</v>
      </c>
      <c r="AJ300" s="464">
        <v>117</v>
      </c>
      <c r="AK300" s="464">
        <v>608</v>
      </c>
      <c r="AL300" s="464">
        <f>AK300</f>
        <v>608</v>
      </c>
      <c r="AM300" s="464"/>
      <c r="AN300" s="464"/>
      <c r="AO300" s="464"/>
      <c r="AP300" s="464"/>
      <c r="AQ300" s="464"/>
      <c r="AR300" s="464"/>
      <c r="AS300" s="464"/>
      <c r="AT300" s="464"/>
      <c r="AU300" s="464">
        <v>18</v>
      </c>
      <c r="AV300" s="464">
        <v>108</v>
      </c>
      <c r="AW300" s="464">
        <v>539</v>
      </c>
      <c r="AX300" s="474">
        <f>AW300</f>
        <v>539</v>
      </c>
      <c r="AY300" s="463">
        <v>13</v>
      </c>
      <c r="AZ300" s="464">
        <v>117</v>
      </c>
      <c r="BA300" s="464">
        <v>608</v>
      </c>
      <c r="BB300" s="464">
        <f>BA300</f>
        <v>608</v>
      </c>
      <c r="BC300" s="464"/>
      <c r="BD300" s="464"/>
      <c r="BE300" s="464"/>
      <c r="BF300" s="464"/>
      <c r="BG300" s="464"/>
      <c r="BH300" s="464"/>
      <c r="BI300" s="464"/>
      <c r="BJ300" s="464"/>
      <c r="BK300" s="464">
        <v>18</v>
      </c>
      <c r="BL300" s="464">
        <v>108</v>
      </c>
      <c r="BM300" s="464">
        <v>539</v>
      </c>
      <c r="BN300" s="474">
        <f>BM300</f>
        <v>539</v>
      </c>
      <c r="BO300" s="260"/>
    </row>
    <row r="301" spans="2:67" outlineLevel="2">
      <c r="B301" s="55" t="s">
        <v>1135</v>
      </c>
      <c r="C301" s="261">
        <f t="shared" si="612"/>
        <v>13</v>
      </c>
      <c r="D301" s="261">
        <f t="shared" si="613"/>
        <v>89</v>
      </c>
      <c r="E301" s="261">
        <f t="shared" si="614"/>
        <v>408</v>
      </c>
      <c r="F301" s="261">
        <f t="shared" si="615"/>
        <v>408</v>
      </c>
      <c r="G301" s="261">
        <f t="shared" si="616"/>
        <v>0</v>
      </c>
      <c r="H301" s="261">
        <f t="shared" si="617"/>
        <v>0</v>
      </c>
      <c r="I301" s="261">
        <f t="shared" si="618"/>
        <v>0</v>
      </c>
      <c r="J301" s="261">
        <f t="shared" si="619"/>
        <v>0</v>
      </c>
      <c r="K301" s="261">
        <f t="shared" si="620"/>
        <v>0</v>
      </c>
      <c r="L301" s="261">
        <f t="shared" si="621"/>
        <v>0</v>
      </c>
      <c r="M301" s="261">
        <f t="shared" si="622"/>
        <v>0</v>
      </c>
      <c r="N301" s="261">
        <f t="shared" si="623"/>
        <v>0</v>
      </c>
      <c r="O301" s="261">
        <f t="shared" si="624"/>
        <v>14</v>
      </c>
      <c r="P301" s="261">
        <f t="shared" si="625"/>
        <v>94</v>
      </c>
      <c r="Q301" s="261">
        <f t="shared" si="626"/>
        <v>425</v>
      </c>
      <c r="R301" s="453">
        <f t="shared" si="627"/>
        <v>425</v>
      </c>
      <c r="S301" s="465">
        <v>10</v>
      </c>
      <c r="T301" s="262">
        <v>59</v>
      </c>
      <c r="U301" s="262">
        <v>224</v>
      </c>
      <c r="V301" s="262">
        <f>U301</f>
        <v>224</v>
      </c>
      <c r="W301" s="262"/>
      <c r="X301" s="262"/>
      <c r="Y301" s="262"/>
      <c r="Z301" s="262"/>
      <c r="AA301" s="262"/>
      <c r="AB301" s="262"/>
      <c r="AC301" s="262"/>
      <c r="AD301" s="262"/>
      <c r="AE301" s="262">
        <v>6</v>
      </c>
      <c r="AF301" s="262">
        <v>46</v>
      </c>
      <c r="AG301" s="262">
        <v>207</v>
      </c>
      <c r="AH301" s="475">
        <f>AG301</f>
        <v>207</v>
      </c>
      <c r="AI301" s="465">
        <v>13</v>
      </c>
      <c r="AJ301" s="262">
        <v>89</v>
      </c>
      <c r="AK301" s="262">
        <v>408</v>
      </c>
      <c r="AL301" s="262">
        <f>AK301</f>
        <v>408</v>
      </c>
      <c r="AM301" s="262"/>
      <c r="AN301" s="262"/>
      <c r="AO301" s="262"/>
      <c r="AP301" s="262"/>
      <c r="AQ301" s="262"/>
      <c r="AR301" s="262"/>
      <c r="AS301" s="262"/>
      <c r="AT301" s="262"/>
      <c r="AU301" s="262">
        <v>14</v>
      </c>
      <c r="AV301" s="262">
        <v>94</v>
      </c>
      <c r="AW301" s="262">
        <v>425</v>
      </c>
      <c r="AX301" s="475">
        <f>AW301</f>
        <v>425</v>
      </c>
      <c r="AY301" s="465">
        <v>13</v>
      </c>
      <c r="AZ301" s="262">
        <v>89</v>
      </c>
      <c r="BA301" s="262">
        <v>408</v>
      </c>
      <c r="BB301" s="262">
        <f>BA301</f>
        <v>408</v>
      </c>
      <c r="BC301" s="262"/>
      <c r="BD301" s="262"/>
      <c r="BE301" s="262"/>
      <c r="BF301" s="262"/>
      <c r="BG301" s="262"/>
      <c r="BH301" s="262"/>
      <c r="BI301" s="262"/>
      <c r="BJ301" s="262"/>
      <c r="BK301" s="262">
        <v>14</v>
      </c>
      <c r="BL301" s="262">
        <v>94</v>
      </c>
      <c r="BM301" s="262">
        <v>425</v>
      </c>
      <c r="BN301" s="475">
        <f>BM301</f>
        <v>425</v>
      </c>
      <c r="BO301" s="260"/>
    </row>
    <row r="302" spans="2:67" outlineLevel="2">
      <c r="B302" s="53" t="str">
        <f>$B$213&amp;": Ewe Lambs"</f>
        <v>7mo with 0% mated: Ewe Lambs</v>
      </c>
      <c r="C302" s="256">
        <f t="shared" si="590"/>
        <v>12</v>
      </c>
      <c r="D302" s="256">
        <f t="shared" si="591"/>
        <v>93</v>
      </c>
      <c r="E302" s="256">
        <f t="shared" si="592"/>
        <v>483</v>
      </c>
      <c r="F302" s="256">
        <f t="shared" si="593"/>
        <v>483</v>
      </c>
      <c r="G302" s="256">
        <f t="shared" si="594"/>
        <v>0</v>
      </c>
      <c r="H302" s="256">
        <f t="shared" si="595"/>
        <v>0</v>
      </c>
      <c r="I302" s="256">
        <f t="shared" si="596"/>
        <v>0</v>
      </c>
      <c r="J302" s="256">
        <f t="shared" si="597"/>
        <v>0</v>
      </c>
      <c r="K302" s="256">
        <f t="shared" si="598"/>
        <v>0</v>
      </c>
      <c r="L302" s="256">
        <f t="shared" si="599"/>
        <v>0</v>
      </c>
      <c r="M302" s="256">
        <f t="shared" si="600"/>
        <v>0</v>
      </c>
      <c r="N302" s="256">
        <f t="shared" si="601"/>
        <v>0</v>
      </c>
      <c r="O302" s="256">
        <f t="shared" si="602"/>
        <v>13</v>
      </c>
      <c r="P302" s="256">
        <f t="shared" si="603"/>
        <v>79</v>
      </c>
      <c r="Q302" s="256">
        <f t="shared" si="604"/>
        <v>414</v>
      </c>
      <c r="R302" s="451">
        <f t="shared" si="605"/>
        <v>414</v>
      </c>
      <c r="S302" s="362">
        <f>S287</f>
        <v>10</v>
      </c>
      <c r="T302" s="362">
        <f t="shared" ref="T302:BN302" si="628">T287</f>
        <v>54</v>
      </c>
      <c r="U302" s="362">
        <f t="shared" si="628"/>
        <v>230</v>
      </c>
      <c r="V302" s="362">
        <f t="shared" si="628"/>
        <v>230</v>
      </c>
      <c r="W302" s="362">
        <f t="shared" si="628"/>
        <v>0</v>
      </c>
      <c r="X302" s="362">
        <f t="shared" si="628"/>
        <v>0</v>
      </c>
      <c r="Y302" s="362">
        <f t="shared" si="628"/>
        <v>0</v>
      </c>
      <c r="Z302" s="362">
        <f t="shared" si="628"/>
        <v>0</v>
      </c>
      <c r="AA302" s="362">
        <f t="shared" si="628"/>
        <v>0</v>
      </c>
      <c r="AB302" s="362">
        <f t="shared" si="628"/>
        <v>0</v>
      </c>
      <c r="AC302" s="362">
        <f t="shared" si="628"/>
        <v>0</v>
      </c>
      <c r="AD302" s="362">
        <f t="shared" si="628"/>
        <v>0</v>
      </c>
      <c r="AE302" s="362">
        <f t="shared" si="628"/>
        <v>5</v>
      </c>
      <c r="AF302" s="362">
        <f t="shared" si="628"/>
        <v>29</v>
      </c>
      <c r="AG302" s="362">
        <f t="shared" si="628"/>
        <v>129</v>
      </c>
      <c r="AH302" s="362">
        <f t="shared" si="628"/>
        <v>129</v>
      </c>
      <c r="AI302" s="362">
        <f t="shared" si="628"/>
        <v>12</v>
      </c>
      <c r="AJ302" s="362">
        <f t="shared" si="628"/>
        <v>93</v>
      </c>
      <c r="AK302" s="362">
        <f t="shared" si="628"/>
        <v>483</v>
      </c>
      <c r="AL302" s="362">
        <f t="shared" si="628"/>
        <v>483</v>
      </c>
      <c r="AM302" s="362">
        <f t="shared" si="628"/>
        <v>0</v>
      </c>
      <c r="AN302" s="362">
        <f t="shared" si="628"/>
        <v>0</v>
      </c>
      <c r="AO302" s="362">
        <f t="shared" si="628"/>
        <v>0</v>
      </c>
      <c r="AP302" s="362">
        <f t="shared" si="628"/>
        <v>0</v>
      </c>
      <c r="AQ302" s="362">
        <f t="shared" si="628"/>
        <v>0</v>
      </c>
      <c r="AR302" s="362">
        <f t="shared" si="628"/>
        <v>0</v>
      </c>
      <c r="AS302" s="362">
        <f t="shared" si="628"/>
        <v>0</v>
      </c>
      <c r="AT302" s="362">
        <f t="shared" si="628"/>
        <v>0</v>
      </c>
      <c r="AU302" s="362">
        <f t="shared" si="628"/>
        <v>13</v>
      </c>
      <c r="AV302" s="362">
        <f t="shared" si="628"/>
        <v>79</v>
      </c>
      <c r="AW302" s="362">
        <f t="shared" si="628"/>
        <v>414</v>
      </c>
      <c r="AX302" s="362">
        <f t="shared" si="628"/>
        <v>414</v>
      </c>
      <c r="AY302" s="362">
        <f t="shared" si="628"/>
        <v>12</v>
      </c>
      <c r="AZ302" s="362">
        <f t="shared" si="628"/>
        <v>93</v>
      </c>
      <c r="BA302" s="362">
        <f t="shared" si="628"/>
        <v>483</v>
      </c>
      <c r="BB302" s="362">
        <f t="shared" si="628"/>
        <v>483</v>
      </c>
      <c r="BC302" s="362">
        <f t="shared" si="628"/>
        <v>0</v>
      </c>
      <c r="BD302" s="362">
        <f t="shared" si="628"/>
        <v>0</v>
      </c>
      <c r="BE302" s="362">
        <f t="shared" si="628"/>
        <v>0</v>
      </c>
      <c r="BF302" s="362">
        <f t="shared" si="628"/>
        <v>0</v>
      </c>
      <c r="BG302" s="362">
        <f t="shared" si="628"/>
        <v>0</v>
      </c>
      <c r="BH302" s="362">
        <f t="shared" si="628"/>
        <v>0</v>
      </c>
      <c r="BI302" s="362">
        <f t="shared" si="628"/>
        <v>0</v>
      </c>
      <c r="BJ302" s="362">
        <f t="shared" si="628"/>
        <v>0</v>
      </c>
      <c r="BK302" s="362">
        <f t="shared" si="628"/>
        <v>13</v>
      </c>
      <c r="BL302" s="362">
        <f t="shared" si="628"/>
        <v>79</v>
      </c>
      <c r="BM302" s="362">
        <f t="shared" si="628"/>
        <v>414</v>
      </c>
      <c r="BN302" s="362">
        <f t="shared" si="628"/>
        <v>414</v>
      </c>
      <c r="BO302" s="258" t="s">
        <v>1098</v>
      </c>
    </row>
    <row r="303" spans="2:67" outlineLevel="2">
      <c r="B303" s="54" t="s">
        <v>1134</v>
      </c>
      <c r="C303" s="259">
        <f t="shared" si="590"/>
        <v>13</v>
      </c>
      <c r="D303" s="259">
        <f t="shared" si="591"/>
        <v>117</v>
      </c>
      <c r="E303" s="259">
        <f t="shared" si="592"/>
        <v>608</v>
      </c>
      <c r="F303" s="259">
        <f t="shared" si="593"/>
        <v>608</v>
      </c>
      <c r="G303" s="259">
        <f t="shared" si="594"/>
        <v>0</v>
      </c>
      <c r="H303" s="259">
        <f t="shared" si="595"/>
        <v>0</v>
      </c>
      <c r="I303" s="259">
        <f t="shared" si="596"/>
        <v>0</v>
      </c>
      <c r="J303" s="259">
        <f t="shared" si="597"/>
        <v>0</v>
      </c>
      <c r="K303" s="259">
        <f t="shared" si="598"/>
        <v>0</v>
      </c>
      <c r="L303" s="259">
        <f t="shared" si="599"/>
        <v>0</v>
      </c>
      <c r="M303" s="259">
        <f t="shared" si="600"/>
        <v>0</v>
      </c>
      <c r="N303" s="259">
        <f t="shared" si="601"/>
        <v>0</v>
      </c>
      <c r="O303" s="259">
        <f t="shared" si="602"/>
        <v>18</v>
      </c>
      <c r="P303" s="259">
        <f t="shared" si="603"/>
        <v>108</v>
      </c>
      <c r="Q303" s="259">
        <f t="shared" si="604"/>
        <v>539</v>
      </c>
      <c r="R303" s="452">
        <f t="shared" si="605"/>
        <v>539</v>
      </c>
      <c r="S303" s="362">
        <f t="shared" ref="S303:BN303" si="629">S288</f>
        <v>7</v>
      </c>
      <c r="T303" s="362">
        <f t="shared" si="629"/>
        <v>59</v>
      </c>
      <c r="U303" s="362">
        <f t="shared" si="629"/>
        <v>246</v>
      </c>
      <c r="V303" s="362">
        <f t="shared" si="629"/>
        <v>246</v>
      </c>
      <c r="W303" s="362">
        <f t="shared" si="629"/>
        <v>0</v>
      </c>
      <c r="X303" s="362">
        <f t="shared" si="629"/>
        <v>0</v>
      </c>
      <c r="Y303" s="362">
        <f t="shared" si="629"/>
        <v>0</v>
      </c>
      <c r="Z303" s="362">
        <f t="shared" si="629"/>
        <v>0</v>
      </c>
      <c r="AA303" s="362">
        <f t="shared" si="629"/>
        <v>0</v>
      </c>
      <c r="AB303" s="362">
        <f t="shared" si="629"/>
        <v>0</v>
      </c>
      <c r="AC303" s="362">
        <f t="shared" si="629"/>
        <v>0</v>
      </c>
      <c r="AD303" s="362">
        <f t="shared" si="629"/>
        <v>0</v>
      </c>
      <c r="AE303" s="362">
        <f t="shared" si="629"/>
        <v>6</v>
      </c>
      <c r="AF303" s="362">
        <f t="shared" si="629"/>
        <v>46</v>
      </c>
      <c r="AG303" s="362">
        <f t="shared" si="629"/>
        <v>201</v>
      </c>
      <c r="AH303" s="362">
        <f t="shared" si="629"/>
        <v>201</v>
      </c>
      <c r="AI303" s="362">
        <f t="shared" si="629"/>
        <v>13</v>
      </c>
      <c r="AJ303" s="362">
        <f t="shared" si="629"/>
        <v>117</v>
      </c>
      <c r="AK303" s="362">
        <f t="shared" si="629"/>
        <v>608</v>
      </c>
      <c r="AL303" s="362">
        <f t="shared" si="629"/>
        <v>608</v>
      </c>
      <c r="AM303" s="362">
        <f t="shared" si="629"/>
        <v>0</v>
      </c>
      <c r="AN303" s="362">
        <f t="shared" si="629"/>
        <v>0</v>
      </c>
      <c r="AO303" s="362">
        <f t="shared" si="629"/>
        <v>0</v>
      </c>
      <c r="AP303" s="362">
        <f t="shared" si="629"/>
        <v>0</v>
      </c>
      <c r="AQ303" s="362">
        <f t="shared" si="629"/>
        <v>0</v>
      </c>
      <c r="AR303" s="362">
        <f t="shared" si="629"/>
        <v>0</v>
      </c>
      <c r="AS303" s="362">
        <f t="shared" si="629"/>
        <v>0</v>
      </c>
      <c r="AT303" s="362">
        <f t="shared" si="629"/>
        <v>0</v>
      </c>
      <c r="AU303" s="362">
        <f t="shared" si="629"/>
        <v>18</v>
      </c>
      <c r="AV303" s="362">
        <f t="shared" si="629"/>
        <v>108</v>
      </c>
      <c r="AW303" s="362">
        <f t="shared" si="629"/>
        <v>539</v>
      </c>
      <c r="AX303" s="362">
        <f t="shared" si="629"/>
        <v>539</v>
      </c>
      <c r="AY303" s="362">
        <f t="shared" si="629"/>
        <v>13</v>
      </c>
      <c r="AZ303" s="362">
        <f t="shared" si="629"/>
        <v>117</v>
      </c>
      <c r="BA303" s="362">
        <f t="shared" si="629"/>
        <v>608</v>
      </c>
      <c r="BB303" s="362">
        <f t="shared" si="629"/>
        <v>608</v>
      </c>
      <c r="BC303" s="362">
        <f t="shared" si="629"/>
        <v>0</v>
      </c>
      <c r="BD303" s="362">
        <f t="shared" si="629"/>
        <v>0</v>
      </c>
      <c r="BE303" s="362">
        <f t="shared" si="629"/>
        <v>0</v>
      </c>
      <c r="BF303" s="362">
        <f t="shared" si="629"/>
        <v>0</v>
      </c>
      <c r="BG303" s="362">
        <f t="shared" si="629"/>
        <v>0</v>
      </c>
      <c r="BH303" s="362">
        <f t="shared" si="629"/>
        <v>0</v>
      </c>
      <c r="BI303" s="362">
        <f t="shared" si="629"/>
        <v>0</v>
      </c>
      <c r="BJ303" s="362">
        <f t="shared" si="629"/>
        <v>0</v>
      </c>
      <c r="BK303" s="362">
        <f t="shared" si="629"/>
        <v>18</v>
      </c>
      <c r="BL303" s="362">
        <f t="shared" si="629"/>
        <v>108</v>
      </c>
      <c r="BM303" s="362">
        <f t="shared" si="629"/>
        <v>539</v>
      </c>
      <c r="BN303" s="362">
        <f t="shared" si="629"/>
        <v>539</v>
      </c>
      <c r="BO303" s="260"/>
    </row>
    <row r="304" spans="2:67" outlineLevel="2">
      <c r="B304" s="55" t="s">
        <v>1135</v>
      </c>
      <c r="C304" s="261">
        <f t="shared" si="590"/>
        <v>13</v>
      </c>
      <c r="D304" s="261">
        <f t="shared" si="591"/>
        <v>89</v>
      </c>
      <c r="E304" s="261">
        <f t="shared" si="592"/>
        <v>408</v>
      </c>
      <c r="F304" s="261">
        <f t="shared" si="593"/>
        <v>408</v>
      </c>
      <c r="G304" s="261">
        <f t="shared" si="594"/>
        <v>0</v>
      </c>
      <c r="H304" s="261">
        <f t="shared" si="595"/>
        <v>0</v>
      </c>
      <c r="I304" s="261">
        <f t="shared" si="596"/>
        <v>0</v>
      </c>
      <c r="J304" s="261">
        <f t="shared" si="597"/>
        <v>0</v>
      </c>
      <c r="K304" s="261">
        <f t="shared" si="598"/>
        <v>0</v>
      </c>
      <c r="L304" s="261">
        <f t="shared" si="599"/>
        <v>0</v>
      </c>
      <c r="M304" s="261">
        <f t="shared" si="600"/>
        <v>0</v>
      </c>
      <c r="N304" s="261">
        <f t="shared" si="601"/>
        <v>0</v>
      </c>
      <c r="O304" s="261">
        <f t="shared" si="602"/>
        <v>14</v>
      </c>
      <c r="P304" s="261">
        <f t="shared" si="603"/>
        <v>94</v>
      </c>
      <c r="Q304" s="261">
        <f t="shared" si="604"/>
        <v>425</v>
      </c>
      <c r="R304" s="453">
        <f t="shared" si="605"/>
        <v>425</v>
      </c>
      <c r="S304" s="362">
        <f t="shared" ref="S304:BN304" si="630">S289</f>
        <v>10</v>
      </c>
      <c r="T304" s="362">
        <f t="shared" si="630"/>
        <v>59</v>
      </c>
      <c r="U304" s="362">
        <f t="shared" si="630"/>
        <v>224</v>
      </c>
      <c r="V304" s="362">
        <f t="shared" si="630"/>
        <v>224</v>
      </c>
      <c r="W304" s="362">
        <f t="shared" si="630"/>
        <v>0</v>
      </c>
      <c r="X304" s="362">
        <f t="shared" si="630"/>
        <v>0</v>
      </c>
      <c r="Y304" s="362">
        <f t="shared" si="630"/>
        <v>0</v>
      </c>
      <c r="Z304" s="362">
        <f t="shared" si="630"/>
        <v>0</v>
      </c>
      <c r="AA304" s="362">
        <f t="shared" si="630"/>
        <v>0</v>
      </c>
      <c r="AB304" s="362">
        <f t="shared" si="630"/>
        <v>0</v>
      </c>
      <c r="AC304" s="362">
        <f t="shared" si="630"/>
        <v>0</v>
      </c>
      <c r="AD304" s="362">
        <f t="shared" si="630"/>
        <v>0</v>
      </c>
      <c r="AE304" s="362">
        <f t="shared" si="630"/>
        <v>6</v>
      </c>
      <c r="AF304" s="362">
        <f t="shared" si="630"/>
        <v>46</v>
      </c>
      <c r="AG304" s="362">
        <f t="shared" si="630"/>
        <v>207</v>
      </c>
      <c r="AH304" s="362">
        <f t="shared" si="630"/>
        <v>207</v>
      </c>
      <c r="AI304" s="362">
        <f t="shared" si="630"/>
        <v>13</v>
      </c>
      <c r="AJ304" s="362">
        <f t="shared" si="630"/>
        <v>89</v>
      </c>
      <c r="AK304" s="362">
        <f t="shared" si="630"/>
        <v>408</v>
      </c>
      <c r="AL304" s="362">
        <f t="shared" si="630"/>
        <v>408</v>
      </c>
      <c r="AM304" s="362">
        <f t="shared" si="630"/>
        <v>0</v>
      </c>
      <c r="AN304" s="362">
        <f t="shared" si="630"/>
        <v>0</v>
      </c>
      <c r="AO304" s="362">
        <f t="shared" si="630"/>
        <v>0</v>
      </c>
      <c r="AP304" s="362">
        <f t="shared" si="630"/>
        <v>0</v>
      </c>
      <c r="AQ304" s="362">
        <f t="shared" si="630"/>
        <v>0</v>
      </c>
      <c r="AR304" s="362">
        <f t="shared" si="630"/>
        <v>0</v>
      </c>
      <c r="AS304" s="362">
        <f t="shared" si="630"/>
        <v>0</v>
      </c>
      <c r="AT304" s="362">
        <f t="shared" si="630"/>
        <v>0</v>
      </c>
      <c r="AU304" s="362">
        <f t="shared" si="630"/>
        <v>14</v>
      </c>
      <c r="AV304" s="362">
        <f t="shared" si="630"/>
        <v>94</v>
      </c>
      <c r="AW304" s="362">
        <f t="shared" si="630"/>
        <v>425</v>
      </c>
      <c r="AX304" s="362">
        <f t="shared" si="630"/>
        <v>425</v>
      </c>
      <c r="AY304" s="362">
        <f t="shared" si="630"/>
        <v>13</v>
      </c>
      <c r="AZ304" s="362">
        <f t="shared" si="630"/>
        <v>89</v>
      </c>
      <c r="BA304" s="362">
        <f t="shared" si="630"/>
        <v>408</v>
      </c>
      <c r="BB304" s="362">
        <f t="shared" si="630"/>
        <v>408</v>
      </c>
      <c r="BC304" s="362">
        <f t="shared" si="630"/>
        <v>0</v>
      </c>
      <c r="BD304" s="362">
        <f t="shared" si="630"/>
        <v>0</v>
      </c>
      <c r="BE304" s="362">
        <f t="shared" si="630"/>
        <v>0</v>
      </c>
      <c r="BF304" s="362">
        <f t="shared" si="630"/>
        <v>0</v>
      </c>
      <c r="BG304" s="362">
        <f t="shared" si="630"/>
        <v>0</v>
      </c>
      <c r="BH304" s="362">
        <f t="shared" si="630"/>
        <v>0</v>
      </c>
      <c r="BI304" s="362">
        <f t="shared" si="630"/>
        <v>0</v>
      </c>
      <c r="BJ304" s="362">
        <f t="shared" si="630"/>
        <v>0</v>
      </c>
      <c r="BK304" s="362">
        <f t="shared" si="630"/>
        <v>14</v>
      </c>
      <c r="BL304" s="362">
        <f t="shared" si="630"/>
        <v>94</v>
      </c>
      <c r="BM304" s="362">
        <f t="shared" si="630"/>
        <v>425</v>
      </c>
      <c r="BN304" s="362">
        <f t="shared" si="630"/>
        <v>425</v>
      </c>
      <c r="BO304" s="260"/>
    </row>
    <row r="305" spans="2:67" ht="24.75" outlineLevel="1">
      <c r="B305" s="53" t="str">
        <f>"Grazing Intensity 2
"&amp;$B$208&amp;": Ewe Lambs"</f>
        <v>Grazing Intensity 2
Standard (7mo): Ewe Lambs</v>
      </c>
      <c r="C305" s="256">
        <f t="shared" si="590"/>
        <v>12</v>
      </c>
      <c r="D305" s="256">
        <f t="shared" si="591"/>
        <v>93</v>
      </c>
      <c r="E305" s="256">
        <f t="shared" si="592"/>
        <v>483</v>
      </c>
      <c r="F305" s="256">
        <f t="shared" si="593"/>
        <v>483</v>
      </c>
      <c r="G305" s="256">
        <f t="shared" si="594"/>
        <v>0</v>
      </c>
      <c r="H305" s="256">
        <f t="shared" si="595"/>
        <v>0</v>
      </c>
      <c r="I305" s="256">
        <f t="shared" si="596"/>
        <v>0</v>
      </c>
      <c r="J305" s="256">
        <f t="shared" si="597"/>
        <v>0</v>
      </c>
      <c r="K305" s="256">
        <f t="shared" si="598"/>
        <v>0</v>
      </c>
      <c r="L305" s="256">
        <f t="shared" si="599"/>
        <v>0</v>
      </c>
      <c r="M305" s="256">
        <f t="shared" si="600"/>
        <v>0</v>
      </c>
      <c r="N305" s="256">
        <f t="shared" si="601"/>
        <v>0</v>
      </c>
      <c r="O305" s="256">
        <f t="shared" si="602"/>
        <v>13</v>
      </c>
      <c r="P305" s="256">
        <f t="shared" si="603"/>
        <v>79</v>
      </c>
      <c r="Q305" s="256">
        <f t="shared" si="604"/>
        <v>414</v>
      </c>
      <c r="R305" s="451">
        <f t="shared" si="605"/>
        <v>414</v>
      </c>
      <c r="S305" s="462">
        <v>10</v>
      </c>
      <c r="T305" s="257">
        <v>54</v>
      </c>
      <c r="U305" s="257">
        <v>230</v>
      </c>
      <c r="V305" s="257">
        <f t="shared" ref="V305:V334" si="631">U305</f>
        <v>230</v>
      </c>
      <c r="W305" s="257"/>
      <c r="X305" s="257"/>
      <c r="Y305" s="257"/>
      <c r="Z305" s="257"/>
      <c r="AA305" s="257"/>
      <c r="AB305" s="257"/>
      <c r="AC305" s="257"/>
      <c r="AD305" s="257"/>
      <c r="AE305" s="257">
        <v>5</v>
      </c>
      <c r="AF305" s="257">
        <v>29</v>
      </c>
      <c r="AG305" s="257">
        <v>129</v>
      </c>
      <c r="AH305" s="473">
        <f t="shared" ref="AH305:AH334" si="632">AG305</f>
        <v>129</v>
      </c>
      <c r="AI305" s="462">
        <v>12</v>
      </c>
      <c r="AJ305" s="257">
        <v>93</v>
      </c>
      <c r="AK305" s="257">
        <v>483</v>
      </c>
      <c r="AL305" s="257">
        <f t="shared" ref="AL305:AL334" si="633">AK305</f>
        <v>483</v>
      </c>
      <c r="AM305" s="257"/>
      <c r="AN305" s="257"/>
      <c r="AO305" s="257"/>
      <c r="AP305" s="257"/>
      <c r="AQ305" s="257"/>
      <c r="AR305" s="257"/>
      <c r="AS305" s="257"/>
      <c r="AT305" s="257"/>
      <c r="AU305" s="257">
        <v>13</v>
      </c>
      <c r="AV305" s="257">
        <v>79</v>
      </c>
      <c r="AW305" s="257">
        <v>414</v>
      </c>
      <c r="AX305" s="473">
        <f t="shared" ref="AX305:AX334" si="634">AW305</f>
        <v>414</v>
      </c>
      <c r="AY305" s="462">
        <v>12</v>
      </c>
      <c r="AZ305" s="257">
        <v>93</v>
      </c>
      <c r="BA305" s="257">
        <v>483</v>
      </c>
      <c r="BB305" s="257">
        <f t="shared" ref="BB305:BB334" si="635">BA305</f>
        <v>483</v>
      </c>
      <c r="BC305" s="257"/>
      <c r="BD305" s="257"/>
      <c r="BE305" s="257"/>
      <c r="BF305" s="257"/>
      <c r="BG305" s="257"/>
      <c r="BH305" s="257"/>
      <c r="BI305" s="257"/>
      <c r="BJ305" s="257"/>
      <c r="BK305" s="257">
        <v>13</v>
      </c>
      <c r="BL305" s="257">
        <v>79</v>
      </c>
      <c r="BM305" s="257">
        <v>414</v>
      </c>
      <c r="BN305" s="473">
        <f t="shared" ref="BN305:BN334" si="636">BM305</f>
        <v>414</v>
      </c>
      <c r="BO305" s="258" t="s">
        <v>1098</v>
      </c>
    </row>
    <row r="306" spans="2:67" outlineLevel="1">
      <c r="B306" s="54" t="s">
        <v>1134</v>
      </c>
      <c r="C306" s="259">
        <f t="shared" si="590"/>
        <v>13</v>
      </c>
      <c r="D306" s="259">
        <f t="shared" si="591"/>
        <v>117</v>
      </c>
      <c r="E306" s="259">
        <f t="shared" si="592"/>
        <v>608</v>
      </c>
      <c r="F306" s="259">
        <f t="shared" si="593"/>
        <v>608</v>
      </c>
      <c r="G306" s="259">
        <f t="shared" si="594"/>
        <v>0</v>
      </c>
      <c r="H306" s="259">
        <f t="shared" si="595"/>
        <v>0</v>
      </c>
      <c r="I306" s="259">
        <f t="shared" si="596"/>
        <v>0</v>
      </c>
      <c r="J306" s="259">
        <f t="shared" si="597"/>
        <v>0</v>
      </c>
      <c r="K306" s="259">
        <f t="shared" si="598"/>
        <v>0</v>
      </c>
      <c r="L306" s="259">
        <f t="shared" si="599"/>
        <v>0</v>
      </c>
      <c r="M306" s="259">
        <f t="shared" si="600"/>
        <v>0</v>
      </c>
      <c r="N306" s="259">
        <f t="shared" si="601"/>
        <v>0</v>
      </c>
      <c r="O306" s="259">
        <f t="shared" si="602"/>
        <v>18</v>
      </c>
      <c r="P306" s="259">
        <f t="shared" si="603"/>
        <v>108</v>
      </c>
      <c r="Q306" s="259">
        <f t="shared" si="604"/>
        <v>539</v>
      </c>
      <c r="R306" s="452">
        <f t="shared" si="605"/>
        <v>539</v>
      </c>
      <c r="S306" s="463">
        <v>7</v>
      </c>
      <c r="T306" s="464">
        <v>59</v>
      </c>
      <c r="U306" s="464">
        <v>246</v>
      </c>
      <c r="V306" s="464">
        <f t="shared" si="631"/>
        <v>246</v>
      </c>
      <c r="W306" s="464"/>
      <c r="X306" s="464"/>
      <c r="Y306" s="464"/>
      <c r="Z306" s="464"/>
      <c r="AA306" s="464"/>
      <c r="AB306" s="464"/>
      <c r="AC306" s="464"/>
      <c r="AD306" s="464"/>
      <c r="AE306" s="464">
        <v>6</v>
      </c>
      <c r="AF306" s="464">
        <v>46</v>
      </c>
      <c r="AG306" s="464">
        <v>201</v>
      </c>
      <c r="AH306" s="474">
        <f t="shared" si="632"/>
        <v>201</v>
      </c>
      <c r="AI306" s="463">
        <v>13</v>
      </c>
      <c r="AJ306" s="464">
        <v>117</v>
      </c>
      <c r="AK306" s="464">
        <v>608</v>
      </c>
      <c r="AL306" s="464">
        <f t="shared" si="633"/>
        <v>608</v>
      </c>
      <c r="AM306" s="464"/>
      <c r="AN306" s="464"/>
      <c r="AO306" s="464"/>
      <c r="AP306" s="464"/>
      <c r="AQ306" s="464"/>
      <c r="AR306" s="464"/>
      <c r="AS306" s="464"/>
      <c r="AT306" s="464"/>
      <c r="AU306" s="464">
        <v>18</v>
      </c>
      <c r="AV306" s="464">
        <v>108</v>
      </c>
      <c r="AW306" s="464">
        <v>539</v>
      </c>
      <c r="AX306" s="474">
        <f t="shared" si="634"/>
        <v>539</v>
      </c>
      <c r="AY306" s="463">
        <v>13</v>
      </c>
      <c r="AZ306" s="464">
        <v>117</v>
      </c>
      <c r="BA306" s="464">
        <v>608</v>
      </c>
      <c r="BB306" s="464">
        <f t="shared" si="635"/>
        <v>608</v>
      </c>
      <c r="BC306" s="464"/>
      <c r="BD306" s="464"/>
      <c r="BE306" s="464"/>
      <c r="BF306" s="464"/>
      <c r="BG306" s="464"/>
      <c r="BH306" s="464"/>
      <c r="BI306" s="464"/>
      <c r="BJ306" s="464"/>
      <c r="BK306" s="464">
        <v>18</v>
      </c>
      <c r="BL306" s="464">
        <v>108</v>
      </c>
      <c r="BM306" s="464">
        <v>539</v>
      </c>
      <c r="BN306" s="474">
        <f t="shared" si="636"/>
        <v>539</v>
      </c>
      <c r="BO306" s="260"/>
    </row>
    <row r="307" spans="2:67" outlineLevel="1">
      <c r="B307" s="55" t="s">
        <v>1135</v>
      </c>
      <c r="C307" s="261">
        <f t="shared" si="590"/>
        <v>13</v>
      </c>
      <c r="D307" s="261">
        <f t="shared" si="591"/>
        <v>89</v>
      </c>
      <c r="E307" s="261">
        <f t="shared" si="592"/>
        <v>408</v>
      </c>
      <c r="F307" s="261">
        <f t="shared" si="593"/>
        <v>408</v>
      </c>
      <c r="G307" s="261">
        <f t="shared" si="594"/>
        <v>0</v>
      </c>
      <c r="H307" s="261">
        <f t="shared" si="595"/>
        <v>0</v>
      </c>
      <c r="I307" s="261">
        <f t="shared" si="596"/>
        <v>0</v>
      </c>
      <c r="J307" s="261">
        <f t="shared" si="597"/>
        <v>0</v>
      </c>
      <c r="K307" s="261">
        <f t="shared" si="598"/>
        <v>0</v>
      </c>
      <c r="L307" s="261">
        <f t="shared" si="599"/>
        <v>0</v>
      </c>
      <c r="M307" s="261">
        <f t="shared" si="600"/>
        <v>0</v>
      </c>
      <c r="N307" s="261">
        <f t="shared" si="601"/>
        <v>0</v>
      </c>
      <c r="O307" s="261">
        <f t="shared" si="602"/>
        <v>14</v>
      </c>
      <c r="P307" s="261">
        <f t="shared" si="603"/>
        <v>94</v>
      </c>
      <c r="Q307" s="261">
        <f t="shared" si="604"/>
        <v>425</v>
      </c>
      <c r="R307" s="453">
        <f t="shared" si="605"/>
        <v>425</v>
      </c>
      <c r="S307" s="465">
        <v>10</v>
      </c>
      <c r="T307" s="262">
        <v>59</v>
      </c>
      <c r="U307" s="262">
        <v>224</v>
      </c>
      <c r="V307" s="262">
        <f t="shared" si="631"/>
        <v>224</v>
      </c>
      <c r="W307" s="262"/>
      <c r="X307" s="262"/>
      <c r="Y307" s="262"/>
      <c r="Z307" s="262"/>
      <c r="AA307" s="262"/>
      <c r="AB307" s="262"/>
      <c r="AC307" s="262"/>
      <c r="AD307" s="262"/>
      <c r="AE307" s="262">
        <v>6</v>
      </c>
      <c r="AF307" s="262">
        <v>46</v>
      </c>
      <c r="AG307" s="262">
        <v>207</v>
      </c>
      <c r="AH307" s="475">
        <f t="shared" si="632"/>
        <v>207</v>
      </c>
      <c r="AI307" s="465">
        <v>13</v>
      </c>
      <c r="AJ307" s="262">
        <v>89</v>
      </c>
      <c r="AK307" s="262">
        <v>408</v>
      </c>
      <c r="AL307" s="262">
        <f t="shared" si="633"/>
        <v>408</v>
      </c>
      <c r="AM307" s="262"/>
      <c r="AN307" s="262"/>
      <c r="AO307" s="262"/>
      <c r="AP307" s="262"/>
      <c r="AQ307" s="262"/>
      <c r="AR307" s="262"/>
      <c r="AS307" s="262"/>
      <c r="AT307" s="262"/>
      <c r="AU307" s="262">
        <v>14</v>
      </c>
      <c r="AV307" s="262">
        <v>94</v>
      </c>
      <c r="AW307" s="262">
        <v>425</v>
      </c>
      <c r="AX307" s="475">
        <f t="shared" si="634"/>
        <v>425</v>
      </c>
      <c r="AY307" s="465">
        <v>13</v>
      </c>
      <c r="AZ307" s="262">
        <v>89</v>
      </c>
      <c r="BA307" s="262">
        <v>408</v>
      </c>
      <c r="BB307" s="262">
        <f t="shared" si="635"/>
        <v>408</v>
      </c>
      <c r="BC307" s="262"/>
      <c r="BD307" s="262"/>
      <c r="BE307" s="262"/>
      <c r="BF307" s="262"/>
      <c r="BG307" s="262"/>
      <c r="BH307" s="262"/>
      <c r="BI307" s="262"/>
      <c r="BJ307" s="262"/>
      <c r="BK307" s="262">
        <v>14</v>
      </c>
      <c r="BL307" s="262">
        <v>94</v>
      </c>
      <c r="BM307" s="262">
        <v>425</v>
      </c>
      <c r="BN307" s="475">
        <f t="shared" si="636"/>
        <v>425</v>
      </c>
      <c r="BO307" s="260"/>
    </row>
    <row r="308" spans="2:67" outlineLevel="1">
      <c r="B308" s="53" t="str">
        <f t="shared" ref="B308" si="637">$B$209&amp;": Ewe Lambs"</f>
        <v>Early: Ewe Lambs</v>
      </c>
      <c r="C308" s="256">
        <f t="shared" si="590"/>
        <v>12</v>
      </c>
      <c r="D308" s="256">
        <f t="shared" si="591"/>
        <v>93</v>
      </c>
      <c r="E308" s="256">
        <f t="shared" si="592"/>
        <v>483</v>
      </c>
      <c r="F308" s="256">
        <f t="shared" si="593"/>
        <v>483</v>
      </c>
      <c r="G308" s="256">
        <f t="shared" si="594"/>
        <v>0</v>
      </c>
      <c r="H308" s="256">
        <f t="shared" si="595"/>
        <v>0</v>
      </c>
      <c r="I308" s="256">
        <f t="shared" si="596"/>
        <v>0</v>
      </c>
      <c r="J308" s="256">
        <f t="shared" si="597"/>
        <v>0</v>
      </c>
      <c r="K308" s="256">
        <f t="shared" si="598"/>
        <v>0</v>
      </c>
      <c r="L308" s="256">
        <f t="shared" si="599"/>
        <v>0</v>
      </c>
      <c r="M308" s="256">
        <f t="shared" si="600"/>
        <v>0</v>
      </c>
      <c r="N308" s="256">
        <f t="shared" si="601"/>
        <v>0</v>
      </c>
      <c r="O308" s="256">
        <f t="shared" si="602"/>
        <v>13</v>
      </c>
      <c r="P308" s="256">
        <f t="shared" si="603"/>
        <v>79</v>
      </c>
      <c r="Q308" s="256">
        <f t="shared" si="604"/>
        <v>414</v>
      </c>
      <c r="R308" s="451">
        <f t="shared" si="605"/>
        <v>414</v>
      </c>
      <c r="S308" s="462">
        <v>10</v>
      </c>
      <c r="T308" s="257">
        <v>54</v>
      </c>
      <c r="U308" s="257">
        <v>230</v>
      </c>
      <c r="V308" s="257">
        <f t="shared" si="631"/>
        <v>230</v>
      </c>
      <c r="W308" s="257"/>
      <c r="X308" s="257"/>
      <c r="Y308" s="257"/>
      <c r="Z308" s="257"/>
      <c r="AA308" s="257"/>
      <c r="AB308" s="257"/>
      <c r="AC308" s="257"/>
      <c r="AD308" s="257"/>
      <c r="AE308" s="257">
        <v>5</v>
      </c>
      <c r="AF308" s="257">
        <v>29</v>
      </c>
      <c r="AG308" s="257">
        <v>129</v>
      </c>
      <c r="AH308" s="473">
        <f t="shared" si="632"/>
        <v>129</v>
      </c>
      <c r="AI308" s="462">
        <v>12</v>
      </c>
      <c r="AJ308" s="257">
        <v>93</v>
      </c>
      <c r="AK308" s="257">
        <v>483</v>
      </c>
      <c r="AL308" s="257">
        <f t="shared" si="633"/>
        <v>483</v>
      </c>
      <c r="AM308" s="257"/>
      <c r="AN308" s="257"/>
      <c r="AO308" s="257"/>
      <c r="AP308" s="257"/>
      <c r="AQ308" s="257"/>
      <c r="AR308" s="257"/>
      <c r="AS308" s="257"/>
      <c r="AT308" s="257"/>
      <c r="AU308" s="257">
        <v>13</v>
      </c>
      <c r="AV308" s="257">
        <v>79</v>
      </c>
      <c r="AW308" s="257">
        <v>414</v>
      </c>
      <c r="AX308" s="473">
        <f t="shared" si="634"/>
        <v>414</v>
      </c>
      <c r="AY308" s="462">
        <v>12</v>
      </c>
      <c r="AZ308" s="257">
        <v>93</v>
      </c>
      <c r="BA308" s="257">
        <v>483</v>
      </c>
      <c r="BB308" s="257">
        <f t="shared" si="635"/>
        <v>483</v>
      </c>
      <c r="BC308" s="257"/>
      <c r="BD308" s="257"/>
      <c r="BE308" s="257"/>
      <c r="BF308" s="257"/>
      <c r="BG308" s="257"/>
      <c r="BH308" s="257"/>
      <c r="BI308" s="257"/>
      <c r="BJ308" s="257"/>
      <c r="BK308" s="257">
        <v>13</v>
      </c>
      <c r="BL308" s="257">
        <v>79</v>
      </c>
      <c r="BM308" s="257">
        <v>414</v>
      </c>
      <c r="BN308" s="473">
        <f t="shared" si="636"/>
        <v>414</v>
      </c>
      <c r="BO308" s="258" t="s">
        <v>1098</v>
      </c>
    </row>
    <row r="309" spans="2:67" outlineLevel="1">
      <c r="B309" s="54" t="s">
        <v>1134</v>
      </c>
      <c r="C309" s="259">
        <f t="shared" si="590"/>
        <v>13</v>
      </c>
      <c r="D309" s="259">
        <f t="shared" si="591"/>
        <v>117</v>
      </c>
      <c r="E309" s="259">
        <f t="shared" si="592"/>
        <v>608</v>
      </c>
      <c r="F309" s="259">
        <f t="shared" si="593"/>
        <v>608</v>
      </c>
      <c r="G309" s="259">
        <f t="shared" si="594"/>
        <v>0</v>
      </c>
      <c r="H309" s="259">
        <f t="shared" si="595"/>
        <v>0</v>
      </c>
      <c r="I309" s="259">
        <f t="shared" si="596"/>
        <v>0</v>
      </c>
      <c r="J309" s="259">
        <f t="shared" si="597"/>
        <v>0</v>
      </c>
      <c r="K309" s="259">
        <f t="shared" si="598"/>
        <v>0</v>
      </c>
      <c r="L309" s="259">
        <f t="shared" si="599"/>
        <v>0</v>
      </c>
      <c r="M309" s="259">
        <f t="shared" si="600"/>
        <v>0</v>
      </c>
      <c r="N309" s="259">
        <f t="shared" si="601"/>
        <v>0</v>
      </c>
      <c r="O309" s="259">
        <f t="shared" si="602"/>
        <v>18</v>
      </c>
      <c r="P309" s="259">
        <f t="shared" si="603"/>
        <v>108</v>
      </c>
      <c r="Q309" s="259">
        <f t="shared" si="604"/>
        <v>539</v>
      </c>
      <c r="R309" s="452">
        <f t="shared" si="605"/>
        <v>539</v>
      </c>
      <c r="S309" s="463">
        <v>7</v>
      </c>
      <c r="T309" s="464">
        <v>59</v>
      </c>
      <c r="U309" s="464">
        <v>246</v>
      </c>
      <c r="V309" s="464">
        <f t="shared" si="631"/>
        <v>246</v>
      </c>
      <c r="W309" s="464"/>
      <c r="X309" s="464"/>
      <c r="Y309" s="464"/>
      <c r="Z309" s="464"/>
      <c r="AA309" s="464"/>
      <c r="AB309" s="464"/>
      <c r="AC309" s="464"/>
      <c r="AD309" s="464"/>
      <c r="AE309" s="464">
        <v>6</v>
      </c>
      <c r="AF309" s="464">
        <v>46</v>
      </c>
      <c r="AG309" s="464">
        <v>201</v>
      </c>
      <c r="AH309" s="474">
        <f t="shared" si="632"/>
        <v>201</v>
      </c>
      <c r="AI309" s="463">
        <v>13</v>
      </c>
      <c r="AJ309" s="464">
        <v>117</v>
      </c>
      <c r="AK309" s="464">
        <v>608</v>
      </c>
      <c r="AL309" s="464">
        <f t="shared" si="633"/>
        <v>608</v>
      </c>
      <c r="AM309" s="464"/>
      <c r="AN309" s="464"/>
      <c r="AO309" s="464"/>
      <c r="AP309" s="464"/>
      <c r="AQ309" s="464"/>
      <c r="AR309" s="464"/>
      <c r="AS309" s="464"/>
      <c r="AT309" s="464"/>
      <c r="AU309" s="464">
        <v>18</v>
      </c>
      <c r="AV309" s="464">
        <v>108</v>
      </c>
      <c r="AW309" s="464">
        <v>539</v>
      </c>
      <c r="AX309" s="474">
        <f t="shared" si="634"/>
        <v>539</v>
      </c>
      <c r="AY309" s="463">
        <v>13</v>
      </c>
      <c r="AZ309" s="464">
        <v>117</v>
      </c>
      <c r="BA309" s="464">
        <v>608</v>
      </c>
      <c r="BB309" s="464">
        <f t="shared" si="635"/>
        <v>608</v>
      </c>
      <c r="BC309" s="464"/>
      <c r="BD309" s="464"/>
      <c r="BE309" s="464"/>
      <c r="BF309" s="464"/>
      <c r="BG309" s="464"/>
      <c r="BH309" s="464"/>
      <c r="BI309" s="464"/>
      <c r="BJ309" s="464"/>
      <c r="BK309" s="464">
        <v>18</v>
      </c>
      <c r="BL309" s="464">
        <v>108</v>
      </c>
      <c r="BM309" s="464">
        <v>539</v>
      </c>
      <c r="BN309" s="474">
        <f t="shared" si="636"/>
        <v>539</v>
      </c>
      <c r="BO309" s="260"/>
    </row>
    <row r="310" spans="2:67" outlineLevel="1">
      <c r="B310" s="55" t="s">
        <v>1135</v>
      </c>
      <c r="C310" s="261">
        <f t="shared" si="590"/>
        <v>13</v>
      </c>
      <c r="D310" s="261">
        <f t="shared" si="591"/>
        <v>89</v>
      </c>
      <c r="E310" s="261">
        <f t="shared" si="592"/>
        <v>408</v>
      </c>
      <c r="F310" s="261">
        <f t="shared" si="593"/>
        <v>408</v>
      </c>
      <c r="G310" s="261">
        <f t="shared" si="594"/>
        <v>0</v>
      </c>
      <c r="H310" s="261">
        <f t="shared" si="595"/>
        <v>0</v>
      </c>
      <c r="I310" s="261">
        <f t="shared" si="596"/>
        <v>0</v>
      </c>
      <c r="J310" s="261">
        <f t="shared" si="597"/>
        <v>0</v>
      </c>
      <c r="K310" s="261">
        <f t="shared" si="598"/>
        <v>0</v>
      </c>
      <c r="L310" s="261">
        <f t="shared" si="599"/>
        <v>0</v>
      </c>
      <c r="M310" s="261">
        <f t="shared" si="600"/>
        <v>0</v>
      </c>
      <c r="N310" s="261">
        <f t="shared" si="601"/>
        <v>0</v>
      </c>
      <c r="O310" s="261">
        <f t="shared" si="602"/>
        <v>14</v>
      </c>
      <c r="P310" s="261">
        <f t="shared" si="603"/>
        <v>94</v>
      </c>
      <c r="Q310" s="261">
        <f t="shared" si="604"/>
        <v>425</v>
      </c>
      <c r="R310" s="453">
        <f t="shared" si="605"/>
        <v>425</v>
      </c>
      <c r="S310" s="465">
        <v>10</v>
      </c>
      <c r="T310" s="262">
        <v>59</v>
      </c>
      <c r="U310" s="262">
        <v>224</v>
      </c>
      <c r="V310" s="262">
        <f t="shared" si="631"/>
        <v>224</v>
      </c>
      <c r="W310" s="262"/>
      <c r="X310" s="262"/>
      <c r="Y310" s="262"/>
      <c r="Z310" s="262"/>
      <c r="AA310" s="262"/>
      <c r="AB310" s="262"/>
      <c r="AC310" s="262"/>
      <c r="AD310" s="262"/>
      <c r="AE310" s="262">
        <v>6</v>
      </c>
      <c r="AF310" s="262">
        <v>46</v>
      </c>
      <c r="AG310" s="262">
        <v>207</v>
      </c>
      <c r="AH310" s="475">
        <f t="shared" si="632"/>
        <v>207</v>
      </c>
      <c r="AI310" s="465">
        <v>13</v>
      </c>
      <c r="AJ310" s="262">
        <v>89</v>
      </c>
      <c r="AK310" s="262">
        <v>408</v>
      </c>
      <c r="AL310" s="262">
        <f t="shared" si="633"/>
        <v>408</v>
      </c>
      <c r="AM310" s="262"/>
      <c r="AN310" s="262"/>
      <c r="AO310" s="262"/>
      <c r="AP310" s="262"/>
      <c r="AQ310" s="262"/>
      <c r="AR310" s="262"/>
      <c r="AS310" s="262"/>
      <c r="AT310" s="262"/>
      <c r="AU310" s="262">
        <v>14</v>
      </c>
      <c r="AV310" s="262">
        <v>94</v>
      </c>
      <c r="AW310" s="262">
        <v>425</v>
      </c>
      <c r="AX310" s="475">
        <f t="shared" si="634"/>
        <v>425</v>
      </c>
      <c r="AY310" s="465">
        <v>13</v>
      </c>
      <c r="AZ310" s="262">
        <v>89</v>
      </c>
      <c r="BA310" s="262">
        <v>408</v>
      </c>
      <c r="BB310" s="262">
        <f t="shared" si="635"/>
        <v>408</v>
      </c>
      <c r="BC310" s="262"/>
      <c r="BD310" s="262"/>
      <c r="BE310" s="262"/>
      <c r="BF310" s="262"/>
      <c r="BG310" s="262"/>
      <c r="BH310" s="262"/>
      <c r="BI310" s="262"/>
      <c r="BJ310" s="262"/>
      <c r="BK310" s="262">
        <v>14</v>
      </c>
      <c r="BL310" s="262">
        <v>94</v>
      </c>
      <c r="BM310" s="262">
        <v>425</v>
      </c>
      <c r="BN310" s="475">
        <f t="shared" si="636"/>
        <v>425</v>
      </c>
      <c r="BO310" s="260"/>
    </row>
    <row r="311" spans="2:67" outlineLevel="1">
      <c r="B311" s="53" t="str">
        <f t="shared" ref="B311" si="638">$B$210&amp;": Ewe Lambs"</f>
        <v>Middle: Ewe Lambs</v>
      </c>
      <c r="C311" s="256">
        <f t="shared" si="590"/>
        <v>12</v>
      </c>
      <c r="D311" s="256">
        <f t="shared" si="591"/>
        <v>93</v>
      </c>
      <c r="E311" s="256">
        <f t="shared" si="592"/>
        <v>483</v>
      </c>
      <c r="F311" s="256">
        <f t="shared" si="593"/>
        <v>483</v>
      </c>
      <c r="G311" s="256">
        <f t="shared" si="594"/>
        <v>0</v>
      </c>
      <c r="H311" s="256">
        <f t="shared" si="595"/>
        <v>0</v>
      </c>
      <c r="I311" s="256">
        <f t="shared" si="596"/>
        <v>0</v>
      </c>
      <c r="J311" s="256">
        <f t="shared" si="597"/>
        <v>0</v>
      </c>
      <c r="K311" s="256">
        <f t="shared" si="598"/>
        <v>0</v>
      </c>
      <c r="L311" s="256">
        <f t="shared" si="599"/>
        <v>0</v>
      </c>
      <c r="M311" s="256">
        <f t="shared" si="600"/>
        <v>0</v>
      </c>
      <c r="N311" s="256">
        <f t="shared" si="601"/>
        <v>0</v>
      </c>
      <c r="O311" s="256">
        <f t="shared" si="602"/>
        <v>13</v>
      </c>
      <c r="P311" s="256">
        <f t="shared" si="603"/>
        <v>79</v>
      </c>
      <c r="Q311" s="256">
        <f t="shared" si="604"/>
        <v>414</v>
      </c>
      <c r="R311" s="451">
        <f t="shared" si="605"/>
        <v>414</v>
      </c>
      <c r="S311" s="462">
        <v>10</v>
      </c>
      <c r="T311" s="257">
        <v>54</v>
      </c>
      <c r="U311" s="257">
        <v>230</v>
      </c>
      <c r="V311" s="257">
        <f t="shared" si="631"/>
        <v>230</v>
      </c>
      <c r="W311" s="257"/>
      <c r="X311" s="257"/>
      <c r="Y311" s="257"/>
      <c r="Z311" s="257"/>
      <c r="AA311" s="257"/>
      <c r="AB311" s="257"/>
      <c r="AC311" s="257"/>
      <c r="AD311" s="257"/>
      <c r="AE311" s="257">
        <v>5</v>
      </c>
      <c r="AF311" s="257">
        <v>29</v>
      </c>
      <c r="AG311" s="257">
        <v>129</v>
      </c>
      <c r="AH311" s="473">
        <f t="shared" si="632"/>
        <v>129</v>
      </c>
      <c r="AI311" s="462">
        <v>12</v>
      </c>
      <c r="AJ311" s="257">
        <v>93</v>
      </c>
      <c r="AK311" s="257">
        <v>483</v>
      </c>
      <c r="AL311" s="257">
        <f t="shared" si="633"/>
        <v>483</v>
      </c>
      <c r="AM311" s="257"/>
      <c r="AN311" s="257"/>
      <c r="AO311" s="257"/>
      <c r="AP311" s="257"/>
      <c r="AQ311" s="257"/>
      <c r="AR311" s="257"/>
      <c r="AS311" s="257"/>
      <c r="AT311" s="257"/>
      <c r="AU311" s="257">
        <v>13</v>
      </c>
      <c r="AV311" s="257">
        <v>79</v>
      </c>
      <c r="AW311" s="257">
        <v>414</v>
      </c>
      <c r="AX311" s="473">
        <f t="shared" si="634"/>
        <v>414</v>
      </c>
      <c r="AY311" s="462">
        <v>12</v>
      </c>
      <c r="AZ311" s="257">
        <v>93</v>
      </c>
      <c r="BA311" s="257">
        <v>483</v>
      </c>
      <c r="BB311" s="257">
        <f t="shared" si="635"/>
        <v>483</v>
      </c>
      <c r="BC311" s="257"/>
      <c r="BD311" s="257"/>
      <c r="BE311" s="257"/>
      <c r="BF311" s="257"/>
      <c r="BG311" s="257"/>
      <c r="BH311" s="257"/>
      <c r="BI311" s="257"/>
      <c r="BJ311" s="257"/>
      <c r="BK311" s="257">
        <v>13</v>
      </c>
      <c r="BL311" s="257">
        <v>79</v>
      </c>
      <c r="BM311" s="257">
        <v>414</v>
      </c>
      <c r="BN311" s="473">
        <f t="shared" si="636"/>
        <v>414</v>
      </c>
      <c r="BO311" s="258" t="s">
        <v>1098</v>
      </c>
    </row>
    <row r="312" spans="2:67" outlineLevel="1">
      <c r="B312" s="54" t="s">
        <v>1134</v>
      </c>
      <c r="C312" s="259">
        <f t="shared" si="590"/>
        <v>13</v>
      </c>
      <c r="D312" s="259">
        <f t="shared" si="591"/>
        <v>117</v>
      </c>
      <c r="E312" s="259">
        <f t="shared" si="592"/>
        <v>608</v>
      </c>
      <c r="F312" s="259">
        <f t="shared" si="593"/>
        <v>608</v>
      </c>
      <c r="G312" s="259">
        <f t="shared" si="594"/>
        <v>0</v>
      </c>
      <c r="H312" s="259">
        <f t="shared" si="595"/>
        <v>0</v>
      </c>
      <c r="I312" s="259">
        <f t="shared" si="596"/>
        <v>0</v>
      </c>
      <c r="J312" s="259">
        <f t="shared" si="597"/>
        <v>0</v>
      </c>
      <c r="K312" s="259">
        <f t="shared" si="598"/>
        <v>0</v>
      </c>
      <c r="L312" s="259">
        <f t="shared" si="599"/>
        <v>0</v>
      </c>
      <c r="M312" s="259">
        <f t="shared" si="600"/>
        <v>0</v>
      </c>
      <c r="N312" s="259">
        <f t="shared" si="601"/>
        <v>0</v>
      </c>
      <c r="O312" s="259">
        <f t="shared" si="602"/>
        <v>18</v>
      </c>
      <c r="P312" s="259">
        <f t="shared" si="603"/>
        <v>108</v>
      </c>
      <c r="Q312" s="259">
        <f t="shared" si="604"/>
        <v>539</v>
      </c>
      <c r="R312" s="452">
        <f t="shared" si="605"/>
        <v>539</v>
      </c>
      <c r="S312" s="463">
        <v>7</v>
      </c>
      <c r="T312" s="464">
        <v>59</v>
      </c>
      <c r="U312" s="464">
        <v>246</v>
      </c>
      <c r="V312" s="464">
        <f t="shared" si="631"/>
        <v>246</v>
      </c>
      <c r="W312" s="464"/>
      <c r="X312" s="464"/>
      <c r="Y312" s="464"/>
      <c r="Z312" s="464"/>
      <c r="AA312" s="464"/>
      <c r="AB312" s="464"/>
      <c r="AC312" s="464"/>
      <c r="AD312" s="464"/>
      <c r="AE312" s="464">
        <v>6</v>
      </c>
      <c r="AF312" s="464">
        <v>46</v>
      </c>
      <c r="AG312" s="464">
        <v>201</v>
      </c>
      <c r="AH312" s="474">
        <f t="shared" si="632"/>
        <v>201</v>
      </c>
      <c r="AI312" s="463">
        <v>13</v>
      </c>
      <c r="AJ312" s="464">
        <v>117</v>
      </c>
      <c r="AK312" s="464">
        <v>608</v>
      </c>
      <c r="AL312" s="464">
        <f t="shared" si="633"/>
        <v>608</v>
      </c>
      <c r="AM312" s="464"/>
      <c r="AN312" s="464"/>
      <c r="AO312" s="464"/>
      <c r="AP312" s="464"/>
      <c r="AQ312" s="464"/>
      <c r="AR312" s="464"/>
      <c r="AS312" s="464"/>
      <c r="AT312" s="464"/>
      <c r="AU312" s="464">
        <v>18</v>
      </c>
      <c r="AV312" s="464">
        <v>108</v>
      </c>
      <c r="AW312" s="464">
        <v>539</v>
      </c>
      <c r="AX312" s="474">
        <f t="shared" si="634"/>
        <v>539</v>
      </c>
      <c r="AY312" s="463">
        <v>13</v>
      </c>
      <c r="AZ312" s="464">
        <v>117</v>
      </c>
      <c r="BA312" s="464">
        <v>608</v>
      </c>
      <c r="BB312" s="464">
        <f t="shared" si="635"/>
        <v>608</v>
      </c>
      <c r="BC312" s="464"/>
      <c r="BD312" s="464"/>
      <c r="BE312" s="464"/>
      <c r="BF312" s="464"/>
      <c r="BG312" s="464"/>
      <c r="BH312" s="464"/>
      <c r="BI312" s="464"/>
      <c r="BJ312" s="464"/>
      <c r="BK312" s="464">
        <v>18</v>
      </c>
      <c r="BL312" s="464">
        <v>108</v>
      </c>
      <c r="BM312" s="464">
        <v>539</v>
      </c>
      <c r="BN312" s="474">
        <f t="shared" si="636"/>
        <v>539</v>
      </c>
      <c r="BO312" s="260"/>
    </row>
    <row r="313" spans="2:67" outlineLevel="1">
      <c r="B313" s="55" t="s">
        <v>1135</v>
      </c>
      <c r="C313" s="261">
        <f t="shared" si="590"/>
        <v>13</v>
      </c>
      <c r="D313" s="261">
        <f t="shared" si="591"/>
        <v>89</v>
      </c>
      <c r="E313" s="261">
        <f t="shared" si="592"/>
        <v>408</v>
      </c>
      <c r="F313" s="261">
        <f t="shared" si="593"/>
        <v>408</v>
      </c>
      <c r="G313" s="261">
        <f t="shared" si="594"/>
        <v>0</v>
      </c>
      <c r="H313" s="261">
        <f t="shared" si="595"/>
        <v>0</v>
      </c>
      <c r="I313" s="261">
        <f t="shared" si="596"/>
        <v>0</v>
      </c>
      <c r="J313" s="261">
        <f t="shared" si="597"/>
        <v>0</v>
      </c>
      <c r="K313" s="261">
        <f t="shared" si="598"/>
        <v>0</v>
      </c>
      <c r="L313" s="261">
        <f t="shared" si="599"/>
        <v>0</v>
      </c>
      <c r="M313" s="261">
        <f t="shared" si="600"/>
        <v>0</v>
      </c>
      <c r="N313" s="261">
        <f t="shared" si="601"/>
        <v>0</v>
      </c>
      <c r="O313" s="261">
        <f t="shared" si="602"/>
        <v>14</v>
      </c>
      <c r="P313" s="261">
        <f t="shared" si="603"/>
        <v>94</v>
      </c>
      <c r="Q313" s="261">
        <f t="shared" si="604"/>
        <v>425</v>
      </c>
      <c r="R313" s="453">
        <f t="shared" si="605"/>
        <v>425</v>
      </c>
      <c r="S313" s="465">
        <v>10</v>
      </c>
      <c r="T313" s="262">
        <v>59</v>
      </c>
      <c r="U313" s="262">
        <v>224</v>
      </c>
      <c r="V313" s="262">
        <f t="shared" si="631"/>
        <v>224</v>
      </c>
      <c r="W313" s="262"/>
      <c r="X313" s="262"/>
      <c r="Y313" s="262"/>
      <c r="Z313" s="262"/>
      <c r="AA313" s="262"/>
      <c r="AB313" s="262"/>
      <c r="AC313" s="262"/>
      <c r="AD313" s="262"/>
      <c r="AE313" s="262">
        <v>6</v>
      </c>
      <c r="AF313" s="262">
        <v>46</v>
      </c>
      <c r="AG313" s="262">
        <v>207</v>
      </c>
      <c r="AH313" s="475">
        <f t="shared" si="632"/>
        <v>207</v>
      </c>
      <c r="AI313" s="465">
        <v>13</v>
      </c>
      <c r="AJ313" s="262">
        <v>89</v>
      </c>
      <c r="AK313" s="262">
        <v>408</v>
      </c>
      <c r="AL313" s="262">
        <f t="shared" si="633"/>
        <v>408</v>
      </c>
      <c r="AM313" s="262"/>
      <c r="AN313" s="262"/>
      <c r="AO313" s="262"/>
      <c r="AP313" s="262"/>
      <c r="AQ313" s="262"/>
      <c r="AR313" s="262"/>
      <c r="AS313" s="262"/>
      <c r="AT313" s="262"/>
      <c r="AU313" s="262">
        <v>14</v>
      </c>
      <c r="AV313" s="262">
        <v>94</v>
      </c>
      <c r="AW313" s="262">
        <v>425</v>
      </c>
      <c r="AX313" s="475">
        <f t="shared" si="634"/>
        <v>425</v>
      </c>
      <c r="AY313" s="465">
        <v>13</v>
      </c>
      <c r="AZ313" s="262">
        <v>89</v>
      </c>
      <c r="BA313" s="262">
        <v>408</v>
      </c>
      <c r="BB313" s="262">
        <f t="shared" si="635"/>
        <v>408</v>
      </c>
      <c r="BC313" s="262"/>
      <c r="BD313" s="262"/>
      <c r="BE313" s="262"/>
      <c r="BF313" s="262"/>
      <c r="BG313" s="262"/>
      <c r="BH313" s="262"/>
      <c r="BI313" s="262"/>
      <c r="BJ313" s="262"/>
      <c r="BK313" s="262">
        <v>14</v>
      </c>
      <c r="BL313" s="262">
        <v>94</v>
      </c>
      <c r="BM313" s="262">
        <v>425</v>
      </c>
      <c r="BN313" s="475">
        <f t="shared" si="636"/>
        <v>425</v>
      </c>
      <c r="BO313" s="260"/>
    </row>
    <row r="314" spans="2:67" outlineLevel="1">
      <c r="B314" s="53" t="str">
        <f t="shared" ref="B314" si="639">$B$211&amp;": Ewe Lambs"</f>
        <v>Late: Ewe Lambs</v>
      </c>
      <c r="C314" s="256">
        <f t="shared" si="590"/>
        <v>12</v>
      </c>
      <c r="D314" s="256">
        <f t="shared" si="591"/>
        <v>93</v>
      </c>
      <c r="E314" s="256">
        <f t="shared" si="592"/>
        <v>483</v>
      </c>
      <c r="F314" s="256">
        <f t="shared" si="593"/>
        <v>483</v>
      </c>
      <c r="G314" s="256">
        <f t="shared" si="594"/>
        <v>0</v>
      </c>
      <c r="H314" s="256">
        <f t="shared" si="595"/>
        <v>0</v>
      </c>
      <c r="I314" s="256">
        <f t="shared" si="596"/>
        <v>0</v>
      </c>
      <c r="J314" s="256">
        <f t="shared" si="597"/>
        <v>0</v>
      </c>
      <c r="K314" s="256">
        <f t="shared" si="598"/>
        <v>0</v>
      </c>
      <c r="L314" s="256">
        <f t="shared" si="599"/>
        <v>0</v>
      </c>
      <c r="M314" s="256">
        <f t="shared" si="600"/>
        <v>0</v>
      </c>
      <c r="N314" s="256">
        <f t="shared" si="601"/>
        <v>0</v>
      </c>
      <c r="O314" s="256">
        <f t="shared" si="602"/>
        <v>13</v>
      </c>
      <c r="P314" s="256">
        <f t="shared" si="603"/>
        <v>79</v>
      </c>
      <c r="Q314" s="256">
        <f t="shared" si="604"/>
        <v>414</v>
      </c>
      <c r="R314" s="451">
        <f t="shared" si="605"/>
        <v>414</v>
      </c>
      <c r="S314" s="462">
        <v>10</v>
      </c>
      <c r="T314" s="257">
        <v>54</v>
      </c>
      <c r="U314" s="257">
        <v>230</v>
      </c>
      <c r="V314" s="257">
        <f t="shared" si="631"/>
        <v>230</v>
      </c>
      <c r="W314" s="257"/>
      <c r="X314" s="257"/>
      <c r="Y314" s="257"/>
      <c r="Z314" s="257"/>
      <c r="AA314" s="257"/>
      <c r="AB314" s="257"/>
      <c r="AC314" s="257"/>
      <c r="AD314" s="257"/>
      <c r="AE314" s="257">
        <v>5</v>
      </c>
      <c r="AF314" s="257">
        <v>29</v>
      </c>
      <c r="AG314" s="257">
        <v>129</v>
      </c>
      <c r="AH314" s="473">
        <f t="shared" si="632"/>
        <v>129</v>
      </c>
      <c r="AI314" s="462">
        <v>12</v>
      </c>
      <c r="AJ314" s="257">
        <v>93</v>
      </c>
      <c r="AK314" s="257">
        <v>483</v>
      </c>
      <c r="AL314" s="257">
        <f t="shared" si="633"/>
        <v>483</v>
      </c>
      <c r="AM314" s="257"/>
      <c r="AN314" s="257"/>
      <c r="AO314" s="257"/>
      <c r="AP314" s="257"/>
      <c r="AQ314" s="257"/>
      <c r="AR314" s="257"/>
      <c r="AS314" s="257"/>
      <c r="AT314" s="257"/>
      <c r="AU314" s="257">
        <v>13</v>
      </c>
      <c r="AV314" s="257">
        <v>79</v>
      </c>
      <c r="AW314" s="257">
        <v>414</v>
      </c>
      <c r="AX314" s="473">
        <f t="shared" si="634"/>
        <v>414</v>
      </c>
      <c r="AY314" s="462">
        <v>12</v>
      </c>
      <c r="AZ314" s="257">
        <v>93</v>
      </c>
      <c r="BA314" s="257">
        <v>483</v>
      </c>
      <c r="BB314" s="257">
        <f t="shared" si="635"/>
        <v>483</v>
      </c>
      <c r="BC314" s="257"/>
      <c r="BD314" s="257"/>
      <c r="BE314" s="257"/>
      <c r="BF314" s="257"/>
      <c r="BG314" s="257"/>
      <c r="BH314" s="257"/>
      <c r="BI314" s="257"/>
      <c r="BJ314" s="257"/>
      <c r="BK314" s="257">
        <v>13</v>
      </c>
      <c r="BL314" s="257">
        <v>79</v>
      </c>
      <c r="BM314" s="257">
        <v>414</v>
      </c>
      <c r="BN314" s="473">
        <f t="shared" si="636"/>
        <v>414</v>
      </c>
      <c r="BO314" s="258" t="s">
        <v>1098</v>
      </c>
    </row>
    <row r="315" spans="2:67" outlineLevel="1">
      <c r="B315" s="54" t="s">
        <v>1134</v>
      </c>
      <c r="C315" s="259">
        <f t="shared" si="590"/>
        <v>13</v>
      </c>
      <c r="D315" s="259">
        <f t="shared" si="591"/>
        <v>117</v>
      </c>
      <c r="E315" s="259">
        <f t="shared" si="592"/>
        <v>608</v>
      </c>
      <c r="F315" s="259">
        <f t="shared" si="593"/>
        <v>608</v>
      </c>
      <c r="G315" s="259">
        <f t="shared" si="594"/>
        <v>0</v>
      </c>
      <c r="H315" s="259">
        <f t="shared" si="595"/>
        <v>0</v>
      </c>
      <c r="I315" s="259">
        <f t="shared" si="596"/>
        <v>0</v>
      </c>
      <c r="J315" s="259">
        <f t="shared" si="597"/>
        <v>0</v>
      </c>
      <c r="K315" s="259">
        <f t="shared" si="598"/>
        <v>0</v>
      </c>
      <c r="L315" s="259">
        <f t="shared" si="599"/>
        <v>0</v>
      </c>
      <c r="M315" s="259">
        <f t="shared" si="600"/>
        <v>0</v>
      </c>
      <c r="N315" s="259">
        <f t="shared" si="601"/>
        <v>0</v>
      </c>
      <c r="O315" s="259">
        <f t="shared" si="602"/>
        <v>18</v>
      </c>
      <c r="P315" s="259">
        <f t="shared" si="603"/>
        <v>108</v>
      </c>
      <c r="Q315" s="259">
        <f t="shared" si="604"/>
        <v>539</v>
      </c>
      <c r="R315" s="452">
        <f t="shared" si="605"/>
        <v>539</v>
      </c>
      <c r="S315" s="463">
        <v>7</v>
      </c>
      <c r="T315" s="464">
        <v>59</v>
      </c>
      <c r="U315" s="464">
        <v>246</v>
      </c>
      <c r="V315" s="464">
        <f t="shared" si="631"/>
        <v>246</v>
      </c>
      <c r="W315" s="464"/>
      <c r="X315" s="464"/>
      <c r="Y315" s="464"/>
      <c r="Z315" s="464"/>
      <c r="AA315" s="464"/>
      <c r="AB315" s="464"/>
      <c r="AC315" s="464"/>
      <c r="AD315" s="464"/>
      <c r="AE315" s="464">
        <v>6</v>
      </c>
      <c r="AF315" s="464">
        <v>46</v>
      </c>
      <c r="AG315" s="464">
        <v>201</v>
      </c>
      <c r="AH315" s="474">
        <f t="shared" si="632"/>
        <v>201</v>
      </c>
      <c r="AI315" s="463">
        <v>13</v>
      </c>
      <c r="AJ315" s="464">
        <v>117</v>
      </c>
      <c r="AK315" s="464">
        <v>608</v>
      </c>
      <c r="AL315" s="464">
        <f t="shared" si="633"/>
        <v>608</v>
      </c>
      <c r="AM315" s="464"/>
      <c r="AN315" s="464"/>
      <c r="AO315" s="464"/>
      <c r="AP315" s="464"/>
      <c r="AQ315" s="464"/>
      <c r="AR315" s="464"/>
      <c r="AS315" s="464"/>
      <c r="AT315" s="464"/>
      <c r="AU315" s="464">
        <v>18</v>
      </c>
      <c r="AV315" s="464">
        <v>108</v>
      </c>
      <c r="AW315" s="464">
        <v>539</v>
      </c>
      <c r="AX315" s="474">
        <f t="shared" si="634"/>
        <v>539</v>
      </c>
      <c r="AY315" s="463">
        <v>13</v>
      </c>
      <c r="AZ315" s="464">
        <v>117</v>
      </c>
      <c r="BA315" s="464">
        <v>608</v>
      </c>
      <c r="BB315" s="464">
        <f t="shared" si="635"/>
        <v>608</v>
      </c>
      <c r="BC315" s="464"/>
      <c r="BD315" s="464"/>
      <c r="BE315" s="464"/>
      <c r="BF315" s="464"/>
      <c r="BG315" s="464"/>
      <c r="BH315" s="464"/>
      <c r="BI315" s="464"/>
      <c r="BJ315" s="464"/>
      <c r="BK315" s="464">
        <v>18</v>
      </c>
      <c r="BL315" s="464">
        <v>108</v>
      </c>
      <c r="BM315" s="464">
        <v>539</v>
      </c>
      <c r="BN315" s="474">
        <f t="shared" si="636"/>
        <v>539</v>
      </c>
      <c r="BO315" s="260"/>
    </row>
    <row r="316" spans="2:67" outlineLevel="1">
      <c r="B316" s="55" t="s">
        <v>1135</v>
      </c>
      <c r="C316" s="261">
        <f t="shared" si="590"/>
        <v>13</v>
      </c>
      <c r="D316" s="261">
        <f t="shared" si="591"/>
        <v>89</v>
      </c>
      <c r="E316" s="261">
        <f t="shared" si="592"/>
        <v>408</v>
      </c>
      <c r="F316" s="261">
        <f t="shared" si="593"/>
        <v>408</v>
      </c>
      <c r="G316" s="261">
        <f t="shared" si="594"/>
        <v>0</v>
      </c>
      <c r="H316" s="261">
        <f t="shared" si="595"/>
        <v>0</v>
      </c>
      <c r="I316" s="261">
        <f t="shared" si="596"/>
        <v>0</v>
      </c>
      <c r="J316" s="261">
        <f t="shared" si="597"/>
        <v>0</v>
      </c>
      <c r="K316" s="261">
        <f t="shared" si="598"/>
        <v>0</v>
      </c>
      <c r="L316" s="261">
        <f t="shared" si="599"/>
        <v>0</v>
      </c>
      <c r="M316" s="261">
        <f t="shared" si="600"/>
        <v>0</v>
      </c>
      <c r="N316" s="261">
        <f t="shared" si="601"/>
        <v>0</v>
      </c>
      <c r="O316" s="261">
        <f t="shared" si="602"/>
        <v>14</v>
      </c>
      <c r="P316" s="261">
        <f t="shared" si="603"/>
        <v>94</v>
      </c>
      <c r="Q316" s="261">
        <f t="shared" si="604"/>
        <v>425</v>
      </c>
      <c r="R316" s="453">
        <f t="shared" si="605"/>
        <v>425</v>
      </c>
      <c r="S316" s="465">
        <v>10</v>
      </c>
      <c r="T316" s="262">
        <v>59</v>
      </c>
      <c r="U316" s="262">
        <v>224</v>
      </c>
      <c r="V316" s="262">
        <f t="shared" si="631"/>
        <v>224</v>
      </c>
      <c r="W316" s="262"/>
      <c r="X316" s="262"/>
      <c r="Y316" s="262"/>
      <c r="Z316" s="262"/>
      <c r="AA316" s="262"/>
      <c r="AB316" s="262"/>
      <c r="AC316" s="262"/>
      <c r="AD316" s="262"/>
      <c r="AE316" s="262">
        <v>6</v>
      </c>
      <c r="AF316" s="262">
        <v>46</v>
      </c>
      <c r="AG316" s="262">
        <v>207</v>
      </c>
      <c r="AH316" s="475">
        <f t="shared" si="632"/>
        <v>207</v>
      </c>
      <c r="AI316" s="465">
        <v>13</v>
      </c>
      <c r="AJ316" s="262">
        <v>89</v>
      </c>
      <c r="AK316" s="262">
        <v>408</v>
      </c>
      <c r="AL316" s="262">
        <f t="shared" si="633"/>
        <v>408</v>
      </c>
      <c r="AM316" s="262"/>
      <c r="AN316" s="262"/>
      <c r="AO316" s="262"/>
      <c r="AP316" s="262"/>
      <c r="AQ316" s="262"/>
      <c r="AR316" s="262"/>
      <c r="AS316" s="262"/>
      <c r="AT316" s="262"/>
      <c r="AU316" s="262">
        <v>14</v>
      </c>
      <c r="AV316" s="262">
        <v>94</v>
      </c>
      <c r="AW316" s="262">
        <v>425</v>
      </c>
      <c r="AX316" s="475">
        <f t="shared" si="634"/>
        <v>425</v>
      </c>
      <c r="AY316" s="465">
        <v>13</v>
      </c>
      <c r="AZ316" s="262">
        <v>89</v>
      </c>
      <c r="BA316" s="262">
        <v>408</v>
      </c>
      <c r="BB316" s="262">
        <f t="shared" si="635"/>
        <v>408</v>
      </c>
      <c r="BC316" s="262"/>
      <c r="BD316" s="262"/>
      <c r="BE316" s="262"/>
      <c r="BF316" s="262"/>
      <c r="BG316" s="262"/>
      <c r="BH316" s="262"/>
      <c r="BI316" s="262"/>
      <c r="BJ316" s="262"/>
      <c r="BK316" s="262">
        <v>14</v>
      </c>
      <c r="BL316" s="262">
        <v>94</v>
      </c>
      <c r="BM316" s="262">
        <v>425</v>
      </c>
      <c r="BN316" s="475">
        <f t="shared" si="636"/>
        <v>425</v>
      </c>
      <c r="BO316" s="260"/>
    </row>
    <row r="317" spans="2:67" outlineLevel="1">
      <c r="B317" s="53" t="str">
        <f>$B$212&amp;": Ewe Lambs"</f>
        <v>V. Late: Ewe Lambs</v>
      </c>
      <c r="C317" s="256">
        <f t="shared" ref="C317:C319" si="640">CHOOSE(d.Region,S317,AI317,AY317)</f>
        <v>12</v>
      </c>
      <c r="D317" s="256">
        <f t="shared" ref="D317:D319" si="641">CHOOSE(d.Region,T317,AJ317,AZ317)</f>
        <v>93</v>
      </c>
      <c r="E317" s="256">
        <f t="shared" ref="E317:E319" si="642">CHOOSE(d.Region,U317,AK317,BA317)</f>
        <v>483</v>
      </c>
      <c r="F317" s="256">
        <f t="shared" ref="F317:F319" si="643">CHOOSE(d.Region,V317,AL317,BB317)</f>
        <v>483</v>
      </c>
      <c r="G317" s="256">
        <f t="shared" ref="G317:G319" si="644">CHOOSE(d.Region,W317,AM317,BC317)</f>
        <v>0</v>
      </c>
      <c r="H317" s="256">
        <f t="shared" ref="H317:H319" si="645">CHOOSE(d.Region,X317,AN317,BD317)</f>
        <v>0</v>
      </c>
      <c r="I317" s="256">
        <f t="shared" ref="I317:I319" si="646">CHOOSE(d.Region,Y317,AO317,BE317)</f>
        <v>0</v>
      </c>
      <c r="J317" s="256">
        <f t="shared" ref="J317:J319" si="647">CHOOSE(d.Region,Z317,AP317,BF317)</f>
        <v>0</v>
      </c>
      <c r="K317" s="256">
        <f t="shared" ref="K317:K319" si="648">CHOOSE(d.Region,AA317,AQ317,BG317)</f>
        <v>0</v>
      </c>
      <c r="L317" s="256">
        <f t="shared" ref="L317:L319" si="649">CHOOSE(d.Region,AB317,AR317,BH317)</f>
        <v>0</v>
      </c>
      <c r="M317" s="256">
        <f t="shared" ref="M317:M319" si="650">CHOOSE(d.Region,AC317,AS317,BI317)</f>
        <v>0</v>
      </c>
      <c r="N317" s="256">
        <f t="shared" ref="N317:N319" si="651">CHOOSE(d.Region,AD317,AT317,BJ317)</f>
        <v>0</v>
      </c>
      <c r="O317" s="256">
        <f t="shared" ref="O317:O319" si="652">CHOOSE(d.Region,AE317,AU317,BK317)</f>
        <v>13</v>
      </c>
      <c r="P317" s="256">
        <f t="shared" ref="P317:P319" si="653">CHOOSE(d.Region,AF317,AV317,BL317)</f>
        <v>79</v>
      </c>
      <c r="Q317" s="256">
        <f t="shared" ref="Q317:Q319" si="654">CHOOSE(d.Region,AG317,AW317,BM317)</f>
        <v>414</v>
      </c>
      <c r="R317" s="451">
        <f t="shared" ref="R317:R319" si="655">CHOOSE(d.Region,AH317,AX317,BN317)</f>
        <v>414</v>
      </c>
      <c r="S317" s="462">
        <v>10</v>
      </c>
      <c r="T317" s="257">
        <v>54</v>
      </c>
      <c r="U317" s="257">
        <v>230</v>
      </c>
      <c r="V317" s="257">
        <f t="shared" ref="V317:V319" si="656">U317</f>
        <v>230</v>
      </c>
      <c r="W317" s="257"/>
      <c r="X317" s="257"/>
      <c r="Y317" s="257"/>
      <c r="Z317" s="257"/>
      <c r="AA317" s="257"/>
      <c r="AB317" s="257"/>
      <c r="AC317" s="257"/>
      <c r="AD317" s="257"/>
      <c r="AE317" s="257">
        <v>5</v>
      </c>
      <c r="AF317" s="257">
        <v>29</v>
      </c>
      <c r="AG317" s="257">
        <v>129</v>
      </c>
      <c r="AH317" s="473">
        <f t="shared" ref="AH317:AH319" si="657">AG317</f>
        <v>129</v>
      </c>
      <c r="AI317" s="462">
        <v>12</v>
      </c>
      <c r="AJ317" s="257">
        <v>93</v>
      </c>
      <c r="AK317" s="257">
        <v>483</v>
      </c>
      <c r="AL317" s="257">
        <f t="shared" ref="AL317:AL319" si="658">AK317</f>
        <v>483</v>
      </c>
      <c r="AM317" s="257"/>
      <c r="AN317" s="257"/>
      <c r="AO317" s="257"/>
      <c r="AP317" s="257"/>
      <c r="AQ317" s="257"/>
      <c r="AR317" s="257"/>
      <c r="AS317" s="257"/>
      <c r="AT317" s="257"/>
      <c r="AU317" s="257">
        <v>13</v>
      </c>
      <c r="AV317" s="257">
        <v>79</v>
      </c>
      <c r="AW317" s="257">
        <v>414</v>
      </c>
      <c r="AX317" s="473">
        <f t="shared" ref="AX317:AX319" si="659">AW317</f>
        <v>414</v>
      </c>
      <c r="AY317" s="462">
        <v>12</v>
      </c>
      <c r="AZ317" s="257">
        <v>93</v>
      </c>
      <c r="BA317" s="257">
        <v>483</v>
      </c>
      <c r="BB317" s="257">
        <f t="shared" ref="BB317:BB319" si="660">BA317</f>
        <v>483</v>
      </c>
      <c r="BC317" s="257"/>
      <c r="BD317" s="257"/>
      <c r="BE317" s="257"/>
      <c r="BF317" s="257"/>
      <c r="BG317" s="257"/>
      <c r="BH317" s="257"/>
      <c r="BI317" s="257"/>
      <c r="BJ317" s="257"/>
      <c r="BK317" s="257">
        <v>13</v>
      </c>
      <c r="BL317" s="257">
        <v>79</v>
      </c>
      <c r="BM317" s="257">
        <v>414</v>
      </c>
      <c r="BN317" s="473">
        <f t="shared" ref="BN317:BN319" si="661">BM317</f>
        <v>414</v>
      </c>
      <c r="BO317" s="258" t="s">
        <v>1098</v>
      </c>
    </row>
    <row r="318" spans="2:67" outlineLevel="1">
      <c r="B318" s="54" t="s">
        <v>1134</v>
      </c>
      <c r="C318" s="259">
        <f t="shared" si="640"/>
        <v>13</v>
      </c>
      <c r="D318" s="259">
        <f t="shared" si="641"/>
        <v>117</v>
      </c>
      <c r="E318" s="259">
        <f t="shared" si="642"/>
        <v>608</v>
      </c>
      <c r="F318" s="259">
        <f t="shared" si="643"/>
        <v>608</v>
      </c>
      <c r="G318" s="259">
        <f t="shared" si="644"/>
        <v>0</v>
      </c>
      <c r="H318" s="259">
        <f t="shared" si="645"/>
        <v>0</v>
      </c>
      <c r="I318" s="259">
        <f t="shared" si="646"/>
        <v>0</v>
      </c>
      <c r="J318" s="259">
        <f t="shared" si="647"/>
        <v>0</v>
      </c>
      <c r="K318" s="259">
        <f t="shared" si="648"/>
        <v>0</v>
      </c>
      <c r="L318" s="259">
        <f t="shared" si="649"/>
        <v>0</v>
      </c>
      <c r="M318" s="259">
        <f t="shared" si="650"/>
        <v>0</v>
      </c>
      <c r="N318" s="259">
        <f t="shared" si="651"/>
        <v>0</v>
      </c>
      <c r="O318" s="259">
        <f t="shared" si="652"/>
        <v>18</v>
      </c>
      <c r="P318" s="259">
        <f t="shared" si="653"/>
        <v>108</v>
      </c>
      <c r="Q318" s="259">
        <f t="shared" si="654"/>
        <v>539</v>
      </c>
      <c r="R318" s="452">
        <f t="shared" si="655"/>
        <v>539</v>
      </c>
      <c r="S318" s="463">
        <v>7</v>
      </c>
      <c r="T318" s="464">
        <v>59</v>
      </c>
      <c r="U318" s="464">
        <v>246</v>
      </c>
      <c r="V318" s="464">
        <f t="shared" si="656"/>
        <v>246</v>
      </c>
      <c r="W318" s="464"/>
      <c r="X318" s="464"/>
      <c r="Y318" s="464"/>
      <c r="Z318" s="464"/>
      <c r="AA318" s="464"/>
      <c r="AB318" s="464"/>
      <c r="AC318" s="464"/>
      <c r="AD318" s="464"/>
      <c r="AE318" s="464">
        <v>6</v>
      </c>
      <c r="AF318" s="464">
        <v>46</v>
      </c>
      <c r="AG318" s="464">
        <v>201</v>
      </c>
      <c r="AH318" s="474">
        <f t="shared" si="657"/>
        <v>201</v>
      </c>
      <c r="AI318" s="463">
        <v>13</v>
      </c>
      <c r="AJ318" s="464">
        <v>117</v>
      </c>
      <c r="AK318" s="464">
        <v>608</v>
      </c>
      <c r="AL318" s="464">
        <f t="shared" si="658"/>
        <v>608</v>
      </c>
      <c r="AM318" s="464"/>
      <c r="AN318" s="464"/>
      <c r="AO318" s="464"/>
      <c r="AP318" s="464"/>
      <c r="AQ318" s="464"/>
      <c r="AR318" s="464"/>
      <c r="AS318" s="464"/>
      <c r="AT318" s="464"/>
      <c r="AU318" s="464">
        <v>18</v>
      </c>
      <c r="AV318" s="464">
        <v>108</v>
      </c>
      <c r="AW318" s="464">
        <v>539</v>
      </c>
      <c r="AX318" s="474">
        <f t="shared" si="659"/>
        <v>539</v>
      </c>
      <c r="AY318" s="463">
        <v>13</v>
      </c>
      <c r="AZ318" s="464">
        <v>117</v>
      </c>
      <c r="BA318" s="464">
        <v>608</v>
      </c>
      <c r="BB318" s="464">
        <f t="shared" si="660"/>
        <v>608</v>
      </c>
      <c r="BC318" s="464"/>
      <c r="BD318" s="464"/>
      <c r="BE318" s="464"/>
      <c r="BF318" s="464"/>
      <c r="BG318" s="464"/>
      <c r="BH318" s="464"/>
      <c r="BI318" s="464"/>
      <c r="BJ318" s="464"/>
      <c r="BK318" s="464">
        <v>18</v>
      </c>
      <c r="BL318" s="464">
        <v>108</v>
      </c>
      <c r="BM318" s="464">
        <v>539</v>
      </c>
      <c r="BN318" s="474">
        <f t="shared" si="661"/>
        <v>539</v>
      </c>
      <c r="BO318" s="260"/>
    </row>
    <row r="319" spans="2:67" outlineLevel="1">
      <c r="B319" s="55" t="s">
        <v>1135</v>
      </c>
      <c r="C319" s="261">
        <f t="shared" si="640"/>
        <v>13</v>
      </c>
      <c r="D319" s="261">
        <f t="shared" si="641"/>
        <v>89</v>
      </c>
      <c r="E319" s="261">
        <f t="shared" si="642"/>
        <v>408</v>
      </c>
      <c r="F319" s="261">
        <f t="shared" si="643"/>
        <v>408</v>
      </c>
      <c r="G319" s="261">
        <f t="shared" si="644"/>
        <v>0</v>
      </c>
      <c r="H319" s="261">
        <f t="shared" si="645"/>
        <v>0</v>
      </c>
      <c r="I319" s="261">
        <f t="shared" si="646"/>
        <v>0</v>
      </c>
      <c r="J319" s="261">
        <f t="shared" si="647"/>
        <v>0</v>
      </c>
      <c r="K319" s="261">
        <f t="shared" si="648"/>
        <v>0</v>
      </c>
      <c r="L319" s="261">
        <f t="shared" si="649"/>
        <v>0</v>
      </c>
      <c r="M319" s="261">
        <f t="shared" si="650"/>
        <v>0</v>
      </c>
      <c r="N319" s="261">
        <f t="shared" si="651"/>
        <v>0</v>
      </c>
      <c r="O319" s="261">
        <f t="shared" si="652"/>
        <v>14</v>
      </c>
      <c r="P319" s="261">
        <f t="shared" si="653"/>
        <v>94</v>
      </c>
      <c r="Q319" s="261">
        <f t="shared" si="654"/>
        <v>425</v>
      </c>
      <c r="R319" s="453">
        <f t="shared" si="655"/>
        <v>425</v>
      </c>
      <c r="S319" s="465">
        <v>10</v>
      </c>
      <c r="T319" s="262">
        <v>59</v>
      </c>
      <c r="U319" s="262">
        <v>224</v>
      </c>
      <c r="V319" s="262">
        <f t="shared" si="656"/>
        <v>224</v>
      </c>
      <c r="W319" s="262"/>
      <c r="X319" s="262"/>
      <c r="Y319" s="262"/>
      <c r="Z319" s="262"/>
      <c r="AA319" s="262"/>
      <c r="AB319" s="262"/>
      <c r="AC319" s="262"/>
      <c r="AD319" s="262"/>
      <c r="AE319" s="262">
        <v>6</v>
      </c>
      <c r="AF319" s="262">
        <v>46</v>
      </c>
      <c r="AG319" s="262">
        <v>207</v>
      </c>
      <c r="AH319" s="475">
        <f t="shared" si="657"/>
        <v>207</v>
      </c>
      <c r="AI319" s="465">
        <v>13</v>
      </c>
      <c r="AJ319" s="262">
        <v>89</v>
      </c>
      <c r="AK319" s="262">
        <v>408</v>
      </c>
      <c r="AL319" s="262">
        <f t="shared" si="658"/>
        <v>408</v>
      </c>
      <c r="AM319" s="262"/>
      <c r="AN319" s="262"/>
      <c r="AO319" s="262"/>
      <c r="AP319" s="262"/>
      <c r="AQ319" s="262"/>
      <c r="AR319" s="262"/>
      <c r="AS319" s="262"/>
      <c r="AT319" s="262"/>
      <c r="AU319" s="262">
        <v>14</v>
      </c>
      <c r="AV319" s="262">
        <v>94</v>
      </c>
      <c r="AW319" s="262">
        <v>425</v>
      </c>
      <c r="AX319" s="475">
        <f t="shared" si="659"/>
        <v>425</v>
      </c>
      <c r="AY319" s="465">
        <v>13</v>
      </c>
      <c r="AZ319" s="262">
        <v>89</v>
      </c>
      <c r="BA319" s="262">
        <v>408</v>
      </c>
      <c r="BB319" s="262">
        <f t="shared" si="660"/>
        <v>408</v>
      </c>
      <c r="BC319" s="262"/>
      <c r="BD319" s="262"/>
      <c r="BE319" s="262"/>
      <c r="BF319" s="262"/>
      <c r="BG319" s="262"/>
      <c r="BH319" s="262"/>
      <c r="BI319" s="262"/>
      <c r="BJ319" s="262"/>
      <c r="BK319" s="262">
        <v>14</v>
      </c>
      <c r="BL319" s="262">
        <v>94</v>
      </c>
      <c r="BM319" s="262">
        <v>425</v>
      </c>
      <c r="BN319" s="475">
        <f t="shared" si="661"/>
        <v>425</v>
      </c>
      <c r="BO319" s="260"/>
    </row>
    <row r="320" spans="2:67" outlineLevel="1">
      <c r="B320" s="53" t="str">
        <f t="shared" ref="B320" si="662">$B$213&amp;": Ewe Lambs"</f>
        <v>7mo with 0% mated: Ewe Lambs</v>
      </c>
      <c r="C320" s="256">
        <f t="shared" si="590"/>
        <v>12</v>
      </c>
      <c r="D320" s="256">
        <f t="shared" si="591"/>
        <v>93</v>
      </c>
      <c r="E320" s="256">
        <f t="shared" si="592"/>
        <v>483</v>
      </c>
      <c r="F320" s="256">
        <f t="shared" si="593"/>
        <v>483</v>
      </c>
      <c r="G320" s="256">
        <f t="shared" si="594"/>
        <v>0</v>
      </c>
      <c r="H320" s="256">
        <f t="shared" si="595"/>
        <v>0</v>
      </c>
      <c r="I320" s="256">
        <f t="shared" si="596"/>
        <v>0</v>
      </c>
      <c r="J320" s="256">
        <f t="shared" si="597"/>
        <v>0</v>
      </c>
      <c r="K320" s="256">
        <f t="shared" si="598"/>
        <v>0</v>
      </c>
      <c r="L320" s="256">
        <f t="shared" si="599"/>
        <v>0</v>
      </c>
      <c r="M320" s="256">
        <f t="shared" si="600"/>
        <v>0</v>
      </c>
      <c r="N320" s="256">
        <f t="shared" si="601"/>
        <v>0</v>
      </c>
      <c r="O320" s="256">
        <f t="shared" si="602"/>
        <v>13</v>
      </c>
      <c r="P320" s="256">
        <f t="shared" si="603"/>
        <v>79</v>
      </c>
      <c r="Q320" s="256">
        <f t="shared" si="604"/>
        <v>414</v>
      </c>
      <c r="R320" s="451">
        <f t="shared" si="605"/>
        <v>414</v>
      </c>
      <c r="S320" s="362">
        <f>S305</f>
        <v>10</v>
      </c>
      <c r="T320" s="362">
        <f t="shared" ref="T320:BN320" si="663">T305</f>
        <v>54</v>
      </c>
      <c r="U320" s="362">
        <f t="shared" si="663"/>
        <v>230</v>
      </c>
      <c r="V320" s="362">
        <f t="shared" si="663"/>
        <v>230</v>
      </c>
      <c r="W320" s="362">
        <f t="shared" si="663"/>
        <v>0</v>
      </c>
      <c r="X320" s="362">
        <f t="shared" si="663"/>
        <v>0</v>
      </c>
      <c r="Y320" s="362">
        <f t="shared" si="663"/>
        <v>0</v>
      </c>
      <c r="Z320" s="362">
        <f t="shared" si="663"/>
        <v>0</v>
      </c>
      <c r="AA320" s="362">
        <f t="shared" si="663"/>
        <v>0</v>
      </c>
      <c r="AB320" s="362">
        <f t="shared" si="663"/>
        <v>0</v>
      </c>
      <c r="AC320" s="362">
        <f t="shared" si="663"/>
        <v>0</v>
      </c>
      <c r="AD320" s="362">
        <f t="shared" si="663"/>
        <v>0</v>
      </c>
      <c r="AE320" s="362">
        <f t="shared" si="663"/>
        <v>5</v>
      </c>
      <c r="AF320" s="362">
        <f t="shared" si="663"/>
        <v>29</v>
      </c>
      <c r="AG320" s="362">
        <f>AG305</f>
        <v>129</v>
      </c>
      <c r="AH320" s="362">
        <f t="shared" si="663"/>
        <v>129</v>
      </c>
      <c r="AI320" s="362">
        <f t="shared" si="663"/>
        <v>12</v>
      </c>
      <c r="AJ320" s="362">
        <f t="shared" si="663"/>
        <v>93</v>
      </c>
      <c r="AK320" s="362">
        <f t="shared" si="663"/>
        <v>483</v>
      </c>
      <c r="AL320" s="362">
        <f t="shared" si="663"/>
        <v>483</v>
      </c>
      <c r="AM320" s="362">
        <f t="shared" si="663"/>
        <v>0</v>
      </c>
      <c r="AN320" s="362">
        <f t="shared" si="663"/>
        <v>0</v>
      </c>
      <c r="AO320" s="362">
        <f t="shared" si="663"/>
        <v>0</v>
      </c>
      <c r="AP320" s="362">
        <f t="shared" si="663"/>
        <v>0</v>
      </c>
      <c r="AQ320" s="362">
        <f t="shared" si="663"/>
        <v>0</v>
      </c>
      <c r="AR320" s="362">
        <f t="shared" si="663"/>
        <v>0</v>
      </c>
      <c r="AS320" s="362">
        <f t="shared" si="663"/>
        <v>0</v>
      </c>
      <c r="AT320" s="362">
        <f t="shared" si="663"/>
        <v>0</v>
      </c>
      <c r="AU320" s="362">
        <f t="shared" si="663"/>
        <v>13</v>
      </c>
      <c r="AV320" s="362">
        <f t="shared" si="663"/>
        <v>79</v>
      </c>
      <c r="AW320" s="362">
        <f t="shared" si="663"/>
        <v>414</v>
      </c>
      <c r="AX320" s="362">
        <f t="shared" si="663"/>
        <v>414</v>
      </c>
      <c r="AY320" s="362">
        <f t="shared" si="663"/>
        <v>12</v>
      </c>
      <c r="AZ320" s="362">
        <f t="shared" si="663"/>
        <v>93</v>
      </c>
      <c r="BA320" s="362">
        <f t="shared" si="663"/>
        <v>483</v>
      </c>
      <c r="BB320" s="362">
        <f t="shared" si="663"/>
        <v>483</v>
      </c>
      <c r="BC320" s="362">
        <f t="shared" si="663"/>
        <v>0</v>
      </c>
      <c r="BD320" s="362">
        <f t="shared" si="663"/>
        <v>0</v>
      </c>
      <c r="BE320" s="362">
        <f t="shared" si="663"/>
        <v>0</v>
      </c>
      <c r="BF320" s="362">
        <f t="shared" si="663"/>
        <v>0</v>
      </c>
      <c r="BG320" s="362">
        <f t="shared" si="663"/>
        <v>0</v>
      </c>
      <c r="BH320" s="362">
        <f t="shared" si="663"/>
        <v>0</v>
      </c>
      <c r="BI320" s="362">
        <f t="shared" si="663"/>
        <v>0</v>
      </c>
      <c r="BJ320" s="362">
        <f t="shared" si="663"/>
        <v>0</v>
      </c>
      <c r="BK320" s="362">
        <f t="shared" si="663"/>
        <v>13</v>
      </c>
      <c r="BL320" s="362">
        <f t="shared" si="663"/>
        <v>79</v>
      </c>
      <c r="BM320" s="362">
        <f t="shared" si="663"/>
        <v>414</v>
      </c>
      <c r="BN320" s="362">
        <f t="shared" si="663"/>
        <v>414</v>
      </c>
      <c r="BO320" s="258" t="s">
        <v>1098</v>
      </c>
    </row>
    <row r="321" spans="2:67" outlineLevel="1">
      <c r="B321" s="54" t="s">
        <v>1134</v>
      </c>
      <c r="C321" s="259">
        <f t="shared" si="590"/>
        <v>13</v>
      </c>
      <c r="D321" s="259">
        <f t="shared" si="591"/>
        <v>117</v>
      </c>
      <c r="E321" s="259">
        <f t="shared" si="592"/>
        <v>608</v>
      </c>
      <c r="F321" s="259">
        <f t="shared" si="593"/>
        <v>608</v>
      </c>
      <c r="G321" s="259">
        <f t="shared" si="594"/>
        <v>0</v>
      </c>
      <c r="H321" s="259">
        <f t="shared" si="595"/>
        <v>0</v>
      </c>
      <c r="I321" s="259">
        <f t="shared" si="596"/>
        <v>0</v>
      </c>
      <c r="J321" s="259">
        <f t="shared" si="597"/>
        <v>0</v>
      </c>
      <c r="K321" s="259">
        <f t="shared" si="598"/>
        <v>0</v>
      </c>
      <c r="L321" s="259">
        <f t="shared" si="599"/>
        <v>0</v>
      </c>
      <c r="M321" s="259">
        <f t="shared" si="600"/>
        <v>0</v>
      </c>
      <c r="N321" s="259">
        <f t="shared" si="601"/>
        <v>0</v>
      </c>
      <c r="O321" s="259">
        <f t="shared" si="602"/>
        <v>18</v>
      </c>
      <c r="P321" s="259">
        <f t="shared" si="603"/>
        <v>108</v>
      </c>
      <c r="Q321" s="259">
        <f t="shared" si="604"/>
        <v>539</v>
      </c>
      <c r="R321" s="452">
        <f t="shared" si="605"/>
        <v>539</v>
      </c>
      <c r="S321" s="362">
        <f t="shared" ref="S321:BN321" si="664">S306</f>
        <v>7</v>
      </c>
      <c r="T321" s="362">
        <f t="shared" si="664"/>
        <v>59</v>
      </c>
      <c r="U321" s="362">
        <f t="shared" si="664"/>
        <v>246</v>
      </c>
      <c r="V321" s="362">
        <f t="shared" si="664"/>
        <v>246</v>
      </c>
      <c r="W321" s="362">
        <f t="shared" si="664"/>
        <v>0</v>
      </c>
      <c r="X321" s="362">
        <f t="shared" si="664"/>
        <v>0</v>
      </c>
      <c r="Y321" s="362">
        <f t="shared" si="664"/>
        <v>0</v>
      </c>
      <c r="Z321" s="362">
        <f t="shared" si="664"/>
        <v>0</v>
      </c>
      <c r="AA321" s="362">
        <f t="shared" si="664"/>
        <v>0</v>
      </c>
      <c r="AB321" s="362">
        <f t="shared" si="664"/>
        <v>0</v>
      </c>
      <c r="AC321" s="362">
        <f t="shared" si="664"/>
        <v>0</v>
      </c>
      <c r="AD321" s="362">
        <f t="shared" si="664"/>
        <v>0</v>
      </c>
      <c r="AE321" s="362">
        <f t="shared" si="664"/>
        <v>6</v>
      </c>
      <c r="AF321" s="362">
        <f t="shared" si="664"/>
        <v>46</v>
      </c>
      <c r="AG321" s="362">
        <f t="shared" si="664"/>
        <v>201</v>
      </c>
      <c r="AH321" s="362">
        <f t="shared" si="664"/>
        <v>201</v>
      </c>
      <c r="AI321" s="362">
        <f t="shared" si="664"/>
        <v>13</v>
      </c>
      <c r="AJ321" s="362">
        <f t="shared" si="664"/>
        <v>117</v>
      </c>
      <c r="AK321" s="362">
        <f t="shared" si="664"/>
        <v>608</v>
      </c>
      <c r="AL321" s="362">
        <f t="shared" si="664"/>
        <v>608</v>
      </c>
      <c r="AM321" s="362">
        <f t="shared" si="664"/>
        <v>0</v>
      </c>
      <c r="AN321" s="362">
        <f t="shared" si="664"/>
        <v>0</v>
      </c>
      <c r="AO321" s="362">
        <f t="shared" si="664"/>
        <v>0</v>
      </c>
      <c r="AP321" s="362">
        <f t="shared" si="664"/>
        <v>0</v>
      </c>
      <c r="AQ321" s="362">
        <f t="shared" si="664"/>
        <v>0</v>
      </c>
      <c r="AR321" s="362">
        <f t="shared" si="664"/>
        <v>0</v>
      </c>
      <c r="AS321" s="362">
        <f t="shared" si="664"/>
        <v>0</v>
      </c>
      <c r="AT321" s="362">
        <f t="shared" si="664"/>
        <v>0</v>
      </c>
      <c r="AU321" s="362">
        <f t="shared" si="664"/>
        <v>18</v>
      </c>
      <c r="AV321" s="362">
        <f t="shared" si="664"/>
        <v>108</v>
      </c>
      <c r="AW321" s="362">
        <f t="shared" si="664"/>
        <v>539</v>
      </c>
      <c r="AX321" s="362">
        <f t="shared" si="664"/>
        <v>539</v>
      </c>
      <c r="AY321" s="362">
        <f t="shared" si="664"/>
        <v>13</v>
      </c>
      <c r="AZ321" s="362">
        <f t="shared" si="664"/>
        <v>117</v>
      </c>
      <c r="BA321" s="362">
        <f t="shared" si="664"/>
        <v>608</v>
      </c>
      <c r="BB321" s="362">
        <f t="shared" si="664"/>
        <v>608</v>
      </c>
      <c r="BC321" s="362">
        <f t="shared" si="664"/>
        <v>0</v>
      </c>
      <c r="BD321" s="362">
        <f t="shared" si="664"/>
        <v>0</v>
      </c>
      <c r="BE321" s="362">
        <f t="shared" si="664"/>
        <v>0</v>
      </c>
      <c r="BF321" s="362">
        <f t="shared" si="664"/>
        <v>0</v>
      </c>
      <c r="BG321" s="362">
        <f t="shared" si="664"/>
        <v>0</v>
      </c>
      <c r="BH321" s="362">
        <f t="shared" si="664"/>
        <v>0</v>
      </c>
      <c r="BI321" s="362">
        <f t="shared" si="664"/>
        <v>0</v>
      </c>
      <c r="BJ321" s="362">
        <f t="shared" si="664"/>
        <v>0</v>
      </c>
      <c r="BK321" s="362">
        <f t="shared" si="664"/>
        <v>18</v>
      </c>
      <c r="BL321" s="362">
        <f t="shared" si="664"/>
        <v>108</v>
      </c>
      <c r="BM321" s="362">
        <f t="shared" si="664"/>
        <v>539</v>
      </c>
      <c r="BN321" s="362">
        <f t="shared" si="664"/>
        <v>539</v>
      </c>
      <c r="BO321" s="260"/>
    </row>
    <row r="322" spans="2:67" outlineLevel="1">
      <c r="B322" s="55" t="s">
        <v>1135</v>
      </c>
      <c r="C322" s="261">
        <f t="shared" si="590"/>
        <v>13</v>
      </c>
      <c r="D322" s="261">
        <f t="shared" si="591"/>
        <v>89</v>
      </c>
      <c r="E322" s="261">
        <f t="shared" si="592"/>
        <v>408</v>
      </c>
      <c r="F322" s="261">
        <f t="shared" si="593"/>
        <v>408</v>
      </c>
      <c r="G322" s="261">
        <f t="shared" si="594"/>
        <v>0</v>
      </c>
      <c r="H322" s="261">
        <f t="shared" si="595"/>
        <v>0</v>
      </c>
      <c r="I322" s="261">
        <f t="shared" si="596"/>
        <v>0</v>
      </c>
      <c r="J322" s="261">
        <f t="shared" si="597"/>
        <v>0</v>
      </c>
      <c r="K322" s="261">
        <f t="shared" si="598"/>
        <v>0</v>
      </c>
      <c r="L322" s="261">
        <f t="shared" si="599"/>
        <v>0</v>
      </c>
      <c r="M322" s="261">
        <f t="shared" si="600"/>
        <v>0</v>
      </c>
      <c r="N322" s="261">
        <f t="shared" si="601"/>
        <v>0</v>
      </c>
      <c r="O322" s="261">
        <f t="shared" si="602"/>
        <v>14</v>
      </c>
      <c r="P322" s="261">
        <f t="shared" si="603"/>
        <v>94</v>
      </c>
      <c r="Q322" s="261">
        <f t="shared" si="604"/>
        <v>425</v>
      </c>
      <c r="R322" s="453">
        <f t="shared" si="605"/>
        <v>425</v>
      </c>
      <c r="S322" s="362">
        <f t="shared" ref="S322:BN322" si="665">S307</f>
        <v>10</v>
      </c>
      <c r="T322" s="362">
        <f t="shared" si="665"/>
        <v>59</v>
      </c>
      <c r="U322" s="362">
        <f t="shared" si="665"/>
        <v>224</v>
      </c>
      <c r="V322" s="362">
        <f t="shared" si="665"/>
        <v>224</v>
      </c>
      <c r="W322" s="362">
        <f t="shared" si="665"/>
        <v>0</v>
      </c>
      <c r="X322" s="362">
        <f t="shared" si="665"/>
        <v>0</v>
      </c>
      <c r="Y322" s="362">
        <f t="shared" si="665"/>
        <v>0</v>
      </c>
      <c r="Z322" s="362">
        <f t="shared" si="665"/>
        <v>0</v>
      </c>
      <c r="AA322" s="362">
        <f t="shared" si="665"/>
        <v>0</v>
      </c>
      <c r="AB322" s="362">
        <f t="shared" si="665"/>
        <v>0</v>
      </c>
      <c r="AC322" s="362">
        <f t="shared" si="665"/>
        <v>0</v>
      </c>
      <c r="AD322" s="362">
        <f t="shared" si="665"/>
        <v>0</v>
      </c>
      <c r="AE322" s="362">
        <f t="shared" si="665"/>
        <v>6</v>
      </c>
      <c r="AF322" s="362">
        <f t="shared" si="665"/>
        <v>46</v>
      </c>
      <c r="AG322" s="362">
        <f t="shared" si="665"/>
        <v>207</v>
      </c>
      <c r="AH322" s="362">
        <f t="shared" si="665"/>
        <v>207</v>
      </c>
      <c r="AI322" s="362">
        <f t="shared" si="665"/>
        <v>13</v>
      </c>
      <c r="AJ322" s="362">
        <f t="shared" si="665"/>
        <v>89</v>
      </c>
      <c r="AK322" s="362">
        <f t="shared" si="665"/>
        <v>408</v>
      </c>
      <c r="AL322" s="362">
        <f t="shared" si="665"/>
        <v>408</v>
      </c>
      <c r="AM322" s="362">
        <f t="shared" si="665"/>
        <v>0</v>
      </c>
      <c r="AN322" s="362">
        <f t="shared" si="665"/>
        <v>0</v>
      </c>
      <c r="AO322" s="362">
        <f t="shared" si="665"/>
        <v>0</v>
      </c>
      <c r="AP322" s="362">
        <f t="shared" si="665"/>
        <v>0</v>
      </c>
      <c r="AQ322" s="362">
        <f t="shared" si="665"/>
        <v>0</v>
      </c>
      <c r="AR322" s="362">
        <f t="shared" si="665"/>
        <v>0</v>
      </c>
      <c r="AS322" s="362">
        <f t="shared" si="665"/>
        <v>0</v>
      </c>
      <c r="AT322" s="362">
        <f t="shared" si="665"/>
        <v>0</v>
      </c>
      <c r="AU322" s="362">
        <f t="shared" si="665"/>
        <v>14</v>
      </c>
      <c r="AV322" s="362">
        <f t="shared" si="665"/>
        <v>94</v>
      </c>
      <c r="AW322" s="362">
        <f t="shared" si="665"/>
        <v>425</v>
      </c>
      <c r="AX322" s="362">
        <f t="shared" si="665"/>
        <v>425</v>
      </c>
      <c r="AY322" s="362">
        <f t="shared" si="665"/>
        <v>13</v>
      </c>
      <c r="AZ322" s="362">
        <f t="shared" si="665"/>
        <v>89</v>
      </c>
      <c r="BA322" s="362">
        <f t="shared" si="665"/>
        <v>408</v>
      </c>
      <c r="BB322" s="362">
        <f t="shared" si="665"/>
        <v>408</v>
      </c>
      <c r="BC322" s="362">
        <f t="shared" si="665"/>
        <v>0</v>
      </c>
      <c r="BD322" s="362">
        <f t="shared" si="665"/>
        <v>0</v>
      </c>
      <c r="BE322" s="362">
        <f t="shared" si="665"/>
        <v>0</v>
      </c>
      <c r="BF322" s="362">
        <f t="shared" si="665"/>
        <v>0</v>
      </c>
      <c r="BG322" s="362">
        <f t="shared" si="665"/>
        <v>0</v>
      </c>
      <c r="BH322" s="362">
        <f t="shared" si="665"/>
        <v>0</v>
      </c>
      <c r="BI322" s="362">
        <f t="shared" si="665"/>
        <v>0</v>
      </c>
      <c r="BJ322" s="362">
        <f t="shared" si="665"/>
        <v>0</v>
      </c>
      <c r="BK322" s="362">
        <f t="shared" si="665"/>
        <v>14</v>
      </c>
      <c r="BL322" s="362">
        <f t="shared" si="665"/>
        <v>94</v>
      </c>
      <c r="BM322" s="362">
        <f t="shared" si="665"/>
        <v>425</v>
      </c>
      <c r="BN322" s="362">
        <f t="shared" si="665"/>
        <v>425</v>
      </c>
      <c r="BO322" s="260"/>
    </row>
    <row r="323" spans="2:67" ht="24.75" outlineLevel="2">
      <c r="B323" s="53" t="str">
        <f>"Grazing Intensity 3
"&amp;$B$208&amp;": Ewe Lambs"</f>
        <v>Grazing Intensity 3
Standard (7mo): Ewe Lambs</v>
      </c>
      <c r="C323" s="256">
        <f t="shared" si="590"/>
        <v>12</v>
      </c>
      <c r="D323" s="256">
        <f t="shared" si="591"/>
        <v>93</v>
      </c>
      <c r="E323" s="256">
        <f t="shared" si="592"/>
        <v>483</v>
      </c>
      <c r="F323" s="256">
        <f t="shared" si="593"/>
        <v>483</v>
      </c>
      <c r="G323" s="256">
        <f t="shared" si="594"/>
        <v>0</v>
      </c>
      <c r="H323" s="256">
        <f t="shared" si="595"/>
        <v>0</v>
      </c>
      <c r="I323" s="256">
        <f t="shared" si="596"/>
        <v>0</v>
      </c>
      <c r="J323" s="256">
        <f t="shared" si="597"/>
        <v>0</v>
      </c>
      <c r="K323" s="256">
        <f t="shared" si="598"/>
        <v>0</v>
      </c>
      <c r="L323" s="256">
        <f t="shared" si="599"/>
        <v>0</v>
      </c>
      <c r="M323" s="256">
        <f t="shared" si="600"/>
        <v>0</v>
      </c>
      <c r="N323" s="256">
        <f t="shared" si="601"/>
        <v>0</v>
      </c>
      <c r="O323" s="256">
        <f t="shared" si="602"/>
        <v>13</v>
      </c>
      <c r="P323" s="256">
        <f t="shared" si="603"/>
        <v>79</v>
      </c>
      <c r="Q323" s="256">
        <f t="shared" si="604"/>
        <v>414</v>
      </c>
      <c r="R323" s="451">
        <f t="shared" si="605"/>
        <v>414</v>
      </c>
      <c r="S323" s="462">
        <v>10</v>
      </c>
      <c r="T323" s="257">
        <v>54</v>
      </c>
      <c r="U323" s="257">
        <v>230</v>
      </c>
      <c r="V323" s="257">
        <f t="shared" si="631"/>
        <v>230</v>
      </c>
      <c r="W323" s="257"/>
      <c r="X323" s="257"/>
      <c r="Y323" s="257"/>
      <c r="Z323" s="257"/>
      <c r="AA323" s="257"/>
      <c r="AB323" s="257"/>
      <c r="AC323" s="257"/>
      <c r="AD323" s="257"/>
      <c r="AE323" s="257">
        <v>5</v>
      </c>
      <c r="AF323" s="257">
        <v>29</v>
      </c>
      <c r="AG323" s="257">
        <v>129</v>
      </c>
      <c r="AH323" s="473">
        <f t="shared" si="632"/>
        <v>129</v>
      </c>
      <c r="AI323" s="462">
        <v>12</v>
      </c>
      <c r="AJ323" s="257">
        <v>93</v>
      </c>
      <c r="AK323" s="257">
        <v>483</v>
      </c>
      <c r="AL323" s="257">
        <f t="shared" si="633"/>
        <v>483</v>
      </c>
      <c r="AM323" s="257"/>
      <c r="AN323" s="257"/>
      <c r="AO323" s="257"/>
      <c r="AP323" s="257"/>
      <c r="AQ323" s="257"/>
      <c r="AR323" s="257"/>
      <c r="AS323" s="257"/>
      <c r="AT323" s="257"/>
      <c r="AU323" s="257">
        <v>13</v>
      </c>
      <c r="AV323" s="257">
        <v>79</v>
      </c>
      <c r="AW323" s="257">
        <v>414</v>
      </c>
      <c r="AX323" s="473">
        <f t="shared" si="634"/>
        <v>414</v>
      </c>
      <c r="AY323" s="462">
        <v>12</v>
      </c>
      <c r="AZ323" s="257">
        <v>93</v>
      </c>
      <c r="BA323" s="257">
        <v>483</v>
      </c>
      <c r="BB323" s="257">
        <f t="shared" si="635"/>
        <v>483</v>
      </c>
      <c r="BC323" s="257"/>
      <c r="BD323" s="257"/>
      <c r="BE323" s="257"/>
      <c r="BF323" s="257"/>
      <c r="BG323" s="257"/>
      <c r="BH323" s="257"/>
      <c r="BI323" s="257"/>
      <c r="BJ323" s="257"/>
      <c r="BK323" s="257">
        <v>13</v>
      </c>
      <c r="BL323" s="257">
        <v>79</v>
      </c>
      <c r="BM323" s="257">
        <v>414</v>
      </c>
      <c r="BN323" s="473">
        <f t="shared" si="636"/>
        <v>414</v>
      </c>
      <c r="BO323" s="258" t="s">
        <v>1098</v>
      </c>
    </row>
    <row r="324" spans="2:67" outlineLevel="2">
      <c r="B324" s="54" t="s">
        <v>1134</v>
      </c>
      <c r="C324" s="259">
        <f t="shared" si="590"/>
        <v>13</v>
      </c>
      <c r="D324" s="259">
        <f t="shared" si="591"/>
        <v>117</v>
      </c>
      <c r="E324" s="259">
        <f t="shared" si="592"/>
        <v>608</v>
      </c>
      <c r="F324" s="259">
        <f t="shared" si="593"/>
        <v>608</v>
      </c>
      <c r="G324" s="259">
        <f t="shared" si="594"/>
        <v>0</v>
      </c>
      <c r="H324" s="259">
        <f t="shared" si="595"/>
        <v>0</v>
      </c>
      <c r="I324" s="259">
        <f t="shared" si="596"/>
        <v>0</v>
      </c>
      <c r="J324" s="259">
        <f t="shared" si="597"/>
        <v>0</v>
      </c>
      <c r="K324" s="259">
        <f t="shared" si="598"/>
        <v>0</v>
      </c>
      <c r="L324" s="259">
        <f t="shared" si="599"/>
        <v>0</v>
      </c>
      <c r="M324" s="259">
        <f t="shared" si="600"/>
        <v>0</v>
      </c>
      <c r="N324" s="259">
        <f t="shared" si="601"/>
        <v>0</v>
      </c>
      <c r="O324" s="259">
        <f t="shared" si="602"/>
        <v>18</v>
      </c>
      <c r="P324" s="259">
        <f t="shared" si="603"/>
        <v>108</v>
      </c>
      <c r="Q324" s="259">
        <f t="shared" si="604"/>
        <v>539</v>
      </c>
      <c r="R324" s="452">
        <f t="shared" si="605"/>
        <v>539</v>
      </c>
      <c r="S324" s="463">
        <v>7</v>
      </c>
      <c r="T324" s="464">
        <v>59</v>
      </c>
      <c r="U324" s="464">
        <v>246</v>
      </c>
      <c r="V324" s="464">
        <f t="shared" si="631"/>
        <v>246</v>
      </c>
      <c r="W324" s="464"/>
      <c r="X324" s="464"/>
      <c r="Y324" s="464"/>
      <c r="Z324" s="464"/>
      <c r="AA324" s="464"/>
      <c r="AB324" s="464"/>
      <c r="AC324" s="464"/>
      <c r="AD324" s="464"/>
      <c r="AE324" s="464">
        <v>6</v>
      </c>
      <c r="AF324" s="464">
        <v>46</v>
      </c>
      <c r="AG324" s="464">
        <v>201</v>
      </c>
      <c r="AH324" s="474">
        <f t="shared" si="632"/>
        <v>201</v>
      </c>
      <c r="AI324" s="463">
        <v>13</v>
      </c>
      <c r="AJ324" s="464">
        <v>117</v>
      </c>
      <c r="AK324" s="464">
        <v>608</v>
      </c>
      <c r="AL324" s="464">
        <f t="shared" si="633"/>
        <v>608</v>
      </c>
      <c r="AM324" s="464"/>
      <c r="AN324" s="464"/>
      <c r="AO324" s="464"/>
      <c r="AP324" s="464"/>
      <c r="AQ324" s="464"/>
      <c r="AR324" s="464"/>
      <c r="AS324" s="464"/>
      <c r="AT324" s="464"/>
      <c r="AU324" s="464">
        <v>18</v>
      </c>
      <c r="AV324" s="464">
        <v>108</v>
      </c>
      <c r="AW324" s="464">
        <v>539</v>
      </c>
      <c r="AX324" s="474">
        <f t="shared" si="634"/>
        <v>539</v>
      </c>
      <c r="AY324" s="463">
        <v>13</v>
      </c>
      <c r="AZ324" s="464">
        <v>117</v>
      </c>
      <c r="BA324" s="464">
        <v>608</v>
      </c>
      <c r="BB324" s="464">
        <f t="shared" si="635"/>
        <v>608</v>
      </c>
      <c r="BC324" s="464"/>
      <c r="BD324" s="464"/>
      <c r="BE324" s="464"/>
      <c r="BF324" s="464"/>
      <c r="BG324" s="464"/>
      <c r="BH324" s="464"/>
      <c r="BI324" s="464"/>
      <c r="BJ324" s="464"/>
      <c r="BK324" s="464">
        <v>18</v>
      </c>
      <c r="BL324" s="464">
        <v>108</v>
      </c>
      <c r="BM324" s="464">
        <v>539</v>
      </c>
      <c r="BN324" s="474">
        <f t="shared" si="636"/>
        <v>539</v>
      </c>
      <c r="BO324" s="260"/>
    </row>
    <row r="325" spans="2:67" outlineLevel="2">
      <c r="B325" s="55" t="s">
        <v>1135</v>
      </c>
      <c r="C325" s="261">
        <f t="shared" si="590"/>
        <v>13</v>
      </c>
      <c r="D325" s="261">
        <f t="shared" si="591"/>
        <v>89</v>
      </c>
      <c r="E325" s="261">
        <f t="shared" si="592"/>
        <v>408</v>
      </c>
      <c r="F325" s="261">
        <f t="shared" si="593"/>
        <v>408</v>
      </c>
      <c r="G325" s="261">
        <f t="shared" si="594"/>
        <v>0</v>
      </c>
      <c r="H325" s="261">
        <f t="shared" si="595"/>
        <v>0</v>
      </c>
      <c r="I325" s="261">
        <f t="shared" si="596"/>
        <v>0</v>
      </c>
      <c r="J325" s="261">
        <f t="shared" si="597"/>
        <v>0</v>
      </c>
      <c r="K325" s="261">
        <f t="shared" si="598"/>
        <v>0</v>
      </c>
      <c r="L325" s="261">
        <f t="shared" si="599"/>
        <v>0</v>
      </c>
      <c r="M325" s="261">
        <f t="shared" si="600"/>
        <v>0</v>
      </c>
      <c r="N325" s="261">
        <f t="shared" si="601"/>
        <v>0</v>
      </c>
      <c r="O325" s="261">
        <f t="shared" si="602"/>
        <v>14</v>
      </c>
      <c r="P325" s="261">
        <f t="shared" si="603"/>
        <v>94</v>
      </c>
      <c r="Q325" s="261">
        <f t="shared" si="604"/>
        <v>425</v>
      </c>
      <c r="R325" s="453">
        <f t="shared" si="605"/>
        <v>425</v>
      </c>
      <c r="S325" s="465">
        <v>10</v>
      </c>
      <c r="T325" s="262">
        <v>59</v>
      </c>
      <c r="U325" s="262">
        <v>224</v>
      </c>
      <c r="V325" s="262">
        <f t="shared" si="631"/>
        <v>224</v>
      </c>
      <c r="W325" s="262"/>
      <c r="X325" s="262"/>
      <c r="Y325" s="262"/>
      <c r="Z325" s="262"/>
      <c r="AA325" s="262"/>
      <c r="AB325" s="262"/>
      <c r="AC325" s="262"/>
      <c r="AD325" s="262"/>
      <c r="AE325" s="262">
        <v>6</v>
      </c>
      <c r="AF325" s="262">
        <v>46</v>
      </c>
      <c r="AG325" s="262">
        <v>207</v>
      </c>
      <c r="AH325" s="475">
        <f t="shared" si="632"/>
        <v>207</v>
      </c>
      <c r="AI325" s="465">
        <v>13</v>
      </c>
      <c r="AJ325" s="262">
        <v>89</v>
      </c>
      <c r="AK325" s="262">
        <v>408</v>
      </c>
      <c r="AL325" s="262">
        <f t="shared" si="633"/>
        <v>408</v>
      </c>
      <c r="AM325" s="262"/>
      <c r="AN325" s="262"/>
      <c r="AO325" s="262"/>
      <c r="AP325" s="262"/>
      <c r="AQ325" s="262"/>
      <c r="AR325" s="262"/>
      <c r="AS325" s="262"/>
      <c r="AT325" s="262"/>
      <c r="AU325" s="262">
        <v>14</v>
      </c>
      <c r="AV325" s="262">
        <v>94</v>
      </c>
      <c r="AW325" s="262">
        <v>425</v>
      </c>
      <c r="AX325" s="475">
        <f t="shared" si="634"/>
        <v>425</v>
      </c>
      <c r="AY325" s="465">
        <v>13</v>
      </c>
      <c r="AZ325" s="262">
        <v>89</v>
      </c>
      <c r="BA325" s="262">
        <v>408</v>
      </c>
      <c r="BB325" s="262">
        <f t="shared" si="635"/>
        <v>408</v>
      </c>
      <c r="BC325" s="262"/>
      <c r="BD325" s="262"/>
      <c r="BE325" s="262"/>
      <c r="BF325" s="262"/>
      <c r="BG325" s="262"/>
      <c r="BH325" s="262"/>
      <c r="BI325" s="262"/>
      <c r="BJ325" s="262"/>
      <c r="BK325" s="262">
        <v>14</v>
      </c>
      <c r="BL325" s="262">
        <v>94</v>
      </c>
      <c r="BM325" s="262">
        <v>425</v>
      </c>
      <c r="BN325" s="475">
        <f t="shared" si="636"/>
        <v>425</v>
      </c>
      <c r="BO325" s="260"/>
    </row>
    <row r="326" spans="2:67" outlineLevel="2">
      <c r="B326" s="53" t="str">
        <f t="shared" ref="B326" si="666">$B$209&amp;": Ewe Lambs"</f>
        <v>Early: Ewe Lambs</v>
      </c>
      <c r="C326" s="256">
        <f t="shared" si="590"/>
        <v>12</v>
      </c>
      <c r="D326" s="256">
        <f t="shared" si="591"/>
        <v>93</v>
      </c>
      <c r="E326" s="256">
        <f t="shared" si="592"/>
        <v>483</v>
      </c>
      <c r="F326" s="256">
        <f t="shared" si="593"/>
        <v>483</v>
      </c>
      <c r="G326" s="256">
        <f t="shared" si="594"/>
        <v>0</v>
      </c>
      <c r="H326" s="256">
        <f t="shared" si="595"/>
        <v>0</v>
      </c>
      <c r="I326" s="256">
        <f t="shared" si="596"/>
        <v>0</v>
      </c>
      <c r="J326" s="256">
        <f t="shared" si="597"/>
        <v>0</v>
      </c>
      <c r="K326" s="256">
        <f t="shared" si="598"/>
        <v>0</v>
      </c>
      <c r="L326" s="256">
        <f t="shared" si="599"/>
        <v>0</v>
      </c>
      <c r="M326" s="256">
        <f t="shared" si="600"/>
        <v>0</v>
      </c>
      <c r="N326" s="256">
        <f t="shared" si="601"/>
        <v>0</v>
      </c>
      <c r="O326" s="256">
        <f t="shared" si="602"/>
        <v>13</v>
      </c>
      <c r="P326" s="256">
        <f t="shared" si="603"/>
        <v>79</v>
      </c>
      <c r="Q326" s="256">
        <f t="shared" si="604"/>
        <v>414</v>
      </c>
      <c r="R326" s="451">
        <f t="shared" si="605"/>
        <v>414</v>
      </c>
      <c r="S326" s="462">
        <v>10</v>
      </c>
      <c r="T326" s="257">
        <v>54</v>
      </c>
      <c r="U326" s="257">
        <v>230</v>
      </c>
      <c r="V326" s="257">
        <f t="shared" si="631"/>
        <v>230</v>
      </c>
      <c r="W326" s="257"/>
      <c r="X326" s="257"/>
      <c r="Y326" s="257"/>
      <c r="Z326" s="257"/>
      <c r="AA326" s="257"/>
      <c r="AB326" s="257"/>
      <c r="AC326" s="257"/>
      <c r="AD326" s="257"/>
      <c r="AE326" s="257">
        <v>5</v>
      </c>
      <c r="AF326" s="257">
        <v>29</v>
      </c>
      <c r="AG326" s="257">
        <v>129</v>
      </c>
      <c r="AH326" s="473">
        <f t="shared" si="632"/>
        <v>129</v>
      </c>
      <c r="AI326" s="462">
        <v>12</v>
      </c>
      <c r="AJ326" s="257">
        <v>93</v>
      </c>
      <c r="AK326" s="257">
        <v>483</v>
      </c>
      <c r="AL326" s="257">
        <f t="shared" si="633"/>
        <v>483</v>
      </c>
      <c r="AM326" s="257"/>
      <c r="AN326" s="257"/>
      <c r="AO326" s="257"/>
      <c r="AP326" s="257"/>
      <c r="AQ326" s="257"/>
      <c r="AR326" s="257"/>
      <c r="AS326" s="257"/>
      <c r="AT326" s="257"/>
      <c r="AU326" s="257">
        <v>13</v>
      </c>
      <c r="AV326" s="257">
        <v>79</v>
      </c>
      <c r="AW326" s="257">
        <v>414</v>
      </c>
      <c r="AX326" s="473">
        <f t="shared" si="634"/>
        <v>414</v>
      </c>
      <c r="AY326" s="462">
        <v>12</v>
      </c>
      <c r="AZ326" s="257">
        <v>93</v>
      </c>
      <c r="BA326" s="257">
        <v>483</v>
      </c>
      <c r="BB326" s="257">
        <f t="shared" si="635"/>
        <v>483</v>
      </c>
      <c r="BC326" s="257"/>
      <c r="BD326" s="257"/>
      <c r="BE326" s="257"/>
      <c r="BF326" s="257"/>
      <c r="BG326" s="257"/>
      <c r="BH326" s="257"/>
      <c r="BI326" s="257"/>
      <c r="BJ326" s="257"/>
      <c r="BK326" s="257">
        <v>13</v>
      </c>
      <c r="BL326" s="257">
        <v>79</v>
      </c>
      <c r="BM326" s="257">
        <v>414</v>
      </c>
      <c r="BN326" s="473">
        <f t="shared" si="636"/>
        <v>414</v>
      </c>
      <c r="BO326" s="258" t="s">
        <v>1098</v>
      </c>
    </row>
    <row r="327" spans="2:67" outlineLevel="2">
      <c r="B327" s="54" t="s">
        <v>1134</v>
      </c>
      <c r="C327" s="259">
        <f t="shared" si="590"/>
        <v>13</v>
      </c>
      <c r="D327" s="259">
        <f t="shared" si="591"/>
        <v>117</v>
      </c>
      <c r="E327" s="259">
        <f t="shared" si="592"/>
        <v>608</v>
      </c>
      <c r="F327" s="259">
        <f t="shared" si="593"/>
        <v>608</v>
      </c>
      <c r="G327" s="259">
        <f t="shared" si="594"/>
        <v>0</v>
      </c>
      <c r="H327" s="259">
        <f t="shared" si="595"/>
        <v>0</v>
      </c>
      <c r="I327" s="259">
        <f t="shared" si="596"/>
        <v>0</v>
      </c>
      <c r="J327" s="259">
        <f t="shared" si="597"/>
        <v>0</v>
      </c>
      <c r="K327" s="259">
        <f t="shared" si="598"/>
        <v>0</v>
      </c>
      <c r="L327" s="259">
        <f t="shared" si="599"/>
        <v>0</v>
      </c>
      <c r="M327" s="259">
        <f t="shared" si="600"/>
        <v>0</v>
      </c>
      <c r="N327" s="259">
        <f t="shared" si="601"/>
        <v>0</v>
      </c>
      <c r="O327" s="259">
        <f t="shared" si="602"/>
        <v>18</v>
      </c>
      <c r="P327" s="259">
        <f t="shared" si="603"/>
        <v>108</v>
      </c>
      <c r="Q327" s="259">
        <f t="shared" si="604"/>
        <v>539</v>
      </c>
      <c r="R327" s="452">
        <f t="shared" si="605"/>
        <v>539</v>
      </c>
      <c r="S327" s="463">
        <v>7</v>
      </c>
      <c r="T327" s="464">
        <v>59</v>
      </c>
      <c r="U327" s="464">
        <v>246</v>
      </c>
      <c r="V327" s="464">
        <f t="shared" si="631"/>
        <v>246</v>
      </c>
      <c r="W327" s="464"/>
      <c r="X327" s="464"/>
      <c r="Y327" s="464"/>
      <c r="Z327" s="464"/>
      <c r="AA327" s="464"/>
      <c r="AB327" s="464"/>
      <c r="AC327" s="464"/>
      <c r="AD327" s="464"/>
      <c r="AE327" s="464">
        <v>6</v>
      </c>
      <c r="AF327" s="464">
        <v>46</v>
      </c>
      <c r="AG327" s="464">
        <v>201</v>
      </c>
      <c r="AH327" s="474">
        <f t="shared" si="632"/>
        <v>201</v>
      </c>
      <c r="AI327" s="463">
        <v>13</v>
      </c>
      <c r="AJ327" s="464">
        <v>117</v>
      </c>
      <c r="AK327" s="464">
        <v>608</v>
      </c>
      <c r="AL327" s="464">
        <f t="shared" si="633"/>
        <v>608</v>
      </c>
      <c r="AM327" s="464"/>
      <c r="AN327" s="464"/>
      <c r="AO327" s="464"/>
      <c r="AP327" s="464"/>
      <c r="AQ327" s="464"/>
      <c r="AR327" s="464"/>
      <c r="AS327" s="464"/>
      <c r="AT327" s="464"/>
      <c r="AU327" s="464">
        <v>18</v>
      </c>
      <c r="AV327" s="464">
        <v>108</v>
      </c>
      <c r="AW327" s="464">
        <v>539</v>
      </c>
      <c r="AX327" s="474">
        <f t="shared" si="634"/>
        <v>539</v>
      </c>
      <c r="AY327" s="463">
        <v>13</v>
      </c>
      <c r="AZ327" s="464">
        <v>117</v>
      </c>
      <c r="BA327" s="464">
        <v>608</v>
      </c>
      <c r="BB327" s="464">
        <f t="shared" si="635"/>
        <v>608</v>
      </c>
      <c r="BC327" s="464"/>
      <c r="BD327" s="464"/>
      <c r="BE327" s="464"/>
      <c r="BF327" s="464"/>
      <c r="BG327" s="464"/>
      <c r="BH327" s="464"/>
      <c r="BI327" s="464"/>
      <c r="BJ327" s="464"/>
      <c r="BK327" s="464">
        <v>18</v>
      </c>
      <c r="BL327" s="464">
        <v>108</v>
      </c>
      <c r="BM327" s="464">
        <v>539</v>
      </c>
      <c r="BN327" s="474">
        <f t="shared" si="636"/>
        <v>539</v>
      </c>
      <c r="BO327" s="260"/>
    </row>
    <row r="328" spans="2:67" outlineLevel="2">
      <c r="B328" s="55" t="s">
        <v>1135</v>
      </c>
      <c r="C328" s="261">
        <f t="shared" si="590"/>
        <v>13</v>
      </c>
      <c r="D328" s="261">
        <f t="shared" si="591"/>
        <v>89</v>
      </c>
      <c r="E328" s="261">
        <f t="shared" si="592"/>
        <v>408</v>
      </c>
      <c r="F328" s="261">
        <f t="shared" si="593"/>
        <v>408</v>
      </c>
      <c r="G328" s="261">
        <f t="shared" si="594"/>
        <v>0</v>
      </c>
      <c r="H328" s="261">
        <f t="shared" si="595"/>
        <v>0</v>
      </c>
      <c r="I328" s="261">
        <f t="shared" si="596"/>
        <v>0</v>
      </c>
      <c r="J328" s="261">
        <f t="shared" si="597"/>
        <v>0</v>
      </c>
      <c r="K328" s="261">
        <f t="shared" si="598"/>
        <v>0</v>
      </c>
      <c r="L328" s="261">
        <f t="shared" si="599"/>
        <v>0</v>
      </c>
      <c r="M328" s="261">
        <f t="shared" si="600"/>
        <v>0</v>
      </c>
      <c r="N328" s="261">
        <f t="shared" si="601"/>
        <v>0</v>
      </c>
      <c r="O328" s="261">
        <f t="shared" si="602"/>
        <v>14</v>
      </c>
      <c r="P328" s="261">
        <f t="shared" si="603"/>
        <v>94</v>
      </c>
      <c r="Q328" s="261">
        <f t="shared" si="604"/>
        <v>425</v>
      </c>
      <c r="R328" s="453">
        <f t="shared" si="605"/>
        <v>425</v>
      </c>
      <c r="S328" s="465">
        <v>10</v>
      </c>
      <c r="T328" s="262">
        <v>59</v>
      </c>
      <c r="U328" s="262">
        <v>224</v>
      </c>
      <c r="V328" s="262">
        <f t="shared" si="631"/>
        <v>224</v>
      </c>
      <c r="W328" s="262"/>
      <c r="X328" s="262"/>
      <c r="Y328" s="262"/>
      <c r="Z328" s="262"/>
      <c r="AA328" s="262"/>
      <c r="AB328" s="262"/>
      <c r="AC328" s="262"/>
      <c r="AD328" s="262"/>
      <c r="AE328" s="262">
        <v>6</v>
      </c>
      <c r="AF328" s="262">
        <v>46</v>
      </c>
      <c r="AG328" s="262">
        <v>207</v>
      </c>
      <c r="AH328" s="475">
        <f t="shared" si="632"/>
        <v>207</v>
      </c>
      <c r="AI328" s="465">
        <v>13</v>
      </c>
      <c r="AJ328" s="262">
        <v>89</v>
      </c>
      <c r="AK328" s="262">
        <v>408</v>
      </c>
      <c r="AL328" s="262">
        <f t="shared" si="633"/>
        <v>408</v>
      </c>
      <c r="AM328" s="262"/>
      <c r="AN328" s="262"/>
      <c r="AO328" s="262"/>
      <c r="AP328" s="262"/>
      <c r="AQ328" s="262"/>
      <c r="AR328" s="262"/>
      <c r="AS328" s="262"/>
      <c r="AT328" s="262"/>
      <c r="AU328" s="262">
        <v>14</v>
      </c>
      <c r="AV328" s="262">
        <v>94</v>
      </c>
      <c r="AW328" s="262">
        <v>425</v>
      </c>
      <c r="AX328" s="475">
        <f t="shared" si="634"/>
        <v>425</v>
      </c>
      <c r="AY328" s="465">
        <v>13</v>
      </c>
      <c r="AZ328" s="262">
        <v>89</v>
      </c>
      <c r="BA328" s="262">
        <v>408</v>
      </c>
      <c r="BB328" s="262">
        <f t="shared" si="635"/>
        <v>408</v>
      </c>
      <c r="BC328" s="262"/>
      <c r="BD328" s="262"/>
      <c r="BE328" s="262"/>
      <c r="BF328" s="262"/>
      <c r="BG328" s="262"/>
      <c r="BH328" s="262"/>
      <c r="BI328" s="262"/>
      <c r="BJ328" s="262"/>
      <c r="BK328" s="262">
        <v>14</v>
      </c>
      <c r="BL328" s="262">
        <v>94</v>
      </c>
      <c r="BM328" s="262">
        <v>425</v>
      </c>
      <c r="BN328" s="475">
        <f t="shared" si="636"/>
        <v>425</v>
      </c>
      <c r="BO328" s="260"/>
    </row>
    <row r="329" spans="2:67" outlineLevel="2">
      <c r="B329" s="53" t="str">
        <f t="shared" ref="B329" si="667">$B$210&amp;": Ewe Lambs"</f>
        <v>Middle: Ewe Lambs</v>
      </c>
      <c r="C329" s="256">
        <f t="shared" si="590"/>
        <v>12</v>
      </c>
      <c r="D329" s="256">
        <f t="shared" si="591"/>
        <v>93</v>
      </c>
      <c r="E329" s="256">
        <f t="shared" si="592"/>
        <v>483</v>
      </c>
      <c r="F329" s="256">
        <f t="shared" si="593"/>
        <v>483</v>
      </c>
      <c r="G329" s="256">
        <f t="shared" si="594"/>
        <v>0</v>
      </c>
      <c r="H329" s="256">
        <f t="shared" si="595"/>
        <v>0</v>
      </c>
      <c r="I329" s="256">
        <f t="shared" si="596"/>
        <v>0</v>
      </c>
      <c r="J329" s="256">
        <f t="shared" si="597"/>
        <v>0</v>
      </c>
      <c r="K329" s="256">
        <f t="shared" si="598"/>
        <v>0</v>
      </c>
      <c r="L329" s="256">
        <f t="shared" si="599"/>
        <v>0</v>
      </c>
      <c r="M329" s="256">
        <f t="shared" si="600"/>
        <v>0</v>
      </c>
      <c r="N329" s="256">
        <f t="shared" si="601"/>
        <v>0</v>
      </c>
      <c r="O329" s="256">
        <f t="shared" si="602"/>
        <v>13</v>
      </c>
      <c r="P329" s="256">
        <f t="shared" si="603"/>
        <v>79</v>
      </c>
      <c r="Q329" s="256">
        <f t="shared" si="604"/>
        <v>414</v>
      </c>
      <c r="R329" s="451">
        <f t="shared" si="605"/>
        <v>414</v>
      </c>
      <c r="S329" s="462">
        <v>10</v>
      </c>
      <c r="T329" s="257">
        <v>54</v>
      </c>
      <c r="U329" s="257">
        <v>230</v>
      </c>
      <c r="V329" s="257">
        <f t="shared" si="631"/>
        <v>230</v>
      </c>
      <c r="W329" s="257"/>
      <c r="X329" s="257"/>
      <c r="Y329" s="257"/>
      <c r="Z329" s="257"/>
      <c r="AA329" s="257"/>
      <c r="AB329" s="257"/>
      <c r="AC329" s="257"/>
      <c r="AD329" s="257"/>
      <c r="AE329" s="257">
        <v>5</v>
      </c>
      <c r="AF329" s="257">
        <v>29</v>
      </c>
      <c r="AG329" s="257">
        <v>129</v>
      </c>
      <c r="AH329" s="473">
        <f t="shared" si="632"/>
        <v>129</v>
      </c>
      <c r="AI329" s="462">
        <v>12</v>
      </c>
      <c r="AJ329" s="257">
        <v>93</v>
      </c>
      <c r="AK329" s="257">
        <v>483</v>
      </c>
      <c r="AL329" s="257">
        <f t="shared" si="633"/>
        <v>483</v>
      </c>
      <c r="AM329" s="257"/>
      <c r="AN329" s="257"/>
      <c r="AO329" s="257"/>
      <c r="AP329" s="257"/>
      <c r="AQ329" s="257"/>
      <c r="AR329" s="257"/>
      <c r="AS329" s="257"/>
      <c r="AT329" s="257"/>
      <c r="AU329" s="257">
        <v>13</v>
      </c>
      <c r="AV329" s="257">
        <v>79</v>
      </c>
      <c r="AW329" s="257">
        <v>414</v>
      </c>
      <c r="AX329" s="473">
        <f t="shared" si="634"/>
        <v>414</v>
      </c>
      <c r="AY329" s="462">
        <v>12</v>
      </c>
      <c r="AZ329" s="257">
        <v>93</v>
      </c>
      <c r="BA329" s="257">
        <v>483</v>
      </c>
      <c r="BB329" s="257">
        <f t="shared" si="635"/>
        <v>483</v>
      </c>
      <c r="BC329" s="257"/>
      <c r="BD329" s="257"/>
      <c r="BE329" s="257"/>
      <c r="BF329" s="257"/>
      <c r="BG329" s="257"/>
      <c r="BH329" s="257"/>
      <c r="BI329" s="257"/>
      <c r="BJ329" s="257"/>
      <c r="BK329" s="257">
        <v>13</v>
      </c>
      <c r="BL329" s="257">
        <v>79</v>
      </c>
      <c r="BM329" s="257">
        <v>414</v>
      </c>
      <c r="BN329" s="473">
        <f t="shared" si="636"/>
        <v>414</v>
      </c>
      <c r="BO329" s="258" t="s">
        <v>1098</v>
      </c>
    </row>
    <row r="330" spans="2:67" outlineLevel="2">
      <c r="B330" s="54" t="s">
        <v>1134</v>
      </c>
      <c r="C330" s="259">
        <f t="shared" si="590"/>
        <v>13</v>
      </c>
      <c r="D330" s="259">
        <f t="shared" si="591"/>
        <v>117</v>
      </c>
      <c r="E330" s="259">
        <f t="shared" si="592"/>
        <v>608</v>
      </c>
      <c r="F330" s="259">
        <f t="shared" si="593"/>
        <v>608</v>
      </c>
      <c r="G330" s="259">
        <f t="shared" si="594"/>
        <v>0</v>
      </c>
      <c r="H330" s="259">
        <f t="shared" si="595"/>
        <v>0</v>
      </c>
      <c r="I330" s="259">
        <f t="shared" si="596"/>
        <v>0</v>
      </c>
      <c r="J330" s="259">
        <f t="shared" si="597"/>
        <v>0</v>
      </c>
      <c r="K330" s="259">
        <f t="shared" si="598"/>
        <v>0</v>
      </c>
      <c r="L330" s="259">
        <f t="shared" si="599"/>
        <v>0</v>
      </c>
      <c r="M330" s="259">
        <f t="shared" si="600"/>
        <v>0</v>
      </c>
      <c r="N330" s="259">
        <f t="shared" si="601"/>
        <v>0</v>
      </c>
      <c r="O330" s="259">
        <f t="shared" si="602"/>
        <v>18</v>
      </c>
      <c r="P330" s="259">
        <f t="shared" si="603"/>
        <v>108</v>
      </c>
      <c r="Q330" s="259">
        <f t="shared" si="604"/>
        <v>539</v>
      </c>
      <c r="R330" s="452">
        <f t="shared" si="605"/>
        <v>539</v>
      </c>
      <c r="S330" s="463">
        <v>7</v>
      </c>
      <c r="T330" s="464">
        <v>59</v>
      </c>
      <c r="U330" s="464">
        <v>246</v>
      </c>
      <c r="V330" s="464">
        <f t="shared" si="631"/>
        <v>246</v>
      </c>
      <c r="W330" s="464"/>
      <c r="X330" s="464"/>
      <c r="Y330" s="464"/>
      <c r="Z330" s="464"/>
      <c r="AA330" s="464"/>
      <c r="AB330" s="464"/>
      <c r="AC330" s="464"/>
      <c r="AD330" s="464"/>
      <c r="AE330" s="464">
        <v>6</v>
      </c>
      <c r="AF330" s="464">
        <v>46</v>
      </c>
      <c r="AG330" s="464">
        <v>201</v>
      </c>
      <c r="AH330" s="474">
        <f t="shared" si="632"/>
        <v>201</v>
      </c>
      <c r="AI330" s="463">
        <v>13</v>
      </c>
      <c r="AJ330" s="464">
        <v>117</v>
      </c>
      <c r="AK330" s="464">
        <v>608</v>
      </c>
      <c r="AL330" s="464">
        <f t="shared" si="633"/>
        <v>608</v>
      </c>
      <c r="AM330" s="464"/>
      <c r="AN330" s="464"/>
      <c r="AO330" s="464"/>
      <c r="AP330" s="464"/>
      <c r="AQ330" s="464"/>
      <c r="AR330" s="464"/>
      <c r="AS330" s="464"/>
      <c r="AT330" s="464"/>
      <c r="AU330" s="464">
        <v>18</v>
      </c>
      <c r="AV330" s="464">
        <v>108</v>
      </c>
      <c r="AW330" s="464">
        <v>539</v>
      </c>
      <c r="AX330" s="474">
        <f t="shared" si="634"/>
        <v>539</v>
      </c>
      <c r="AY330" s="463">
        <v>13</v>
      </c>
      <c r="AZ330" s="464">
        <v>117</v>
      </c>
      <c r="BA330" s="464">
        <v>608</v>
      </c>
      <c r="BB330" s="464">
        <f t="shared" si="635"/>
        <v>608</v>
      </c>
      <c r="BC330" s="464"/>
      <c r="BD330" s="464"/>
      <c r="BE330" s="464"/>
      <c r="BF330" s="464"/>
      <c r="BG330" s="464"/>
      <c r="BH330" s="464"/>
      <c r="BI330" s="464"/>
      <c r="BJ330" s="464"/>
      <c r="BK330" s="464">
        <v>18</v>
      </c>
      <c r="BL330" s="464">
        <v>108</v>
      </c>
      <c r="BM330" s="464">
        <v>539</v>
      </c>
      <c r="BN330" s="474">
        <f t="shared" si="636"/>
        <v>539</v>
      </c>
      <c r="BO330" s="260"/>
    </row>
    <row r="331" spans="2:67" outlineLevel="2">
      <c r="B331" s="55" t="s">
        <v>1135</v>
      </c>
      <c r="C331" s="261">
        <f t="shared" si="590"/>
        <v>13</v>
      </c>
      <c r="D331" s="261">
        <f t="shared" si="591"/>
        <v>89</v>
      </c>
      <c r="E331" s="261">
        <f t="shared" si="592"/>
        <v>408</v>
      </c>
      <c r="F331" s="261">
        <f t="shared" si="593"/>
        <v>408</v>
      </c>
      <c r="G331" s="261">
        <f t="shared" si="594"/>
        <v>0</v>
      </c>
      <c r="H331" s="261">
        <f t="shared" si="595"/>
        <v>0</v>
      </c>
      <c r="I331" s="261">
        <f t="shared" si="596"/>
        <v>0</v>
      </c>
      <c r="J331" s="261">
        <f t="shared" si="597"/>
        <v>0</v>
      </c>
      <c r="K331" s="261">
        <f t="shared" si="598"/>
        <v>0</v>
      </c>
      <c r="L331" s="261">
        <f t="shared" si="599"/>
        <v>0</v>
      </c>
      <c r="M331" s="261">
        <f t="shared" si="600"/>
        <v>0</v>
      </c>
      <c r="N331" s="261">
        <f t="shared" si="601"/>
        <v>0</v>
      </c>
      <c r="O331" s="261">
        <f t="shared" si="602"/>
        <v>14</v>
      </c>
      <c r="P331" s="261">
        <f t="shared" si="603"/>
        <v>94</v>
      </c>
      <c r="Q331" s="261">
        <f t="shared" si="604"/>
        <v>425</v>
      </c>
      <c r="R331" s="453">
        <f t="shared" si="605"/>
        <v>425</v>
      </c>
      <c r="S331" s="465">
        <v>10</v>
      </c>
      <c r="T331" s="262">
        <v>59</v>
      </c>
      <c r="U331" s="262">
        <v>224</v>
      </c>
      <c r="V331" s="262">
        <f t="shared" si="631"/>
        <v>224</v>
      </c>
      <c r="W331" s="262"/>
      <c r="X331" s="262"/>
      <c r="Y331" s="262"/>
      <c r="Z331" s="262"/>
      <c r="AA331" s="262"/>
      <c r="AB331" s="262"/>
      <c r="AC331" s="262"/>
      <c r="AD331" s="262"/>
      <c r="AE331" s="262">
        <v>6</v>
      </c>
      <c r="AF331" s="262">
        <v>46</v>
      </c>
      <c r="AG331" s="262">
        <v>207</v>
      </c>
      <c r="AH331" s="475">
        <f t="shared" si="632"/>
        <v>207</v>
      </c>
      <c r="AI331" s="465">
        <v>13</v>
      </c>
      <c r="AJ331" s="262">
        <v>89</v>
      </c>
      <c r="AK331" s="262">
        <v>408</v>
      </c>
      <c r="AL331" s="262">
        <f t="shared" si="633"/>
        <v>408</v>
      </c>
      <c r="AM331" s="262"/>
      <c r="AN331" s="262"/>
      <c r="AO331" s="262"/>
      <c r="AP331" s="262"/>
      <c r="AQ331" s="262"/>
      <c r="AR331" s="262"/>
      <c r="AS331" s="262"/>
      <c r="AT331" s="262"/>
      <c r="AU331" s="262">
        <v>14</v>
      </c>
      <c r="AV331" s="262">
        <v>94</v>
      </c>
      <c r="AW331" s="262">
        <v>425</v>
      </c>
      <c r="AX331" s="475">
        <f t="shared" si="634"/>
        <v>425</v>
      </c>
      <c r="AY331" s="465">
        <v>13</v>
      </c>
      <c r="AZ331" s="262">
        <v>89</v>
      </c>
      <c r="BA331" s="262">
        <v>408</v>
      </c>
      <c r="BB331" s="262">
        <f t="shared" si="635"/>
        <v>408</v>
      </c>
      <c r="BC331" s="262"/>
      <c r="BD331" s="262"/>
      <c r="BE331" s="262"/>
      <c r="BF331" s="262"/>
      <c r="BG331" s="262"/>
      <c r="BH331" s="262"/>
      <c r="BI331" s="262"/>
      <c r="BJ331" s="262"/>
      <c r="BK331" s="262">
        <v>14</v>
      </c>
      <c r="BL331" s="262">
        <v>94</v>
      </c>
      <c r="BM331" s="262">
        <v>425</v>
      </c>
      <c r="BN331" s="475">
        <f t="shared" si="636"/>
        <v>425</v>
      </c>
      <c r="BO331" s="260"/>
    </row>
    <row r="332" spans="2:67" outlineLevel="2">
      <c r="B332" s="53" t="str">
        <f t="shared" ref="B332" si="668">$B$211&amp;": Ewe Lambs"</f>
        <v>Late: Ewe Lambs</v>
      </c>
      <c r="C332" s="256">
        <f t="shared" si="590"/>
        <v>12</v>
      </c>
      <c r="D332" s="256">
        <f t="shared" si="591"/>
        <v>93</v>
      </c>
      <c r="E332" s="256">
        <f t="shared" si="592"/>
        <v>483</v>
      </c>
      <c r="F332" s="256">
        <f t="shared" si="593"/>
        <v>483</v>
      </c>
      <c r="G332" s="256">
        <f t="shared" si="594"/>
        <v>0</v>
      </c>
      <c r="H332" s="256">
        <f t="shared" si="595"/>
        <v>0</v>
      </c>
      <c r="I332" s="256">
        <f t="shared" si="596"/>
        <v>0</v>
      </c>
      <c r="J332" s="256">
        <f t="shared" si="597"/>
        <v>0</v>
      </c>
      <c r="K332" s="256">
        <f t="shared" si="598"/>
        <v>0</v>
      </c>
      <c r="L332" s="256">
        <f t="shared" si="599"/>
        <v>0</v>
      </c>
      <c r="M332" s="256">
        <f t="shared" si="600"/>
        <v>0</v>
      </c>
      <c r="N332" s="256">
        <f t="shared" si="601"/>
        <v>0</v>
      </c>
      <c r="O332" s="256">
        <f t="shared" si="602"/>
        <v>13</v>
      </c>
      <c r="P332" s="256">
        <f t="shared" si="603"/>
        <v>79</v>
      </c>
      <c r="Q332" s="256">
        <f t="shared" si="604"/>
        <v>414</v>
      </c>
      <c r="R332" s="451">
        <f t="shared" si="605"/>
        <v>414</v>
      </c>
      <c r="S332" s="462">
        <v>10</v>
      </c>
      <c r="T332" s="257">
        <v>54</v>
      </c>
      <c r="U332" s="257">
        <v>230</v>
      </c>
      <c r="V332" s="257">
        <f t="shared" si="631"/>
        <v>230</v>
      </c>
      <c r="W332" s="257"/>
      <c r="X332" s="257"/>
      <c r="Y332" s="257"/>
      <c r="Z332" s="257"/>
      <c r="AA332" s="257"/>
      <c r="AB332" s="257"/>
      <c r="AC332" s="257"/>
      <c r="AD332" s="257"/>
      <c r="AE332" s="257">
        <v>5</v>
      </c>
      <c r="AF332" s="257">
        <v>29</v>
      </c>
      <c r="AG332" s="257">
        <v>129</v>
      </c>
      <c r="AH332" s="473">
        <f t="shared" si="632"/>
        <v>129</v>
      </c>
      <c r="AI332" s="462">
        <v>12</v>
      </c>
      <c r="AJ332" s="257">
        <v>93</v>
      </c>
      <c r="AK332" s="257">
        <v>483</v>
      </c>
      <c r="AL332" s="257">
        <f t="shared" si="633"/>
        <v>483</v>
      </c>
      <c r="AM332" s="257"/>
      <c r="AN332" s="257"/>
      <c r="AO332" s="257"/>
      <c r="AP332" s="257"/>
      <c r="AQ332" s="257"/>
      <c r="AR332" s="257"/>
      <c r="AS332" s="257"/>
      <c r="AT332" s="257"/>
      <c r="AU332" s="257">
        <v>13</v>
      </c>
      <c r="AV332" s="257">
        <v>79</v>
      </c>
      <c r="AW332" s="257">
        <v>414</v>
      </c>
      <c r="AX332" s="473">
        <f t="shared" si="634"/>
        <v>414</v>
      </c>
      <c r="AY332" s="462">
        <v>12</v>
      </c>
      <c r="AZ332" s="257">
        <v>93</v>
      </c>
      <c r="BA332" s="257">
        <v>483</v>
      </c>
      <c r="BB332" s="257">
        <f t="shared" si="635"/>
        <v>483</v>
      </c>
      <c r="BC332" s="257"/>
      <c r="BD332" s="257"/>
      <c r="BE332" s="257"/>
      <c r="BF332" s="257"/>
      <c r="BG332" s="257"/>
      <c r="BH332" s="257"/>
      <c r="BI332" s="257"/>
      <c r="BJ332" s="257"/>
      <c r="BK332" s="257">
        <v>13</v>
      </c>
      <c r="BL332" s="257">
        <v>79</v>
      </c>
      <c r="BM332" s="257">
        <v>414</v>
      </c>
      <c r="BN332" s="473">
        <f t="shared" si="636"/>
        <v>414</v>
      </c>
      <c r="BO332" s="258" t="s">
        <v>1098</v>
      </c>
    </row>
    <row r="333" spans="2:67" outlineLevel="2">
      <c r="B333" s="54" t="s">
        <v>1134</v>
      </c>
      <c r="C333" s="259">
        <f t="shared" si="590"/>
        <v>13</v>
      </c>
      <c r="D333" s="259">
        <f t="shared" si="591"/>
        <v>117</v>
      </c>
      <c r="E333" s="259">
        <f t="shared" si="592"/>
        <v>608</v>
      </c>
      <c r="F333" s="259">
        <f t="shared" si="593"/>
        <v>608</v>
      </c>
      <c r="G333" s="259">
        <f t="shared" si="594"/>
        <v>0</v>
      </c>
      <c r="H333" s="259">
        <f t="shared" si="595"/>
        <v>0</v>
      </c>
      <c r="I333" s="259">
        <f t="shared" si="596"/>
        <v>0</v>
      </c>
      <c r="J333" s="259">
        <f t="shared" si="597"/>
        <v>0</v>
      </c>
      <c r="K333" s="259">
        <f t="shared" si="598"/>
        <v>0</v>
      </c>
      <c r="L333" s="259">
        <f t="shared" si="599"/>
        <v>0</v>
      </c>
      <c r="M333" s="259">
        <f t="shared" si="600"/>
        <v>0</v>
      </c>
      <c r="N333" s="259">
        <f t="shared" si="601"/>
        <v>0</v>
      </c>
      <c r="O333" s="259">
        <f t="shared" si="602"/>
        <v>18</v>
      </c>
      <c r="P333" s="259">
        <f t="shared" si="603"/>
        <v>108</v>
      </c>
      <c r="Q333" s="259">
        <f t="shared" si="604"/>
        <v>539</v>
      </c>
      <c r="R333" s="452">
        <f t="shared" si="605"/>
        <v>539</v>
      </c>
      <c r="S333" s="463">
        <v>7</v>
      </c>
      <c r="T333" s="464">
        <v>59</v>
      </c>
      <c r="U333" s="464">
        <v>246</v>
      </c>
      <c r="V333" s="464">
        <f t="shared" si="631"/>
        <v>246</v>
      </c>
      <c r="W333" s="464"/>
      <c r="X333" s="464"/>
      <c r="Y333" s="464"/>
      <c r="Z333" s="464"/>
      <c r="AA333" s="464"/>
      <c r="AB333" s="464"/>
      <c r="AC333" s="464"/>
      <c r="AD333" s="464"/>
      <c r="AE333" s="464">
        <v>6</v>
      </c>
      <c r="AF333" s="464">
        <v>46</v>
      </c>
      <c r="AG333" s="464">
        <v>201</v>
      </c>
      <c r="AH333" s="474">
        <f t="shared" si="632"/>
        <v>201</v>
      </c>
      <c r="AI333" s="463">
        <v>13</v>
      </c>
      <c r="AJ333" s="464">
        <v>117</v>
      </c>
      <c r="AK333" s="464">
        <v>608</v>
      </c>
      <c r="AL333" s="464">
        <f t="shared" si="633"/>
        <v>608</v>
      </c>
      <c r="AM333" s="464"/>
      <c r="AN333" s="464"/>
      <c r="AO333" s="464"/>
      <c r="AP333" s="464"/>
      <c r="AQ333" s="464"/>
      <c r="AR333" s="464"/>
      <c r="AS333" s="464"/>
      <c r="AT333" s="464"/>
      <c r="AU333" s="464">
        <v>18</v>
      </c>
      <c r="AV333" s="464">
        <v>108</v>
      </c>
      <c r="AW333" s="464">
        <v>539</v>
      </c>
      <c r="AX333" s="474">
        <f t="shared" si="634"/>
        <v>539</v>
      </c>
      <c r="AY333" s="463">
        <v>13</v>
      </c>
      <c r="AZ333" s="464">
        <v>117</v>
      </c>
      <c r="BA333" s="464">
        <v>608</v>
      </c>
      <c r="BB333" s="464">
        <f t="shared" si="635"/>
        <v>608</v>
      </c>
      <c r="BC333" s="464"/>
      <c r="BD333" s="464"/>
      <c r="BE333" s="464"/>
      <c r="BF333" s="464"/>
      <c r="BG333" s="464"/>
      <c r="BH333" s="464"/>
      <c r="BI333" s="464"/>
      <c r="BJ333" s="464"/>
      <c r="BK333" s="464">
        <v>18</v>
      </c>
      <c r="BL333" s="464">
        <v>108</v>
      </c>
      <c r="BM333" s="464">
        <v>539</v>
      </c>
      <c r="BN333" s="474">
        <f t="shared" si="636"/>
        <v>539</v>
      </c>
      <c r="BO333" s="260"/>
    </row>
    <row r="334" spans="2:67" outlineLevel="2">
      <c r="B334" s="55" t="s">
        <v>1135</v>
      </c>
      <c r="C334" s="261">
        <f t="shared" si="590"/>
        <v>13</v>
      </c>
      <c r="D334" s="261">
        <f t="shared" si="591"/>
        <v>89</v>
      </c>
      <c r="E334" s="261">
        <f t="shared" si="592"/>
        <v>408</v>
      </c>
      <c r="F334" s="261">
        <f t="shared" si="593"/>
        <v>408</v>
      </c>
      <c r="G334" s="261">
        <f t="shared" si="594"/>
        <v>0</v>
      </c>
      <c r="H334" s="261">
        <f t="shared" si="595"/>
        <v>0</v>
      </c>
      <c r="I334" s="261">
        <f t="shared" si="596"/>
        <v>0</v>
      </c>
      <c r="J334" s="261">
        <f t="shared" si="597"/>
        <v>0</v>
      </c>
      <c r="K334" s="261">
        <f t="shared" si="598"/>
        <v>0</v>
      </c>
      <c r="L334" s="261">
        <f t="shared" si="599"/>
        <v>0</v>
      </c>
      <c r="M334" s="261">
        <f t="shared" si="600"/>
        <v>0</v>
      </c>
      <c r="N334" s="261">
        <f t="shared" si="601"/>
        <v>0</v>
      </c>
      <c r="O334" s="261">
        <f t="shared" si="602"/>
        <v>14</v>
      </c>
      <c r="P334" s="261">
        <f t="shared" si="603"/>
        <v>94</v>
      </c>
      <c r="Q334" s="261">
        <f t="shared" si="604"/>
        <v>425</v>
      </c>
      <c r="R334" s="453">
        <f t="shared" si="605"/>
        <v>425</v>
      </c>
      <c r="S334" s="465">
        <v>10</v>
      </c>
      <c r="T334" s="262">
        <v>59</v>
      </c>
      <c r="U334" s="262">
        <v>224</v>
      </c>
      <c r="V334" s="262">
        <f t="shared" si="631"/>
        <v>224</v>
      </c>
      <c r="W334" s="262"/>
      <c r="X334" s="262"/>
      <c r="Y334" s="262"/>
      <c r="Z334" s="262"/>
      <c r="AA334" s="262"/>
      <c r="AB334" s="262"/>
      <c r="AC334" s="262"/>
      <c r="AD334" s="262"/>
      <c r="AE334" s="262">
        <v>6</v>
      </c>
      <c r="AF334" s="262">
        <v>46</v>
      </c>
      <c r="AG334" s="262">
        <v>207</v>
      </c>
      <c r="AH334" s="475">
        <f t="shared" si="632"/>
        <v>207</v>
      </c>
      <c r="AI334" s="465">
        <v>13</v>
      </c>
      <c r="AJ334" s="262">
        <v>89</v>
      </c>
      <c r="AK334" s="262">
        <v>408</v>
      </c>
      <c r="AL334" s="262">
        <f t="shared" si="633"/>
        <v>408</v>
      </c>
      <c r="AM334" s="262"/>
      <c r="AN334" s="262"/>
      <c r="AO334" s="262"/>
      <c r="AP334" s="262"/>
      <c r="AQ334" s="262"/>
      <c r="AR334" s="262"/>
      <c r="AS334" s="262"/>
      <c r="AT334" s="262"/>
      <c r="AU334" s="262">
        <v>14</v>
      </c>
      <c r="AV334" s="262">
        <v>94</v>
      </c>
      <c r="AW334" s="262">
        <v>425</v>
      </c>
      <c r="AX334" s="475">
        <f t="shared" si="634"/>
        <v>425</v>
      </c>
      <c r="AY334" s="465">
        <v>13</v>
      </c>
      <c r="AZ334" s="262">
        <v>89</v>
      </c>
      <c r="BA334" s="262">
        <v>408</v>
      </c>
      <c r="BB334" s="262">
        <f t="shared" si="635"/>
        <v>408</v>
      </c>
      <c r="BC334" s="262"/>
      <c r="BD334" s="262"/>
      <c r="BE334" s="262"/>
      <c r="BF334" s="262"/>
      <c r="BG334" s="262"/>
      <c r="BH334" s="262"/>
      <c r="BI334" s="262"/>
      <c r="BJ334" s="262"/>
      <c r="BK334" s="262">
        <v>14</v>
      </c>
      <c r="BL334" s="262">
        <v>94</v>
      </c>
      <c r="BM334" s="262">
        <v>425</v>
      </c>
      <c r="BN334" s="475">
        <f t="shared" si="636"/>
        <v>425</v>
      </c>
      <c r="BO334" s="260"/>
    </row>
    <row r="335" spans="2:67" outlineLevel="2">
      <c r="B335" s="53" t="str">
        <f>$B$212&amp;": Ewe Lambs"</f>
        <v>V. Late: Ewe Lambs</v>
      </c>
      <c r="C335" s="256">
        <f t="shared" ref="C335:C337" si="669">CHOOSE(d.Region,S335,AI335,AY335)</f>
        <v>12</v>
      </c>
      <c r="D335" s="256">
        <f t="shared" ref="D335:D337" si="670">CHOOSE(d.Region,T335,AJ335,AZ335)</f>
        <v>93</v>
      </c>
      <c r="E335" s="256">
        <f t="shared" ref="E335:E337" si="671">CHOOSE(d.Region,U335,AK335,BA335)</f>
        <v>483</v>
      </c>
      <c r="F335" s="256">
        <f t="shared" ref="F335:F337" si="672">CHOOSE(d.Region,V335,AL335,BB335)</f>
        <v>483</v>
      </c>
      <c r="G335" s="256">
        <f t="shared" ref="G335:G337" si="673">CHOOSE(d.Region,W335,AM335,BC335)</f>
        <v>0</v>
      </c>
      <c r="H335" s="256">
        <f t="shared" ref="H335:H337" si="674">CHOOSE(d.Region,X335,AN335,BD335)</f>
        <v>0</v>
      </c>
      <c r="I335" s="256">
        <f t="shared" ref="I335:I337" si="675">CHOOSE(d.Region,Y335,AO335,BE335)</f>
        <v>0</v>
      </c>
      <c r="J335" s="256">
        <f t="shared" ref="J335:J337" si="676">CHOOSE(d.Region,Z335,AP335,BF335)</f>
        <v>0</v>
      </c>
      <c r="K335" s="256">
        <f t="shared" ref="K335:K337" si="677">CHOOSE(d.Region,AA335,AQ335,BG335)</f>
        <v>0</v>
      </c>
      <c r="L335" s="256">
        <f t="shared" ref="L335:L337" si="678">CHOOSE(d.Region,AB335,AR335,BH335)</f>
        <v>0</v>
      </c>
      <c r="M335" s="256">
        <f t="shared" ref="M335:M337" si="679">CHOOSE(d.Region,AC335,AS335,BI335)</f>
        <v>0</v>
      </c>
      <c r="N335" s="256">
        <f t="shared" ref="N335:N337" si="680">CHOOSE(d.Region,AD335,AT335,BJ335)</f>
        <v>0</v>
      </c>
      <c r="O335" s="256">
        <f t="shared" ref="O335:O337" si="681">CHOOSE(d.Region,AE335,AU335,BK335)</f>
        <v>13</v>
      </c>
      <c r="P335" s="256">
        <f t="shared" ref="P335:P337" si="682">CHOOSE(d.Region,AF335,AV335,BL335)</f>
        <v>79</v>
      </c>
      <c r="Q335" s="256">
        <f t="shared" ref="Q335:Q337" si="683">CHOOSE(d.Region,AG335,AW335,BM335)</f>
        <v>414</v>
      </c>
      <c r="R335" s="451">
        <f t="shared" ref="R335:R337" si="684">CHOOSE(d.Region,AH335,AX335,BN335)</f>
        <v>414</v>
      </c>
      <c r="S335" s="462">
        <v>10</v>
      </c>
      <c r="T335" s="257">
        <v>54</v>
      </c>
      <c r="U335" s="257">
        <v>230</v>
      </c>
      <c r="V335" s="257">
        <f t="shared" ref="V335:V337" si="685">U335</f>
        <v>230</v>
      </c>
      <c r="W335" s="257"/>
      <c r="X335" s="257"/>
      <c r="Y335" s="257"/>
      <c r="Z335" s="257"/>
      <c r="AA335" s="257"/>
      <c r="AB335" s="257"/>
      <c r="AC335" s="257"/>
      <c r="AD335" s="257"/>
      <c r="AE335" s="257">
        <v>5</v>
      </c>
      <c r="AF335" s="257">
        <v>29</v>
      </c>
      <c r="AG335" s="257">
        <v>129</v>
      </c>
      <c r="AH335" s="473">
        <f t="shared" ref="AH335:AH337" si="686">AG335</f>
        <v>129</v>
      </c>
      <c r="AI335" s="462">
        <v>12</v>
      </c>
      <c r="AJ335" s="257">
        <v>93</v>
      </c>
      <c r="AK335" s="257">
        <v>483</v>
      </c>
      <c r="AL335" s="257">
        <f t="shared" ref="AL335:AL337" si="687">AK335</f>
        <v>483</v>
      </c>
      <c r="AM335" s="257"/>
      <c r="AN335" s="257"/>
      <c r="AO335" s="257"/>
      <c r="AP335" s="257"/>
      <c r="AQ335" s="257"/>
      <c r="AR335" s="257"/>
      <c r="AS335" s="257"/>
      <c r="AT335" s="257"/>
      <c r="AU335" s="257">
        <v>13</v>
      </c>
      <c r="AV335" s="257">
        <v>79</v>
      </c>
      <c r="AW335" s="257">
        <v>414</v>
      </c>
      <c r="AX335" s="473">
        <f t="shared" ref="AX335:AX337" si="688">AW335</f>
        <v>414</v>
      </c>
      <c r="AY335" s="462">
        <v>12</v>
      </c>
      <c r="AZ335" s="257">
        <v>93</v>
      </c>
      <c r="BA335" s="257">
        <v>483</v>
      </c>
      <c r="BB335" s="257">
        <f t="shared" ref="BB335:BB337" si="689">BA335</f>
        <v>483</v>
      </c>
      <c r="BC335" s="257"/>
      <c r="BD335" s="257"/>
      <c r="BE335" s="257"/>
      <c r="BF335" s="257"/>
      <c r="BG335" s="257"/>
      <c r="BH335" s="257"/>
      <c r="BI335" s="257"/>
      <c r="BJ335" s="257"/>
      <c r="BK335" s="257">
        <v>13</v>
      </c>
      <c r="BL335" s="257">
        <v>79</v>
      </c>
      <c r="BM335" s="257">
        <v>414</v>
      </c>
      <c r="BN335" s="473">
        <f t="shared" ref="BN335:BN337" si="690">BM335</f>
        <v>414</v>
      </c>
      <c r="BO335" s="258" t="s">
        <v>1098</v>
      </c>
    </row>
    <row r="336" spans="2:67" outlineLevel="2">
      <c r="B336" s="54" t="s">
        <v>1134</v>
      </c>
      <c r="C336" s="259">
        <f t="shared" si="669"/>
        <v>13</v>
      </c>
      <c r="D336" s="259">
        <f t="shared" si="670"/>
        <v>117</v>
      </c>
      <c r="E336" s="259">
        <f t="shared" si="671"/>
        <v>608</v>
      </c>
      <c r="F336" s="259">
        <f t="shared" si="672"/>
        <v>608</v>
      </c>
      <c r="G336" s="259">
        <f t="shared" si="673"/>
        <v>0</v>
      </c>
      <c r="H336" s="259">
        <f t="shared" si="674"/>
        <v>0</v>
      </c>
      <c r="I336" s="259">
        <f t="shared" si="675"/>
        <v>0</v>
      </c>
      <c r="J336" s="259">
        <f t="shared" si="676"/>
        <v>0</v>
      </c>
      <c r="K336" s="259">
        <f t="shared" si="677"/>
        <v>0</v>
      </c>
      <c r="L336" s="259">
        <f t="shared" si="678"/>
        <v>0</v>
      </c>
      <c r="M336" s="259">
        <f t="shared" si="679"/>
        <v>0</v>
      </c>
      <c r="N336" s="259">
        <f t="shared" si="680"/>
        <v>0</v>
      </c>
      <c r="O336" s="259">
        <f t="shared" si="681"/>
        <v>18</v>
      </c>
      <c r="P336" s="259">
        <f t="shared" si="682"/>
        <v>108</v>
      </c>
      <c r="Q336" s="259">
        <f t="shared" si="683"/>
        <v>539</v>
      </c>
      <c r="R336" s="452">
        <f t="shared" si="684"/>
        <v>539</v>
      </c>
      <c r="S336" s="463">
        <v>7</v>
      </c>
      <c r="T336" s="464">
        <v>59</v>
      </c>
      <c r="U336" s="464">
        <v>246</v>
      </c>
      <c r="V336" s="464">
        <f t="shared" si="685"/>
        <v>246</v>
      </c>
      <c r="W336" s="464"/>
      <c r="X336" s="464"/>
      <c r="Y336" s="464"/>
      <c r="Z336" s="464"/>
      <c r="AA336" s="464"/>
      <c r="AB336" s="464"/>
      <c r="AC336" s="464"/>
      <c r="AD336" s="464"/>
      <c r="AE336" s="464">
        <v>6</v>
      </c>
      <c r="AF336" s="464">
        <v>46</v>
      </c>
      <c r="AG336" s="464">
        <v>201</v>
      </c>
      <c r="AH336" s="474">
        <f t="shared" si="686"/>
        <v>201</v>
      </c>
      <c r="AI336" s="463">
        <v>13</v>
      </c>
      <c r="AJ336" s="464">
        <v>117</v>
      </c>
      <c r="AK336" s="464">
        <v>608</v>
      </c>
      <c r="AL336" s="464">
        <f t="shared" si="687"/>
        <v>608</v>
      </c>
      <c r="AM336" s="464"/>
      <c r="AN336" s="464"/>
      <c r="AO336" s="464"/>
      <c r="AP336" s="464"/>
      <c r="AQ336" s="464"/>
      <c r="AR336" s="464"/>
      <c r="AS336" s="464"/>
      <c r="AT336" s="464"/>
      <c r="AU336" s="464">
        <v>18</v>
      </c>
      <c r="AV336" s="464">
        <v>108</v>
      </c>
      <c r="AW336" s="464">
        <v>539</v>
      </c>
      <c r="AX336" s="474">
        <f t="shared" si="688"/>
        <v>539</v>
      </c>
      <c r="AY336" s="463">
        <v>13</v>
      </c>
      <c r="AZ336" s="464">
        <v>117</v>
      </c>
      <c r="BA336" s="464">
        <v>608</v>
      </c>
      <c r="BB336" s="464">
        <f t="shared" si="689"/>
        <v>608</v>
      </c>
      <c r="BC336" s="464"/>
      <c r="BD336" s="464"/>
      <c r="BE336" s="464"/>
      <c r="BF336" s="464"/>
      <c r="BG336" s="464"/>
      <c r="BH336" s="464"/>
      <c r="BI336" s="464"/>
      <c r="BJ336" s="464"/>
      <c r="BK336" s="464">
        <v>18</v>
      </c>
      <c r="BL336" s="464">
        <v>108</v>
      </c>
      <c r="BM336" s="464">
        <v>539</v>
      </c>
      <c r="BN336" s="474">
        <f t="shared" si="690"/>
        <v>539</v>
      </c>
      <c r="BO336" s="260"/>
    </row>
    <row r="337" spans="1:122" outlineLevel="2">
      <c r="B337" s="55" t="s">
        <v>1135</v>
      </c>
      <c r="C337" s="261">
        <f t="shared" si="669"/>
        <v>13</v>
      </c>
      <c r="D337" s="261">
        <f t="shared" si="670"/>
        <v>89</v>
      </c>
      <c r="E337" s="261">
        <f t="shared" si="671"/>
        <v>408</v>
      </c>
      <c r="F337" s="261">
        <f t="shared" si="672"/>
        <v>408</v>
      </c>
      <c r="G337" s="261">
        <f t="shared" si="673"/>
        <v>0</v>
      </c>
      <c r="H337" s="261">
        <f t="shared" si="674"/>
        <v>0</v>
      </c>
      <c r="I337" s="261">
        <f t="shared" si="675"/>
        <v>0</v>
      </c>
      <c r="J337" s="261">
        <f t="shared" si="676"/>
        <v>0</v>
      </c>
      <c r="K337" s="261">
        <f t="shared" si="677"/>
        <v>0</v>
      </c>
      <c r="L337" s="261">
        <f t="shared" si="678"/>
        <v>0</v>
      </c>
      <c r="M337" s="261">
        <f t="shared" si="679"/>
        <v>0</v>
      </c>
      <c r="N337" s="261">
        <f t="shared" si="680"/>
        <v>0</v>
      </c>
      <c r="O337" s="261">
        <f t="shared" si="681"/>
        <v>14</v>
      </c>
      <c r="P337" s="261">
        <f t="shared" si="682"/>
        <v>94</v>
      </c>
      <c r="Q337" s="261">
        <f t="shared" si="683"/>
        <v>425</v>
      </c>
      <c r="R337" s="453">
        <f t="shared" si="684"/>
        <v>425</v>
      </c>
      <c r="S337" s="465">
        <v>10</v>
      </c>
      <c r="T337" s="262">
        <v>59</v>
      </c>
      <c r="U337" s="262">
        <v>224</v>
      </c>
      <c r="V337" s="262">
        <f t="shared" si="685"/>
        <v>224</v>
      </c>
      <c r="W337" s="262"/>
      <c r="X337" s="262"/>
      <c r="Y337" s="262"/>
      <c r="Z337" s="262"/>
      <c r="AA337" s="262"/>
      <c r="AB337" s="262"/>
      <c r="AC337" s="262"/>
      <c r="AD337" s="262"/>
      <c r="AE337" s="262">
        <v>6</v>
      </c>
      <c r="AF337" s="262">
        <v>46</v>
      </c>
      <c r="AG337" s="262">
        <v>207</v>
      </c>
      <c r="AH337" s="475">
        <f t="shared" si="686"/>
        <v>207</v>
      </c>
      <c r="AI337" s="465">
        <v>13</v>
      </c>
      <c r="AJ337" s="262">
        <v>89</v>
      </c>
      <c r="AK337" s="262">
        <v>408</v>
      </c>
      <c r="AL337" s="262">
        <f t="shared" si="687"/>
        <v>408</v>
      </c>
      <c r="AM337" s="262"/>
      <c r="AN337" s="262"/>
      <c r="AO337" s="262"/>
      <c r="AP337" s="262"/>
      <c r="AQ337" s="262"/>
      <c r="AR337" s="262"/>
      <c r="AS337" s="262"/>
      <c r="AT337" s="262"/>
      <c r="AU337" s="262">
        <v>14</v>
      </c>
      <c r="AV337" s="262">
        <v>94</v>
      </c>
      <c r="AW337" s="262">
        <v>425</v>
      </c>
      <c r="AX337" s="475">
        <f t="shared" si="688"/>
        <v>425</v>
      </c>
      <c r="AY337" s="465">
        <v>13</v>
      </c>
      <c r="AZ337" s="262">
        <v>89</v>
      </c>
      <c r="BA337" s="262">
        <v>408</v>
      </c>
      <c r="BB337" s="262">
        <f t="shared" si="689"/>
        <v>408</v>
      </c>
      <c r="BC337" s="262"/>
      <c r="BD337" s="262"/>
      <c r="BE337" s="262"/>
      <c r="BF337" s="262"/>
      <c r="BG337" s="262"/>
      <c r="BH337" s="262"/>
      <c r="BI337" s="262"/>
      <c r="BJ337" s="262"/>
      <c r="BK337" s="262">
        <v>14</v>
      </c>
      <c r="BL337" s="262">
        <v>94</v>
      </c>
      <c r="BM337" s="262">
        <v>425</v>
      </c>
      <c r="BN337" s="475">
        <f t="shared" si="690"/>
        <v>425</v>
      </c>
      <c r="BO337" s="260"/>
    </row>
    <row r="338" spans="1:122" outlineLevel="2">
      <c r="B338" s="53" t="str">
        <f t="shared" ref="B338" si="691">$B$213&amp;": Ewe Lambs"</f>
        <v>7mo with 0% mated: Ewe Lambs</v>
      </c>
      <c r="C338" s="256">
        <f t="shared" si="590"/>
        <v>12</v>
      </c>
      <c r="D338" s="256">
        <f t="shared" si="591"/>
        <v>93</v>
      </c>
      <c r="E338" s="256">
        <f t="shared" si="592"/>
        <v>483</v>
      </c>
      <c r="F338" s="256">
        <f t="shared" si="593"/>
        <v>483</v>
      </c>
      <c r="G338" s="256">
        <f t="shared" si="594"/>
        <v>0</v>
      </c>
      <c r="H338" s="256">
        <f t="shared" si="595"/>
        <v>0</v>
      </c>
      <c r="I338" s="256">
        <f t="shared" si="596"/>
        <v>0</v>
      </c>
      <c r="J338" s="256">
        <f t="shared" si="597"/>
        <v>0</v>
      </c>
      <c r="K338" s="256">
        <f t="shared" si="598"/>
        <v>0</v>
      </c>
      <c r="L338" s="256">
        <f t="shared" si="599"/>
        <v>0</v>
      </c>
      <c r="M338" s="256">
        <f t="shared" si="600"/>
        <v>0</v>
      </c>
      <c r="N338" s="256">
        <f t="shared" si="601"/>
        <v>0</v>
      </c>
      <c r="O338" s="256">
        <f t="shared" si="602"/>
        <v>13</v>
      </c>
      <c r="P338" s="256">
        <f t="shared" si="603"/>
        <v>79</v>
      </c>
      <c r="Q338" s="256">
        <f t="shared" si="604"/>
        <v>414</v>
      </c>
      <c r="R338" s="451">
        <f t="shared" si="605"/>
        <v>414</v>
      </c>
      <c r="S338" s="362">
        <f>S323</f>
        <v>10</v>
      </c>
      <c r="T338" s="362">
        <f t="shared" ref="T338:BN338" si="692">T323</f>
        <v>54</v>
      </c>
      <c r="U338" s="362">
        <f t="shared" si="692"/>
        <v>230</v>
      </c>
      <c r="V338" s="362">
        <f t="shared" si="692"/>
        <v>230</v>
      </c>
      <c r="W338" s="362">
        <f t="shared" si="692"/>
        <v>0</v>
      </c>
      <c r="X338" s="362">
        <f t="shared" si="692"/>
        <v>0</v>
      </c>
      <c r="Y338" s="362">
        <f t="shared" si="692"/>
        <v>0</v>
      </c>
      <c r="Z338" s="362">
        <f t="shared" si="692"/>
        <v>0</v>
      </c>
      <c r="AA338" s="362">
        <f t="shared" si="692"/>
        <v>0</v>
      </c>
      <c r="AB338" s="362">
        <f t="shared" si="692"/>
        <v>0</v>
      </c>
      <c r="AC338" s="362">
        <f t="shared" si="692"/>
        <v>0</v>
      </c>
      <c r="AD338" s="362">
        <f t="shared" si="692"/>
        <v>0</v>
      </c>
      <c r="AE338" s="362">
        <f t="shared" si="692"/>
        <v>5</v>
      </c>
      <c r="AF338" s="362">
        <f t="shared" si="692"/>
        <v>29</v>
      </c>
      <c r="AG338" s="362">
        <f t="shared" si="692"/>
        <v>129</v>
      </c>
      <c r="AH338" s="362">
        <f t="shared" si="692"/>
        <v>129</v>
      </c>
      <c r="AI338" s="362">
        <f t="shared" si="692"/>
        <v>12</v>
      </c>
      <c r="AJ338" s="362">
        <f t="shared" si="692"/>
        <v>93</v>
      </c>
      <c r="AK338" s="362">
        <f t="shared" si="692"/>
        <v>483</v>
      </c>
      <c r="AL338" s="362">
        <f t="shared" si="692"/>
        <v>483</v>
      </c>
      <c r="AM338" s="362">
        <f t="shared" si="692"/>
        <v>0</v>
      </c>
      <c r="AN338" s="362">
        <f t="shared" si="692"/>
        <v>0</v>
      </c>
      <c r="AO338" s="362">
        <f t="shared" si="692"/>
        <v>0</v>
      </c>
      <c r="AP338" s="362">
        <f t="shared" si="692"/>
        <v>0</v>
      </c>
      <c r="AQ338" s="362">
        <f t="shared" si="692"/>
        <v>0</v>
      </c>
      <c r="AR338" s="362">
        <f t="shared" si="692"/>
        <v>0</v>
      </c>
      <c r="AS338" s="362">
        <f t="shared" si="692"/>
        <v>0</v>
      </c>
      <c r="AT338" s="362">
        <f t="shared" si="692"/>
        <v>0</v>
      </c>
      <c r="AU338" s="362">
        <f t="shared" si="692"/>
        <v>13</v>
      </c>
      <c r="AV338" s="362">
        <f t="shared" si="692"/>
        <v>79</v>
      </c>
      <c r="AW338" s="362">
        <f t="shared" si="692"/>
        <v>414</v>
      </c>
      <c r="AX338" s="362">
        <f t="shared" si="692"/>
        <v>414</v>
      </c>
      <c r="AY338" s="362">
        <f t="shared" si="692"/>
        <v>12</v>
      </c>
      <c r="AZ338" s="362">
        <f t="shared" si="692"/>
        <v>93</v>
      </c>
      <c r="BA338" s="362">
        <f t="shared" si="692"/>
        <v>483</v>
      </c>
      <c r="BB338" s="362">
        <f t="shared" si="692"/>
        <v>483</v>
      </c>
      <c r="BC338" s="362">
        <f t="shared" si="692"/>
        <v>0</v>
      </c>
      <c r="BD338" s="362">
        <f t="shared" si="692"/>
        <v>0</v>
      </c>
      <c r="BE338" s="362">
        <f t="shared" si="692"/>
        <v>0</v>
      </c>
      <c r="BF338" s="362">
        <f t="shared" si="692"/>
        <v>0</v>
      </c>
      <c r="BG338" s="362">
        <f t="shared" si="692"/>
        <v>0</v>
      </c>
      <c r="BH338" s="362">
        <f t="shared" si="692"/>
        <v>0</v>
      </c>
      <c r="BI338" s="362">
        <f t="shared" si="692"/>
        <v>0</v>
      </c>
      <c r="BJ338" s="362">
        <f t="shared" si="692"/>
        <v>0</v>
      </c>
      <c r="BK338" s="362">
        <f t="shared" si="692"/>
        <v>13</v>
      </c>
      <c r="BL338" s="362">
        <f t="shared" si="692"/>
        <v>79</v>
      </c>
      <c r="BM338" s="362">
        <f t="shared" si="692"/>
        <v>414</v>
      </c>
      <c r="BN338" s="362">
        <f t="shared" si="692"/>
        <v>414</v>
      </c>
      <c r="BO338" s="258" t="s">
        <v>1098</v>
      </c>
    </row>
    <row r="339" spans="1:122" outlineLevel="2">
      <c r="B339" s="54" t="s">
        <v>1134</v>
      </c>
      <c r="C339" s="259">
        <f t="shared" si="590"/>
        <v>13</v>
      </c>
      <c r="D339" s="259">
        <f t="shared" si="591"/>
        <v>117</v>
      </c>
      <c r="E339" s="259">
        <f t="shared" si="592"/>
        <v>608</v>
      </c>
      <c r="F339" s="259">
        <f t="shared" si="593"/>
        <v>608</v>
      </c>
      <c r="G339" s="259">
        <f t="shared" si="594"/>
        <v>0</v>
      </c>
      <c r="H339" s="259">
        <f t="shared" si="595"/>
        <v>0</v>
      </c>
      <c r="I339" s="259">
        <f t="shared" si="596"/>
        <v>0</v>
      </c>
      <c r="J339" s="259">
        <f t="shared" si="597"/>
        <v>0</v>
      </c>
      <c r="K339" s="259">
        <f t="shared" si="598"/>
        <v>0</v>
      </c>
      <c r="L339" s="259">
        <f t="shared" si="599"/>
        <v>0</v>
      </c>
      <c r="M339" s="259">
        <f t="shared" si="600"/>
        <v>0</v>
      </c>
      <c r="N339" s="259">
        <f t="shared" si="601"/>
        <v>0</v>
      </c>
      <c r="O339" s="259">
        <f t="shared" si="602"/>
        <v>18</v>
      </c>
      <c r="P339" s="259">
        <f t="shared" si="603"/>
        <v>108</v>
      </c>
      <c r="Q339" s="259">
        <f t="shared" si="604"/>
        <v>539</v>
      </c>
      <c r="R339" s="452">
        <f t="shared" si="605"/>
        <v>539</v>
      </c>
      <c r="S339" s="362">
        <f t="shared" ref="S339:BN339" si="693">S324</f>
        <v>7</v>
      </c>
      <c r="T339" s="362">
        <f t="shared" si="693"/>
        <v>59</v>
      </c>
      <c r="U339" s="362">
        <f t="shared" si="693"/>
        <v>246</v>
      </c>
      <c r="V339" s="362">
        <f t="shared" si="693"/>
        <v>246</v>
      </c>
      <c r="W339" s="362">
        <f t="shared" si="693"/>
        <v>0</v>
      </c>
      <c r="X339" s="362">
        <f t="shared" si="693"/>
        <v>0</v>
      </c>
      <c r="Y339" s="362">
        <f t="shared" si="693"/>
        <v>0</v>
      </c>
      <c r="Z339" s="362">
        <f t="shared" si="693"/>
        <v>0</v>
      </c>
      <c r="AA339" s="362">
        <f t="shared" si="693"/>
        <v>0</v>
      </c>
      <c r="AB339" s="362">
        <f t="shared" si="693"/>
        <v>0</v>
      </c>
      <c r="AC339" s="362">
        <f t="shared" si="693"/>
        <v>0</v>
      </c>
      <c r="AD339" s="362">
        <f t="shared" si="693"/>
        <v>0</v>
      </c>
      <c r="AE339" s="362">
        <f t="shared" si="693"/>
        <v>6</v>
      </c>
      <c r="AF339" s="362">
        <f t="shared" si="693"/>
        <v>46</v>
      </c>
      <c r="AG339" s="362">
        <f t="shared" si="693"/>
        <v>201</v>
      </c>
      <c r="AH339" s="362">
        <f t="shared" si="693"/>
        <v>201</v>
      </c>
      <c r="AI339" s="362">
        <f t="shared" si="693"/>
        <v>13</v>
      </c>
      <c r="AJ339" s="362">
        <f t="shared" si="693"/>
        <v>117</v>
      </c>
      <c r="AK339" s="362">
        <f t="shared" si="693"/>
        <v>608</v>
      </c>
      <c r="AL339" s="362">
        <f t="shared" si="693"/>
        <v>608</v>
      </c>
      <c r="AM339" s="362">
        <f t="shared" si="693"/>
        <v>0</v>
      </c>
      <c r="AN339" s="362">
        <f t="shared" si="693"/>
        <v>0</v>
      </c>
      <c r="AO339" s="362">
        <f t="shared" si="693"/>
        <v>0</v>
      </c>
      <c r="AP339" s="362">
        <f t="shared" si="693"/>
        <v>0</v>
      </c>
      <c r="AQ339" s="362">
        <f t="shared" si="693"/>
        <v>0</v>
      </c>
      <c r="AR339" s="362">
        <f t="shared" si="693"/>
        <v>0</v>
      </c>
      <c r="AS339" s="362">
        <f t="shared" si="693"/>
        <v>0</v>
      </c>
      <c r="AT339" s="362">
        <f t="shared" si="693"/>
        <v>0</v>
      </c>
      <c r="AU339" s="362">
        <f t="shared" si="693"/>
        <v>18</v>
      </c>
      <c r="AV339" s="362">
        <f t="shared" si="693"/>
        <v>108</v>
      </c>
      <c r="AW339" s="362">
        <f t="shared" si="693"/>
        <v>539</v>
      </c>
      <c r="AX339" s="362">
        <f t="shared" si="693"/>
        <v>539</v>
      </c>
      <c r="AY339" s="362">
        <f t="shared" si="693"/>
        <v>13</v>
      </c>
      <c r="AZ339" s="362">
        <f t="shared" si="693"/>
        <v>117</v>
      </c>
      <c r="BA339" s="362">
        <f t="shared" si="693"/>
        <v>608</v>
      </c>
      <c r="BB339" s="362">
        <f t="shared" si="693"/>
        <v>608</v>
      </c>
      <c r="BC339" s="362">
        <f t="shared" si="693"/>
        <v>0</v>
      </c>
      <c r="BD339" s="362">
        <f t="shared" si="693"/>
        <v>0</v>
      </c>
      <c r="BE339" s="362">
        <f t="shared" si="693"/>
        <v>0</v>
      </c>
      <c r="BF339" s="362">
        <f t="shared" si="693"/>
        <v>0</v>
      </c>
      <c r="BG339" s="362">
        <f t="shared" si="693"/>
        <v>0</v>
      </c>
      <c r="BH339" s="362">
        <f t="shared" si="693"/>
        <v>0</v>
      </c>
      <c r="BI339" s="362">
        <f t="shared" si="693"/>
        <v>0</v>
      </c>
      <c r="BJ339" s="362">
        <f t="shared" si="693"/>
        <v>0</v>
      </c>
      <c r="BK339" s="362">
        <f t="shared" si="693"/>
        <v>18</v>
      </c>
      <c r="BL339" s="362">
        <f t="shared" si="693"/>
        <v>108</v>
      </c>
      <c r="BM339" s="362">
        <f t="shared" si="693"/>
        <v>539</v>
      </c>
      <c r="BN339" s="362">
        <f t="shared" si="693"/>
        <v>539</v>
      </c>
      <c r="BO339" s="260"/>
    </row>
    <row r="340" spans="1:122" outlineLevel="2">
      <c r="B340" s="55" t="s">
        <v>1135</v>
      </c>
      <c r="C340" s="261">
        <f t="shared" si="590"/>
        <v>13</v>
      </c>
      <c r="D340" s="261">
        <f t="shared" si="591"/>
        <v>89</v>
      </c>
      <c r="E340" s="261">
        <f t="shared" si="592"/>
        <v>408</v>
      </c>
      <c r="F340" s="261">
        <f t="shared" si="593"/>
        <v>408</v>
      </c>
      <c r="G340" s="261">
        <f t="shared" si="594"/>
        <v>0</v>
      </c>
      <c r="H340" s="261">
        <f t="shared" si="595"/>
        <v>0</v>
      </c>
      <c r="I340" s="261">
        <f t="shared" si="596"/>
        <v>0</v>
      </c>
      <c r="J340" s="261">
        <f t="shared" si="597"/>
        <v>0</v>
      </c>
      <c r="K340" s="261">
        <f t="shared" si="598"/>
        <v>0</v>
      </c>
      <c r="L340" s="261">
        <f t="shared" si="599"/>
        <v>0</v>
      </c>
      <c r="M340" s="261">
        <f t="shared" si="600"/>
        <v>0</v>
      </c>
      <c r="N340" s="261">
        <f t="shared" si="601"/>
        <v>0</v>
      </c>
      <c r="O340" s="261">
        <f t="shared" si="602"/>
        <v>14</v>
      </c>
      <c r="P340" s="261">
        <f t="shared" si="603"/>
        <v>94</v>
      </c>
      <c r="Q340" s="261">
        <f t="shared" si="604"/>
        <v>425</v>
      </c>
      <c r="R340" s="453">
        <f t="shared" si="605"/>
        <v>425</v>
      </c>
      <c r="S340" s="362">
        <f t="shared" ref="S340:BN340" si="694">S325</f>
        <v>10</v>
      </c>
      <c r="T340" s="362">
        <f t="shared" si="694"/>
        <v>59</v>
      </c>
      <c r="U340" s="362">
        <f t="shared" si="694"/>
        <v>224</v>
      </c>
      <c r="V340" s="362">
        <f t="shared" si="694"/>
        <v>224</v>
      </c>
      <c r="W340" s="362">
        <f t="shared" si="694"/>
        <v>0</v>
      </c>
      <c r="X340" s="362">
        <f t="shared" si="694"/>
        <v>0</v>
      </c>
      <c r="Y340" s="362">
        <f t="shared" si="694"/>
        <v>0</v>
      </c>
      <c r="Z340" s="362">
        <f t="shared" si="694"/>
        <v>0</v>
      </c>
      <c r="AA340" s="362">
        <f t="shared" si="694"/>
        <v>0</v>
      </c>
      <c r="AB340" s="362">
        <f t="shared" si="694"/>
        <v>0</v>
      </c>
      <c r="AC340" s="362">
        <f t="shared" si="694"/>
        <v>0</v>
      </c>
      <c r="AD340" s="362">
        <f t="shared" si="694"/>
        <v>0</v>
      </c>
      <c r="AE340" s="362">
        <f t="shared" si="694"/>
        <v>6</v>
      </c>
      <c r="AF340" s="362">
        <f t="shared" si="694"/>
        <v>46</v>
      </c>
      <c r="AG340" s="362">
        <f t="shared" si="694"/>
        <v>207</v>
      </c>
      <c r="AH340" s="362">
        <f t="shared" si="694"/>
        <v>207</v>
      </c>
      <c r="AI340" s="362">
        <f t="shared" si="694"/>
        <v>13</v>
      </c>
      <c r="AJ340" s="362">
        <f t="shared" si="694"/>
        <v>89</v>
      </c>
      <c r="AK340" s="362">
        <f t="shared" si="694"/>
        <v>408</v>
      </c>
      <c r="AL340" s="362">
        <f t="shared" si="694"/>
        <v>408</v>
      </c>
      <c r="AM340" s="362">
        <f t="shared" si="694"/>
        <v>0</v>
      </c>
      <c r="AN340" s="362">
        <f t="shared" si="694"/>
        <v>0</v>
      </c>
      <c r="AO340" s="362">
        <f t="shared" si="694"/>
        <v>0</v>
      </c>
      <c r="AP340" s="362">
        <f t="shared" si="694"/>
        <v>0</v>
      </c>
      <c r="AQ340" s="362">
        <f t="shared" si="694"/>
        <v>0</v>
      </c>
      <c r="AR340" s="362">
        <f t="shared" si="694"/>
        <v>0</v>
      </c>
      <c r="AS340" s="362">
        <f t="shared" si="694"/>
        <v>0</v>
      </c>
      <c r="AT340" s="362">
        <f t="shared" si="694"/>
        <v>0</v>
      </c>
      <c r="AU340" s="362">
        <f t="shared" si="694"/>
        <v>14</v>
      </c>
      <c r="AV340" s="362">
        <f t="shared" si="694"/>
        <v>94</v>
      </c>
      <c r="AW340" s="362">
        <f t="shared" si="694"/>
        <v>425</v>
      </c>
      <c r="AX340" s="362">
        <f t="shared" si="694"/>
        <v>425</v>
      </c>
      <c r="AY340" s="362">
        <f t="shared" si="694"/>
        <v>13</v>
      </c>
      <c r="AZ340" s="362">
        <f t="shared" si="694"/>
        <v>89</v>
      </c>
      <c r="BA340" s="362">
        <f t="shared" si="694"/>
        <v>408</v>
      </c>
      <c r="BB340" s="362">
        <f t="shared" si="694"/>
        <v>408</v>
      </c>
      <c r="BC340" s="362">
        <f t="shared" si="694"/>
        <v>0</v>
      </c>
      <c r="BD340" s="362">
        <f t="shared" si="694"/>
        <v>0</v>
      </c>
      <c r="BE340" s="362">
        <f t="shared" si="694"/>
        <v>0</v>
      </c>
      <c r="BF340" s="362">
        <f t="shared" si="694"/>
        <v>0</v>
      </c>
      <c r="BG340" s="362">
        <f t="shared" si="694"/>
        <v>0</v>
      </c>
      <c r="BH340" s="362">
        <f t="shared" si="694"/>
        <v>0</v>
      </c>
      <c r="BI340" s="362">
        <f t="shared" si="694"/>
        <v>0</v>
      </c>
      <c r="BJ340" s="362">
        <f t="shared" si="694"/>
        <v>0</v>
      </c>
      <c r="BK340" s="362">
        <f t="shared" si="694"/>
        <v>14</v>
      </c>
      <c r="BL340" s="362">
        <f t="shared" si="694"/>
        <v>94</v>
      </c>
      <c r="BM340" s="362">
        <f t="shared" si="694"/>
        <v>425</v>
      </c>
      <c r="BN340" s="362">
        <f t="shared" si="694"/>
        <v>425</v>
      </c>
      <c r="BO340" s="260"/>
    </row>
    <row r="341" spans="1:122" outlineLevel="1"/>
    <row r="343" spans="1:122">
      <c r="A343" s="16" t="s">
        <v>1168</v>
      </c>
    </row>
    <row r="344" spans="1:122" ht="86.25" outlineLevel="1">
      <c r="B344" s="314" t="s">
        <v>1173</v>
      </c>
      <c r="C344" s="134" t="s">
        <v>1090</v>
      </c>
      <c r="D344" s="134" t="s">
        <v>1089</v>
      </c>
      <c r="E344" s="134" t="s">
        <v>1088</v>
      </c>
      <c r="F344" s="134" t="s">
        <v>1087</v>
      </c>
      <c r="G344" s="134" t="s">
        <v>1088</v>
      </c>
      <c r="H344" s="134" t="s">
        <v>1087</v>
      </c>
      <c r="I344" s="134" t="s">
        <v>1086</v>
      </c>
      <c r="J344" s="134"/>
      <c r="K344" s="134"/>
      <c r="L344" s="134"/>
      <c r="M344" s="134"/>
      <c r="N344" s="260"/>
      <c r="O344" s="260"/>
      <c r="P344" s="298" t="s">
        <v>542</v>
      </c>
      <c r="Q344" s="298" t="s">
        <v>542</v>
      </c>
      <c r="R344" s="298" t="s">
        <v>542</v>
      </c>
      <c r="S344" s="298" t="s">
        <v>542</v>
      </c>
      <c r="T344" s="298" t="s">
        <v>542</v>
      </c>
      <c r="U344" s="298" t="s">
        <v>542</v>
      </c>
      <c r="V344" s="298" t="s">
        <v>542</v>
      </c>
      <c r="W344" s="298" t="s">
        <v>542</v>
      </c>
      <c r="X344" s="298" t="s">
        <v>542</v>
      </c>
      <c r="Y344" s="298" t="s">
        <v>542</v>
      </c>
      <c r="Z344" s="298" t="s">
        <v>542</v>
      </c>
      <c r="AA344" s="298" t="s">
        <v>542</v>
      </c>
      <c r="AB344" s="298" t="s">
        <v>542</v>
      </c>
      <c r="AC344" s="298" t="s">
        <v>542</v>
      </c>
      <c r="AD344" s="298" t="s">
        <v>542</v>
      </c>
      <c r="AE344" s="298" t="s">
        <v>542</v>
      </c>
      <c r="AF344" s="298" t="s">
        <v>542</v>
      </c>
      <c r="AG344" s="298" t="s">
        <v>542</v>
      </c>
      <c r="AH344" s="298" t="s">
        <v>542</v>
      </c>
      <c r="AI344" s="298" t="s">
        <v>542</v>
      </c>
      <c r="AJ344" s="298" t="s">
        <v>542</v>
      </c>
      <c r="AK344" s="298" t="s">
        <v>542</v>
      </c>
      <c r="AL344" s="298" t="s">
        <v>542</v>
      </c>
      <c r="AM344" s="298" t="s">
        <v>542</v>
      </c>
      <c r="AN344" s="298" t="s">
        <v>542</v>
      </c>
      <c r="AO344" s="298" t="s">
        <v>542</v>
      </c>
      <c r="AP344" s="298" t="s">
        <v>542</v>
      </c>
      <c r="AQ344" s="298" t="s">
        <v>542</v>
      </c>
      <c r="AR344" s="298" t="s">
        <v>542</v>
      </c>
      <c r="AS344" s="298" t="s">
        <v>542</v>
      </c>
      <c r="AT344" s="298" t="s">
        <v>542</v>
      </c>
      <c r="AU344" s="298" t="s">
        <v>542</v>
      </c>
      <c r="AV344" s="298" t="s">
        <v>542</v>
      </c>
      <c r="AW344" s="298" t="s">
        <v>542</v>
      </c>
      <c r="AX344" s="298" t="s">
        <v>542</v>
      </c>
      <c r="AY344" s="298" t="s">
        <v>542</v>
      </c>
      <c r="AZ344" s="298" t="s">
        <v>542</v>
      </c>
      <c r="BA344" s="298" t="s">
        <v>542</v>
      </c>
      <c r="BB344" s="298" t="s">
        <v>542</v>
      </c>
      <c r="BC344" s="298" t="s">
        <v>542</v>
      </c>
      <c r="BD344" s="298" t="s">
        <v>542</v>
      </c>
      <c r="BE344" s="298" t="s">
        <v>542</v>
      </c>
      <c r="BF344" s="298" t="s">
        <v>542</v>
      </c>
      <c r="BG344" s="298" t="s">
        <v>542</v>
      </c>
      <c r="BH344" s="298" t="s">
        <v>542</v>
      </c>
      <c r="BI344" s="298" t="s">
        <v>542</v>
      </c>
      <c r="BJ344" s="298" t="s">
        <v>542</v>
      </c>
      <c r="BK344" s="298" t="s">
        <v>542</v>
      </c>
      <c r="BL344" s="298" t="s">
        <v>542</v>
      </c>
      <c r="BM344" s="298" t="s">
        <v>542</v>
      </c>
      <c r="BN344" s="298" t="s">
        <v>542</v>
      </c>
      <c r="BO344" s="298" t="s">
        <v>542</v>
      </c>
      <c r="BP344" s="298" t="s">
        <v>542</v>
      </c>
      <c r="BQ344" s="298" t="s">
        <v>542</v>
      </c>
      <c r="BR344" s="298" t="s">
        <v>542</v>
      </c>
      <c r="BS344" s="298" t="s">
        <v>542</v>
      </c>
      <c r="BT344" s="298" t="s">
        <v>542</v>
      </c>
      <c r="BU344" s="298" t="s">
        <v>542</v>
      </c>
      <c r="BV344" s="298" t="s">
        <v>542</v>
      </c>
      <c r="BW344" s="298" t="s">
        <v>542</v>
      </c>
      <c r="BX344" s="298" t="s">
        <v>542</v>
      </c>
      <c r="BY344" s="298" t="s">
        <v>542</v>
      </c>
      <c r="BZ344" s="298" t="s">
        <v>542</v>
      </c>
      <c r="CA344" s="298" t="s">
        <v>542</v>
      </c>
      <c r="CB344" s="298" t="s">
        <v>542</v>
      </c>
      <c r="CC344" s="298" t="s">
        <v>542</v>
      </c>
      <c r="CD344" s="298" t="s">
        <v>542</v>
      </c>
      <c r="CE344" s="298" t="s">
        <v>542</v>
      </c>
      <c r="CF344" s="298" t="s">
        <v>542</v>
      </c>
      <c r="CG344" s="298" t="s">
        <v>542</v>
      </c>
      <c r="CH344" s="298" t="s">
        <v>542</v>
      </c>
      <c r="CI344" s="298" t="s">
        <v>542</v>
      </c>
      <c r="CJ344" s="298" t="s">
        <v>542</v>
      </c>
      <c r="CK344" s="298" t="s">
        <v>542</v>
      </c>
      <c r="CL344" s="298" t="s">
        <v>542</v>
      </c>
      <c r="CM344" s="298" t="s">
        <v>542</v>
      </c>
      <c r="CN344" s="298" t="s">
        <v>542</v>
      </c>
      <c r="CO344" s="30"/>
      <c r="CP344" s="30"/>
      <c r="CQ344" s="30"/>
      <c r="CR344" s="30"/>
      <c r="CS344" s="30"/>
      <c r="CT344" s="30"/>
      <c r="CU344" s="30"/>
      <c r="CV344" s="30"/>
      <c r="CW344" s="30"/>
      <c r="CX344" s="30"/>
      <c r="CY344" s="30"/>
      <c r="CZ344" s="30"/>
      <c r="DA344" s="30"/>
      <c r="DB344" s="30"/>
      <c r="DC344" s="30"/>
      <c r="DD344" s="30"/>
      <c r="DE344" s="30"/>
      <c r="DF344" s="30"/>
      <c r="DG344" s="30"/>
      <c r="DH344" s="30"/>
      <c r="DI344" s="30"/>
      <c r="DJ344" s="30"/>
      <c r="DK344" s="30"/>
      <c r="DL344" s="30"/>
      <c r="DM344" s="30"/>
      <c r="DN344" s="30"/>
      <c r="DO344" s="30"/>
      <c r="DP344" s="30"/>
      <c r="DQ344" s="30"/>
      <c r="DR344" s="30"/>
    </row>
    <row r="345" spans="1:122" outlineLevel="1">
      <c r="A345">
        <v>10</v>
      </c>
      <c r="B345">
        <v>1</v>
      </c>
      <c r="C345" s="12">
        <v>-0.5</v>
      </c>
      <c r="D345" s="12">
        <v>-0.5</v>
      </c>
      <c r="E345" s="12">
        <v>-0.5</v>
      </c>
      <c r="F345" s="12">
        <v>-0.5</v>
      </c>
      <c r="G345">
        <f>E345</f>
        <v>-0.5</v>
      </c>
      <c r="H345">
        <f t="shared" ref="H345:H348" si="695">F345</f>
        <v>-0.5</v>
      </c>
      <c r="I345" s="12">
        <v>-0.5</v>
      </c>
      <c r="J345" s="12"/>
      <c r="K345" s="12"/>
      <c r="L345" s="12"/>
      <c r="M345" s="12"/>
      <c r="N345" s="260"/>
      <c r="O345" s="260"/>
      <c r="P345" s="284" t="str">
        <f>"Yearling "&amp;$B$208</f>
        <v>Yearling Standard (7mo)</v>
      </c>
      <c r="Q345" s="284"/>
      <c r="R345" s="284"/>
      <c r="S345" s="284"/>
      <c r="T345" s="284"/>
      <c r="U345" s="284"/>
      <c r="V345" s="284"/>
      <c r="W345" s="284" t="str">
        <f>"Yearling "&amp;$B$209</f>
        <v>Yearling Early</v>
      </c>
      <c r="X345" s="284"/>
      <c r="Y345" s="284"/>
      <c r="Z345" s="284"/>
      <c r="AA345" s="284"/>
      <c r="AB345" s="284"/>
      <c r="AC345" s="284"/>
      <c r="AD345" s="284" t="str">
        <f>"Yearling "&amp;$B$210</f>
        <v>Yearling Middle</v>
      </c>
      <c r="AE345" s="284"/>
      <c r="AF345" s="284"/>
      <c r="AG345" s="284"/>
      <c r="AH345" s="284"/>
      <c r="AI345" s="284"/>
      <c r="AJ345" s="284"/>
      <c r="AK345" s="284" t="str">
        <f>"Yearling "&amp;$B$211</f>
        <v>Yearling Late</v>
      </c>
      <c r="AL345" s="284"/>
      <c r="AM345" s="284"/>
      <c r="AN345" s="284"/>
      <c r="AO345" s="284"/>
      <c r="AP345" s="284"/>
      <c r="AQ345" s="284"/>
      <c r="AR345" s="284" t="str">
        <f>"Yearling "&amp;$B$212</f>
        <v>Yearling V. Late</v>
      </c>
      <c r="AS345" s="284"/>
      <c r="AT345" s="284"/>
      <c r="AU345" s="284"/>
      <c r="AV345" s="284"/>
      <c r="AW345" s="284"/>
      <c r="AX345" s="284"/>
      <c r="AY345" s="284" t="str">
        <f>"Yearling "&amp;$B$213</f>
        <v>Yearling 7mo with 0% mated</v>
      </c>
      <c r="AZ345" s="284"/>
      <c r="BA345" s="284"/>
      <c r="BB345" s="284"/>
      <c r="BC345" s="284"/>
      <c r="BD345" s="284"/>
      <c r="BE345" s="284"/>
      <c r="BF345" s="260" t="s">
        <v>1141</v>
      </c>
      <c r="BG345" s="260"/>
      <c r="BH345" s="260"/>
      <c r="BI345" s="260"/>
      <c r="BJ345" s="260"/>
      <c r="BK345" s="260"/>
      <c r="BL345" s="260"/>
      <c r="BM345" s="260" t="s">
        <v>1142</v>
      </c>
      <c r="BN345" s="260"/>
      <c r="BO345" s="260"/>
      <c r="BP345" s="260"/>
      <c r="BQ345" s="260"/>
      <c r="BR345" s="260"/>
      <c r="BS345" s="260"/>
      <c r="BT345" s="260" t="s">
        <v>1143</v>
      </c>
      <c r="BU345" s="260"/>
      <c r="BV345" s="260"/>
      <c r="BW345" s="260"/>
      <c r="BX345" s="260"/>
      <c r="BY345" s="260"/>
      <c r="BZ345" s="260"/>
      <c r="CA345" s="260" t="s">
        <v>1144</v>
      </c>
      <c r="CB345" s="260"/>
      <c r="CC345" s="260"/>
      <c r="CD345" s="260"/>
      <c r="CE345" s="260"/>
      <c r="CF345" s="260"/>
      <c r="CG345" s="260"/>
      <c r="CH345" s="260" t="s">
        <v>1145</v>
      </c>
      <c r="CI345" s="260"/>
      <c r="CJ345" s="260"/>
      <c r="CK345" s="260"/>
      <c r="CL345" s="260"/>
      <c r="CM345" s="260"/>
      <c r="CN345" s="260"/>
    </row>
    <row r="346" spans="1:122" outlineLevel="1">
      <c r="B346">
        <v>2</v>
      </c>
      <c r="C346" s="12">
        <v>0</v>
      </c>
      <c r="D346" s="12">
        <v>0</v>
      </c>
      <c r="E346" s="12">
        <v>0</v>
      </c>
      <c r="F346" s="12">
        <v>0</v>
      </c>
      <c r="G346">
        <f t="shared" ref="G346:G348" si="696">E346</f>
        <v>0</v>
      </c>
      <c r="H346">
        <f t="shared" si="695"/>
        <v>0</v>
      </c>
      <c r="I346" s="12">
        <v>0</v>
      </c>
      <c r="J346" s="12"/>
      <c r="K346" s="12"/>
      <c r="L346" s="12"/>
      <c r="M346" s="12"/>
      <c r="N346" s="260"/>
      <c r="O346" s="281" t="s">
        <v>1162</v>
      </c>
      <c r="P346" s="286">
        <v>1</v>
      </c>
      <c r="Q346" s="286">
        <v>1</v>
      </c>
      <c r="R346" s="286">
        <v>1</v>
      </c>
      <c r="S346" s="286">
        <v>1</v>
      </c>
      <c r="T346" s="286"/>
      <c r="U346" s="286"/>
      <c r="V346" s="286"/>
      <c r="W346" s="286">
        <v>2</v>
      </c>
      <c r="X346" s="286">
        <v>2</v>
      </c>
      <c r="Y346" s="286">
        <v>2</v>
      </c>
      <c r="Z346" s="286">
        <v>2</v>
      </c>
      <c r="AA346" s="286"/>
      <c r="AB346" s="286"/>
      <c r="AC346" s="286"/>
      <c r="AD346" s="286">
        <v>3</v>
      </c>
      <c r="AE346" s="286">
        <v>3</v>
      </c>
      <c r="AF346" s="286">
        <v>3</v>
      </c>
      <c r="AG346" s="286">
        <v>3</v>
      </c>
      <c r="AH346" s="286"/>
      <c r="AI346" s="286"/>
      <c r="AJ346" s="286"/>
      <c r="AK346" s="286">
        <v>4</v>
      </c>
      <c r="AL346" s="286">
        <v>4</v>
      </c>
      <c r="AM346" s="286">
        <v>4</v>
      </c>
      <c r="AN346" s="286">
        <v>4</v>
      </c>
      <c r="AO346" s="286"/>
      <c r="AP346" s="286"/>
      <c r="AQ346" s="286"/>
      <c r="AR346" s="286">
        <v>5</v>
      </c>
      <c r="AS346" s="286">
        <v>5</v>
      </c>
      <c r="AT346" s="286">
        <v>5</v>
      </c>
      <c r="AU346" s="286">
        <v>5</v>
      </c>
      <c r="AV346" s="286"/>
      <c r="AW346" s="286"/>
      <c r="AX346" s="286"/>
      <c r="AY346" s="286">
        <v>6</v>
      </c>
      <c r="AZ346" s="286">
        <v>6</v>
      </c>
      <c r="BA346" s="286">
        <v>6</v>
      </c>
      <c r="BB346" s="286">
        <v>6</v>
      </c>
      <c r="BC346" s="286"/>
      <c r="BD346" s="286"/>
      <c r="BE346" s="286"/>
      <c r="BF346" s="286">
        <v>1</v>
      </c>
      <c r="BG346" s="286">
        <v>1</v>
      </c>
      <c r="BH346" s="286">
        <v>1</v>
      </c>
      <c r="BI346" s="286"/>
      <c r="BJ346" s="286"/>
      <c r="BK346" s="286"/>
      <c r="BL346" s="286"/>
      <c r="BM346" s="286">
        <v>1</v>
      </c>
      <c r="BN346" s="286">
        <v>1</v>
      </c>
      <c r="BO346" s="286">
        <v>1</v>
      </c>
      <c r="BP346" s="286"/>
      <c r="BQ346" s="286"/>
      <c r="BR346" s="286"/>
      <c r="BS346" s="286"/>
      <c r="BT346" s="286">
        <v>1</v>
      </c>
      <c r="BU346" s="286">
        <v>1</v>
      </c>
      <c r="BV346" s="286">
        <v>1</v>
      </c>
      <c r="BW346" s="286"/>
      <c r="BX346" s="286"/>
      <c r="BY346" s="286"/>
      <c r="BZ346" s="286"/>
      <c r="CA346" s="286">
        <v>1</v>
      </c>
      <c r="CB346" s="286">
        <v>1</v>
      </c>
      <c r="CC346" s="286">
        <v>1</v>
      </c>
      <c r="CD346" s="286"/>
      <c r="CE346" s="286"/>
      <c r="CF346" s="286"/>
      <c r="CG346" s="286"/>
      <c r="CH346" s="286">
        <v>1</v>
      </c>
      <c r="CI346" s="286">
        <v>1</v>
      </c>
      <c r="CJ346" s="286">
        <v>1</v>
      </c>
      <c r="CK346" s="286"/>
      <c r="CL346" s="286"/>
      <c r="CM346" s="286"/>
      <c r="CN346" s="286"/>
    </row>
    <row r="347" spans="1:122" outlineLevel="1">
      <c r="B347">
        <v>3</v>
      </c>
      <c r="C347" s="12">
        <v>0.5</v>
      </c>
      <c r="D347" s="12">
        <v>0.5</v>
      </c>
      <c r="E347" s="12">
        <v>0.5</v>
      </c>
      <c r="F347" s="12">
        <v>0.5</v>
      </c>
      <c r="G347">
        <f t="shared" si="696"/>
        <v>0.5</v>
      </c>
      <c r="H347">
        <f t="shared" si="695"/>
        <v>0.5</v>
      </c>
      <c r="I347" s="12">
        <v>0.5</v>
      </c>
      <c r="J347" s="12"/>
      <c r="K347" s="12"/>
      <c r="L347" s="12"/>
      <c r="M347" s="12"/>
      <c r="N347" s="260"/>
      <c r="O347" s="281" t="s">
        <v>1163</v>
      </c>
      <c r="P347" s="286">
        <v>2</v>
      </c>
      <c r="Q347" s="286">
        <v>3</v>
      </c>
      <c r="R347" s="286">
        <v>4</v>
      </c>
      <c r="S347" s="286">
        <v>5</v>
      </c>
      <c r="T347" s="286"/>
      <c r="U347" s="286"/>
      <c r="V347" s="286"/>
      <c r="W347" s="286">
        <v>2</v>
      </c>
      <c r="X347" s="286">
        <v>3</v>
      </c>
      <c r="Y347" s="286">
        <v>4</v>
      </c>
      <c r="Z347" s="286">
        <v>5</v>
      </c>
      <c r="AA347" s="286"/>
      <c r="AB347" s="286"/>
      <c r="AC347" s="286"/>
      <c r="AD347" s="286">
        <v>2</v>
      </c>
      <c r="AE347" s="286">
        <v>3</v>
      </c>
      <c r="AF347" s="286">
        <v>4</v>
      </c>
      <c r="AG347" s="286">
        <v>5</v>
      </c>
      <c r="AH347" s="286"/>
      <c r="AI347" s="286"/>
      <c r="AJ347" s="286"/>
      <c r="AK347" s="286">
        <v>2</v>
      </c>
      <c r="AL347" s="286">
        <v>3</v>
      </c>
      <c r="AM347" s="286">
        <v>4</v>
      </c>
      <c r="AN347" s="286">
        <v>5</v>
      </c>
      <c r="AO347" s="286"/>
      <c r="AP347" s="286"/>
      <c r="AQ347" s="286"/>
      <c r="AR347" s="286">
        <v>2</v>
      </c>
      <c r="AS347" s="286">
        <v>3</v>
      </c>
      <c r="AT347" s="286">
        <v>4</v>
      </c>
      <c r="AU347" s="286">
        <v>5</v>
      </c>
      <c r="AV347" s="286"/>
      <c r="AW347" s="286"/>
      <c r="AX347" s="286"/>
      <c r="AY347" s="286">
        <v>2</v>
      </c>
      <c r="AZ347" s="286">
        <v>3</v>
      </c>
      <c r="BA347" s="286">
        <v>4</v>
      </c>
      <c r="BB347" s="286">
        <v>5</v>
      </c>
      <c r="BC347" s="286"/>
      <c r="BD347" s="286"/>
      <c r="BE347" s="286"/>
      <c r="BF347" s="260"/>
      <c r="BG347" s="260"/>
      <c r="BH347" s="260"/>
      <c r="BI347" s="260"/>
      <c r="BJ347" s="260"/>
      <c r="BK347" s="260"/>
      <c r="BL347" s="260"/>
      <c r="BM347" s="260"/>
      <c r="BN347" s="260"/>
      <c r="BO347" s="260"/>
      <c r="BP347" s="260"/>
      <c r="BQ347" s="260"/>
      <c r="BR347" s="260"/>
      <c r="BS347" s="260"/>
      <c r="BT347" s="260"/>
      <c r="BU347" s="260"/>
      <c r="BV347" s="260"/>
      <c r="BW347" s="260"/>
      <c r="BX347" s="260"/>
      <c r="BY347" s="260"/>
      <c r="BZ347" s="260"/>
      <c r="CA347" s="260"/>
      <c r="CB347" s="260"/>
      <c r="CC347" s="260"/>
      <c r="CD347" s="260"/>
      <c r="CE347" s="260"/>
      <c r="CF347" s="260"/>
      <c r="CG347" s="260"/>
      <c r="CH347" s="260"/>
      <c r="CI347" s="260"/>
      <c r="CJ347" s="260"/>
      <c r="CK347" s="260"/>
      <c r="CL347" s="260"/>
      <c r="CM347" s="260"/>
      <c r="CN347" s="260"/>
    </row>
    <row r="348" spans="1:122" outlineLevel="1">
      <c r="B348">
        <v>4</v>
      </c>
      <c r="C348" s="12">
        <v>0</v>
      </c>
      <c r="D348" s="12">
        <v>0</v>
      </c>
      <c r="E348" s="12">
        <v>0</v>
      </c>
      <c r="F348" s="12">
        <v>0</v>
      </c>
      <c r="G348">
        <f t="shared" si="696"/>
        <v>0</v>
      </c>
      <c r="H348">
        <f t="shared" si="695"/>
        <v>0</v>
      </c>
      <c r="I348" s="12">
        <v>0</v>
      </c>
      <c r="J348" s="12"/>
      <c r="K348" s="12"/>
      <c r="L348" s="12"/>
      <c r="M348" s="12"/>
      <c r="N348" s="260"/>
      <c r="O348" s="260"/>
      <c r="P348" s="299">
        <f>INDEX(i.Periods,P$347,1+d.TOL+3*(P$346-1))</f>
        <v>59</v>
      </c>
      <c r="Q348" s="299">
        <f>INDEX(i.Periods,Q$347,1+d.TOL+3*(Q$346-1))</f>
        <v>64</v>
      </c>
      <c r="R348" s="299">
        <f>INDEX(i.Periods,R$347,1+d.TOL+3*(R$346-1))</f>
        <v>72</v>
      </c>
      <c r="S348" s="299">
        <f>INDEX(i.Periods,S$347,1+d.TOL+3*(S$346-1))</f>
        <v>86</v>
      </c>
      <c r="T348" s="299"/>
      <c r="U348" s="299"/>
      <c r="V348" s="299"/>
      <c r="W348" s="299">
        <f>INDEX(i.Periods,W$347,1+d.TOL+3*(W$346-1))</f>
        <v>61</v>
      </c>
      <c r="X348" s="299">
        <f>INDEX(i.Periods,X$347,1+d.TOL+3*(X$346-1))</f>
        <v>66</v>
      </c>
      <c r="Y348" s="299">
        <f>INDEX(i.Periods,Y$347,1+d.TOL+3*(Y$346-1))</f>
        <v>74</v>
      </c>
      <c r="Z348" s="299">
        <f>INDEX(i.Periods,Z$347,1+d.TOL+3*(Z$346-1))</f>
        <v>88</v>
      </c>
      <c r="AA348" s="299"/>
      <c r="AB348" s="299"/>
      <c r="AC348" s="299"/>
      <c r="AD348" s="299">
        <f>INDEX(i.Periods,AD$347,1+d.TOL+3*(AD$346-1))</f>
        <v>64</v>
      </c>
      <c r="AE348" s="299">
        <f>INDEX(i.Periods,AE$347,1+d.TOL+3*(AE$346-1))</f>
        <v>69</v>
      </c>
      <c r="AF348" s="299">
        <f>INDEX(i.Periods,AF$347,1+d.TOL+3*(AF$346-1))</f>
        <v>77</v>
      </c>
      <c r="AG348" s="299">
        <f>INDEX(i.Periods,AG$347,1+d.TOL+3*(AG$346-1))</f>
        <v>91</v>
      </c>
      <c r="AH348" s="299"/>
      <c r="AI348" s="299"/>
      <c r="AJ348" s="299"/>
      <c r="AK348" s="299">
        <f>INDEX(i.Periods,AK$347,1+d.TOL+3*(AK$346-1))</f>
        <v>66</v>
      </c>
      <c r="AL348" s="299">
        <f>INDEX(i.Periods,AL$347,1+d.TOL+3*(AL$346-1))</f>
        <v>71</v>
      </c>
      <c r="AM348" s="299">
        <f>INDEX(i.Periods,AM$347,1+d.TOL+3*(AM$346-1))</f>
        <v>79</v>
      </c>
      <c r="AN348" s="299">
        <f>INDEX(i.Periods,AN$347,1+d.TOL+3*(AN$346-1))</f>
        <v>93</v>
      </c>
      <c r="AO348" s="299"/>
      <c r="AP348" s="299"/>
      <c r="AQ348" s="299"/>
      <c r="AR348" s="299">
        <f>INDEX(i.Periods,AR$347,1+d.TOL+3*(AR$346-1))</f>
        <v>68</v>
      </c>
      <c r="AS348" s="299">
        <f>INDEX(i.Periods,AS$347,1+d.TOL+3*(AS$346-1))</f>
        <v>73</v>
      </c>
      <c r="AT348" s="299">
        <f>INDEX(i.Periods,AT$347,1+d.TOL+3*(AT$346-1))</f>
        <v>81</v>
      </c>
      <c r="AU348" s="299">
        <f>INDEX(i.Periods,AU$347,1+d.TOL+3*(AU$346-1))</f>
        <v>95</v>
      </c>
      <c r="AV348" s="299"/>
      <c r="AW348" s="299"/>
      <c r="AX348" s="299"/>
      <c r="AY348" s="299">
        <f>INDEX(i.Periods,AY$347,1+d.TOL+3*(AY$346-1))</f>
        <v>59</v>
      </c>
      <c r="AZ348" s="299">
        <f>INDEX(i.Periods,AZ$347,1+d.TOL+3*(AZ$346-1))</f>
        <v>64</v>
      </c>
      <c r="BA348" s="299">
        <f>INDEX(i.Periods,BA$347,1+d.TOL+3*(BA$346-1))</f>
        <v>72</v>
      </c>
      <c r="BB348" s="299">
        <f>INDEX(i.Periods,BB$347,1+d.TOL+3*(BB$346-1))</f>
        <v>86</v>
      </c>
      <c r="BC348" s="299"/>
      <c r="BD348" s="299"/>
      <c r="BE348" s="299"/>
      <c r="BF348" s="300">
        <f>P348+52</f>
        <v>111</v>
      </c>
      <c r="BG348" s="300">
        <f>R348+52</f>
        <v>124</v>
      </c>
      <c r="BH348" s="300">
        <f>S348+52</f>
        <v>138</v>
      </c>
      <c r="BI348" s="286"/>
      <c r="BJ348" s="286"/>
      <c r="BK348" s="286"/>
      <c r="BL348" s="286"/>
      <c r="BM348" s="301">
        <f>BF348+52</f>
        <v>163</v>
      </c>
      <c r="BN348" s="301">
        <f>BG348+52</f>
        <v>176</v>
      </c>
      <c r="BO348" s="301">
        <f>BH348+52</f>
        <v>190</v>
      </c>
      <c r="BP348" s="286"/>
      <c r="BQ348" s="286"/>
      <c r="BR348" s="286"/>
      <c r="BS348" s="286"/>
      <c r="BT348" s="301">
        <f>BM348+52</f>
        <v>215</v>
      </c>
      <c r="BU348" s="301">
        <f>BN348+52</f>
        <v>228</v>
      </c>
      <c r="BV348" s="301">
        <f>BO348+52</f>
        <v>242</v>
      </c>
      <c r="BW348" s="286"/>
      <c r="BX348" s="286"/>
      <c r="BY348" s="286"/>
      <c r="BZ348" s="286"/>
      <c r="CA348" s="301">
        <f>BT348+52</f>
        <v>267</v>
      </c>
      <c r="CB348" s="301">
        <f>BU348+52</f>
        <v>280</v>
      </c>
      <c r="CC348" s="301">
        <f>BV348+52</f>
        <v>294</v>
      </c>
      <c r="CD348" s="286"/>
      <c r="CE348" s="286"/>
      <c r="CF348" s="286"/>
      <c r="CG348" s="286"/>
      <c r="CH348" s="301">
        <f>CA348+52</f>
        <v>319</v>
      </c>
      <c r="CI348" s="301">
        <f>CB348+52</f>
        <v>332</v>
      </c>
      <c r="CJ348" s="301">
        <f>CC348+52</f>
        <v>346</v>
      </c>
      <c r="CK348" s="286"/>
      <c r="CL348" s="286"/>
      <c r="CM348" s="286"/>
      <c r="CN348" s="286"/>
    </row>
    <row r="349" spans="1:122" outlineLevel="1">
      <c r="B349" s="260"/>
      <c r="C349" s="302" t="s">
        <v>1095</v>
      </c>
      <c r="D349" s="302" t="s">
        <v>1094</v>
      </c>
      <c r="E349" s="302" t="s">
        <v>1093</v>
      </c>
      <c r="F349" s="302" t="s">
        <v>1092</v>
      </c>
      <c r="G349" s="302" t="s">
        <v>1093</v>
      </c>
      <c r="H349" s="302" t="s">
        <v>1092</v>
      </c>
      <c r="I349" s="302" t="s">
        <v>1091</v>
      </c>
      <c r="J349" s="302"/>
      <c r="K349" s="302"/>
      <c r="L349" s="302"/>
      <c r="M349" s="302"/>
      <c r="N349" s="260"/>
      <c r="O349" s="260"/>
      <c r="P349" s="300" t="str">
        <f>Q348&amp;":"&amp;R348</f>
        <v>64:72</v>
      </c>
      <c r="Q349" s="300" t="str">
        <f>R348&amp;":"&amp;S348</f>
        <v>72:86</v>
      </c>
      <c r="R349" s="303" t="str">
        <f>Q349</f>
        <v>72:86</v>
      </c>
      <c r="S349" s="303" t="str">
        <f>R349</f>
        <v>72:86</v>
      </c>
      <c r="T349" s="303" t="str">
        <f>S349</f>
        <v>72:86</v>
      </c>
      <c r="U349" s="303" t="str">
        <f>T349</f>
        <v>72:86</v>
      </c>
      <c r="V349" s="303" t="str">
        <f>U349</f>
        <v>72:86</v>
      </c>
      <c r="W349" s="300" t="str">
        <f>X348&amp;":"&amp;Y348</f>
        <v>66:74</v>
      </c>
      <c r="X349" s="300" t="str">
        <f>Y348&amp;":"&amp;Z348</f>
        <v>74:88</v>
      </c>
      <c r="Y349" s="303" t="str">
        <f>X349</f>
        <v>74:88</v>
      </c>
      <c r="Z349" s="303" t="str">
        <f>Y349</f>
        <v>74:88</v>
      </c>
      <c r="AA349" s="303" t="str">
        <f>Z349</f>
        <v>74:88</v>
      </c>
      <c r="AB349" s="303" t="str">
        <f>AA349</f>
        <v>74:88</v>
      </c>
      <c r="AC349" s="303" t="str">
        <f>AB349</f>
        <v>74:88</v>
      </c>
      <c r="AD349" s="300" t="str">
        <f>AE348&amp;":"&amp;AF348</f>
        <v>69:77</v>
      </c>
      <c r="AE349" s="300" t="str">
        <f>AF348&amp;":"&amp;AG348</f>
        <v>77:91</v>
      </c>
      <c r="AF349" s="303" t="str">
        <f t="shared" ref="AF349:AJ349" si="697">AE349</f>
        <v>77:91</v>
      </c>
      <c r="AG349" s="303" t="str">
        <f t="shared" si="697"/>
        <v>77:91</v>
      </c>
      <c r="AH349" s="303" t="str">
        <f t="shared" si="697"/>
        <v>77:91</v>
      </c>
      <c r="AI349" s="303" t="str">
        <f t="shared" si="697"/>
        <v>77:91</v>
      </c>
      <c r="AJ349" s="303" t="str">
        <f t="shared" si="697"/>
        <v>77:91</v>
      </c>
      <c r="AK349" s="300" t="str">
        <f>AL348&amp;":"&amp;AM348</f>
        <v>71:79</v>
      </c>
      <c r="AL349" s="300" t="str">
        <f>AM348&amp;":"&amp;AN348</f>
        <v>79:93</v>
      </c>
      <c r="AM349" s="303" t="str">
        <f t="shared" ref="AM349:AQ349" si="698">AL349</f>
        <v>79:93</v>
      </c>
      <c r="AN349" s="303" t="str">
        <f t="shared" si="698"/>
        <v>79:93</v>
      </c>
      <c r="AO349" s="303" t="str">
        <f t="shared" si="698"/>
        <v>79:93</v>
      </c>
      <c r="AP349" s="303" t="str">
        <f t="shared" si="698"/>
        <v>79:93</v>
      </c>
      <c r="AQ349" s="303" t="str">
        <f t="shared" si="698"/>
        <v>79:93</v>
      </c>
      <c r="AR349" s="300" t="str">
        <f>AS348&amp;":"&amp;AT348</f>
        <v>73:81</v>
      </c>
      <c r="AS349" s="300" t="str">
        <f>AT348&amp;":"&amp;AU348</f>
        <v>81:95</v>
      </c>
      <c r="AT349" s="303" t="str">
        <f t="shared" ref="AT349" si="699">AS349</f>
        <v>81:95</v>
      </c>
      <c r="AU349" s="303" t="str">
        <f t="shared" ref="AU349" si="700">AT349</f>
        <v>81:95</v>
      </c>
      <c r="AV349" s="303" t="str">
        <f t="shared" ref="AV349" si="701">AU349</f>
        <v>81:95</v>
      </c>
      <c r="AW349" s="303" t="str">
        <f t="shared" ref="AW349" si="702">AV349</f>
        <v>81:95</v>
      </c>
      <c r="AX349" s="303" t="str">
        <f t="shared" ref="AX349" si="703">AW349</f>
        <v>81:95</v>
      </c>
      <c r="AY349" s="300" t="str">
        <f>AZ348&amp;":"&amp;BA348</f>
        <v>64:72</v>
      </c>
      <c r="AZ349" s="300" t="str">
        <f>BA348&amp;":"&amp;BB348</f>
        <v>72:86</v>
      </c>
      <c r="BA349" s="303" t="str">
        <f t="shared" ref="BA349:BE349" si="704">AZ349</f>
        <v>72:86</v>
      </c>
      <c r="BB349" s="303" t="str">
        <f t="shared" si="704"/>
        <v>72:86</v>
      </c>
      <c r="BC349" s="303" t="str">
        <f t="shared" si="704"/>
        <v>72:86</v>
      </c>
      <c r="BD349" s="303" t="str">
        <f t="shared" si="704"/>
        <v>72:86</v>
      </c>
      <c r="BE349" s="303" t="str">
        <f t="shared" si="704"/>
        <v>72:86</v>
      </c>
      <c r="BF349" s="301" t="str">
        <f>BF348&amp;":"&amp;BG348</f>
        <v>111:124</v>
      </c>
      <c r="BG349" s="301" t="str">
        <f>BG348&amp;":"&amp;BH348</f>
        <v>124:138</v>
      </c>
      <c r="BH349" s="303" t="str">
        <f t="shared" ref="BH349:BL349" si="705">BG349</f>
        <v>124:138</v>
      </c>
      <c r="BI349" s="303" t="str">
        <f t="shared" si="705"/>
        <v>124:138</v>
      </c>
      <c r="BJ349" s="303" t="str">
        <f t="shared" si="705"/>
        <v>124:138</v>
      </c>
      <c r="BK349" s="303" t="str">
        <f t="shared" si="705"/>
        <v>124:138</v>
      </c>
      <c r="BL349" s="303" t="str">
        <f t="shared" si="705"/>
        <v>124:138</v>
      </c>
      <c r="BM349" s="301" t="str">
        <f>BM348&amp;":"&amp;BN348</f>
        <v>163:176</v>
      </c>
      <c r="BN349" s="301" t="str">
        <f>BN348&amp;":"&amp;BO348</f>
        <v>176:190</v>
      </c>
      <c r="BO349" s="303" t="str">
        <f t="shared" ref="BO349:BS349" si="706">BN349</f>
        <v>176:190</v>
      </c>
      <c r="BP349" s="303" t="str">
        <f t="shared" si="706"/>
        <v>176:190</v>
      </c>
      <c r="BQ349" s="303" t="str">
        <f t="shared" si="706"/>
        <v>176:190</v>
      </c>
      <c r="BR349" s="303" t="str">
        <f t="shared" si="706"/>
        <v>176:190</v>
      </c>
      <c r="BS349" s="303" t="str">
        <f t="shared" si="706"/>
        <v>176:190</v>
      </c>
      <c r="BT349" s="301" t="str">
        <f>BT348&amp;":"&amp;BU348</f>
        <v>215:228</v>
      </c>
      <c r="BU349" s="301" t="str">
        <f>BU348&amp;":"&amp;BV348</f>
        <v>228:242</v>
      </c>
      <c r="BV349" s="303" t="str">
        <f t="shared" ref="BV349:BZ349" si="707">BU349</f>
        <v>228:242</v>
      </c>
      <c r="BW349" s="303" t="str">
        <f t="shared" si="707"/>
        <v>228:242</v>
      </c>
      <c r="BX349" s="303" t="str">
        <f t="shared" si="707"/>
        <v>228:242</v>
      </c>
      <c r="BY349" s="303" t="str">
        <f t="shared" si="707"/>
        <v>228:242</v>
      </c>
      <c r="BZ349" s="303" t="str">
        <f t="shared" si="707"/>
        <v>228:242</v>
      </c>
      <c r="CA349" s="301" t="str">
        <f>CA348&amp;":"&amp;CB348</f>
        <v>267:280</v>
      </c>
      <c r="CB349" s="301" t="str">
        <f>CB348&amp;":"&amp;CC348</f>
        <v>280:294</v>
      </c>
      <c r="CC349" s="303" t="str">
        <f t="shared" ref="CC349:CG349" si="708">CB349</f>
        <v>280:294</v>
      </c>
      <c r="CD349" s="303" t="str">
        <f t="shared" si="708"/>
        <v>280:294</v>
      </c>
      <c r="CE349" s="303" t="str">
        <f t="shared" si="708"/>
        <v>280:294</v>
      </c>
      <c r="CF349" s="303" t="str">
        <f t="shared" si="708"/>
        <v>280:294</v>
      </c>
      <c r="CG349" s="303" t="str">
        <f t="shared" si="708"/>
        <v>280:294</v>
      </c>
      <c r="CH349" s="301" t="str">
        <f>CH348&amp;":"&amp;CI348</f>
        <v>319:332</v>
      </c>
      <c r="CI349" s="301" t="str">
        <f>CI348&amp;":"&amp;CJ348</f>
        <v>332:346</v>
      </c>
      <c r="CJ349" s="303" t="str">
        <f t="shared" ref="CJ349:CN349" si="709">CI349</f>
        <v>332:346</v>
      </c>
      <c r="CK349" s="303" t="str">
        <f t="shared" si="709"/>
        <v>332:346</v>
      </c>
      <c r="CL349" s="303" t="str">
        <f t="shared" si="709"/>
        <v>332:346</v>
      </c>
      <c r="CM349" s="303" t="str">
        <f t="shared" si="709"/>
        <v>332:346</v>
      </c>
      <c r="CN349" s="303" t="str">
        <f t="shared" si="709"/>
        <v>332:346</v>
      </c>
    </row>
    <row r="350" spans="1:122" outlineLevel="1">
      <c r="A350" s="21"/>
      <c r="B350" s="260" t="s">
        <v>1164</v>
      </c>
      <c r="C350" s="304" t="s">
        <v>6</v>
      </c>
      <c r="D350" s="304" t="str">
        <f>C350</f>
        <v>0:1</v>
      </c>
      <c r="E350" s="305" t="s">
        <v>8</v>
      </c>
      <c r="F350" s="305" t="s">
        <v>168</v>
      </c>
      <c r="G350" s="305" t="s">
        <v>183</v>
      </c>
      <c r="H350" s="305" t="s">
        <v>246</v>
      </c>
      <c r="I350" s="305" t="s">
        <v>248</v>
      </c>
      <c r="J350" s="305"/>
      <c r="K350" s="305"/>
      <c r="L350" s="305"/>
      <c r="M350" s="305"/>
      <c r="N350" s="306"/>
      <c r="O350" s="306"/>
      <c r="P350" s="307" t="str">
        <f>C350</f>
        <v>0:1</v>
      </c>
      <c r="Q350" s="307" t="str">
        <f>D350</f>
        <v>0:1</v>
      </c>
      <c r="R350" s="308" t="str">
        <f>LEFT(E350,FIND(":",E350)-1)+i.TOLoffset_r2*(d.TOL-1)&amp;":"&amp;RIGHT(E350,LEN(E350)-FIND(":",E350))+i.TOLoffset_r2*(d.TOL-1)</f>
        <v>50:51</v>
      </c>
      <c r="S350" s="308" t="str">
        <f>LEFT(F350,FIND(":",F350)-1)+i.TOLoffset_r2*(d.TOL-1)&amp;":"&amp;RIGHT(F350,LEN(F350)-FIND(":",F350))+i.TOLoffset_r2*(d.TOL-1)</f>
        <v>51:52</v>
      </c>
      <c r="T350" s="308" t="str">
        <f>LEFT(G350,FIND(":",G350)-1)+i.TOLoffset_r2*(d.TOL-1)&amp;":"&amp;RIGHT(G350,LEN(G350)-FIND(":",G350))+i.TOLoffset_r2*(d.TOL-1)</f>
        <v>52:53</v>
      </c>
      <c r="U350" s="308" t="str">
        <f>LEFT(H350,FIND(":",H350)-1)+i.TOLoffset_r2*(d.TOL-1)&amp;":"&amp;RIGHT(H350,LEN(H350)-FIND(":",H350))+i.TOLoffset_r2*(d.TOL-1)</f>
        <v>53:54</v>
      </c>
      <c r="V350" s="308" t="str">
        <f>LEFT(I350,FIND(":",I350)-1)+i.TOLoffset_r2*(d.TOL-1)&amp;":"&amp;RIGHT(I350,LEN(I350)-FIND(":",I350))+i.TOLoffset_r2*(d.TOL-1)</f>
        <v>54:55</v>
      </c>
      <c r="W350" s="309" t="str">
        <f>P350</f>
        <v>0:1</v>
      </c>
      <c r="X350" s="309" t="str">
        <f t="shared" ref="X350" si="710">Q350</f>
        <v>0:1</v>
      </c>
      <c r="Y350" s="309" t="str">
        <f t="shared" ref="Y350" si="711">R350</f>
        <v>50:51</v>
      </c>
      <c r="Z350" s="309" t="str">
        <f t="shared" ref="Z350" si="712">S350</f>
        <v>51:52</v>
      </c>
      <c r="AA350" s="309" t="str">
        <f t="shared" ref="AA350" si="713">T350</f>
        <v>52:53</v>
      </c>
      <c r="AB350" s="309" t="str">
        <f t="shared" ref="AB350" si="714">U350</f>
        <v>53:54</v>
      </c>
      <c r="AC350" s="309" t="str">
        <f t="shared" ref="AC350" si="715">V350</f>
        <v>54:55</v>
      </c>
      <c r="AD350" s="309" t="str">
        <f t="shared" ref="AD350" si="716">W350</f>
        <v>0:1</v>
      </c>
      <c r="AE350" s="309" t="str">
        <f t="shared" ref="AE350" si="717">X350</f>
        <v>0:1</v>
      </c>
      <c r="AF350" s="309" t="str">
        <f t="shared" ref="AF350" si="718">Y350</f>
        <v>50:51</v>
      </c>
      <c r="AG350" s="309" t="str">
        <f t="shared" ref="AG350" si="719">Z350</f>
        <v>51:52</v>
      </c>
      <c r="AH350" s="309" t="str">
        <f t="shared" ref="AH350" si="720">AA350</f>
        <v>52:53</v>
      </c>
      <c r="AI350" s="309" t="str">
        <f t="shared" ref="AI350" si="721">AB350</f>
        <v>53:54</v>
      </c>
      <c r="AJ350" s="309" t="str">
        <f t="shared" ref="AJ350" si="722">AC350</f>
        <v>54:55</v>
      </c>
      <c r="AK350" s="309" t="str">
        <f t="shared" ref="AK350" si="723">AD350</f>
        <v>0:1</v>
      </c>
      <c r="AL350" s="309" t="str">
        <f t="shared" ref="AL350" si="724">AE350</f>
        <v>0:1</v>
      </c>
      <c r="AM350" s="309" t="str">
        <f t="shared" ref="AM350" si="725">AF350</f>
        <v>50:51</v>
      </c>
      <c r="AN350" s="309" t="str">
        <f t="shared" ref="AN350" si="726">AG350</f>
        <v>51:52</v>
      </c>
      <c r="AO350" s="309" t="str">
        <f t="shared" ref="AO350" si="727">AH350</f>
        <v>52:53</v>
      </c>
      <c r="AP350" s="309" t="str">
        <f t="shared" ref="AP350" si="728">AI350</f>
        <v>53:54</v>
      </c>
      <c r="AQ350" s="309" t="str">
        <f t="shared" ref="AQ350" si="729">AJ350</f>
        <v>54:55</v>
      </c>
      <c r="AR350" s="309" t="str">
        <f t="shared" ref="AR350:BE350" si="730">AD350</f>
        <v>0:1</v>
      </c>
      <c r="AS350" s="309" t="str">
        <f t="shared" si="730"/>
        <v>0:1</v>
      </c>
      <c r="AT350" s="309" t="str">
        <f t="shared" si="730"/>
        <v>50:51</v>
      </c>
      <c r="AU350" s="309" t="str">
        <f t="shared" si="730"/>
        <v>51:52</v>
      </c>
      <c r="AV350" s="309" t="str">
        <f t="shared" si="730"/>
        <v>52:53</v>
      </c>
      <c r="AW350" s="309" t="str">
        <f t="shared" si="730"/>
        <v>53:54</v>
      </c>
      <c r="AX350" s="309" t="str">
        <f t="shared" si="730"/>
        <v>54:55</v>
      </c>
      <c r="AY350" s="309" t="str">
        <f t="shared" si="730"/>
        <v>0:1</v>
      </c>
      <c r="AZ350" s="309" t="str">
        <f t="shared" si="730"/>
        <v>0:1</v>
      </c>
      <c r="BA350" s="309" t="str">
        <f t="shared" si="730"/>
        <v>50:51</v>
      </c>
      <c r="BB350" s="309" t="str">
        <f t="shared" si="730"/>
        <v>51:52</v>
      </c>
      <c r="BC350" s="309" t="str">
        <f t="shared" si="730"/>
        <v>52:53</v>
      </c>
      <c r="BD350" s="309" t="str">
        <f t="shared" si="730"/>
        <v>53:54</v>
      </c>
      <c r="BE350" s="309" t="str">
        <f t="shared" si="730"/>
        <v>54:55</v>
      </c>
      <c r="BF350" s="309" t="str">
        <f t="shared" ref="BF350" si="731">AY350</f>
        <v>0:1</v>
      </c>
      <c r="BG350" s="309" t="str">
        <f t="shared" ref="BG350" si="732">AZ350</f>
        <v>0:1</v>
      </c>
      <c r="BH350" s="309" t="str">
        <f t="shared" ref="BH350" si="733">BA350</f>
        <v>50:51</v>
      </c>
      <c r="BI350" s="309" t="str">
        <f t="shared" ref="BI350" si="734">BB350</f>
        <v>51:52</v>
      </c>
      <c r="BJ350" s="309" t="str">
        <f t="shared" ref="BJ350" si="735">BC350</f>
        <v>52:53</v>
      </c>
      <c r="BK350" s="309" t="str">
        <f t="shared" ref="BK350" si="736">BD350</f>
        <v>53:54</v>
      </c>
      <c r="BL350" s="309" t="str">
        <f t="shared" ref="BL350" si="737">BE350</f>
        <v>54:55</v>
      </c>
      <c r="BM350" s="309" t="str">
        <f t="shared" ref="BM350" si="738">BF350</f>
        <v>0:1</v>
      </c>
      <c r="BN350" s="309" t="str">
        <f t="shared" ref="BN350" si="739">BG350</f>
        <v>0:1</v>
      </c>
      <c r="BO350" s="309" t="str">
        <f t="shared" ref="BO350" si="740">BH350</f>
        <v>50:51</v>
      </c>
      <c r="BP350" s="309" t="str">
        <f t="shared" ref="BP350" si="741">BI350</f>
        <v>51:52</v>
      </c>
      <c r="BQ350" s="309" t="str">
        <f t="shared" ref="BQ350" si="742">BJ350</f>
        <v>52:53</v>
      </c>
      <c r="BR350" s="309" t="str">
        <f t="shared" ref="BR350" si="743">BK350</f>
        <v>53:54</v>
      </c>
      <c r="BS350" s="309" t="str">
        <f t="shared" ref="BS350" si="744">BL350</f>
        <v>54:55</v>
      </c>
      <c r="BT350" s="309" t="str">
        <f t="shared" ref="BT350" si="745">BM350</f>
        <v>0:1</v>
      </c>
      <c r="BU350" s="309" t="str">
        <f t="shared" ref="BU350" si="746">BN350</f>
        <v>0:1</v>
      </c>
      <c r="BV350" s="309" t="str">
        <f t="shared" ref="BV350" si="747">BO350</f>
        <v>50:51</v>
      </c>
      <c r="BW350" s="309" t="str">
        <f t="shared" ref="BW350" si="748">BP350</f>
        <v>51:52</v>
      </c>
      <c r="BX350" s="309" t="str">
        <f t="shared" ref="BX350" si="749">BQ350</f>
        <v>52:53</v>
      </c>
      <c r="BY350" s="309" t="str">
        <f t="shared" ref="BY350" si="750">BR350</f>
        <v>53:54</v>
      </c>
      <c r="BZ350" s="309" t="str">
        <f t="shared" ref="BZ350" si="751">BS350</f>
        <v>54:55</v>
      </c>
      <c r="CA350" s="309" t="str">
        <f t="shared" ref="CA350" si="752">BT350</f>
        <v>0:1</v>
      </c>
      <c r="CB350" s="309" t="str">
        <f t="shared" ref="CB350" si="753">BU350</f>
        <v>0:1</v>
      </c>
      <c r="CC350" s="309" t="str">
        <f t="shared" ref="CC350" si="754">BV350</f>
        <v>50:51</v>
      </c>
      <c r="CD350" s="309" t="str">
        <f t="shared" ref="CD350" si="755">BW350</f>
        <v>51:52</v>
      </c>
      <c r="CE350" s="309" t="str">
        <f t="shared" ref="CE350" si="756">BX350</f>
        <v>52:53</v>
      </c>
      <c r="CF350" s="309" t="str">
        <f t="shared" ref="CF350" si="757">BY350</f>
        <v>53:54</v>
      </c>
      <c r="CG350" s="309" t="str">
        <f t="shared" ref="CG350" si="758">BZ350</f>
        <v>54:55</v>
      </c>
      <c r="CH350" s="309" t="str">
        <f t="shared" ref="CH350" si="759">CA350</f>
        <v>0:1</v>
      </c>
      <c r="CI350" s="309" t="str">
        <f t="shared" ref="CI350" si="760">CB350</f>
        <v>0:1</v>
      </c>
      <c r="CJ350" s="309" t="str">
        <f t="shared" ref="CJ350" si="761">CC350</f>
        <v>50:51</v>
      </c>
      <c r="CK350" s="309" t="str">
        <f t="shared" ref="CK350" si="762">CD350</f>
        <v>51:52</v>
      </c>
      <c r="CL350" s="309" t="str">
        <f t="shared" ref="CL350" si="763">CE350</f>
        <v>52:53</v>
      </c>
      <c r="CM350" s="309" t="str">
        <f t="shared" ref="CM350" si="764">CF350</f>
        <v>53:54</v>
      </c>
      <c r="CN350" s="309" t="str">
        <f t="shared" ref="CN350" si="765">CG350</f>
        <v>54:55</v>
      </c>
    </row>
    <row r="351" spans="1:122" ht="66.75" outlineLevel="1">
      <c r="A351" s="21"/>
      <c r="B351" s="260"/>
      <c r="C351" s="298"/>
      <c r="D351" s="298"/>
      <c r="E351" s="298"/>
      <c r="F351" s="298"/>
      <c r="G351" s="298"/>
      <c r="H351" s="298"/>
      <c r="I351" s="298"/>
      <c r="J351" s="298"/>
      <c r="K351" s="298"/>
      <c r="L351" s="298"/>
      <c r="M351" s="298"/>
      <c r="N351" s="298"/>
      <c r="O351" s="298"/>
      <c r="P351" s="310" t="str">
        <f t="shared" ref="P351:Q351" si="766">P350&amp;", "&amp;P$349</f>
        <v>0:1, 64:72</v>
      </c>
      <c r="Q351" s="310" t="str">
        <f t="shared" si="766"/>
        <v>0:1, 72:86</v>
      </c>
      <c r="R351" s="310" t="str">
        <f>R350&amp;", "&amp;R$349</f>
        <v>50:51, 72:86</v>
      </c>
      <c r="S351" s="310" t="str">
        <f>S350&amp;", "&amp;S$349</f>
        <v>51:52, 72:86</v>
      </c>
      <c r="T351" s="310" t="str">
        <f>T350&amp;", "&amp;T$349</f>
        <v>52:53, 72:86</v>
      </c>
      <c r="U351" s="310" t="str">
        <f>U350&amp;", "&amp;U$349</f>
        <v>53:54, 72:86</v>
      </c>
      <c r="V351" s="310" t="str">
        <f>V350&amp;", "&amp;V$349</f>
        <v>54:55, 72:86</v>
      </c>
      <c r="W351" s="310" t="str">
        <f t="shared" ref="W351" si="767">W350&amp;", "&amp;W$349</f>
        <v>0:1, 66:74</v>
      </c>
      <c r="X351" s="310" t="str">
        <f t="shared" ref="X351" si="768">X350&amp;", "&amp;X$349</f>
        <v>0:1, 74:88</v>
      </c>
      <c r="Y351" s="310" t="str">
        <f t="shared" ref="Y351" si="769">Y350&amp;", "&amp;Y$349</f>
        <v>50:51, 74:88</v>
      </c>
      <c r="Z351" s="310" t="str">
        <f t="shared" ref="Z351" si="770">Z350&amp;", "&amp;Z$349</f>
        <v>51:52, 74:88</v>
      </c>
      <c r="AA351" s="310" t="str">
        <f t="shared" ref="AA351" si="771">AA350&amp;", "&amp;AA$349</f>
        <v>52:53, 74:88</v>
      </c>
      <c r="AB351" s="310" t="str">
        <f t="shared" ref="AB351" si="772">AB350&amp;", "&amp;AB$349</f>
        <v>53:54, 74:88</v>
      </c>
      <c r="AC351" s="310" t="str">
        <f t="shared" ref="AC351" si="773">AC350&amp;", "&amp;AC$349</f>
        <v>54:55, 74:88</v>
      </c>
      <c r="AD351" s="310" t="str">
        <f t="shared" ref="AD351" si="774">AD350&amp;", "&amp;AD$349</f>
        <v>0:1, 69:77</v>
      </c>
      <c r="AE351" s="310" t="str">
        <f t="shared" ref="AE351" si="775">AE350&amp;", "&amp;AE$349</f>
        <v>0:1, 77:91</v>
      </c>
      <c r="AF351" s="310" t="str">
        <f t="shared" ref="AF351" si="776">AF350&amp;", "&amp;AF$349</f>
        <v>50:51, 77:91</v>
      </c>
      <c r="AG351" s="310" t="str">
        <f t="shared" ref="AG351" si="777">AG350&amp;", "&amp;AG$349</f>
        <v>51:52, 77:91</v>
      </c>
      <c r="AH351" s="310" t="str">
        <f t="shared" ref="AH351" si="778">AH350&amp;", "&amp;AH$349</f>
        <v>52:53, 77:91</v>
      </c>
      <c r="AI351" s="310" t="str">
        <f t="shared" ref="AI351" si="779">AI350&amp;", "&amp;AI$349</f>
        <v>53:54, 77:91</v>
      </c>
      <c r="AJ351" s="310" t="str">
        <f t="shared" ref="AJ351" si="780">AJ350&amp;", "&amp;AJ$349</f>
        <v>54:55, 77:91</v>
      </c>
      <c r="AK351" s="310" t="str">
        <f t="shared" ref="AK351" si="781">AK350&amp;", "&amp;AK$349</f>
        <v>0:1, 71:79</v>
      </c>
      <c r="AL351" s="310" t="str">
        <f t="shared" ref="AL351" si="782">AL350&amp;", "&amp;AL$349</f>
        <v>0:1, 79:93</v>
      </c>
      <c r="AM351" s="310" t="str">
        <f t="shared" ref="AM351" si="783">AM350&amp;", "&amp;AM$349</f>
        <v>50:51, 79:93</v>
      </c>
      <c r="AN351" s="310" t="str">
        <f t="shared" ref="AN351" si="784">AN350&amp;", "&amp;AN$349</f>
        <v>51:52, 79:93</v>
      </c>
      <c r="AO351" s="310" t="str">
        <f t="shared" ref="AO351" si="785">AO350&amp;", "&amp;AO$349</f>
        <v>52:53, 79:93</v>
      </c>
      <c r="AP351" s="310" t="str">
        <f t="shared" ref="AP351" si="786">AP350&amp;", "&amp;AP$349</f>
        <v>53:54, 79:93</v>
      </c>
      <c r="AQ351" s="310" t="str">
        <f t="shared" ref="AQ351:AX351" si="787">AQ350&amp;", "&amp;AQ$349</f>
        <v>54:55, 79:93</v>
      </c>
      <c r="AR351" s="310" t="str">
        <f t="shared" si="787"/>
        <v>0:1, 73:81</v>
      </c>
      <c r="AS351" s="310" t="str">
        <f t="shared" si="787"/>
        <v>0:1, 81:95</v>
      </c>
      <c r="AT351" s="310" t="str">
        <f t="shared" si="787"/>
        <v>50:51, 81:95</v>
      </c>
      <c r="AU351" s="310" t="str">
        <f t="shared" si="787"/>
        <v>51:52, 81:95</v>
      </c>
      <c r="AV351" s="310" t="str">
        <f t="shared" si="787"/>
        <v>52:53, 81:95</v>
      </c>
      <c r="AW351" s="310" t="str">
        <f t="shared" si="787"/>
        <v>53:54, 81:95</v>
      </c>
      <c r="AX351" s="310" t="str">
        <f t="shared" si="787"/>
        <v>54:55, 81:95</v>
      </c>
      <c r="AY351" s="310" t="str">
        <f t="shared" ref="AY351" si="788">AY350&amp;", "&amp;AY$349</f>
        <v>0:1, 64:72</v>
      </c>
      <c r="AZ351" s="310" t="str">
        <f t="shared" ref="AZ351" si="789">AZ350&amp;", "&amp;AZ$349</f>
        <v>0:1, 72:86</v>
      </c>
      <c r="BA351" s="310" t="str">
        <f t="shared" ref="BA351" si="790">BA350&amp;", "&amp;BA$349</f>
        <v>50:51, 72:86</v>
      </c>
      <c r="BB351" s="310" t="str">
        <f t="shared" ref="BB351" si="791">BB350&amp;", "&amp;BB$349</f>
        <v>51:52, 72:86</v>
      </c>
      <c r="BC351" s="310" t="str">
        <f t="shared" ref="BC351" si="792">BC350&amp;", "&amp;BC$349</f>
        <v>52:53, 72:86</v>
      </c>
      <c r="BD351" s="310" t="str">
        <f t="shared" ref="BD351" si="793">BD350&amp;", "&amp;BD$349</f>
        <v>53:54, 72:86</v>
      </c>
      <c r="BE351" s="310" t="str">
        <f t="shared" ref="BE351" si="794">BE350&amp;", "&amp;BE$349</f>
        <v>54:55, 72:86</v>
      </c>
      <c r="BF351" s="310" t="str">
        <f t="shared" ref="BF351:CG351" si="795">BF350&amp;", "&amp;BF$349</f>
        <v>0:1, 111:124</v>
      </c>
      <c r="BG351" s="310" t="str">
        <f t="shared" si="795"/>
        <v>0:1, 124:138</v>
      </c>
      <c r="BH351" s="310" t="str">
        <f t="shared" si="795"/>
        <v>50:51, 124:138</v>
      </c>
      <c r="BI351" s="310" t="str">
        <f t="shared" si="795"/>
        <v>51:52, 124:138</v>
      </c>
      <c r="BJ351" s="310" t="str">
        <f t="shared" si="795"/>
        <v>52:53, 124:138</v>
      </c>
      <c r="BK351" s="310" t="str">
        <f t="shared" si="795"/>
        <v>53:54, 124:138</v>
      </c>
      <c r="BL351" s="310" t="str">
        <f t="shared" si="795"/>
        <v>54:55, 124:138</v>
      </c>
      <c r="BM351" s="310" t="str">
        <f t="shared" si="795"/>
        <v>0:1, 163:176</v>
      </c>
      <c r="BN351" s="310" t="str">
        <f t="shared" si="795"/>
        <v>0:1, 176:190</v>
      </c>
      <c r="BO351" s="310" t="str">
        <f t="shared" si="795"/>
        <v>50:51, 176:190</v>
      </c>
      <c r="BP351" s="310" t="str">
        <f t="shared" si="795"/>
        <v>51:52, 176:190</v>
      </c>
      <c r="BQ351" s="310" t="str">
        <f t="shared" si="795"/>
        <v>52:53, 176:190</v>
      </c>
      <c r="BR351" s="310" t="str">
        <f t="shared" si="795"/>
        <v>53:54, 176:190</v>
      </c>
      <c r="BS351" s="310" t="str">
        <f t="shared" si="795"/>
        <v>54:55, 176:190</v>
      </c>
      <c r="BT351" s="310" t="str">
        <f t="shared" si="795"/>
        <v>0:1, 215:228</v>
      </c>
      <c r="BU351" s="310" t="str">
        <f t="shared" si="795"/>
        <v>0:1, 228:242</v>
      </c>
      <c r="BV351" s="310" t="str">
        <f t="shared" si="795"/>
        <v>50:51, 228:242</v>
      </c>
      <c r="BW351" s="310" t="str">
        <f t="shared" si="795"/>
        <v>51:52, 228:242</v>
      </c>
      <c r="BX351" s="310" t="str">
        <f t="shared" si="795"/>
        <v>52:53, 228:242</v>
      </c>
      <c r="BY351" s="310" t="str">
        <f t="shared" si="795"/>
        <v>53:54, 228:242</v>
      </c>
      <c r="BZ351" s="310" t="str">
        <f t="shared" si="795"/>
        <v>54:55, 228:242</v>
      </c>
      <c r="CA351" s="310" t="str">
        <f t="shared" si="795"/>
        <v>0:1, 267:280</v>
      </c>
      <c r="CB351" s="310" t="str">
        <f t="shared" si="795"/>
        <v>0:1, 280:294</v>
      </c>
      <c r="CC351" s="310" t="str">
        <f t="shared" si="795"/>
        <v>50:51, 280:294</v>
      </c>
      <c r="CD351" s="310" t="str">
        <f t="shared" si="795"/>
        <v>51:52, 280:294</v>
      </c>
      <c r="CE351" s="310" t="str">
        <f t="shared" si="795"/>
        <v>52:53, 280:294</v>
      </c>
      <c r="CF351" s="310" t="str">
        <f t="shared" si="795"/>
        <v>53:54, 280:294</v>
      </c>
      <c r="CG351" s="310" t="str">
        <f t="shared" si="795"/>
        <v>54:55, 280:294</v>
      </c>
      <c r="CH351" s="310" t="str">
        <f t="shared" ref="CH351" si="796">CH350&amp;", "&amp;CH$349</f>
        <v>0:1, 319:332</v>
      </c>
      <c r="CI351" s="310" t="str">
        <f t="shared" ref="CI351" si="797">CI350&amp;", "&amp;CI$349</f>
        <v>0:1, 332:346</v>
      </c>
      <c r="CJ351" s="310" t="str">
        <f t="shared" ref="CJ351" si="798">CJ350&amp;", "&amp;CJ$349</f>
        <v>50:51, 332:346</v>
      </c>
      <c r="CK351" s="310" t="str">
        <f t="shared" ref="CK351" si="799">CK350&amp;", "&amp;CK$349</f>
        <v>51:52, 332:346</v>
      </c>
      <c r="CL351" s="310" t="str">
        <f t="shared" ref="CL351" si="800">CL350&amp;", "&amp;CL$349</f>
        <v>52:53, 332:346</v>
      </c>
      <c r="CM351" s="310" t="str">
        <f t="shared" ref="CM351" si="801">CM350&amp;", "&amp;CM$349</f>
        <v>53:54, 332:346</v>
      </c>
      <c r="CN351" s="310" t="str">
        <f t="shared" ref="CN351" si="802">CN350&amp;", "&amp;CN$349</f>
        <v>54:55, 332:346</v>
      </c>
    </row>
    <row r="352" spans="1:122" outlineLevel="1">
      <c r="B352" s="316" t="s">
        <v>1172</v>
      </c>
      <c r="C352" s="318">
        <v>3</v>
      </c>
      <c r="D352" s="318">
        <v>3</v>
      </c>
      <c r="E352" s="318">
        <v>3</v>
      </c>
      <c r="F352" s="318">
        <v>3</v>
      </c>
      <c r="G352" s="318">
        <v>1</v>
      </c>
      <c r="H352" s="318">
        <v>3</v>
      </c>
      <c r="I352" s="318">
        <v>3</v>
      </c>
      <c r="J352" s="318"/>
      <c r="K352" s="318"/>
      <c r="L352" s="318"/>
      <c r="M352" s="318"/>
      <c r="N352" s="311"/>
      <c r="O352" s="311"/>
      <c r="P352" s="309" t="str">
        <f>P350</f>
        <v>0:1</v>
      </c>
      <c r="Q352" s="309" t="str">
        <f>Q350</f>
        <v>0:1</v>
      </c>
      <c r="R352" s="312" t="str">
        <f>LEFT(R350,FIND(":",R350)-1)+i.BMToffset_r2&amp;":"&amp;RIGHT(R350,LEN(R350)-FIND(":",R350))+i.BMToffset_r2</f>
        <v>194:195</v>
      </c>
      <c r="S352" s="312" t="str">
        <f>LEFT(S350,FIND(":",S350)-1)+i.BMToffset_r2&amp;":"&amp;RIGHT(S350,LEN(S350)-FIND(":",S350))+i.BMToffset_r2</f>
        <v>195:196</v>
      </c>
      <c r="T352" s="312" t="str">
        <f>LEFT(T350,FIND(":",T350)-1)+i.BMToffset_r2&amp;":"&amp;RIGHT(T350,LEN(T350)-FIND(":",T350))+i.BMToffset_r2</f>
        <v>196:197</v>
      </c>
      <c r="U352" s="312" t="str">
        <f>LEFT(U350,FIND(":",U350)-1)+i.BMToffset_r2&amp;":"&amp;RIGHT(U350,LEN(U350)-FIND(":",U350))+i.BMToffset_r2</f>
        <v>197:198</v>
      </c>
      <c r="V352" s="312" t="str">
        <f>LEFT(V350,FIND(":",V350)-1)+i.BMToffset_r2&amp;":"&amp;RIGHT(V350,LEN(V350)-FIND(":",V350))+i.BMToffset_r2</f>
        <v>198:199</v>
      </c>
      <c r="W352" s="309" t="str">
        <f>P352</f>
        <v>0:1</v>
      </c>
      <c r="X352" s="309" t="str">
        <f t="shared" ref="X352:CN352" si="803">Q352</f>
        <v>0:1</v>
      </c>
      <c r="Y352" s="309" t="str">
        <f t="shared" si="803"/>
        <v>194:195</v>
      </c>
      <c r="Z352" s="309" t="str">
        <f t="shared" si="803"/>
        <v>195:196</v>
      </c>
      <c r="AA352" s="309" t="str">
        <f t="shared" si="803"/>
        <v>196:197</v>
      </c>
      <c r="AB352" s="309" t="str">
        <f t="shared" si="803"/>
        <v>197:198</v>
      </c>
      <c r="AC352" s="309" t="str">
        <f t="shared" si="803"/>
        <v>198:199</v>
      </c>
      <c r="AD352" s="309" t="str">
        <f t="shared" si="803"/>
        <v>0:1</v>
      </c>
      <c r="AE352" s="309" t="str">
        <f t="shared" si="803"/>
        <v>0:1</v>
      </c>
      <c r="AF352" s="309" t="str">
        <f t="shared" si="803"/>
        <v>194:195</v>
      </c>
      <c r="AG352" s="309" t="str">
        <f t="shared" si="803"/>
        <v>195:196</v>
      </c>
      <c r="AH352" s="309" t="str">
        <f t="shared" si="803"/>
        <v>196:197</v>
      </c>
      <c r="AI352" s="309" t="str">
        <f t="shared" si="803"/>
        <v>197:198</v>
      </c>
      <c r="AJ352" s="309" t="str">
        <f t="shared" si="803"/>
        <v>198:199</v>
      </c>
      <c r="AK352" s="309" t="str">
        <f t="shared" si="803"/>
        <v>0:1</v>
      </c>
      <c r="AL352" s="309" t="str">
        <f t="shared" si="803"/>
        <v>0:1</v>
      </c>
      <c r="AM352" s="309" t="str">
        <f t="shared" si="803"/>
        <v>194:195</v>
      </c>
      <c r="AN352" s="309" t="str">
        <f t="shared" si="803"/>
        <v>195:196</v>
      </c>
      <c r="AO352" s="309" t="str">
        <f t="shared" si="803"/>
        <v>196:197</v>
      </c>
      <c r="AP352" s="309" t="str">
        <f t="shared" si="803"/>
        <v>197:198</v>
      </c>
      <c r="AQ352" s="309" t="str">
        <f t="shared" si="803"/>
        <v>198:199</v>
      </c>
      <c r="AR352" s="309" t="str">
        <f t="shared" ref="AR352:BE352" si="804">AD352</f>
        <v>0:1</v>
      </c>
      <c r="AS352" s="309" t="str">
        <f t="shared" si="804"/>
        <v>0:1</v>
      </c>
      <c r="AT352" s="309" t="str">
        <f t="shared" si="804"/>
        <v>194:195</v>
      </c>
      <c r="AU352" s="309" t="str">
        <f t="shared" si="804"/>
        <v>195:196</v>
      </c>
      <c r="AV352" s="309" t="str">
        <f t="shared" si="804"/>
        <v>196:197</v>
      </c>
      <c r="AW352" s="309" t="str">
        <f t="shared" si="804"/>
        <v>197:198</v>
      </c>
      <c r="AX352" s="309" t="str">
        <f t="shared" si="804"/>
        <v>198:199</v>
      </c>
      <c r="AY352" s="309" t="str">
        <f t="shared" si="804"/>
        <v>0:1</v>
      </c>
      <c r="AZ352" s="309" t="str">
        <f t="shared" si="804"/>
        <v>0:1</v>
      </c>
      <c r="BA352" s="309" t="str">
        <f t="shared" si="804"/>
        <v>194:195</v>
      </c>
      <c r="BB352" s="309" t="str">
        <f t="shared" si="804"/>
        <v>195:196</v>
      </c>
      <c r="BC352" s="309" t="str">
        <f t="shared" si="804"/>
        <v>196:197</v>
      </c>
      <c r="BD352" s="309" t="str">
        <f t="shared" si="804"/>
        <v>197:198</v>
      </c>
      <c r="BE352" s="309" t="str">
        <f t="shared" si="804"/>
        <v>198:199</v>
      </c>
      <c r="BF352" s="309" t="str">
        <f t="shared" si="803"/>
        <v>0:1</v>
      </c>
      <c r="BG352" s="309" t="str">
        <f t="shared" si="803"/>
        <v>0:1</v>
      </c>
      <c r="BH352" s="309" t="str">
        <f t="shared" si="803"/>
        <v>194:195</v>
      </c>
      <c r="BI352" s="309" t="str">
        <f t="shared" si="803"/>
        <v>195:196</v>
      </c>
      <c r="BJ352" s="309" t="str">
        <f t="shared" si="803"/>
        <v>196:197</v>
      </c>
      <c r="BK352" s="309" t="str">
        <f t="shared" si="803"/>
        <v>197:198</v>
      </c>
      <c r="BL352" s="309" t="str">
        <f t="shared" si="803"/>
        <v>198:199</v>
      </c>
      <c r="BM352" s="309" t="str">
        <f t="shared" si="803"/>
        <v>0:1</v>
      </c>
      <c r="BN352" s="309" t="str">
        <f t="shared" si="803"/>
        <v>0:1</v>
      </c>
      <c r="BO352" s="309" t="str">
        <f t="shared" si="803"/>
        <v>194:195</v>
      </c>
      <c r="BP352" s="309" t="str">
        <f t="shared" si="803"/>
        <v>195:196</v>
      </c>
      <c r="BQ352" s="309" t="str">
        <f t="shared" si="803"/>
        <v>196:197</v>
      </c>
      <c r="BR352" s="309" t="str">
        <f t="shared" si="803"/>
        <v>197:198</v>
      </c>
      <c r="BS352" s="309" t="str">
        <f t="shared" si="803"/>
        <v>198:199</v>
      </c>
      <c r="BT352" s="309" t="str">
        <f t="shared" si="803"/>
        <v>0:1</v>
      </c>
      <c r="BU352" s="309" t="str">
        <f t="shared" si="803"/>
        <v>0:1</v>
      </c>
      <c r="BV352" s="309" t="str">
        <f t="shared" si="803"/>
        <v>194:195</v>
      </c>
      <c r="BW352" s="309" t="str">
        <f t="shared" si="803"/>
        <v>195:196</v>
      </c>
      <c r="BX352" s="309" t="str">
        <f t="shared" si="803"/>
        <v>196:197</v>
      </c>
      <c r="BY352" s="309" t="str">
        <f t="shared" si="803"/>
        <v>197:198</v>
      </c>
      <c r="BZ352" s="309" t="str">
        <f t="shared" si="803"/>
        <v>198:199</v>
      </c>
      <c r="CA352" s="309" t="str">
        <f t="shared" si="803"/>
        <v>0:1</v>
      </c>
      <c r="CB352" s="309" t="str">
        <f t="shared" si="803"/>
        <v>0:1</v>
      </c>
      <c r="CC352" s="309" t="str">
        <f t="shared" si="803"/>
        <v>194:195</v>
      </c>
      <c r="CD352" s="309" t="str">
        <f t="shared" si="803"/>
        <v>195:196</v>
      </c>
      <c r="CE352" s="309" t="str">
        <f t="shared" si="803"/>
        <v>196:197</v>
      </c>
      <c r="CF352" s="309" t="str">
        <f t="shared" si="803"/>
        <v>197:198</v>
      </c>
      <c r="CG352" s="309" t="str">
        <f t="shared" si="803"/>
        <v>198:199</v>
      </c>
      <c r="CH352" s="309" t="str">
        <f t="shared" si="803"/>
        <v>0:1</v>
      </c>
      <c r="CI352" s="309" t="str">
        <f t="shared" si="803"/>
        <v>0:1</v>
      </c>
      <c r="CJ352" s="309" t="str">
        <f t="shared" si="803"/>
        <v>194:195</v>
      </c>
      <c r="CK352" s="309" t="str">
        <f t="shared" si="803"/>
        <v>195:196</v>
      </c>
      <c r="CL352" s="309" t="str">
        <f t="shared" si="803"/>
        <v>196:197</v>
      </c>
      <c r="CM352" s="309" t="str">
        <f t="shared" si="803"/>
        <v>197:198</v>
      </c>
      <c r="CN352" s="309" t="str">
        <f t="shared" si="803"/>
        <v>198:199</v>
      </c>
    </row>
    <row r="353" spans="1:92" ht="78" outlineLevel="1">
      <c r="B353" s="316" t="s">
        <v>1097</v>
      </c>
      <c r="C353" s="317" t="s">
        <v>957</v>
      </c>
      <c r="D353" s="320">
        <v>0</v>
      </c>
      <c r="E353" s="320">
        <v>1</v>
      </c>
      <c r="F353" s="320">
        <v>1</v>
      </c>
      <c r="G353" s="320">
        <v>2</v>
      </c>
      <c r="H353" s="320">
        <v>2</v>
      </c>
      <c r="I353" s="320">
        <v>2</v>
      </c>
      <c r="J353" s="320">
        <v>3</v>
      </c>
      <c r="K353" s="320">
        <v>3</v>
      </c>
      <c r="L353" s="320">
        <v>3</v>
      </c>
      <c r="M353" s="320">
        <v>3</v>
      </c>
      <c r="N353" s="320"/>
      <c r="O353" s="298"/>
      <c r="P353" s="313" t="str">
        <f t="shared" ref="P353" si="805">P352&amp;", "&amp;P$349</f>
        <v>0:1, 64:72</v>
      </c>
      <c r="Q353" s="313" t="str">
        <f t="shared" ref="Q353" si="806">Q352&amp;", "&amp;Q$349</f>
        <v>0:1, 72:86</v>
      </c>
      <c r="R353" s="313" t="str">
        <f t="shared" ref="R353" si="807">R352&amp;", "&amp;R$349</f>
        <v>194:195, 72:86</v>
      </c>
      <c r="S353" s="313" t="str">
        <f t="shared" ref="S353" si="808">S352&amp;", "&amp;S$349</f>
        <v>195:196, 72:86</v>
      </c>
      <c r="T353" s="313" t="str">
        <f t="shared" ref="T353" si="809">T352&amp;", "&amp;T$349</f>
        <v>196:197, 72:86</v>
      </c>
      <c r="U353" s="313" t="str">
        <f t="shared" ref="U353" si="810">U352&amp;", "&amp;U$349</f>
        <v>197:198, 72:86</v>
      </c>
      <c r="V353" s="313" t="str">
        <f t="shared" ref="V353" si="811">V352&amp;", "&amp;V$349</f>
        <v>198:199, 72:86</v>
      </c>
      <c r="W353" s="313" t="str">
        <f t="shared" ref="W353" si="812">W352&amp;", "&amp;W$349</f>
        <v>0:1, 66:74</v>
      </c>
      <c r="X353" s="313" t="str">
        <f t="shared" ref="X353" si="813">X352&amp;", "&amp;X$349</f>
        <v>0:1, 74:88</v>
      </c>
      <c r="Y353" s="313" t="str">
        <f t="shared" ref="Y353" si="814">Y352&amp;", "&amp;Y$349</f>
        <v>194:195, 74:88</v>
      </c>
      <c r="Z353" s="313" t="str">
        <f t="shared" ref="Z353" si="815">Z352&amp;", "&amp;Z$349</f>
        <v>195:196, 74:88</v>
      </c>
      <c r="AA353" s="313" t="str">
        <f t="shared" ref="AA353" si="816">AA352&amp;", "&amp;AA$349</f>
        <v>196:197, 74:88</v>
      </c>
      <c r="AB353" s="313" t="str">
        <f t="shared" ref="AB353" si="817">AB352&amp;", "&amp;AB$349</f>
        <v>197:198, 74:88</v>
      </c>
      <c r="AC353" s="313" t="str">
        <f t="shared" ref="AC353" si="818">AC352&amp;", "&amp;AC$349</f>
        <v>198:199, 74:88</v>
      </c>
      <c r="AD353" s="313" t="str">
        <f t="shared" ref="AD353" si="819">AD352&amp;", "&amp;AD$349</f>
        <v>0:1, 69:77</v>
      </c>
      <c r="AE353" s="313" t="str">
        <f t="shared" ref="AE353" si="820">AE352&amp;", "&amp;AE$349</f>
        <v>0:1, 77:91</v>
      </c>
      <c r="AF353" s="313" t="str">
        <f t="shared" ref="AF353" si="821">AF352&amp;", "&amp;AF$349</f>
        <v>194:195, 77:91</v>
      </c>
      <c r="AG353" s="313" t="str">
        <f t="shared" ref="AG353" si="822">AG352&amp;", "&amp;AG$349</f>
        <v>195:196, 77:91</v>
      </c>
      <c r="AH353" s="313" t="str">
        <f t="shared" ref="AH353" si="823">AH352&amp;", "&amp;AH$349</f>
        <v>196:197, 77:91</v>
      </c>
      <c r="AI353" s="313" t="str">
        <f t="shared" ref="AI353" si="824">AI352&amp;", "&amp;AI$349</f>
        <v>197:198, 77:91</v>
      </c>
      <c r="AJ353" s="313" t="str">
        <f t="shared" ref="AJ353" si="825">AJ352&amp;", "&amp;AJ$349</f>
        <v>198:199, 77:91</v>
      </c>
      <c r="AK353" s="313" t="str">
        <f t="shared" ref="AK353" si="826">AK352&amp;", "&amp;AK$349</f>
        <v>0:1, 71:79</v>
      </c>
      <c r="AL353" s="313" t="str">
        <f t="shared" ref="AL353" si="827">AL352&amp;", "&amp;AL$349</f>
        <v>0:1, 79:93</v>
      </c>
      <c r="AM353" s="313" t="str">
        <f t="shared" ref="AM353" si="828">AM352&amp;", "&amp;AM$349</f>
        <v>194:195, 79:93</v>
      </c>
      <c r="AN353" s="313" t="str">
        <f t="shared" ref="AN353" si="829">AN352&amp;", "&amp;AN$349</f>
        <v>195:196, 79:93</v>
      </c>
      <c r="AO353" s="313" t="str">
        <f t="shared" ref="AO353" si="830">AO352&amp;", "&amp;AO$349</f>
        <v>196:197, 79:93</v>
      </c>
      <c r="AP353" s="313" t="str">
        <f t="shared" ref="AP353" si="831">AP352&amp;", "&amp;AP$349</f>
        <v>197:198, 79:93</v>
      </c>
      <c r="AQ353" s="313" t="str">
        <f t="shared" ref="AQ353:AX353" si="832">AQ352&amp;", "&amp;AQ$349</f>
        <v>198:199, 79:93</v>
      </c>
      <c r="AR353" s="313" t="str">
        <f t="shared" si="832"/>
        <v>0:1, 73:81</v>
      </c>
      <c r="AS353" s="313" t="str">
        <f t="shared" si="832"/>
        <v>0:1, 81:95</v>
      </c>
      <c r="AT353" s="313" t="str">
        <f t="shared" si="832"/>
        <v>194:195, 81:95</v>
      </c>
      <c r="AU353" s="313" t="str">
        <f t="shared" si="832"/>
        <v>195:196, 81:95</v>
      </c>
      <c r="AV353" s="313" t="str">
        <f t="shared" si="832"/>
        <v>196:197, 81:95</v>
      </c>
      <c r="AW353" s="313" t="str">
        <f t="shared" si="832"/>
        <v>197:198, 81:95</v>
      </c>
      <c r="AX353" s="313" t="str">
        <f t="shared" si="832"/>
        <v>198:199, 81:95</v>
      </c>
      <c r="AY353" s="313" t="str">
        <f t="shared" ref="AY353" si="833">AY352&amp;", "&amp;AY$349</f>
        <v>0:1, 64:72</v>
      </c>
      <c r="AZ353" s="313" t="str">
        <f t="shared" ref="AZ353" si="834">AZ352&amp;", "&amp;AZ$349</f>
        <v>0:1, 72:86</v>
      </c>
      <c r="BA353" s="313" t="str">
        <f t="shared" ref="BA353" si="835">BA352&amp;", "&amp;BA$349</f>
        <v>194:195, 72:86</v>
      </c>
      <c r="BB353" s="313" t="str">
        <f t="shared" ref="BB353" si="836">BB352&amp;", "&amp;BB$349</f>
        <v>195:196, 72:86</v>
      </c>
      <c r="BC353" s="313" t="str">
        <f t="shared" ref="BC353" si="837">BC352&amp;", "&amp;BC$349</f>
        <v>196:197, 72:86</v>
      </c>
      <c r="BD353" s="313" t="str">
        <f t="shared" ref="BD353" si="838">BD352&amp;", "&amp;BD$349</f>
        <v>197:198, 72:86</v>
      </c>
      <c r="BE353" s="313" t="str">
        <f t="shared" ref="BE353" si="839">BE352&amp;", "&amp;BE$349</f>
        <v>198:199, 72:86</v>
      </c>
      <c r="BF353" s="313" t="str">
        <f t="shared" ref="BF353" si="840">BF352&amp;", "&amp;BF$349</f>
        <v>0:1, 111:124</v>
      </c>
      <c r="BG353" s="313" t="str">
        <f t="shared" ref="BG353" si="841">BG352&amp;", "&amp;BG$349</f>
        <v>0:1, 124:138</v>
      </c>
      <c r="BH353" s="313" t="str">
        <f t="shared" ref="BH353" si="842">BH352&amp;", "&amp;BH$349</f>
        <v>194:195, 124:138</v>
      </c>
      <c r="BI353" s="313" t="str">
        <f t="shared" ref="BI353" si="843">BI352&amp;", "&amp;BI$349</f>
        <v>195:196, 124:138</v>
      </c>
      <c r="BJ353" s="313" t="str">
        <f t="shared" ref="BJ353" si="844">BJ352&amp;", "&amp;BJ$349</f>
        <v>196:197, 124:138</v>
      </c>
      <c r="BK353" s="313" t="str">
        <f t="shared" ref="BK353" si="845">BK352&amp;", "&amp;BK$349</f>
        <v>197:198, 124:138</v>
      </c>
      <c r="BL353" s="313" t="str">
        <f t="shared" ref="BL353" si="846">BL352&amp;", "&amp;BL$349</f>
        <v>198:199, 124:138</v>
      </c>
      <c r="BM353" s="313" t="str">
        <f t="shared" ref="BM353" si="847">BM352&amp;", "&amp;BM$349</f>
        <v>0:1, 163:176</v>
      </c>
      <c r="BN353" s="313" t="str">
        <f t="shared" ref="BN353" si="848">BN352&amp;", "&amp;BN$349</f>
        <v>0:1, 176:190</v>
      </c>
      <c r="BO353" s="313" t="str">
        <f t="shared" ref="BO353" si="849">BO352&amp;", "&amp;BO$349</f>
        <v>194:195, 176:190</v>
      </c>
      <c r="BP353" s="313" t="str">
        <f t="shared" ref="BP353" si="850">BP352&amp;", "&amp;BP$349</f>
        <v>195:196, 176:190</v>
      </c>
      <c r="BQ353" s="313" t="str">
        <f t="shared" ref="BQ353" si="851">BQ352&amp;", "&amp;BQ$349</f>
        <v>196:197, 176:190</v>
      </c>
      <c r="BR353" s="313" t="str">
        <f t="shared" ref="BR353" si="852">BR352&amp;", "&amp;BR$349</f>
        <v>197:198, 176:190</v>
      </c>
      <c r="BS353" s="313" t="str">
        <f t="shared" ref="BS353" si="853">BS352&amp;", "&amp;BS$349</f>
        <v>198:199, 176:190</v>
      </c>
      <c r="BT353" s="313" t="str">
        <f t="shared" ref="BT353" si="854">BT352&amp;", "&amp;BT$349</f>
        <v>0:1, 215:228</v>
      </c>
      <c r="BU353" s="313" t="str">
        <f t="shared" ref="BU353" si="855">BU352&amp;", "&amp;BU$349</f>
        <v>0:1, 228:242</v>
      </c>
      <c r="BV353" s="313" t="str">
        <f t="shared" ref="BV353" si="856">BV352&amp;", "&amp;BV$349</f>
        <v>194:195, 228:242</v>
      </c>
      <c r="BW353" s="313" t="str">
        <f t="shared" ref="BW353" si="857">BW352&amp;", "&amp;BW$349</f>
        <v>195:196, 228:242</v>
      </c>
      <c r="BX353" s="313" t="str">
        <f t="shared" ref="BX353" si="858">BX352&amp;", "&amp;BX$349</f>
        <v>196:197, 228:242</v>
      </c>
      <c r="BY353" s="313" t="str">
        <f t="shared" ref="BY353" si="859">BY352&amp;", "&amp;BY$349</f>
        <v>197:198, 228:242</v>
      </c>
      <c r="BZ353" s="313" t="str">
        <f t="shared" ref="BZ353" si="860">BZ352&amp;", "&amp;BZ$349</f>
        <v>198:199, 228:242</v>
      </c>
      <c r="CA353" s="313" t="str">
        <f t="shared" ref="CA353" si="861">CA352&amp;", "&amp;CA$349</f>
        <v>0:1, 267:280</v>
      </c>
      <c r="CB353" s="313" t="str">
        <f t="shared" ref="CB353" si="862">CB352&amp;", "&amp;CB$349</f>
        <v>0:1, 280:294</v>
      </c>
      <c r="CC353" s="313" t="str">
        <f t="shared" ref="CC353" si="863">CC352&amp;", "&amp;CC$349</f>
        <v>194:195, 280:294</v>
      </c>
      <c r="CD353" s="313" t="str">
        <f t="shared" ref="CD353" si="864">CD352&amp;", "&amp;CD$349</f>
        <v>195:196, 280:294</v>
      </c>
      <c r="CE353" s="313" t="str">
        <f t="shared" ref="CE353" si="865">CE352&amp;", "&amp;CE$349</f>
        <v>196:197, 280:294</v>
      </c>
      <c r="CF353" s="313" t="str">
        <f t="shared" ref="CF353" si="866">CF352&amp;", "&amp;CF$349</f>
        <v>197:198, 280:294</v>
      </c>
      <c r="CG353" s="313" t="str">
        <f t="shared" ref="CG353" si="867">CG352&amp;", "&amp;CG$349</f>
        <v>198:199, 280:294</v>
      </c>
      <c r="CH353" s="313" t="str">
        <f t="shared" ref="CH353" si="868">CH352&amp;", "&amp;CH$349</f>
        <v>0:1, 319:332</v>
      </c>
      <c r="CI353" s="313" t="str">
        <f t="shared" ref="CI353" si="869">CI352&amp;", "&amp;CI$349</f>
        <v>0:1, 332:346</v>
      </c>
      <c r="CJ353" s="313" t="str">
        <f t="shared" ref="CJ353" si="870">CJ352&amp;", "&amp;CJ$349</f>
        <v>194:195, 332:346</v>
      </c>
      <c r="CK353" s="313" t="str">
        <f t="shared" ref="CK353" si="871">CK352&amp;", "&amp;CK$349</f>
        <v>195:196, 332:346</v>
      </c>
      <c r="CL353" s="313" t="str">
        <f t="shared" ref="CL353" si="872">CL352&amp;", "&amp;CL$349</f>
        <v>196:197, 332:346</v>
      </c>
      <c r="CM353" s="313" t="str">
        <f t="shared" ref="CM353" si="873">CM352&amp;", "&amp;CM$349</f>
        <v>197:198, 332:346</v>
      </c>
      <c r="CN353" s="313" t="str">
        <f t="shared" ref="CN353" si="874">CN352&amp;", "&amp;CN$349</f>
        <v>198:199, 332:346</v>
      </c>
    </row>
    <row r="354" spans="1:92" outlineLevel="1">
      <c r="A354" s="34" t="s">
        <v>1096</v>
      </c>
      <c r="C354" s="134" t="s">
        <v>1090</v>
      </c>
      <c r="D354" s="134" t="s">
        <v>1679</v>
      </c>
      <c r="E354" s="134" t="s">
        <v>1680</v>
      </c>
      <c r="F354" s="134" t="s">
        <v>1087</v>
      </c>
      <c r="G354" s="134" t="s">
        <v>1680</v>
      </c>
      <c r="H354" s="134" t="s">
        <v>1087</v>
      </c>
      <c r="I354" s="134" t="s">
        <v>1086</v>
      </c>
      <c r="J354" s="134" t="s">
        <v>1680</v>
      </c>
      <c r="K354" s="134" t="s">
        <v>1087</v>
      </c>
      <c r="L354" s="134" t="s">
        <v>1677</v>
      </c>
      <c r="M354" s="134" t="s">
        <v>1678</v>
      </c>
      <c r="P354" s="134" t="s">
        <v>1090</v>
      </c>
      <c r="Q354" s="134" t="s">
        <v>1679</v>
      </c>
      <c r="R354" s="134" t="s">
        <v>1680</v>
      </c>
      <c r="S354" s="134" t="s">
        <v>1087</v>
      </c>
      <c r="T354" s="134" t="s">
        <v>1680</v>
      </c>
      <c r="U354" s="134" t="s">
        <v>1087</v>
      </c>
      <c r="V354" s="134" t="s">
        <v>1086</v>
      </c>
      <c r="W354" s="134" t="s">
        <v>1680</v>
      </c>
      <c r="X354" s="134" t="s">
        <v>1087</v>
      </c>
      <c r="Y354" s="134" t="s">
        <v>1677</v>
      </c>
      <c r="Z354" s="134" t="s">
        <v>1678</v>
      </c>
    </row>
    <row r="355" spans="1:92" outlineLevel="1">
      <c r="A355" s="21">
        <v>0</v>
      </c>
      <c r="B355" t="str">
        <f t="shared" ref="B355:B418" si="875">"EP"&amp;$C355&amp;IF($A355=0," LPAll"&amp;$D355,"")&amp;IF($A355=1," LPD"&amp;$E355&amp;" LPS"&amp;$F355,"")&amp;IF($A355=2," LPD"&amp;$G355&amp;" LPS"&amp;$H355&amp;" LPM"&amp;$I355,"")</f>
        <v>EP1 LPAll1</v>
      </c>
      <c r="C355" s="321">
        <f>IF($A355&lt;&gt;$A354,1,MOD(C354-1+(COUNTIFS(D$353:$N$353,$A355)=COUNTIFS(D355:$N355,1)),C$352)+1)</f>
        <v>1</v>
      </c>
      <c r="D355" s="319">
        <f>IF($A355&lt;&gt;D$353,0,IF($A355&lt;&gt;$A354,1,MOD(D354-1+(COUNTIFS(E$353:$N$353,$A355)=COUNTIFS(E355:$N355,1)),D$352)+1))</f>
        <v>1</v>
      </c>
      <c r="E355" s="319">
        <f>IF($A355&lt;&gt;E$353,0,IF($A355&lt;&gt;$A354,1,MOD(E354-1+(COUNTIFS(F$353:$N$353,$A355)=COUNTIFS(F355:$N355,1)),E$352)+1))</f>
        <v>0</v>
      </c>
      <c r="F355" s="319">
        <f>IF($A355&lt;&gt;F$353,0,IF($A355&lt;&gt;$A354,1,MOD(F354-1+(COUNTIFS(G$353:$N$353,$A355)=COUNTIFS(G355:$N355,1)),F$352)+1))</f>
        <v>0</v>
      </c>
      <c r="G355" s="319">
        <f>IF($A355&lt;&gt;G$353,0,IF($A355&lt;&gt;$A354,1,MOD(G354-1+(COUNTIFS(H$353:$N$353,$A355)=COUNTIFS(H355:$N355,1)),G$352)+1))</f>
        <v>0</v>
      </c>
      <c r="H355" s="319">
        <f>IF($A355&lt;&gt;H$353,0,IF($A355&lt;&gt;$A354,1,MOD(H354-1+(COUNTIFS(I$353:$N$353,$A355)=COUNTIFS(I355:$N355,1)),H$352)+1))</f>
        <v>0</v>
      </c>
      <c r="I355" s="319">
        <f>IF($A355&lt;&gt;I$353,0,IF($A355&lt;&gt;$A354,1,MOD(I354-1+(COUNTIFS(N$353:$N$353,$A355)=COUNTIFS(N355:$N355,1)),I$352)+1))</f>
        <v>0</v>
      </c>
      <c r="J355" s="319"/>
      <c r="K355" s="319"/>
      <c r="L355" s="319"/>
      <c r="M355" s="319"/>
      <c r="O355">
        <v>1</v>
      </c>
      <c r="P355" s="124">
        <f t="shared" ref="P355:P386" si="876">IF(C355=0,0,INDEX(C$345:C$348,C355,1))</f>
        <v>-0.5</v>
      </c>
      <c r="Q355" s="124">
        <f t="shared" ref="Q355:Q386" si="877">IF(D355=0,0,INDEX(D$345:D$348,D355,1))</f>
        <v>-0.5</v>
      </c>
      <c r="R355" s="124">
        <f t="shared" ref="R355:R386" si="878">IF(E355=0,0,INDEX(E$345:E$348,E355,1))</f>
        <v>0</v>
      </c>
      <c r="S355" s="124">
        <f t="shared" ref="S355:S386" si="879">IF(F355=0,0,INDEX(F$345:F$348,F355,1))</f>
        <v>0</v>
      </c>
      <c r="T355" s="124">
        <f t="shared" ref="T355:T386" si="880">IF(G355=0,0,INDEX(G$345:G$348,G355,1))</f>
        <v>0</v>
      </c>
      <c r="U355" s="124">
        <f t="shared" ref="U355:U386" si="881">IF(H355=0,0,INDEX(H$345:H$348,H355,1))</f>
        <v>0</v>
      </c>
      <c r="V355" s="124">
        <f t="shared" ref="V355:V386" si="882">IF(I355=0,0,INDEX(I$345:I$348,I355,1))</f>
        <v>0</v>
      </c>
      <c r="W355" s="124"/>
      <c r="X355" s="124"/>
      <c r="Y355" s="124"/>
      <c r="Z355" s="124"/>
    </row>
    <row r="356" spans="1:92" outlineLevel="1">
      <c r="A356">
        <f t="shared" ref="A356:A370" ca="1" si="883">OFFSET(A356,-1,0)</f>
        <v>0</v>
      </c>
      <c r="B356" t="str">
        <f t="shared" ca="1" si="875"/>
        <v>EP1 LPAll2</v>
      </c>
      <c r="C356" s="321">
        <f ca="1">IF($A356&lt;&gt;$A355,1,MOD(C355-1+(COUNTIFS(D$353:$N$353,$A356)=COUNTIFS(D356:$N356,1)),C$352)+1)</f>
        <v>1</v>
      </c>
      <c r="D356" s="319">
        <f ca="1">IF($A356&lt;&gt;D$353,0,IF($A356&lt;&gt;$A355,1,MOD(D355-1+(COUNTIFS(E$353:$N$353,$A356)=COUNTIFS(E356:$N356,1)),D$352)+1))</f>
        <v>2</v>
      </c>
      <c r="E356" s="319">
        <f ca="1">IF($A356&lt;&gt;E$353,0,IF($A356&lt;&gt;$A355,1,MOD(E355-1+(COUNTIFS(F$353:$N$353,$A356)=COUNTIFS(F356:$N356,1)),E$352)+1))</f>
        <v>0</v>
      </c>
      <c r="F356" s="319">
        <f ca="1">IF($A356&lt;&gt;F$353,0,IF($A356&lt;&gt;$A355,1,MOD(F355-1+(COUNTIFS(G$353:$N$353,$A356)=COUNTIFS(G356:$N356,1)),F$352)+1))</f>
        <v>0</v>
      </c>
      <c r="G356" s="319">
        <f ca="1">IF($A356&lt;&gt;G$353,0,IF($A356&lt;&gt;$A355,1,MOD(G355-1+(COUNTIFS(H$353:$N$353,$A356)=COUNTIFS(H356:$N356,1)),G$352)+1))</f>
        <v>0</v>
      </c>
      <c r="H356" s="319">
        <f ca="1">IF($A356&lt;&gt;H$353,0,IF($A356&lt;&gt;$A355,1,MOD(H355-1+(COUNTIFS(I$353:$N$353,$A356)=COUNTIFS(I356:$N356,1)),H$352)+1))</f>
        <v>0</v>
      </c>
      <c r="I356" s="319">
        <f ca="1">IF($A356&lt;&gt;I$353,0,IF($A356&lt;&gt;$A355,1,MOD(I355-1+(COUNTIFS(N$353:$N$353,$A356)=COUNTIFS(N356:$N356,1)),I$352)+1))</f>
        <v>0</v>
      </c>
      <c r="J356" s="319"/>
      <c r="K356" s="319"/>
      <c r="L356" s="319"/>
      <c r="M356" s="319"/>
      <c r="O356">
        <v>2</v>
      </c>
      <c r="P356" s="124">
        <f t="shared" ca="1" si="876"/>
        <v>-0.5</v>
      </c>
      <c r="Q356" s="124">
        <f t="shared" ca="1" si="877"/>
        <v>0</v>
      </c>
      <c r="R356" s="124">
        <f t="shared" ca="1" si="878"/>
        <v>0</v>
      </c>
      <c r="S356" s="124">
        <f t="shared" ca="1" si="879"/>
        <v>0</v>
      </c>
      <c r="T356" s="124">
        <f t="shared" ca="1" si="880"/>
        <v>0</v>
      </c>
      <c r="U356" s="124">
        <f t="shared" ca="1" si="881"/>
        <v>0</v>
      </c>
      <c r="V356" s="124">
        <f t="shared" ca="1" si="882"/>
        <v>0</v>
      </c>
      <c r="W356" s="124"/>
      <c r="X356" s="124"/>
      <c r="Y356" s="124"/>
      <c r="Z356" s="124"/>
    </row>
    <row r="357" spans="1:92" outlineLevel="1">
      <c r="A357">
        <f t="shared" ca="1" si="883"/>
        <v>0</v>
      </c>
      <c r="B357" t="str">
        <f t="shared" ca="1" si="875"/>
        <v>EP1 LPAll3</v>
      </c>
      <c r="C357" s="321">
        <f ca="1">IF($A357&lt;&gt;$A356,1,MOD(C356-1+(COUNTIFS(D$353:$N$353,$A357)=COUNTIFS(D357:$N357,1)),C$352)+1)</f>
        <v>1</v>
      </c>
      <c r="D357" s="319">
        <f ca="1">IF($A357&lt;&gt;D$353,0,IF($A357&lt;&gt;$A356,1,MOD(D356-1+(COUNTIFS(E$353:$N$353,$A357)=COUNTIFS(E357:$N357,1)),D$352)+1))</f>
        <v>3</v>
      </c>
      <c r="E357" s="319">
        <f ca="1">IF($A357&lt;&gt;E$353,0,IF($A357&lt;&gt;$A356,1,MOD(E356-1+(COUNTIFS(F$353:$N$353,$A357)=COUNTIFS(F357:$N357,1)),E$352)+1))</f>
        <v>0</v>
      </c>
      <c r="F357" s="319">
        <f ca="1">IF($A357&lt;&gt;F$353,0,IF($A357&lt;&gt;$A356,1,MOD(F356-1+(COUNTIFS(G$353:$N$353,$A357)=COUNTIFS(G357:$N357,1)),F$352)+1))</f>
        <v>0</v>
      </c>
      <c r="G357" s="319">
        <f ca="1">IF($A357&lt;&gt;G$353,0,IF($A357&lt;&gt;$A356,1,MOD(G356-1+(COUNTIFS(H$353:$N$353,$A357)=COUNTIFS(H357:$N357,1)),G$352)+1))</f>
        <v>0</v>
      </c>
      <c r="H357" s="319">
        <f ca="1">IF($A357&lt;&gt;H$353,0,IF($A357&lt;&gt;$A356,1,MOD(H356-1+(COUNTIFS(I$353:$N$353,$A357)=COUNTIFS(I357:$N357,1)),H$352)+1))</f>
        <v>0</v>
      </c>
      <c r="I357" s="319">
        <f ca="1">IF($A357&lt;&gt;I$353,0,IF($A357&lt;&gt;$A356,1,MOD(I356-1+(COUNTIFS(N$353:$N$353,$A357)=COUNTIFS(N357:$N357,1)),I$352)+1))</f>
        <v>0</v>
      </c>
      <c r="J357" s="319"/>
      <c r="K357" s="319"/>
      <c r="L357" s="319"/>
      <c r="M357" s="319"/>
      <c r="O357">
        <v>3</v>
      </c>
      <c r="P357" s="124">
        <f t="shared" ca="1" si="876"/>
        <v>-0.5</v>
      </c>
      <c r="Q357" s="124">
        <f t="shared" ca="1" si="877"/>
        <v>0.5</v>
      </c>
      <c r="R357" s="124">
        <f t="shared" ca="1" si="878"/>
        <v>0</v>
      </c>
      <c r="S357" s="124">
        <f t="shared" ca="1" si="879"/>
        <v>0</v>
      </c>
      <c r="T357" s="124">
        <f t="shared" ca="1" si="880"/>
        <v>0</v>
      </c>
      <c r="U357" s="124">
        <f t="shared" ca="1" si="881"/>
        <v>0</v>
      </c>
      <c r="V357" s="124">
        <f t="shared" ca="1" si="882"/>
        <v>0</v>
      </c>
      <c r="W357" s="124"/>
      <c r="X357" s="124"/>
      <c r="Y357" s="124"/>
      <c r="Z357" s="124"/>
    </row>
    <row r="358" spans="1:92" outlineLevel="1">
      <c r="A358">
        <f t="shared" ca="1" si="883"/>
        <v>0</v>
      </c>
      <c r="B358" t="str">
        <f t="shared" ca="1" si="875"/>
        <v>EP2 LPAll1</v>
      </c>
      <c r="C358" s="321">
        <f ca="1">IF($A358&lt;&gt;$A357,1,MOD(C357-1+(COUNTIFS(D$353:$N$353,$A358)=COUNTIFS(D358:$N358,1)),C$352)+1)</f>
        <v>2</v>
      </c>
      <c r="D358" s="319">
        <f ca="1">IF($A358&lt;&gt;D$353,0,IF($A358&lt;&gt;$A357,1,MOD(D357-1+(COUNTIFS(E$353:$N$353,$A358)=COUNTIFS(E358:$N358,1)),D$352)+1))</f>
        <v>1</v>
      </c>
      <c r="E358" s="319">
        <f ca="1">IF($A358&lt;&gt;E$353,0,IF($A358&lt;&gt;$A357,1,MOD(E357-1+(COUNTIFS(F$353:$N$353,$A358)=COUNTIFS(F358:$N358,1)),E$352)+1))</f>
        <v>0</v>
      </c>
      <c r="F358" s="319">
        <f ca="1">IF($A358&lt;&gt;F$353,0,IF($A358&lt;&gt;$A357,1,MOD(F357-1+(COUNTIFS(G$353:$N$353,$A358)=COUNTIFS(G358:$N358,1)),F$352)+1))</f>
        <v>0</v>
      </c>
      <c r="G358" s="319">
        <f ca="1">IF($A358&lt;&gt;G$353,0,IF($A358&lt;&gt;$A357,1,MOD(G357-1+(COUNTIFS(H$353:$N$353,$A358)=COUNTIFS(H358:$N358,1)),G$352)+1))</f>
        <v>0</v>
      </c>
      <c r="H358" s="319">
        <f ca="1">IF($A358&lt;&gt;H$353,0,IF($A358&lt;&gt;$A357,1,MOD(H357-1+(COUNTIFS(I$353:$N$353,$A358)=COUNTIFS(I358:$N358,1)),H$352)+1))</f>
        <v>0</v>
      </c>
      <c r="I358" s="319">
        <f ca="1">IF($A358&lt;&gt;I$353,0,IF($A358&lt;&gt;$A357,1,MOD(I357-1+(COUNTIFS(N$353:$N$353,$A358)=COUNTIFS(N358:$N358,1)),I$352)+1))</f>
        <v>0</v>
      </c>
      <c r="J358" s="319"/>
      <c r="K358" s="319"/>
      <c r="L358" s="319"/>
      <c r="M358" s="319"/>
      <c r="O358">
        <v>4</v>
      </c>
      <c r="P358" s="124">
        <f t="shared" ca="1" si="876"/>
        <v>0</v>
      </c>
      <c r="Q358" s="124">
        <f t="shared" ca="1" si="877"/>
        <v>-0.5</v>
      </c>
      <c r="R358" s="124">
        <f t="shared" ca="1" si="878"/>
        <v>0</v>
      </c>
      <c r="S358" s="124">
        <f t="shared" ca="1" si="879"/>
        <v>0</v>
      </c>
      <c r="T358" s="124">
        <f t="shared" ca="1" si="880"/>
        <v>0</v>
      </c>
      <c r="U358" s="124">
        <f t="shared" ca="1" si="881"/>
        <v>0</v>
      </c>
      <c r="V358" s="124">
        <f t="shared" ca="1" si="882"/>
        <v>0</v>
      </c>
      <c r="W358" s="124"/>
      <c r="X358" s="124"/>
      <c r="Y358" s="124"/>
      <c r="Z358" s="124"/>
    </row>
    <row r="359" spans="1:92" outlineLevel="1">
      <c r="A359">
        <f t="shared" ca="1" si="883"/>
        <v>0</v>
      </c>
      <c r="B359" t="str">
        <f t="shared" ca="1" si="875"/>
        <v>EP2 LPAll2</v>
      </c>
      <c r="C359" s="321">
        <f ca="1">IF($A359&lt;&gt;$A358,1,MOD(C358-1+(COUNTIFS(D$353:$N$353,$A359)=COUNTIFS(D359:$N359,1)),C$352)+1)</f>
        <v>2</v>
      </c>
      <c r="D359" s="319">
        <f ca="1">IF($A359&lt;&gt;D$353,0,IF($A359&lt;&gt;$A358,1,MOD(D358-1+(COUNTIFS(E$353:$N$353,$A359)=COUNTIFS(E359:$N359,1)),D$352)+1))</f>
        <v>2</v>
      </c>
      <c r="E359" s="319">
        <f ca="1">IF($A359&lt;&gt;E$353,0,IF($A359&lt;&gt;$A358,1,MOD(E358-1+(COUNTIFS(F$353:$N$353,$A359)=COUNTIFS(F359:$N359,1)),E$352)+1))</f>
        <v>0</v>
      </c>
      <c r="F359" s="319">
        <f ca="1">IF($A359&lt;&gt;F$353,0,IF($A359&lt;&gt;$A358,1,MOD(F358-1+(COUNTIFS(G$353:$N$353,$A359)=COUNTIFS(G359:$N359,1)),F$352)+1))</f>
        <v>0</v>
      </c>
      <c r="G359" s="319">
        <f ca="1">IF($A359&lt;&gt;G$353,0,IF($A359&lt;&gt;$A358,1,MOD(G358-1+(COUNTIFS(H$353:$N$353,$A359)=COUNTIFS(H359:$N359,1)),G$352)+1))</f>
        <v>0</v>
      </c>
      <c r="H359" s="319">
        <f ca="1">IF($A359&lt;&gt;H$353,0,IF($A359&lt;&gt;$A358,1,MOD(H358-1+(COUNTIFS(I$353:$N$353,$A359)=COUNTIFS(I359:$N359,1)),H$352)+1))</f>
        <v>0</v>
      </c>
      <c r="I359" s="319">
        <f ca="1">IF($A359&lt;&gt;I$353,0,IF($A359&lt;&gt;$A358,1,MOD(I358-1+(COUNTIFS(N$353:$N$353,$A359)=COUNTIFS(N359:$N359,1)),I$352)+1))</f>
        <v>0</v>
      </c>
      <c r="J359" s="319"/>
      <c r="K359" s="319"/>
      <c r="L359" s="319"/>
      <c r="M359" s="319"/>
      <c r="O359">
        <v>5</v>
      </c>
      <c r="P359" s="124">
        <f t="shared" ca="1" si="876"/>
        <v>0</v>
      </c>
      <c r="Q359" s="124">
        <f t="shared" ca="1" si="877"/>
        <v>0</v>
      </c>
      <c r="R359" s="124">
        <f t="shared" ca="1" si="878"/>
        <v>0</v>
      </c>
      <c r="S359" s="124">
        <f t="shared" ca="1" si="879"/>
        <v>0</v>
      </c>
      <c r="T359" s="124">
        <f t="shared" ca="1" si="880"/>
        <v>0</v>
      </c>
      <c r="U359" s="124">
        <f t="shared" ca="1" si="881"/>
        <v>0</v>
      </c>
      <c r="V359" s="124">
        <f t="shared" ca="1" si="882"/>
        <v>0</v>
      </c>
      <c r="W359" s="124"/>
      <c r="X359" s="124"/>
      <c r="Y359" s="124"/>
      <c r="Z359" s="124"/>
    </row>
    <row r="360" spans="1:92" outlineLevel="1">
      <c r="A360">
        <f t="shared" ca="1" si="883"/>
        <v>0</v>
      </c>
      <c r="B360" t="str">
        <f t="shared" ca="1" si="875"/>
        <v>EP2 LPAll3</v>
      </c>
      <c r="C360" s="321">
        <f ca="1">IF($A360&lt;&gt;$A359,1,MOD(C359-1+(COUNTIFS(D$353:$N$353,$A360)=COUNTIFS(D360:$N360,1)),C$352)+1)</f>
        <v>2</v>
      </c>
      <c r="D360" s="319">
        <f ca="1">IF($A360&lt;&gt;D$353,0,IF($A360&lt;&gt;$A359,1,MOD(D359-1+(COUNTIFS(E$353:$N$353,$A360)=COUNTIFS(E360:$N360,1)),D$352)+1))</f>
        <v>3</v>
      </c>
      <c r="E360" s="319">
        <f ca="1">IF($A360&lt;&gt;E$353,0,IF($A360&lt;&gt;$A359,1,MOD(E359-1+(COUNTIFS(F$353:$N$353,$A360)=COUNTIFS(F360:$N360,1)),E$352)+1))</f>
        <v>0</v>
      </c>
      <c r="F360" s="319">
        <f ca="1">IF($A360&lt;&gt;F$353,0,IF($A360&lt;&gt;$A359,1,MOD(F359-1+(COUNTIFS(G$353:$N$353,$A360)=COUNTIFS(G360:$N360,1)),F$352)+1))</f>
        <v>0</v>
      </c>
      <c r="G360" s="319">
        <f ca="1">IF($A360&lt;&gt;G$353,0,IF($A360&lt;&gt;$A359,1,MOD(G359-1+(COUNTIFS(H$353:$N$353,$A360)=COUNTIFS(H360:$N360,1)),G$352)+1))</f>
        <v>0</v>
      </c>
      <c r="H360" s="319">
        <f ca="1">IF($A360&lt;&gt;H$353,0,IF($A360&lt;&gt;$A359,1,MOD(H359-1+(COUNTIFS(I$353:$N$353,$A360)=COUNTIFS(I360:$N360,1)),H$352)+1))</f>
        <v>0</v>
      </c>
      <c r="I360" s="319">
        <f ca="1">IF($A360&lt;&gt;I$353,0,IF($A360&lt;&gt;$A359,1,MOD(I359-1+(COUNTIFS(N$353:$N$353,$A360)=COUNTIFS(N360:$N360,1)),I$352)+1))</f>
        <v>0</v>
      </c>
      <c r="J360" s="319"/>
      <c r="K360" s="319"/>
      <c r="L360" s="319"/>
      <c r="M360" s="319"/>
      <c r="O360">
        <v>6</v>
      </c>
      <c r="P360" s="124">
        <f t="shared" ca="1" si="876"/>
        <v>0</v>
      </c>
      <c r="Q360" s="124">
        <f t="shared" ca="1" si="877"/>
        <v>0.5</v>
      </c>
      <c r="R360" s="124">
        <f t="shared" ca="1" si="878"/>
        <v>0</v>
      </c>
      <c r="S360" s="124">
        <f t="shared" ca="1" si="879"/>
        <v>0</v>
      </c>
      <c r="T360" s="124">
        <f t="shared" ca="1" si="880"/>
        <v>0</v>
      </c>
      <c r="U360" s="124">
        <f t="shared" ca="1" si="881"/>
        <v>0</v>
      </c>
      <c r="V360" s="124">
        <f t="shared" ca="1" si="882"/>
        <v>0</v>
      </c>
      <c r="W360" s="124"/>
      <c r="X360" s="124"/>
      <c r="Y360" s="124"/>
      <c r="Z360" s="124"/>
    </row>
    <row r="361" spans="1:92" outlineLevel="1">
      <c r="A361">
        <f t="shared" ca="1" si="883"/>
        <v>0</v>
      </c>
      <c r="B361" t="str">
        <f t="shared" ca="1" si="875"/>
        <v>EP3 LPAll1</v>
      </c>
      <c r="C361" s="321">
        <f ca="1">IF($A361&lt;&gt;$A360,1,MOD(C360-1+(COUNTIFS(D$353:$N$353,$A361)=COUNTIFS(D361:$N361,1)),C$352)+1)</f>
        <v>3</v>
      </c>
      <c r="D361" s="319">
        <f ca="1">IF($A361&lt;&gt;D$353,0,IF($A361&lt;&gt;$A360,1,MOD(D360-1+(COUNTIFS(E$353:$N$353,$A361)=COUNTIFS(E361:$N361,1)),D$352)+1))</f>
        <v>1</v>
      </c>
      <c r="E361" s="319">
        <f ca="1">IF($A361&lt;&gt;E$353,0,IF($A361&lt;&gt;$A360,1,MOD(E360-1+(COUNTIFS(F$353:$N$353,$A361)=COUNTIFS(F361:$N361,1)),E$352)+1))</f>
        <v>0</v>
      </c>
      <c r="F361" s="319">
        <f ca="1">IF($A361&lt;&gt;F$353,0,IF($A361&lt;&gt;$A360,1,MOD(F360-1+(COUNTIFS(G$353:$N$353,$A361)=COUNTIFS(G361:$N361,1)),F$352)+1))</f>
        <v>0</v>
      </c>
      <c r="G361" s="319">
        <f ca="1">IF($A361&lt;&gt;G$353,0,IF($A361&lt;&gt;$A360,1,MOD(G360-1+(COUNTIFS(H$353:$N$353,$A361)=COUNTIFS(H361:$N361,1)),G$352)+1))</f>
        <v>0</v>
      </c>
      <c r="H361" s="319">
        <f ca="1">IF($A361&lt;&gt;H$353,0,IF($A361&lt;&gt;$A360,1,MOD(H360-1+(COUNTIFS(I$353:$N$353,$A361)=COUNTIFS(I361:$N361,1)),H$352)+1))</f>
        <v>0</v>
      </c>
      <c r="I361" s="319">
        <f ca="1">IF($A361&lt;&gt;I$353,0,IF($A361&lt;&gt;$A360,1,MOD(I360-1+(COUNTIFS(N$353:$N$353,$A361)=COUNTIFS(N361:$N361,1)),I$352)+1))</f>
        <v>0</v>
      </c>
      <c r="J361" s="319"/>
      <c r="K361" s="319"/>
      <c r="L361" s="319"/>
      <c r="M361" s="319"/>
      <c r="O361">
        <v>7</v>
      </c>
      <c r="P361" s="124">
        <f t="shared" ca="1" si="876"/>
        <v>0.5</v>
      </c>
      <c r="Q361" s="124">
        <f t="shared" ca="1" si="877"/>
        <v>-0.5</v>
      </c>
      <c r="R361" s="124">
        <f t="shared" ca="1" si="878"/>
        <v>0</v>
      </c>
      <c r="S361" s="124">
        <f t="shared" ca="1" si="879"/>
        <v>0</v>
      </c>
      <c r="T361" s="124">
        <f t="shared" ca="1" si="880"/>
        <v>0</v>
      </c>
      <c r="U361" s="124">
        <f t="shared" ca="1" si="881"/>
        <v>0</v>
      </c>
      <c r="V361" s="124">
        <f t="shared" ca="1" si="882"/>
        <v>0</v>
      </c>
      <c r="W361" s="124"/>
      <c r="X361" s="124"/>
      <c r="Y361" s="124"/>
      <c r="Z361" s="124"/>
    </row>
    <row r="362" spans="1:92" outlineLevel="1">
      <c r="A362">
        <f t="shared" ca="1" si="883"/>
        <v>0</v>
      </c>
      <c r="B362" t="str">
        <f t="shared" ca="1" si="875"/>
        <v>EP3 LPAll2</v>
      </c>
      <c r="C362" s="321">
        <f ca="1">IF($A362&lt;&gt;$A361,1,MOD(C361-1+(COUNTIFS(D$353:$N$353,$A362)=COUNTIFS(D362:$N362,1)),C$352)+1)</f>
        <v>3</v>
      </c>
      <c r="D362" s="319">
        <f ca="1">IF($A362&lt;&gt;D$353,0,IF($A362&lt;&gt;$A361,1,MOD(D361-1+(COUNTIFS(E$353:$N$353,$A362)=COUNTIFS(E362:$N362,1)),D$352)+1))</f>
        <v>2</v>
      </c>
      <c r="E362" s="319">
        <f ca="1">IF($A362&lt;&gt;E$353,0,IF($A362&lt;&gt;$A361,1,MOD(E361-1+(COUNTIFS(F$353:$N$353,$A362)=COUNTIFS(F362:$N362,1)),E$352)+1))</f>
        <v>0</v>
      </c>
      <c r="F362" s="319">
        <f ca="1">IF($A362&lt;&gt;F$353,0,IF($A362&lt;&gt;$A361,1,MOD(F361-1+(COUNTIFS(G$353:$N$353,$A362)=COUNTIFS(G362:$N362,1)),F$352)+1))</f>
        <v>0</v>
      </c>
      <c r="G362" s="319">
        <f ca="1">IF($A362&lt;&gt;G$353,0,IF($A362&lt;&gt;$A361,1,MOD(G361-1+(COUNTIFS(H$353:$N$353,$A362)=COUNTIFS(H362:$N362,1)),G$352)+1))</f>
        <v>0</v>
      </c>
      <c r="H362" s="319">
        <f ca="1">IF($A362&lt;&gt;H$353,0,IF($A362&lt;&gt;$A361,1,MOD(H361-1+(COUNTIFS(I$353:$N$353,$A362)=COUNTIFS(I362:$N362,1)),H$352)+1))</f>
        <v>0</v>
      </c>
      <c r="I362" s="319">
        <f ca="1">IF($A362&lt;&gt;I$353,0,IF($A362&lt;&gt;$A361,1,MOD(I361-1+(COUNTIFS(N$353:$N$353,$A362)=COUNTIFS(N362:$N362,1)),I$352)+1))</f>
        <v>0</v>
      </c>
      <c r="J362" s="319"/>
      <c r="K362" s="319"/>
      <c r="L362" s="319"/>
      <c r="M362" s="319"/>
      <c r="O362">
        <v>8</v>
      </c>
      <c r="P362" s="124">
        <f t="shared" ca="1" si="876"/>
        <v>0.5</v>
      </c>
      <c r="Q362" s="124">
        <f t="shared" ca="1" si="877"/>
        <v>0</v>
      </c>
      <c r="R362" s="124">
        <f t="shared" ca="1" si="878"/>
        <v>0</v>
      </c>
      <c r="S362" s="124">
        <f t="shared" ca="1" si="879"/>
        <v>0</v>
      </c>
      <c r="T362" s="124">
        <f t="shared" ca="1" si="880"/>
        <v>0</v>
      </c>
      <c r="U362" s="124">
        <f t="shared" ca="1" si="881"/>
        <v>0</v>
      </c>
      <c r="V362" s="124">
        <f t="shared" ca="1" si="882"/>
        <v>0</v>
      </c>
      <c r="W362" s="124"/>
      <c r="X362" s="124"/>
      <c r="Y362" s="124"/>
      <c r="Z362" s="124"/>
    </row>
    <row r="363" spans="1:92" outlineLevel="1">
      <c r="A363">
        <f t="shared" ca="1" si="883"/>
        <v>0</v>
      </c>
      <c r="B363" t="str">
        <f t="shared" ca="1" si="875"/>
        <v>EP3 LPAll3</v>
      </c>
      <c r="C363" s="321">
        <f ca="1">IF($A363&lt;&gt;$A362,1,MOD(C362-1+(COUNTIFS(D$353:$N$353,$A363)=COUNTIFS(D363:$N363,1)),C$352)+1)</f>
        <v>3</v>
      </c>
      <c r="D363" s="319">
        <f ca="1">IF($A363&lt;&gt;D$353,0,IF($A363&lt;&gt;$A362,1,MOD(D362-1+(COUNTIFS(E$353:$N$353,$A363)=COUNTIFS(E363:$N363,1)),D$352)+1))</f>
        <v>3</v>
      </c>
      <c r="E363" s="319">
        <f ca="1">IF($A363&lt;&gt;E$353,0,IF($A363&lt;&gt;$A362,1,MOD(E362-1+(COUNTIFS(F$353:$N$353,$A363)=COUNTIFS(F363:$N363,1)),E$352)+1))</f>
        <v>0</v>
      </c>
      <c r="F363" s="319">
        <f ca="1">IF($A363&lt;&gt;F$353,0,IF($A363&lt;&gt;$A362,1,MOD(F362-1+(COUNTIFS(G$353:$N$353,$A363)=COUNTIFS(G363:$N363,1)),F$352)+1))</f>
        <v>0</v>
      </c>
      <c r="G363" s="319">
        <f ca="1">IF($A363&lt;&gt;G$353,0,IF($A363&lt;&gt;$A362,1,MOD(G362-1+(COUNTIFS(H$353:$N$353,$A363)=COUNTIFS(H363:$N363,1)),G$352)+1))</f>
        <v>0</v>
      </c>
      <c r="H363" s="319">
        <f ca="1">IF($A363&lt;&gt;H$353,0,IF($A363&lt;&gt;$A362,1,MOD(H362-1+(COUNTIFS(I$353:$N$353,$A363)=COUNTIFS(I363:$N363,1)),H$352)+1))</f>
        <v>0</v>
      </c>
      <c r="I363" s="319">
        <f ca="1">IF($A363&lt;&gt;I$353,0,IF($A363&lt;&gt;$A362,1,MOD(I362-1+(COUNTIFS(N$353:$N$353,$A363)=COUNTIFS(N363:$N363,1)),I$352)+1))</f>
        <v>0</v>
      </c>
      <c r="J363" s="319"/>
      <c r="K363" s="319"/>
      <c r="L363" s="319"/>
      <c r="M363" s="319"/>
      <c r="O363">
        <v>9</v>
      </c>
      <c r="P363" s="124">
        <f t="shared" ca="1" si="876"/>
        <v>0.5</v>
      </c>
      <c r="Q363" s="124">
        <f t="shared" ca="1" si="877"/>
        <v>0.5</v>
      </c>
      <c r="R363" s="124">
        <f t="shared" ca="1" si="878"/>
        <v>0</v>
      </c>
      <c r="S363" s="124">
        <f t="shared" ca="1" si="879"/>
        <v>0</v>
      </c>
      <c r="T363" s="124">
        <f t="shared" ca="1" si="880"/>
        <v>0</v>
      </c>
      <c r="U363" s="124">
        <f t="shared" ca="1" si="881"/>
        <v>0</v>
      </c>
      <c r="V363" s="124">
        <f t="shared" ca="1" si="882"/>
        <v>0</v>
      </c>
      <c r="W363" s="124"/>
      <c r="X363" s="124"/>
      <c r="Y363" s="124"/>
      <c r="Z363" s="124"/>
    </row>
    <row r="364" spans="1:92" outlineLevel="1">
      <c r="A364">
        <f t="shared" ca="1" si="883"/>
        <v>0</v>
      </c>
      <c r="B364" t="str">
        <f t="shared" ca="1" si="875"/>
        <v>EP1 LPAll1</v>
      </c>
      <c r="C364" s="321">
        <f ca="1">IF($A364&lt;&gt;$A363,1,MOD(C363-1+(COUNTIFS(D$353:$N$353,$A364)=COUNTIFS(D364:$N364,1)),C$352)+1)</f>
        <v>1</v>
      </c>
      <c r="D364" s="319">
        <f ca="1">IF($A364&lt;&gt;D$353,0,IF($A364&lt;&gt;$A363,1,MOD(D363-1+(COUNTIFS(E$353:$N$353,$A364)=COUNTIFS(E364:$N364,1)),D$352)+1))</f>
        <v>1</v>
      </c>
      <c r="E364" s="319">
        <f ca="1">IF($A364&lt;&gt;E$353,0,IF($A364&lt;&gt;$A363,1,MOD(E363-1+(COUNTIFS(F$353:$N$353,$A364)=COUNTIFS(F364:$N364,1)),E$352)+1))</f>
        <v>0</v>
      </c>
      <c r="F364" s="319">
        <f ca="1">IF($A364&lt;&gt;F$353,0,IF($A364&lt;&gt;$A363,1,MOD(F363-1+(COUNTIFS(G$353:$N$353,$A364)=COUNTIFS(G364:$N364,1)),F$352)+1))</f>
        <v>0</v>
      </c>
      <c r="G364" s="319">
        <f ca="1">IF($A364&lt;&gt;G$353,0,IF($A364&lt;&gt;$A363,1,MOD(G363-1+(COUNTIFS(H$353:$N$353,$A364)=COUNTIFS(H364:$N364,1)),G$352)+1))</f>
        <v>0</v>
      </c>
      <c r="H364" s="319">
        <f ca="1">IF($A364&lt;&gt;H$353,0,IF($A364&lt;&gt;$A363,1,MOD(H363-1+(COUNTIFS(I$353:$N$353,$A364)=COUNTIFS(I364:$N364,1)),H$352)+1))</f>
        <v>0</v>
      </c>
      <c r="I364" s="319">
        <f ca="1">IF($A364&lt;&gt;I$353,0,IF($A364&lt;&gt;$A363,1,MOD(I363-1+(COUNTIFS(N$353:$N$353,$A364)=COUNTIFS(N364:$N364,1)),I$352)+1))</f>
        <v>0</v>
      </c>
      <c r="J364" s="319"/>
      <c r="K364" s="319"/>
      <c r="L364" s="319"/>
      <c r="M364" s="319"/>
      <c r="O364">
        <v>10</v>
      </c>
      <c r="P364" s="124">
        <f t="shared" ca="1" si="876"/>
        <v>-0.5</v>
      </c>
      <c r="Q364" s="124">
        <f t="shared" ca="1" si="877"/>
        <v>-0.5</v>
      </c>
      <c r="R364" s="124">
        <f t="shared" ca="1" si="878"/>
        <v>0</v>
      </c>
      <c r="S364" s="124">
        <f t="shared" ca="1" si="879"/>
        <v>0</v>
      </c>
      <c r="T364" s="124">
        <f t="shared" ca="1" si="880"/>
        <v>0</v>
      </c>
      <c r="U364" s="124">
        <f t="shared" ca="1" si="881"/>
        <v>0</v>
      </c>
      <c r="V364" s="124">
        <f t="shared" ca="1" si="882"/>
        <v>0</v>
      </c>
      <c r="W364" s="124"/>
      <c r="X364" s="124"/>
      <c r="Y364" s="124"/>
      <c r="Z364" s="124"/>
    </row>
    <row r="365" spans="1:92" outlineLevel="1">
      <c r="A365">
        <f t="shared" ca="1" si="883"/>
        <v>0</v>
      </c>
      <c r="B365" t="str">
        <f t="shared" ca="1" si="875"/>
        <v>EP1 LPAll2</v>
      </c>
      <c r="C365" s="321">
        <f ca="1">IF($A365&lt;&gt;$A364,1,MOD(C364-1+(COUNTIFS(D$353:$N$353,$A365)=COUNTIFS(D365:$N365,1)),C$352)+1)</f>
        <v>1</v>
      </c>
      <c r="D365" s="319">
        <f ca="1">IF($A365&lt;&gt;D$353,0,IF($A365&lt;&gt;$A364,1,MOD(D364-1+(COUNTIFS(E$353:$N$353,$A365)=COUNTIFS(E365:$N365,1)),D$352)+1))</f>
        <v>2</v>
      </c>
      <c r="E365" s="319">
        <f ca="1">IF($A365&lt;&gt;E$353,0,IF($A365&lt;&gt;$A364,1,MOD(E364-1+(COUNTIFS(F$353:$N$353,$A365)=COUNTIFS(F365:$N365,1)),E$352)+1))</f>
        <v>0</v>
      </c>
      <c r="F365" s="319">
        <f ca="1">IF($A365&lt;&gt;F$353,0,IF($A365&lt;&gt;$A364,1,MOD(F364-1+(COUNTIFS(G$353:$N$353,$A365)=COUNTIFS(G365:$N365,1)),F$352)+1))</f>
        <v>0</v>
      </c>
      <c r="G365" s="319">
        <f ca="1">IF($A365&lt;&gt;G$353,0,IF($A365&lt;&gt;$A364,1,MOD(G364-1+(COUNTIFS(H$353:$N$353,$A365)=COUNTIFS(H365:$N365,1)),G$352)+1))</f>
        <v>0</v>
      </c>
      <c r="H365" s="319">
        <f ca="1">IF($A365&lt;&gt;H$353,0,IF($A365&lt;&gt;$A364,1,MOD(H364-1+(COUNTIFS(I$353:$N$353,$A365)=COUNTIFS(I365:$N365,1)),H$352)+1))</f>
        <v>0</v>
      </c>
      <c r="I365" s="319">
        <f ca="1">IF($A365&lt;&gt;I$353,0,IF($A365&lt;&gt;$A364,1,MOD(I364-1+(COUNTIFS(N$353:$N$353,$A365)=COUNTIFS(N365:$N365,1)),I$352)+1))</f>
        <v>0</v>
      </c>
      <c r="J365" s="319"/>
      <c r="K365" s="319"/>
      <c r="L365" s="319"/>
      <c r="M365" s="319"/>
      <c r="O365">
        <v>11</v>
      </c>
      <c r="P365" s="124">
        <f t="shared" ca="1" si="876"/>
        <v>-0.5</v>
      </c>
      <c r="Q365" s="124">
        <f t="shared" ca="1" si="877"/>
        <v>0</v>
      </c>
      <c r="R365" s="124">
        <f t="shared" ca="1" si="878"/>
        <v>0</v>
      </c>
      <c r="S365" s="124">
        <f t="shared" ca="1" si="879"/>
        <v>0</v>
      </c>
      <c r="T365" s="124">
        <f t="shared" ca="1" si="880"/>
        <v>0</v>
      </c>
      <c r="U365" s="124">
        <f t="shared" ca="1" si="881"/>
        <v>0</v>
      </c>
      <c r="V365" s="124">
        <f t="shared" ca="1" si="882"/>
        <v>0</v>
      </c>
      <c r="W365" s="124"/>
      <c r="X365" s="124"/>
      <c r="Y365" s="124"/>
      <c r="Z365" s="124"/>
    </row>
    <row r="366" spans="1:92" outlineLevel="1">
      <c r="A366">
        <f t="shared" ca="1" si="883"/>
        <v>0</v>
      </c>
      <c r="B366" t="str">
        <f t="shared" ca="1" si="875"/>
        <v>EP1 LPAll3</v>
      </c>
      <c r="C366" s="321">
        <f ca="1">IF($A366&lt;&gt;$A365,1,MOD(C365-1+(COUNTIFS(D$353:$N$353,$A366)=COUNTIFS(D366:$N366,1)),C$352)+1)</f>
        <v>1</v>
      </c>
      <c r="D366" s="319">
        <f ca="1">IF($A366&lt;&gt;D$353,0,IF($A366&lt;&gt;$A365,1,MOD(D365-1+(COUNTIFS(E$353:$N$353,$A366)=COUNTIFS(E366:$N366,1)),D$352)+1))</f>
        <v>3</v>
      </c>
      <c r="E366" s="319">
        <f ca="1">IF($A366&lt;&gt;E$353,0,IF($A366&lt;&gt;$A365,1,MOD(E365-1+(COUNTIFS(F$353:$N$353,$A366)=COUNTIFS(F366:$N366,1)),E$352)+1))</f>
        <v>0</v>
      </c>
      <c r="F366" s="319">
        <f ca="1">IF($A366&lt;&gt;F$353,0,IF($A366&lt;&gt;$A365,1,MOD(F365-1+(COUNTIFS(G$353:$N$353,$A366)=COUNTIFS(G366:$N366,1)),F$352)+1))</f>
        <v>0</v>
      </c>
      <c r="G366" s="319">
        <f ca="1">IF($A366&lt;&gt;G$353,0,IF($A366&lt;&gt;$A365,1,MOD(G365-1+(COUNTIFS(H$353:$N$353,$A366)=COUNTIFS(H366:$N366,1)),G$352)+1))</f>
        <v>0</v>
      </c>
      <c r="H366" s="319">
        <f ca="1">IF($A366&lt;&gt;H$353,0,IF($A366&lt;&gt;$A365,1,MOD(H365-1+(COUNTIFS(I$353:$N$353,$A366)=COUNTIFS(I366:$N366,1)),H$352)+1))</f>
        <v>0</v>
      </c>
      <c r="I366" s="319">
        <f ca="1">IF($A366&lt;&gt;I$353,0,IF($A366&lt;&gt;$A365,1,MOD(I365-1+(COUNTIFS(N$353:$N$353,$A366)=COUNTIFS(N366:$N366,1)),I$352)+1))</f>
        <v>0</v>
      </c>
      <c r="J366" s="319"/>
      <c r="K366" s="319"/>
      <c r="L366" s="319"/>
      <c r="M366" s="319"/>
      <c r="O366">
        <v>12</v>
      </c>
      <c r="P366" s="124">
        <f t="shared" ca="1" si="876"/>
        <v>-0.5</v>
      </c>
      <c r="Q366" s="124">
        <f t="shared" ca="1" si="877"/>
        <v>0.5</v>
      </c>
      <c r="R366" s="124">
        <f t="shared" ca="1" si="878"/>
        <v>0</v>
      </c>
      <c r="S366" s="124">
        <f t="shared" ca="1" si="879"/>
        <v>0</v>
      </c>
      <c r="T366" s="124">
        <f t="shared" ca="1" si="880"/>
        <v>0</v>
      </c>
      <c r="U366" s="124">
        <f t="shared" ca="1" si="881"/>
        <v>0</v>
      </c>
      <c r="V366" s="124">
        <f t="shared" ca="1" si="882"/>
        <v>0</v>
      </c>
      <c r="W366" s="124"/>
      <c r="X366" s="124"/>
      <c r="Y366" s="124"/>
      <c r="Z366" s="124"/>
    </row>
    <row r="367" spans="1:92" outlineLevel="1">
      <c r="A367">
        <f t="shared" ca="1" si="883"/>
        <v>0</v>
      </c>
      <c r="B367" t="str">
        <f t="shared" ca="1" si="875"/>
        <v>EP2 LPAll1</v>
      </c>
      <c r="C367" s="321">
        <f ca="1">IF($A367&lt;&gt;$A366,1,MOD(C366-1+(COUNTIFS(D$353:$N$353,$A367)=COUNTIFS(D367:$N367,1)),C$352)+1)</f>
        <v>2</v>
      </c>
      <c r="D367" s="319">
        <f ca="1">IF($A367&lt;&gt;D$353,0,IF($A367&lt;&gt;$A366,1,MOD(D366-1+(COUNTIFS(E$353:$N$353,$A367)=COUNTIFS(E367:$N367,1)),D$352)+1))</f>
        <v>1</v>
      </c>
      <c r="E367" s="319">
        <f ca="1">IF($A367&lt;&gt;E$353,0,IF($A367&lt;&gt;$A366,1,MOD(E366-1+(COUNTIFS(F$353:$N$353,$A367)=COUNTIFS(F367:$N367,1)),E$352)+1))</f>
        <v>0</v>
      </c>
      <c r="F367" s="319">
        <f ca="1">IF($A367&lt;&gt;F$353,0,IF($A367&lt;&gt;$A366,1,MOD(F366-1+(COUNTIFS(G$353:$N$353,$A367)=COUNTIFS(G367:$N367,1)),F$352)+1))</f>
        <v>0</v>
      </c>
      <c r="G367" s="319">
        <f ca="1">IF($A367&lt;&gt;G$353,0,IF($A367&lt;&gt;$A366,1,MOD(G366-1+(COUNTIFS(H$353:$N$353,$A367)=COUNTIFS(H367:$N367,1)),G$352)+1))</f>
        <v>0</v>
      </c>
      <c r="H367" s="319">
        <f ca="1">IF($A367&lt;&gt;H$353,0,IF($A367&lt;&gt;$A366,1,MOD(H366-1+(COUNTIFS(I$353:$N$353,$A367)=COUNTIFS(I367:$N367,1)),H$352)+1))</f>
        <v>0</v>
      </c>
      <c r="I367" s="319">
        <f ca="1">IF($A367&lt;&gt;I$353,0,IF($A367&lt;&gt;$A366,1,MOD(I366-1+(COUNTIFS(N$353:$N$353,$A367)=COUNTIFS(N367:$N367,1)),I$352)+1))</f>
        <v>0</v>
      </c>
      <c r="J367" s="319"/>
      <c r="K367" s="319"/>
      <c r="L367" s="319"/>
      <c r="M367" s="319"/>
      <c r="O367">
        <v>13</v>
      </c>
      <c r="P367" s="124">
        <f t="shared" ca="1" si="876"/>
        <v>0</v>
      </c>
      <c r="Q367" s="124">
        <f t="shared" ca="1" si="877"/>
        <v>-0.5</v>
      </c>
      <c r="R367" s="124">
        <f t="shared" ca="1" si="878"/>
        <v>0</v>
      </c>
      <c r="S367" s="124">
        <f t="shared" ca="1" si="879"/>
        <v>0</v>
      </c>
      <c r="T367" s="124">
        <f t="shared" ca="1" si="880"/>
        <v>0</v>
      </c>
      <c r="U367" s="124">
        <f t="shared" ca="1" si="881"/>
        <v>0</v>
      </c>
      <c r="V367" s="124">
        <f t="shared" ca="1" si="882"/>
        <v>0</v>
      </c>
      <c r="W367" s="124"/>
      <c r="X367" s="124"/>
      <c r="Y367" s="124"/>
      <c r="Z367" s="124"/>
    </row>
    <row r="368" spans="1:92" outlineLevel="1">
      <c r="A368">
        <f t="shared" ca="1" si="883"/>
        <v>0</v>
      </c>
      <c r="B368" t="str">
        <f t="shared" ca="1" si="875"/>
        <v>EP2 LPAll2</v>
      </c>
      <c r="C368" s="321">
        <f ca="1">IF($A368&lt;&gt;$A367,1,MOD(C367-1+(COUNTIFS(D$353:$N$353,$A368)=COUNTIFS(D368:$N368,1)),C$352)+1)</f>
        <v>2</v>
      </c>
      <c r="D368" s="319">
        <f ca="1">IF($A368&lt;&gt;D$353,0,IF($A368&lt;&gt;$A367,1,MOD(D367-1+(COUNTIFS(E$353:$N$353,$A368)=COUNTIFS(E368:$N368,1)),D$352)+1))</f>
        <v>2</v>
      </c>
      <c r="E368" s="319">
        <f ca="1">IF($A368&lt;&gt;E$353,0,IF($A368&lt;&gt;$A367,1,MOD(E367-1+(COUNTIFS(F$353:$N$353,$A368)=COUNTIFS(F368:$N368,1)),E$352)+1))</f>
        <v>0</v>
      </c>
      <c r="F368" s="319">
        <f ca="1">IF($A368&lt;&gt;F$353,0,IF($A368&lt;&gt;$A367,1,MOD(F367-1+(COUNTIFS(G$353:$N$353,$A368)=COUNTIFS(G368:$N368,1)),F$352)+1))</f>
        <v>0</v>
      </c>
      <c r="G368" s="319">
        <f ca="1">IF($A368&lt;&gt;G$353,0,IF($A368&lt;&gt;$A367,1,MOD(G367-1+(COUNTIFS(H$353:$N$353,$A368)=COUNTIFS(H368:$N368,1)),G$352)+1))</f>
        <v>0</v>
      </c>
      <c r="H368" s="319">
        <f ca="1">IF($A368&lt;&gt;H$353,0,IF($A368&lt;&gt;$A367,1,MOD(H367-1+(COUNTIFS(I$353:$N$353,$A368)=COUNTIFS(I368:$N368,1)),H$352)+1))</f>
        <v>0</v>
      </c>
      <c r="I368" s="319">
        <f ca="1">IF($A368&lt;&gt;I$353,0,IF($A368&lt;&gt;$A367,1,MOD(I367-1+(COUNTIFS(N$353:$N$353,$A368)=COUNTIFS(N368:$N368,1)),I$352)+1))</f>
        <v>0</v>
      </c>
      <c r="J368" s="319"/>
      <c r="K368" s="319"/>
      <c r="L368" s="319"/>
      <c r="M368" s="319"/>
      <c r="O368">
        <v>14</v>
      </c>
      <c r="P368" s="124">
        <f t="shared" ca="1" si="876"/>
        <v>0</v>
      </c>
      <c r="Q368" s="124">
        <f t="shared" ca="1" si="877"/>
        <v>0</v>
      </c>
      <c r="R368" s="124">
        <f t="shared" ca="1" si="878"/>
        <v>0</v>
      </c>
      <c r="S368" s="124">
        <f t="shared" ca="1" si="879"/>
        <v>0</v>
      </c>
      <c r="T368" s="124">
        <f t="shared" ca="1" si="880"/>
        <v>0</v>
      </c>
      <c r="U368" s="124">
        <f t="shared" ca="1" si="881"/>
        <v>0</v>
      </c>
      <c r="V368" s="124">
        <f t="shared" ca="1" si="882"/>
        <v>0</v>
      </c>
      <c r="W368" s="124"/>
      <c r="X368" s="124"/>
      <c r="Y368" s="124"/>
      <c r="Z368" s="124"/>
    </row>
    <row r="369" spans="1:26" outlineLevel="1">
      <c r="A369">
        <f t="shared" ca="1" si="883"/>
        <v>0</v>
      </c>
      <c r="B369" t="str">
        <f t="shared" ca="1" si="875"/>
        <v>EP2 LPAll3</v>
      </c>
      <c r="C369" s="321">
        <f ca="1">IF($A369&lt;&gt;$A368,1,MOD(C368-1+(COUNTIFS(D$353:$N$353,$A369)=COUNTIFS(D369:$N369,1)),C$352)+1)</f>
        <v>2</v>
      </c>
      <c r="D369" s="319">
        <f ca="1">IF($A369&lt;&gt;D$353,0,IF($A369&lt;&gt;$A368,1,MOD(D368-1+(COUNTIFS(E$353:$N$353,$A369)=COUNTIFS(E369:$N369,1)),D$352)+1))</f>
        <v>3</v>
      </c>
      <c r="E369" s="319">
        <f ca="1">IF($A369&lt;&gt;E$353,0,IF($A369&lt;&gt;$A368,1,MOD(E368-1+(COUNTIFS(F$353:$N$353,$A369)=COUNTIFS(F369:$N369,1)),E$352)+1))</f>
        <v>0</v>
      </c>
      <c r="F369" s="319">
        <f ca="1">IF($A369&lt;&gt;F$353,0,IF($A369&lt;&gt;$A368,1,MOD(F368-1+(COUNTIFS(G$353:$N$353,$A369)=COUNTIFS(G369:$N369,1)),F$352)+1))</f>
        <v>0</v>
      </c>
      <c r="G369" s="319">
        <f ca="1">IF($A369&lt;&gt;G$353,0,IF($A369&lt;&gt;$A368,1,MOD(G368-1+(COUNTIFS(H$353:$N$353,$A369)=COUNTIFS(H369:$N369,1)),G$352)+1))</f>
        <v>0</v>
      </c>
      <c r="H369" s="319">
        <f ca="1">IF($A369&lt;&gt;H$353,0,IF($A369&lt;&gt;$A368,1,MOD(H368-1+(COUNTIFS(I$353:$N$353,$A369)=COUNTIFS(I369:$N369,1)),H$352)+1))</f>
        <v>0</v>
      </c>
      <c r="I369" s="319">
        <f ca="1">IF($A369&lt;&gt;I$353,0,IF($A369&lt;&gt;$A368,1,MOD(I368-1+(COUNTIFS(N$353:$N$353,$A369)=COUNTIFS(N369:$N369,1)),I$352)+1))</f>
        <v>0</v>
      </c>
      <c r="J369" s="319"/>
      <c r="K369" s="319"/>
      <c r="L369" s="319"/>
      <c r="M369" s="319"/>
      <c r="O369">
        <v>15</v>
      </c>
      <c r="P369" s="124">
        <f t="shared" ca="1" si="876"/>
        <v>0</v>
      </c>
      <c r="Q369" s="124">
        <f t="shared" ca="1" si="877"/>
        <v>0.5</v>
      </c>
      <c r="R369" s="124">
        <f t="shared" ca="1" si="878"/>
        <v>0</v>
      </c>
      <c r="S369" s="124">
        <f t="shared" ca="1" si="879"/>
        <v>0</v>
      </c>
      <c r="T369" s="124">
        <f t="shared" ca="1" si="880"/>
        <v>0</v>
      </c>
      <c r="U369" s="124">
        <f t="shared" ca="1" si="881"/>
        <v>0</v>
      </c>
      <c r="V369" s="124">
        <f t="shared" ca="1" si="882"/>
        <v>0</v>
      </c>
      <c r="W369" s="124"/>
      <c r="X369" s="124"/>
      <c r="Y369" s="124"/>
      <c r="Z369" s="124"/>
    </row>
    <row r="370" spans="1:26" outlineLevel="1">
      <c r="A370">
        <f t="shared" ca="1" si="883"/>
        <v>0</v>
      </c>
      <c r="B370" t="str">
        <f t="shared" ca="1" si="875"/>
        <v>EP3 LPAll1</v>
      </c>
      <c r="C370" s="321">
        <f ca="1">IF($A370&lt;&gt;$A369,1,MOD(C369-1+(COUNTIFS(D$353:$N$353,$A370)=COUNTIFS(D370:$N370,1)),C$352)+1)</f>
        <v>3</v>
      </c>
      <c r="D370" s="319">
        <f ca="1">IF($A370&lt;&gt;D$353,0,IF($A370&lt;&gt;$A369,1,MOD(D369-1+(COUNTIFS(E$353:$N$353,$A370)=COUNTIFS(E370:$N370,1)),D$352)+1))</f>
        <v>1</v>
      </c>
      <c r="E370" s="319">
        <f ca="1">IF($A370&lt;&gt;E$353,0,IF($A370&lt;&gt;$A369,1,MOD(E369-1+(COUNTIFS(F$353:$N$353,$A370)=COUNTIFS(F370:$N370,1)),E$352)+1))</f>
        <v>0</v>
      </c>
      <c r="F370" s="319">
        <f ca="1">IF($A370&lt;&gt;F$353,0,IF($A370&lt;&gt;$A369,1,MOD(F369-1+(COUNTIFS(G$353:$N$353,$A370)=COUNTIFS(G370:$N370,1)),F$352)+1))</f>
        <v>0</v>
      </c>
      <c r="G370" s="319">
        <f ca="1">IF($A370&lt;&gt;G$353,0,IF($A370&lt;&gt;$A369,1,MOD(G369-1+(COUNTIFS(H$353:$N$353,$A370)=COUNTIFS(H370:$N370,1)),G$352)+1))</f>
        <v>0</v>
      </c>
      <c r="H370" s="319">
        <f ca="1">IF($A370&lt;&gt;H$353,0,IF($A370&lt;&gt;$A369,1,MOD(H369-1+(COUNTIFS(I$353:$N$353,$A370)=COUNTIFS(I370:$N370,1)),H$352)+1))</f>
        <v>0</v>
      </c>
      <c r="I370" s="319">
        <f ca="1">IF($A370&lt;&gt;I$353,0,IF($A370&lt;&gt;$A369,1,MOD(I369-1+(COUNTIFS(N$353:$N$353,$A370)=COUNTIFS(N370:$N370,1)),I$352)+1))</f>
        <v>0</v>
      </c>
      <c r="J370" s="319"/>
      <c r="K370" s="319"/>
      <c r="L370" s="319"/>
      <c r="M370" s="319"/>
      <c r="O370">
        <v>16</v>
      </c>
      <c r="P370" s="124">
        <f t="shared" ca="1" si="876"/>
        <v>0.5</v>
      </c>
      <c r="Q370" s="124">
        <f t="shared" ca="1" si="877"/>
        <v>-0.5</v>
      </c>
      <c r="R370" s="124">
        <f t="shared" ca="1" si="878"/>
        <v>0</v>
      </c>
      <c r="S370" s="124">
        <f t="shared" ca="1" si="879"/>
        <v>0</v>
      </c>
      <c r="T370" s="124">
        <f t="shared" ca="1" si="880"/>
        <v>0</v>
      </c>
      <c r="U370" s="124">
        <f t="shared" ca="1" si="881"/>
        <v>0</v>
      </c>
      <c r="V370" s="124">
        <f t="shared" ca="1" si="882"/>
        <v>0</v>
      </c>
      <c r="W370" s="124"/>
      <c r="X370" s="124"/>
      <c r="Y370" s="124"/>
      <c r="Z370" s="124"/>
    </row>
    <row r="371" spans="1:26" outlineLevel="1">
      <c r="A371" s="21">
        <v>1</v>
      </c>
      <c r="B371" t="str">
        <f t="shared" ca="1" si="875"/>
        <v>EP1 LPD1 LPS1</v>
      </c>
      <c r="C371" s="321">
        <f ca="1">IF($A371&lt;&gt;$A370,1,MOD(C370-1+(COUNTIFS(D$353:$N$353,$A371)=COUNTIFS(D371:$N371,1)),C$352)+1)</f>
        <v>1</v>
      </c>
      <c r="D371" s="319">
        <f>IF($A371&lt;&gt;D$353,0,IF($A371&lt;&gt;$A370,1,MOD(D370-1+(COUNTIFS(E$353:$N$353,$A371)=COUNTIFS(E371:$N371,1)),D$352)+1))</f>
        <v>0</v>
      </c>
      <c r="E371" s="319">
        <f ca="1">IF($A371&lt;&gt;E$353,0,IF($A371&lt;&gt;$A370,1,MOD(E370-1+(COUNTIFS(F$353:$N$353,$A371)=COUNTIFS(F371:$N371,1)),E$352)+1))</f>
        <v>1</v>
      </c>
      <c r="F371" s="319">
        <f ca="1">IF($A371&lt;&gt;F$353,0,IF($A371&lt;&gt;$A370,1,MOD(F370-1+(COUNTIFS(G$353:$N$353,$A371)=COUNTIFS(G371:$N371,1)),F$352)+1))</f>
        <v>1</v>
      </c>
      <c r="G371" s="319">
        <f>IF($A371&lt;&gt;G$353,0,IF($A371&lt;&gt;$A370,1,MOD(G370-1+(COUNTIFS(H$353:$N$353,$A371)=COUNTIFS(H371:$N371,1)),G$352)+1))</f>
        <v>0</v>
      </c>
      <c r="H371" s="319">
        <f>IF($A371&lt;&gt;H$353,0,IF($A371&lt;&gt;$A370,1,MOD(H370-1+(COUNTIFS(I$353:$N$353,$A371)=COUNTIFS(I371:$N371,1)),H$352)+1))</f>
        <v>0</v>
      </c>
      <c r="I371" s="319">
        <f>IF($A371&lt;&gt;I$353,0,IF($A371&lt;&gt;$A370,1,MOD(I370-1+(COUNTIFS(N$353:$N$353,$A371)=COUNTIFS(N371:$N371,1)),I$352)+1))</f>
        <v>0</v>
      </c>
      <c r="J371" s="319"/>
      <c r="K371" s="319"/>
      <c r="L371" s="319"/>
      <c r="M371" s="319"/>
      <c r="O371">
        <v>17</v>
      </c>
      <c r="P371" s="124">
        <f t="shared" ca="1" si="876"/>
        <v>-0.5</v>
      </c>
      <c r="Q371" s="124">
        <f t="shared" si="877"/>
        <v>0</v>
      </c>
      <c r="R371" s="124">
        <f t="shared" ca="1" si="878"/>
        <v>-0.5</v>
      </c>
      <c r="S371" s="124">
        <f t="shared" ca="1" si="879"/>
        <v>-0.5</v>
      </c>
      <c r="T371" s="124">
        <f t="shared" si="880"/>
        <v>0</v>
      </c>
      <c r="U371" s="124">
        <f t="shared" si="881"/>
        <v>0</v>
      </c>
      <c r="V371" s="124">
        <f t="shared" si="882"/>
        <v>0</v>
      </c>
      <c r="W371" s="124"/>
      <c r="X371" s="124"/>
      <c r="Y371" s="124"/>
      <c r="Z371" s="124"/>
    </row>
    <row r="372" spans="1:26" outlineLevel="1">
      <c r="A372">
        <f t="shared" ref="A372:A403" ca="1" si="884">OFFSET(A372,-1,0)</f>
        <v>1</v>
      </c>
      <c r="B372" t="str">
        <f t="shared" ca="1" si="875"/>
        <v>EP1 LPD1 LPS2</v>
      </c>
      <c r="C372" s="321">
        <f ca="1">IF($A372&lt;&gt;$A371,1,MOD(C371-1+(COUNTIFS(D$353:$N$353,$A372)=COUNTIFS(D372:$N372,1)),C$352)+1)</f>
        <v>1</v>
      </c>
      <c r="D372" s="319">
        <f ca="1">IF($A372&lt;&gt;D$353,0,IF($A372&lt;&gt;$A371,1,MOD(D371-1+(COUNTIFS(E$353:$N$353,$A372)=COUNTIFS(E372:$N372,1)),D$352)+1))</f>
        <v>0</v>
      </c>
      <c r="E372" s="319">
        <f ca="1">IF($A372&lt;&gt;E$353,0,IF($A372&lt;&gt;$A371,1,MOD(E371-1+(COUNTIFS(F$353:$N$353,$A372)=COUNTIFS(F372:$N372,1)),E$352)+1))</f>
        <v>1</v>
      </c>
      <c r="F372" s="319">
        <f ca="1">IF($A372&lt;&gt;F$353,0,IF($A372&lt;&gt;$A371,1,MOD(F371-1+(COUNTIFS(G$353:$N$353,$A372)=COUNTIFS(G372:$N372,1)),F$352)+1))</f>
        <v>2</v>
      </c>
      <c r="G372" s="319">
        <f ca="1">IF($A372&lt;&gt;G$353,0,IF($A372&lt;&gt;$A371,1,MOD(G371-1+(COUNTIFS(H$353:$N$353,$A372)=COUNTIFS(H372:$N372,1)),G$352)+1))</f>
        <v>0</v>
      </c>
      <c r="H372" s="319">
        <f ca="1">IF($A372&lt;&gt;H$353,0,IF($A372&lt;&gt;$A371,1,MOD(H371-1+(COUNTIFS(I$353:$N$353,$A372)=COUNTIFS(I372:$N372,1)),H$352)+1))</f>
        <v>0</v>
      </c>
      <c r="I372" s="319">
        <f ca="1">IF($A372&lt;&gt;I$353,0,IF($A372&lt;&gt;$A371,1,MOD(I371-1+(COUNTIFS(N$353:$N$353,$A372)=COUNTIFS(N372:$N372,1)),I$352)+1))</f>
        <v>0</v>
      </c>
      <c r="J372" s="319"/>
      <c r="K372" s="319"/>
      <c r="L372" s="319"/>
      <c r="M372" s="319"/>
      <c r="O372">
        <v>18</v>
      </c>
      <c r="P372" s="124">
        <f t="shared" ca="1" si="876"/>
        <v>-0.5</v>
      </c>
      <c r="Q372" s="124">
        <f t="shared" ca="1" si="877"/>
        <v>0</v>
      </c>
      <c r="R372" s="124">
        <f t="shared" ca="1" si="878"/>
        <v>-0.5</v>
      </c>
      <c r="S372" s="124">
        <f t="shared" ca="1" si="879"/>
        <v>0</v>
      </c>
      <c r="T372" s="124">
        <f t="shared" ca="1" si="880"/>
        <v>0</v>
      </c>
      <c r="U372" s="124">
        <f t="shared" ca="1" si="881"/>
        <v>0</v>
      </c>
      <c r="V372" s="124">
        <f t="shared" ca="1" si="882"/>
        <v>0</v>
      </c>
      <c r="W372" s="124"/>
      <c r="X372" s="124"/>
      <c r="Y372" s="124"/>
      <c r="Z372" s="124"/>
    </row>
    <row r="373" spans="1:26" outlineLevel="1">
      <c r="A373">
        <f t="shared" ca="1" si="884"/>
        <v>1</v>
      </c>
      <c r="B373" t="str">
        <f t="shared" ca="1" si="875"/>
        <v>EP1 LPD1 LPS3</v>
      </c>
      <c r="C373" s="321">
        <f ca="1">IF($A373&lt;&gt;$A372,1,MOD(C372-1+(COUNTIFS(D$353:$N$353,$A373)=COUNTIFS(D373:$N373,1)),C$352)+1)</f>
        <v>1</v>
      </c>
      <c r="D373" s="319">
        <f ca="1">IF($A373&lt;&gt;D$353,0,IF($A373&lt;&gt;$A372,1,MOD(D372-1+(COUNTIFS(E$353:$N$353,$A373)=COUNTIFS(E373:$N373,1)),D$352)+1))</f>
        <v>0</v>
      </c>
      <c r="E373" s="319">
        <f ca="1">IF($A373&lt;&gt;E$353,0,IF($A373&lt;&gt;$A372,1,MOD(E372-1+(COUNTIFS(F$353:$N$353,$A373)=COUNTIFS(F373:$N373,1)),E$352)+1))</f>
        <v>1</v>
      </c>
      <c r="F373" s="319">
        <f ca="1">IF($A373&lt;&gt;F$353,0,IF($A373&lt;&gt;$A372,1,MOD(F372-1+(COUNTIFS(G$353:$N$353,$A373)=COUNTIFS(G373:$N373,1)),F$352)+1))</f>
        <v>3</v>
      </c>
      <c r="G373" s="319">
        <f ca="1">IF($A373&lt;&gt;G$353,0,IF($A373&lt;&gt;$A372,1,MOD(G372-1+(COUNTIFS(H$353:$N$353,$A373)=COUNTIFS(H373:$N373,1)),G$352)+1))</f>
        <v>0</v>
      </c>
      <c r="H373" s="319">
        <f ca="1">IF($A373&lt;&gt;H$353,0,IF($A373&lt;&gt;$A372,1,MOD(H372-1+(COUNTIFS(I$353:$N$353,$A373)=COUNTIFS(I373:$N373,1)),H$352)+1))</f>
        <v>0</v>
      </c>
      <c r="I373" s="319">
        <f ca="1">IF($A373&lt;&gt;I$353,0,IF($A373&lt;&gt;$A372,1,MOD(I372-1+(COUNTIFS(N$353:$N$353,$A373)=COUNTIFS(N373:$N373,1)),I$352)+1))</f>
        <v>0</v>
      </c>
      <c r="J373" s="319"/>
      <c r="K373" s="319"/>
      <c r="L373" s="319"/>
      <c r="M373" s="319"/>
      <c r="O373">
        <v>19</v>
      </c>
      <c r="P373" s="124">
        <f t="shared" ca="1" si="876"/>
        <v>-0.5</v>
      </c>
      <c r="Q373" s="124">
        <f t="shared" ca="1" si="877"/>
        <v>0</v>
      </c>
      <c r="R373" s="124">
        <f t="shared" ca="1" si="878"/>
        <v>-0.5</v>
      </c>
      <c r="S373" s="124">
        <f t="shared" ca="1" si="879"/>
        <v>0.5</v>
      </c>
      <c r="T373" s="124">
        <f t="shared" ca="1" si="880"/>
        <v>0</v>
      </c>
      <c r="U373" s="124">
        <f t="shared" ca="1" si="881"/>
        <v>0</v>
      </c>
      <c r="V373" s="124">
        <f t="shared" ca="1" si="882"/>
        <v>0</v>
      </c>
      <c r="W373" s="124"/>
      <c r="X373" s="124"/>
      <c r="Y373" s="124"/>
      <c r="Z373" s="124"/>
    </row>
    <row r="374" spans="1:26" outlineLevel="1">
      <c r="A374">
        <f t="shared" ca="1" si="884"/>
        <v>1</v>
      </c>
      <c r="B374" t="str">
        <f t="shared" ca="1" si="875"/>
        <v>EP1 LPD2 LPS1</v>
      </c>
      <c r="C374" s="321">
        <f ca="1">IF($A374&lt;&gt;$A373,1,MOD(C373-1+(COUNTIFS(D$353:$N$353,$A374)=COUNTIFS(D374:$N374,1)),C$352)+1)</f>
        <v>1</v>
      </c>
      <c r="D374" s="319">
        <f ca="1">IF($A374&lt;&gt;D$353,0,IF($A374&lt;&gt;$A373,1,MOD(D373-1+(COUNTIFS(E$353:$N$353,$A374)=COUNTIFS(E374:$N374,1)),D$352)+1))</f>
        <v>0</v>
      </c>
      <c r="E374" s="319">
        <f ca="1">IF($A374&lt;&gt;E$353,0,IF($A374&lt;&gt;$A373,1,MOD(E373-1+(COUNTIFS(F$353:$N$353,$A374)=COUNTIFS(F374:$N374,1)),E$352)+1))</f>
        <v>2</v>
      </c>
      <c r="F374" s="319">
        <f ca="1">IF($A374&lt;&gt;F$353,0,IF($A374&lt;&gt;$A373,1,MOD(F373-1+(COUNTIFS(G$353:$N$353,$A374)=COUNTIFS(G374:$N374,1)),F$352)+1))</f>
        <v>1</v>
      </c>
      <c r="G374" s="319">
        <f ca="1">IF($A374&lt;&gt;G$353,0,IF($A374&lt;&gt;$A373,1,MOD(G373-1+(COUNTIFS(H$353:$N$353,$A374)=COUNTIFS(H374:$N374,1)),G$352)+1))</f>
        <v>0</v>
      </c>
      <c r="H374" s="319">
        <f ca="1">IF($A374&lt;&gt;H$353,0,IF($A374&lt;&gt;$A373,1,MOD(H373-1+(COUNTIFS(I$353:$N$353,$A374)=COUNTIFS(I374:$N374,1)),H$352)+1))</f>
        <v>0</v>
      </c>
      <c r="I374" s="319">
        <f ca="1">IF($A374&lt;&gt;I$353,0,IF($A374&lt;&gt;$A373,1,MOD(I373-1+(COUNTIFS(N$353:$N$353,$A374)=COUNTIFS(N374:$N374,1)),I$352)+1))</f>
        <v>0</v>
      </c>
      <c r="J374" s="319"/>
      <c r="K374" s="319"/>
      <c r="L374" s="319"/>
      <c r="M374" s="319"/>
      <c r="O374">
        <v>20</v>
      </c>
      <c r="P374" s="124">
        <f t="shared" ca="1" si="876"/>
        <v>-0.5</v>
      </c>
      <c r="Q374" s="124">
        <f t="shared" ca="1" si="877"/>
        <v>0</v>
      </c>
      <c r="R374" s="124">
        <f t="shared" ca="1" si="878"/>
        <v>0</v>
      </c>
      <c r="S374" s="124">
        <f t="shared" ca="1" si="879"/>
        <v>-0.5</v>
      </c>
      <c r="T374" s="124">
        <f t="shared" ca="1" si="880"/>
        <v>0</v>
      </c>
      <c r="U374" s="124">
        <f t="shared" ca="1" si="881"/>
        <v>0</v>
      </c>
      <c r="V374" s="124">
        <f t="shared" ca="1" si="882"/>
        <v>0</v>
      </c>
      <c r="W374" s="124"/>
      <c r="X374" s="124"/>
      <c r="Y374" s="124"/>
      <c r="Z374" s="124"/>
    </row>
    <row r="375" spans="1:26" outlineLevel="1">
      <c r="A375">
        <f t="shared" ca="1" si="884"/>
        <v>1</v>
      </c>
      <c r="B375" t="str">
        <f t="shared" ca="1" si="875"/>
        <v>EP1 LPD2 LPS2</v>
      </c>
      <c r="C375" s="321">
        <f ca="1">IF($A375&lt;&gt;$A374,1,MOD(C374-1+(COUNTIFS(D$353:$N$353,$A375)=COUNTIFS(D375:$N375,1)),C$352)+1)</f>
        <v>1</v>
      </c>
      <c r="D375" s="319">
        <f ca="1">IF($A375&lt;&gt;D$353,0,IF($A375&lt;&gt;$A374,1,MOD(D374-1+(COUNTIFS(E$353:$N$353,$A375)=COUNTIFS(E375:$N375,1)),D$352)+1))</f>
        <v>0</v>
      </c>
      <c r="E375" s="319">
        <f ca="1">IF($A375&lt;&gt;E$353,0,IF($A375&lt;&gt;$A374,1,MOD(E374-1+(COUNTIFS(F$353:$N$353,$A375)=COUNTIFS(F375:$N375,1)),E$352)+1))</f>
        <v>2</v>
      </c>
      <c r="F375" s="319">
        <f ca="1">IF($A375&lt;&gt;F$353,0,IF($A375&lt;&gt;$A374,1,MOD(F374-1+(COUNTIFS(G$353:$N$353,$A375)=COUNTIFS(G375:$N375,1)),F$352)+1))</f>
        <v>2</v>
      </c>
      <c r="G375" s="319">
        <f ca="1">IF($A375&lt;&gt;G$353,0,IF($A375&lt;&gt;$A374,1,MOD(G374-1+(COUNTIFS(H$353:$N$353,$A375)=COUNTIFS(H375:$N375,1)),G$352)+1))</f>
        <v>0</v>
      </c>
      <c r="H375" s="319">
        <f ca="1">IF($A375&lt;&gt;H$353,0,IF($A375&lt;&gt;$A374,1,MOD(H374-1+(COUNTIFS(I$353:$N$353,$A375)=COUNTIFS(I375:$N375,1)),H$352)+1))</f>
        <v>0</v>
      </c>
      <c r="I375" s="319">
        <f ca="1">IF($A375&lt;&gt;I$353,0,IF($A375&lt;&gt;$A374,1,MOD(I374-1+(COUNTIFS(N$353:$N$353,$A375)=COUNTIFS(N375:$N375,1)),I$352)+1))</f>
        <v>0</v>
      </c>
      <c r="J375" s="319"/>
      <c r="K375" s="319"/>
      <c r="L375" s="319"/>
      <c r="M375" s="319"/>
      <c r="O375">
        <v>21</v>
      </c>
      <c r="P375" s="124">
        <f t="shared" ca="1" si="876"/>
        <v>-0.5</v>
      </c>
      <c r="Q375" s="124">
        <f t="shared" ca="1" si="877"/>
        <v>0</v>
      </c>
      <c r="R375" s="124">
        <f t="shared" ca="1" si="878"/>
        <v>0</v>
      </c>
      <c r="S375" s="124">
        <f t="shared" ca="1" si="879"/>
        <v>0</v>
      </c>
      <c r="T375" s="124">
        <f t="shared" ca="1" si="880"/>
        <v>0</v>
      </c>
      <c r="U375" s="124">
        <f t="shared" ca="1" si="881"/>
        <v>0</v>
      </c>
      <c r="V375" s="124">
        <f t="shared" ca="1" si="882"/>
        <v>0</v>
      </c>
      <c r="W375" s="124"/>
      <c r="X375" s="124"/>
      <c r="Y375" s="124"/>
      <c r="Z375" s="124"/>
    </row>
    <row r="376" spans="1:26" outlineLevel="1">
      <c r="A376">
        <f t="shared" ca="1" si="884"/>
        <v>1</v>
      </c>
      <c r="B376" t="str">
        <f t="shared" ca="1" si="875"/>
        <v>EP1 LPD2 LPS3</v>
      </c>
      <c r="C376" s="321">
        <f ca="1">IF($A376&lt;&gt;$A375,1,MOD(C375-1+(COUNTIFS(D$353:$N$353,$A376)=COUNTIFS(D376:$N376,1)),C$352)+1)</f>
        <v>1</v>
      </c>
      <c r="D376" s="319">
        <f ca="1">IF($A376&lt;&gt;D$353,0,IF($A376&lt;&gt;$A375,1,MOD(D375-1+(COUNTIFS(E$353:$N$353,$A376)=COUNTIFS(E376:$N376,1)),D$352)+1))</f>
        <v>0</v>
      </c>
      <c r="E376" s="319">
        <f ca="1">IF($A376&lt;&gt;E$353,0,IF($A376&lt;&gt;$A375,1,MOD(E375-1+(COUNTIFS(F$353:$N$353,$A376)=COUNTIFS(F376:$N376,1)),E$352)+1))</f>
        <v>2</v>
      </c>
      <c r="F376" s="319">
        <f ca="1">IF($A376&lt;&gt;F$353,0,IF($A376&lt;&gt;$A375,1,MOD(F375-1+(COUNTIFS(G$353:$N$353,$A376)=COUNTIFS(G376:$N376,1)),F$352)+1))</f>
        <v>3</v>
      </c>
      <c r="G376" s="319">
        <f ca="1">IF($A376&lt;&gt;G$353,0,IF($A376&lt;&gt;$A375,1,MOD(G375-1+(COUNTIFS(H$353:$N$353,$A376)=COUNTIFS(H376:$N376,1)),G$352)+1))</f>
        <v>0</v>
      </c>
      <c r="H376" s="319">
        <f ca="1">IF($A376&lt;&gt;H$353,0,IF($A376&lt;&gt;$A375,1,MOD(H375-1+(COUNTIFS(I$353:$N$353,$A376)=COUNTIFS(I376:$N376,1)),H$352)+1))</f>
        <v>0</v>
      </c>
      <c r="I376" s="319">
        <f ca="1">IF($A376&lt;&gt;I$353,0,IF($A376&lt;&gt;$A375,1,MOD(I375-1+(COUNTIFS(N$353:$N$353,$A376)=COUNTIFS(N376:$N376,1)),I$352)+1))</f>
        <v>0</v>
      </c>
      <c r="J376" s="319"/>
      <c r="K376" s="319"/>
      <c r="L376" s="319"/>
      <c r="M376" s="319"/>
      <c r="O376">
        <v>22</v>
      </c>
      <c r="P376" s="124">
        <f t="shared" ca="1" si="876"/>
        <v>-0.5</v>
      </c>
      <c r="Q376" s="124">
        <f t="shared" ca="1" si="877"/>
        <v>0</v>
      </c>
      <c r="R376" s="124">
        <f t="shared" ca="1" si="878"/>
        <v>0</v>
      </c>
      <c r="S376" s="124">
        <f t="shared" ca="1" si="879"/>
        <v>0.5</v>
      </c>
      <c r="T376" s="124">
        <f t="shared" ca="1" si="880"/>
        <v>0</v>
      </c>
      <c r="U376" s="124">
        <f t="shared" ca="1" si="881"/>
        <v>0</v>
      </c>
      <c r="V376" s="124">
        <f t="shared" ca="1" si="882"/>
        <v>0</v>
      </c>
      <c r="W376" s="124"/>
      <c r="X376" s="124"/>
      <c r="Y376" s="124"/>
      <c r="Z376" s="124"/>
    </row>
    <row r="377" spans="1:26" outlineLevel="1">
      <c r="A377">
        <f t="shared" ca="1" si="884"/>
        <v>1</v>
      </c>
      <c r="B377" t="str">
        <f t="shared" ca="1" si="875"/>
        <v>EP1 LPD3 LPS1</v>
      </c>
      <c r="C377" s="321">
        <f ca="1">IF($A377&lt;&gt;$A376,1,MOD(C376-1+(COUNTIFS(D$353:$N$353,$A377)=COUNTIFS(D377:$N377,1)),C$352)+1)</f>
        <v>1</v>
      </c>
      <c r="D377" s="319">
        <f ca="1">IF($A377&lt;&gt;D$353,0,IF($A377&lt;&gt;$A376,1,MOD(D376-1+(COUNTIFS(E$353:$N$353,$A377)=COUNTIFS(E377:$N377,1)),D$352)+1))</f>
        <v>0</v>
      </c>
      <c r="E377" s="319">
        <f ca="1">IF($A377&lt;&gt;E$353,0,IF($A377&lt;&gt;$A376,1,MOD(E376-1+(COUNTIFS(F$353:$N$353,$A377)=COUNTIFS(F377:$N377,1)),E$352)+1))</f>
        <v>3</v>
      </c>
      <c r="F377" s="319">
        <f ca="1">IF($A377&lt;&gt;F$353,0,IF($A377&lt;&gt;$A376,1,MOD(F376-1+(COUNTIFS(G$353:$N$353,$A377)=COUNTIFS(G377:$N377,1)),F$352)+1))</f>
        <v>1</v>
      </c>
      <c r="G377" s="319">
        <f ca="1">IF($A377&lt;&gt;G$353,0,IF($A377&lt;&gt;$A376,1,MOD(G376-1+(COUNTIFS(H$353:$N$353,$A377)=COUNTIFS(H377:$N377,1)),G$352)+1))</f>
        <v>0</v>
      </c>
      <c r="H377" s="319">
        <f ca="1">IF($A377&lt;&gt;H$353,0,IF($A377&lt;&gt;$A376,1,MOD(H376-1+(COUNTIFS(I$353:$N$353,$A377)=COUNTIFS(I377:$N377,1)),H$352)+1))</f>
        <v>0</v>
      </c>
      <c r="I377" s="319">
        <f ca="1">IF($A377&lt;&gt;I$353,0,IF($A377&lt;&gt;$A376,1,MOD(I376-1+(COUNTIFS(N$353:$N$353,$A377)=COUNTIFS(N377:$N377,1)),I$352)+1))</f>
        <v>0</v>
      </c>
      <c r="J377" s="319"/>
      <c r="K377" s="319"/>
      <c r="L377" s="319"/>
      <c r="M377" s="319"/>
      <c r="O377">
        <v>23</v>
      </c>
      <c r="P377" s="124">
        <f t="shared" ca="1" si="876"/>
        <v>-0.5</v>
      </c>
      <c r="Q377" s="124">
        <f t="shared" ca="1" si="877"/>
        <v>0</v>
      </c>
      <c r="R377" s="124">
        <f t="shared" ca="1" si="878"/>
        <v>0.5</v>
      </c>
      <c r="S377" s="124">
        <f t="shared" ca="1" si="879"/>
        <v>-0.5</v>
      </c>
      <c r="T377" s="124">
        <f t="shared" ca="1" si="880"/>
        <v>0</v>
      </c>
      <c r="U377" s="124">
        <f t="shared" ca="1" si="881"/>
        <v>0</v>
      </c>
      <c r="V377" s="124">
        <f t="shared" ca="1" si="882"/>
        <v>0</v>
      </c>
      <c r="W377" s="124"/>
      <c r="X377" s="124"/>
      <c r="Y377" s="124"/>
      <c r="Z377" s="124"/>
    </row>
    <row r="378" spans="1:26" outlineLevel="1">
      <c r="A378">
        <f t="shared" ca="1" si="884"/>
        <v>1</v>
      </c>
      <c r="B378" t="str">
        <f t="shared" ca="1" si="875"/>
        <v>EP1 LPD3 LPS2</v>
      </c>
      <c r="C378" s="321">
        <f ca="1">IF($A378&lt;&gt;$A377,1,MOD(C377-1+(COUNTIFS(D$353:$N$353,$A378)=COUNTIFS(D378:$N378,1)),C$352)+1)</f>
        <v>1</v>
      </c>
      <c r="D378" s="319">
        <f ca="1">IF($A378&lt;&gt;D$353,0,IF($A378&lt;&gt;$A377,1,MOD(D377-1+(COUNTIFS(E$353:$N$353,$A378)=COUNTIFS(E378:$N378,1)),D$352)+1))</f>
        <v>0</v>
      </c>
      <c r="E378" s="319">
        <f ca="1">IF($A378&lt;&gt;E$353,0,IF($A378&lt;&gt;$A377,1,MOD(E377-1+(COUNTIFS(F$353:$N$353,$A378)=COUNTIFS(F378:$N378,1)),E$352)+1))</f>
        <v>3</v>
      </c>
      <c r="F378" s="319">
        <f ca="1">IF($A378&lt;&gt;F$353,0,IF($A378&lt;&gt;$A377,1,MOD(F377-1+(COUNTIFS(G$353:$N$353,$A378)=COUNTIFS(G378:$N378,1)),F$352)+1))</f>
        <v>2</v>
      </c>
      <c r="G378" s="319">
        <f ca="1">IF($A378&lt;&gt;G$353,0,IF($A378&lt;&gt;$A377,1,MOD(G377-1+(COUNTIFS(H$353:$N$353,$A378)=COUNTIFS(H378:$N378,1)),G$352)+1))</f>
        <v>0</v>
      </c>
      <c r="H378" s="319">
        <f ca="1">IF($A378&lt;&gt;H$353,0,IF($A378&lt;&gt;$A377,1,MOD(H377-1+(COUNTIFS(I$353:$N$353,$A378)=COUNTIFS(I378:$N378,1)),H$352)+1))</f>
        <v>0</v>
      </c>
      <c r="I378" s="319">
        <f ca="1">IF($A378&lt;&gt;I$353,0,IF($A378&lt;&gt;$A377,1,MOD(I377-1+(COUNTIFS(N$353:$N$353,$A378)=COUNTIFS(N378:$N378,1)),I$352)+1))</f>
        <v>0</v>
      </c>
      <c r="J378" s="319"/>
      <c r="K378" s="319"/>
      <c r="L378" s="319"/>
      <c r="M378" s="319"/>
      <c r="O378">
        <v>24</v>
      </c>
      <c r="P378" s="124">
        <f t="shared" ca="1" si="876"/>
        <v>-0.5</v>
      </c>
      <c r="Q378" s="124">
        <f t="shared" ca="1" si="877"/>
        <v>0</v>
      </c>
      <c r="R378" s="124">
        <f t="shared" ca="1" si="878"/>
        <v>0.5</v>
      </c>
      <c r="S378" s="124">
        <f t="shared" ca="1" si="879"/>
        <v>0</v>
      </c>
      <c r="T378" s="124">
        <f t="shared" ca="1" si="880"/>
        <v>0</v>
      </c>
      <c r="U378" s="124">
        <f t="shared" ca="1" si="881"/>
        <v>0</v>
      </c>
      <c r="V378" s="124">
        <f t="shared" ca="1" si="882"/>
        <v>0</v>
      </c>
      <c r="W378" s="124"/>
      <c r="X378" s="124"/>
      <c r="Y378" s="124"/>
      <c r="Z378" s="124"/>
    </row>
    <row r="379" spans="1:26" outlineLevel="1">
      <c r="A379">
        <f t="shared" ca="1" si="884"/>
        <v>1</v>
      </c>
      <c r="B379" t="str">
        <f t="shared" ca="1" si="875"/>
        <v>EP1 LPD3 LPS3</v>
      </c>
      <c r="C379" s="321">
        <f ca="1">IF($A379&lt;&gt;$A378,1,MOD(C378-1+(COUNTIFS(D$353:$N$353,$A379)=COUNTIFS(D379:$N379,1)),C$352)+1)</f>
        <v>1</v>
      </c>
      <c r="D379" s="319">
        <f ca="1">IF($A379&lt;&gt;D$353,0,IF($A379&lt;&gt;$A378,1,MOD(D378-1+(COUNTIFS(E$353:$N$353,$A379)=COUNTIFS(E379:$N379,1)),D$352)+1))</f>
        <v>0</v>
      </c>
      <c r="E379" s="319">
        <f ca="1">IF($A379&lt;&gt;E$353,0,IF($A379&lt;&gt;$A378,1,MOD(E378-1+(COUNTIFS(F$353:$N$353,$A379)=COUNTIFS(F379:$N379,1)),E$352)+1))</f>
        <v>3</v>
      </c>
      <c r="F379" s="319">
        <f ca="1">IF($A379&lt;&gt;F$353,0,IF($A379&lt;&gt;$A378,1,MOD(F378-1+(COUNTIFS(G$353:$N$353,$A379)=COUNTIFS(G379:$N379,1)),F$352)+1))</f>
        <v>3</v>
      </c>
      <c r="G379" s="319">
        <f ca="1">IF($A379&lt;&gt;G$353,0,IF($A379&lt;&gt;$A378,1,MOD(G378-1+(COUNTIFS(H$353:$N$353,$A379)=COUNTIFS(H379:$N379,1)),G$352)+1))</f>
        <v>0</v>
      </c>
      <c r="H379" s="319">
        <f ca="1">IF($A379&lt;&gt;H$353,0,IF($A379&lt;&gt;$A378,1,MOD(H378-1+(COUNTIFS(I$353:$N$353,$A379)=COUNTIFS(I379:$N379,1)),H$352)+1))</f>
        <v>0</v>
      </c>
      <c r="I379" s="319">
        <f ca="1">IF($A379&lt;&gt;I$353,0,IF($A379&lt;&gt;$A378,1,MOD(I378-1+(COUNTIFS(N$353:$N$353,$A379)=COUNTIFS(N379:$N379,1)),I$352)+1))</f>
        <v>0</v>
      </c>
      <c r="J379" s="319"/>
      <c r="K379" s="319"/>
      <c r="L379" s="319"/>
      <c r="M379" s="319"/>
      <c r="O379">
        <v>25</v>
      </c>
      <c r="P379" s="124">
        <f t="shared" ca="1" si="876"/>
        <v>-0.5</v>
      </c>
      <c r="Q379" s="124">
        <f t="shared" ca="1" si="877"/>
        <v>0</v>
      </c>
      <c r="R379" s="124">
        <f t="shared" ca="1" si="878"/>
        <v>0.5</v>
      </c>
      <c r="S379" s="124">
        <f t="shared" ca="1" si="879"/>
        <v>0.5</v>
      </c>
      <c r="T379" s="124">
        <f t="shared" ca="1" si="880"/>
        <v>0</v>
      </c>
      <c r="U379" s="124">
        <f t="shared" ca="1" si="881"/>
        <v>0</v>
      </c>
      <c r="V379" s="124">
        <f t="shared" ca="1" si="882"/>
        <v>0</v>
      </c>
      <c r="W379" s="124"/>
      <c r="X379" s="124"/>
      <c r="Y379" s="124"/>
      <c r="Z379" s="124"/>
    </row>
    <row r="380" spans="1:26" outlineLevel="1">
      <c r="A380">
        <f t="shared" ca="1" si="884"/>
        <v>1</v>
      </c>
      <c r="B380" t="str">
        <f t="shared" ca="1" si="875"/>
        <v>EP2 LPD1 LPS1</v>
      </c>
      <c r="C380" s="321">
        <f ca="1">IF($A380&lt;&gt;$A379,1,MOD(C379-1+(COUNTIFS(D$353:$N$353,$A380)=COUNTIFS(D380:$N380,1)),C$352)+1)</f>
        <v>2</v>
      </c>
      <c r="D380" s="319">
        <f ca="1">IF($A380&lt;&gt;D$353,0,IF($A380&lt;&gt;$A379,1,MOD(D379-1+(COUNTIFS(E$353:$N$353,$A380)=COUNTIFS(E380:$N380,1)),D$352)+1))</f>
        <v>0</v>
      </c>
      <c r="E380" s="319">
        <f ca="1">IF($A380&lt;&gt;E$353,0,IF($A380&lt;&gt;$A379,1,MOD(E379-1+(COUNTIFS(F$353:$N$353,$A380)=COUNTIFS(F380:$N380,1)),E$352)+1))</f>
        <v>1</v>
      </c>
      <c r="F380" s="319">
        <f ca="1">IF($A380&lt;&gt;F$353,0,IF($A380&lt;&gt;$A379,1,MOD(F379-1+(COUNTIFS(G$353:$N$353,$A380)=COUNTIFS(G380:$N380,1)),F$352)+1))</f>
        <v>1</v>
      </c>
      <c r="G380" s="319">
        <f ca="1">IF($A380&lt;&gt;G$353,0,IF($A380&lt;&gt;$A379,1,MOD(G379-1+(COUNTIFS(H$353:$N$353,$A380)=COUNTIFS(H380:$N380,1)),G$352)+1))</f>
        <v>0</v>
      </c>
      <c r="H380" s="319">
        <f ca="1">IF($A380&lt;&gt;H$353,0,IF($A380&lt;&gt;$A379,1,MOD(H379-1+(COUNTIFS(I$353:$N$353,$A380)=COUNTIFS(I380:$N380,1)),H$352)+1))</f>
        <v>0</v>
      </c>
      <c r="I380" s="319">
        <f ca="1">IF($A380&lt;&gt;I$353,0,IF($A380&lt;&gt;$A379,1,MOD(I379-1+(COUNTIFS(N$353:$N$353,$A380)=COUNTIFS(N380:$N380,1)),I$352)+1))</f>
        <v>0</v>
      </c>
      <c r="J380" s="319"/>
      <c r="K380" s="319"/>
      <c r="L380" s="319"/>
      <c r="M380" s="319"/>
      <c r="O380">
        <v>26</v>
      </c>
      <c r="P380" s="124">
        <f t="shared" ca="1" si="876"/>
        <v>0</v>
      </c>
      <c r="Q380" s="124">
        <f t="shared" ca="1" si="877"/>
        <v>0</v>
      </c>
      <c r="R380" s="124">
        <f t="shared" ca="1" si="878"/>
        <v>-0.5</v>
      </c>
      <c r="S380" s="124">
        <f t="shared" ca="1" si="879"/>
        <v>-0.5</v>
      </c>
      <c r="T380" s="124">
        <f t="shared" ca="1" si="880"/>
        <v>0</v>
      </c>
      <c r="U380" s="124">
        <f t="shared" ca="1" si="881"/>
        <v>0</v>
      </c>
      <c r="V380" s="124">
        <f t="shared" ca="1" si="882"/>
        <v>0</v>
      </c>
      <c r="W380" s="124"/>
      <c r="X380" s="124"/>
      <c r="Y380" s="124"/>
      <c r="Z380" s="124"/>
    </row>
    <row r="381" spans="1:26" outlineLevel="1">
      <c r="A381">
        <f t="shared" ca="1" si="884"/>
        <v>1</v>
      </c>
      <c r="B381" t="str">
        <f t="shared" ca="1" si="875"/>
        <v>EP2 LPD1 LPS2</v>
      </c>
      <c r="C381" s="321">
        <f ca="1">IF($A381&lt;&gt;$A380,1,MOD(C380-1+(COUNTIFS(D$353:$N$353,$A381)=COUNTIFS(D381:$N381,1)),C$352)+1)</f>
        <v>2</v>
      </c>
      <c r="D381" s="319">
        <f ca="1">IF($A381&lt;&gt;D$353,0,IF($A381&lt;&gt;$A380,1,MOD(D380-1+(COUNTIFS(E$353:$N$353,$A381)=COUNTIFS(E381:$N381,1)),D$352)+1))</f>
        <v>0</v>
      </c>
      <c r="E381" s="319">
        <f ca="1">IF($A381&lt;&gt;E$353,0,IF($A381&lt;&gt;$A380,1,MOD(E380-1+(COUNTIFS(F$353:$N$353,$A381)=COUNTIFS(F381:$N381,1)),E$352)+1))</f>
        <v>1</v>
      </c>
      <c r="F381" s="319">
        <f ca="1">IF($A381&lt;&gt;F$353,0,IF($A381&lt;&gt;$A380,1,MOD(F380-1+(COUNTIFS(G$353:$N$353,$A381)=COUNTIFS(G381:$N381,1)),F$352)+1))</f>
        <v>2</v>
      </c>
      <c r="G381" s="319">
        <f ca="1">IF($A381&lt;&gt;G$353,0,IF($A381&lt;&gt;$A380,1,MOD(G380-1+(COUNTIFS(H$353:$N$353,$A381)=COUNTIFS(H381:$N381,1)),G$352)+1))</f>
        <v>0</v>
      </c>
      <c r="H381" s="319">
        <f ca="1">IF($A381&lt;&gt;H$353,0,IF($A381&lt;&gt;$A380,1,MOD(H380-1+(COUNTIFS(I$353:$N$353,$A381)=COUNTIFS(I381:$N381,1)),H$352)+1))</f>
        <v>0</v>
      </c>
      <c r="I381" s="319">
        <f ca="1">IF($A381&lt;&gt;I$353,0,IF($A381&lt;&gt;$A380,1,MOD(I380-1+(COUNTIFS(N$353:$N$353,$A381)=COUNTIFS(N381:$N381,1)),I$352)+1))</f>
        <v>0</v>
      </c>
      <c r="J381" s="319"/>
      <c r="K381" s="319"/>
      <c r="L381" s="319"/>
      <c r="M381" s="319"/>
      <c r="O381">
        <v>27</v>
      </c>
      <c r="P381" s="124">
        <f t="shared" ca="1" si="876"/>
        <v>0</v>
      </c>
      <c r="Q381" s="124">
        <f t="shared" ca="1" si="877"/>
        <v>0</v>
      </c>
      <c r="R381" s="124">
        <f t="shared" ca="1" si="878"/>
        <v>-0.5</v>
      </c>
      <c r="S381" s="124">
        <f t="shared" ca="1" si="879"/>
        <v>0</v>
      </c>
      <c r="T381" s="124">
        <f t="shared" ca="1" si="880"/>
        <v>0</v>
      </c>
      <c r="U381" s="124">
        <f t="shared" ca="1" si="881"/>
        <v>0</v>
      </c>
      <c r="V381" s="124">
        <f t="shared" ca="1" si="882"/>
        <v>0</v>
      </c>
      <c r="W381" s="124"/>
      <c r="X381" s="124"/>
      <c r="Y381" s="124"/>
      <c r="Z381" s="124"/>
    </row>
    <row r="382" spans="1:26" outlineLevel="1">
      <c r="A382">
        <f t="shared" ca="1" si="884"/>
        <v>1</v>
      </c>
      <c r="B382" t="str">
        <f t="shared" ca="1" si="875"/>
        <v>EP2 LPD1 LPS3</v>
      </c>
      <c r="C382" s="321">
        <f ca="1">IF($A382&lt;&gt;$A381,1,MOD(C381-1+(COUNTIFS(D$353:$N$353,$A382)=COUNTIFS(D382:$N382,1)),C$352)+1)</f>
        <v>2</v>
      </c>
      <c r="D382" s="319">
        <f ca="1">IF($A382&lt;&gt;D$353,0,IF($A382&lt;&gt;$A381,1,MOD(D381-1+(COUNTIFS(E$353:$N$353,$A382)=COUNTIFS(E382:$N382,1)),D$352)+1))</f>
        <v>0</v>
      </c>
      <c r="E382" s="319">
        <f ca="1">IF($A382&lt;&gt;E$353,0,IF($A382&lt;&gt;$A381,1,MOD(E381-1+(COUNTIFS(F$353:$N$353,$A382)=COUNTIFS(F382:$N382,1)),E$352)+1))</f>
        <v>1</v>
      </c>
      <c r="F382" s="319">
        <f ca="1">IF($A382&lt;&gt;F$353,0,IF($A382&lt;&gt;$A381,1,MOD(F381-1+(COUNTIFS(G$353:$N$353,$A382)=COUNTIFS(G382:$N382,1)),F$352)+1))</f>
        <v>3</v>
      </c>
      <c r="G382" s="319">
        <f ca="1">IF($A382&lt;&gt;G$353,0,IF($A382&lt;&gt;$A381,1,MOD(G381-1+(COUNTIFS(H$353:$N$353,$A382)=COUNTIFS(H382:$N382,1)),G$352)+1))</f>
        <v>0</v>
      </c>
      <c r="H382" s="319">
        <f ca="1">IF($A382&lt;&gt;H$353,0,IF($A382&lt;&gt;$A381,1,MOD(H381-1+(COUNTIFS(I$353:$N$353,$A382)=COUNTIFS(I382:$N382,1)),H$352)+1))</f>
        <v>0</v>
      </c>
      <c r="I382" s="319">
        <f ca="1">IF($A382&lt;&gt;I$353,0,IF($A382&lt;&gt;$A381,1,MOD(I381-1+(COUNTIFS(N$353:$N$353,$A382)=COUNTIFS(N382:$N382,1)),I$352)+1))</f>
        <v>0</v>
      </c>
      <c r="J382" s="319"/>
      <c r="K382" s="319"/>
      <c r="L382" s="319"/>
      <c r="M382" s="319"/>
      <c r="O382">
        <v>28</v>
      </c>
      <c r="P382" s="124">
        <f t="shared" ca="1" si="876"/>
        <v>0</v>
      </c>
      <c r="Q382" s="124">
        <f t="shared" ca="1" si="877"/>
        <v>0</v>
      </c>
      <c r="R382" s="124">
        <f t="shared" ca="1" si="878"/>
        <v>-0.5</v>
      </c>
      <c r="S382" s="124">
        <f t="shared" ca="1" si="879"/>
        <v>0.5</v>
      </c>
      <c r="T382" s="124">
        <f t="shared" ca="1" si="880"/>
        <v>0</v>
      </c>
      <c r="U382" s="124">
        <f t="shared" ca="1" si="881"/>
        <v>0</v>
      </c>
      <c r="V382" s="124">
        <f t="shared" ca="1" si="882"/>
        <v>0</v>
      </c>
      <c r="W382" s="124"/>
      <c r="X382" s="124"/>
      <c r="Y382" s="124"/>
      <c r="Z382" s="124"/>
    </row>
    <row r="383" spans="1:26" outlineLevel="1">
      <c r="A383">
        <f t="shared" ca="1" si="884"/>
        <v>1</v>
      </c>
      <c r="B383" t="str">
        <f t="shared" ca="1" si="875"/>
        <v>EP2 LPD2 LPS1</v>
      </c>
      <c r="C383" s="321">
        <f ca="1">IF($A383&lt;&gt;$A382,1,MOD(C382-1+(COUNTIFS(D$353:$N$353,$A383)=COUNTIFS(D383:$N383,1)),C$352)+1)</f>
        <v>2</v>
      </c>
      <c r="D383" s="319">
        <f ca="1">IF($A383&lt;&gt;D$353,0,IF($A383&lt;&gt;$A382,1,MOD(D382-1+(COUNTIFS(E$353:$N$353,$A383)=COUNTIFS(E383:$N383,1)),D$352)+1))</f>
        <v>0</v>
      </c>
      <c r="E383" s="319">
        <f ca="1">IF($A383&lt;&gt;E$353,0,IF($A383&lt;&gt;$A382,1,MOD(E382-1+(COUNTIFS(F$353:$N$353,$A383)=COUNTIFS(F383:$N383,1)),E$352)+1))</f>
        <v>2</v>
      </c>
      <c r="F383" s="319">
        <f ca="1">IF($A383&lt;&gt;F$353,0,IF($A383&lt;&gt;$A382,1,MOD(F382-1+(COUNTIFS(G$353:$N$353,$A383)=COUNTIFS(G383:$N383,1)),F$352)+1))</f>
        <v>1</v>
      </c>
      <c r="G383" s="319">
        <f ca="1">IF($A383&lt;&gt;G$353,0,IF($A383&lt;&gt;$A382,1,MOD(G382-1+(COUNTIFS(H$353:$N$353,$A383)=COUNTIFS(H383:$N383,1)),G$352)+1))</f>
        <v>0</v>
      </c>
      <c r="H383" s="319">
        <f ca="1">IF($A383&lt;&gt;H$353,0,IF($A383&lt;&gt;$A382,1,MOD(H382-1+(COUNTIFS(I$353:$N$353,$A383)=COUNTIFS(I383:$N383,1)),H$352)+1))</f>
        <v>0</v>
      </c>
      <c r="I383" s="319">
        <f ca="1">IF($A383&lt;&gt;I$353,0,IF($A383&lt;&gt;$A382,1,MOD(I382-1+(COUNTIFS(N$353:$N$353,$A383)=COUNTIFS(N383:$N383,1)),I$352)+1))</f>
        <v>0</v>
      </c>
      <c r="J383" s="319"/>
      <c r="K383" s="319"/>
      <c r="L383" s="319"/>
      <c r="M383" s="319"/>
      <c r="O383">
        <v>29</v>
      </c>
      <c r="P383" s="124">
        <f t="shared" ca="1" si="876"/>
        <v>0</v>
      </c>
      <c r="Q383" s="124">
        <f t="shared" ca="1" si="877"/>
        <v>0</v>
      </c>
      <c r="R383" s="124">
        <f t="shared" ca="1" si="878"/>
        <v>0</v>
      </c>
      <c r="S383" s="124">
        <f t="shared" ca="1" si="879"/>
        <v>-0.5</v>
      </c>
      <c r="T383" s="124">
        <f t="shared" ca="1" si="880"/>
        <v>0</v>
      </c>
      <c r="U383" s="124">
        <f t="shared" ca="1" si="881"/>
        <v>0</v>
      </c>
      <c r="V383" s="124">
        <f t="shared" ca="1" si="882"/>
        <v>0</v>
      </c>
      <c r="W383" s="124"/>
      <c r="X383" s="124"/>
      <c r="Y383" s="124"/>
      <c r="Z383" s="124"/>
    </row>
    <row r="384" spans="1:26" outlineLevel="1">
      <c r="A384">
        <f t="shared" ca="1" si="884"/>
        <v>1</v>
      </c>
      <c r="B384" t="str">
        <f t="shared" ca="1" si="875"/>
        <v>EP2 LPD2 LPS2</v>
      </c>
      <c r="C384" s="321">
        <f ca="1">IF($A384&lt;&gt;$A383,1,MOD(C383-1+(COUNTIFS(D$353:$N$353,$A384)=COUNTIFS(D384:$N384,1)),C$352)+1)</f>
        <v>2</v>
      </c>
      <c r="D384" s="319">
        <f ca="1">IF($A384&lt;&gt;D$353,0,IF($A384&lt;&gt;$A383,1,MOD(D383-1+(COUNTIFS(E$353:$N$353,$A384)=COUNTIFS(E384:$N384,1)),D$352)+1))</f>
        <v>0</v>
      </c>
      <c r="E384" s="319">
        <f ca="1">IF($A384&lt;&gt;E$353,0,IF($A384&lt;&gt;$A383,1,MOD(E383-1+(COUNTIFS(F$353:$N$353,$A384)=COUNTIFS(F384:$N384,1)),E$352)+1))</f>
        <v>2</v>
      </c>
      <c r="F384" s="319">
        <f ca="1">IF($A384&lt;&gt;F$353,0,IF($A384&lt;&gt;$A383,1,MOD(F383-1+(COUNTIFS(G$353:$N$353,$A384)=COUNTIFS(G384:$N384,1)),F$352)+1))</f>
        <v>2</v>
      </c>
      <c r="G384" s="319">
        <f ca="1">IF($A384&lt;&gt;G$353,0,IF($A384&lt;&gt;$A383,1,MOD(G383-1+(COUNTIFS(H$353:$N$353,$A384)=COUNTIFS(H384:$N384,1)),G$352)+1))</f>
        <v>0</v>
      </c>
      <c r="H384" s="319">
        <f ca="1">IF($A384&lt;&gt;H$353,0,IF($A384&lt;&gt;$A383,1,MOD(H383-1+(COUNTIFS(I$353:$N$353,$A384)=COUNTIFS(I384:$N384,1)),H$352)+1))</f>
        <v>0</v>
      </c>
      <c r="I384" s="319">
        <f ca="1">IF($A384&lt;&gt;I$353,0,IF($A384&lt;&gt;$A383,1,MOD(I383-1+(COUNTIFS(N$353:$N$353,$A384)=COUNTIFS(N384:$N384,1)),I$352)+1))</f>
        <v>0</v>
      </c>
      <c r="J384" s="319"/>
      <c r="K384" s="319"/>
      <c r="L384" s="319"/>
      <c r="M384" s="319"/>
      <c r="O384">
        <v>30</v>
      </c>
      <c r="P384" s="124">
        <f t="shared" ca="1" si="876"/>
        <v>0</v>
      </c>
      <c r="Q384" s="124">
        <f t="shared" ca="1" si="877"/>
        <v>0</v>
      </c>
      <c r="R384" s="124">
        <f t="shared" ca="1" si="878"/>
        <v>0</v>
      </c>
      <c r="S384" s="124">
        <f t="shared" ca="1" si="879"/>
        <v>0</v>
      </c>
      <c r="T384" s="124">
        <f t="shared" ca="1" si="880"/>
        <v>0</v>
      </c>
      <c r="U384" s="124">
        <f t="shared" ca="1" si="881"/>
        <v>0</v>
      </c>
      <c r="V384" s="124">
        <f t="shared" ca="1" si="882"/>
        <v>0</v>
      </c>
      <c r="W384" s="124"/>
      <c r="X384" s="124"/>
      <c r="Y384" s="124"/>
      <c r="Z384" s="124"/>
    </row>
    <row r="385" spans="1:26" outlineLevel="1">
      <c r="A385">
        <f t="shared" ca="1" si="884"/>
        <v>1</v>
      </c>
      <c r="B385" t="str">
        <f t="shared" ca="1" si="875"/>
        <v>EP2 LPD2 LPS3</v>
      </c>
      <c r="C385" s="321">
        <f ca="1">IF($A385&lt;&gt;$A384,1,MOD(C384-1+(COUNTIFS(D$353:$N$353,$A385)=COUNTIFS(D385:$N385,1)),C$352)+1)</f>
        <v>2</v>
      </c>
      <c r="D385" s="319">
        <f ca="1">IF($A385&lt;&gt;D$353,0,IF($A385&lt;&gt;$A384,1,MOD(D384-1+(COUNTIFS(E$353:$N$353,$A385)=COUNTIFS(E385:$N385,1)),D$352)+1))</f>
        <v>0</v>
      </c>
      <c r="E385" s="319">
        <f ca="1">IF($A385&lt;&gt;E$353,0,IF($A385&lt;&gt;$A384,1,MOD(E384-1+(COUNTIFS(F$353:$N$353,$A385)=COUNTIFS(F385:$N385,1)),E$352)+1))</f>
        <v>2</v>
      </c>
      <c r="F385" s="319">
        <f ca="1">IF($A385&lt;&gt;F$353,0,IF($A385&lt;&gt;$A384,1,MOD(F384-1+(COUNTIFS(G$353:$N$353,$A385)=COUNTIFS(G385:$N385,1)),F$352)+1))</f>
        <v>3</v>
      </c>
      <c r="G385" s="319">
        <f ca="1">IF($A385&lt;&gt;G$353,0,IF($A385&lt;&gt;$A384,1,MOD(G384-1+(COUNTIFS(H$353:$N$353,$A385)=COUNTIFS(H385:$N385,1)),G$352)+1))</f>
        <v>0</v>
      </c>
      <c r="H385" s="319">
        <f ca="1">IF($A385&lt;&gt;H$353,0,IF($A385&lt;&gt;$A384,1,MOD(H384-1+(COUNTIFS(I$353:$N$353,$A385)=COUNTIFS(I385:$N385,1)),H$352)+1))</f>
        <v>0</v>
      </c>
      <c r="I385" s="319">
        <f ca="1">IF($A385&lt;&gt;I$353,0,IF($A385&lt;&gt;$A384,1,MOD(I384-1+(COUNTIFS(N$353:$N$353,$A385)=COUNTIFS(N385:$N385,1)),I$352)+1))</f>
        <v>0</v>
      </c>
      <c r="J385" s="319"/>
      <c r="K385" s="319"/>
      <c r="L385" s="319"/>
      <c r="M385" s="319"/>
      <c r="O385">
        <v>31</v>
      </c>
      <c r="P385" s="124">
        <f t="shared" ca="1" si="876"/>
        <v>0</v>
      </c>
      <c r="Q385" s="124">
        <f t="shared" ca="1" si="877"/>
        <v>0</v>
      </c>
      <c r="R385" s="124">
        <f t="shared" ca="1" si="878"/>
        <v>0</v>
      </c>
      <c r="S385" s="124">
        <f t="shared" ca="1" si="879"/>
        <v>0.5</v>
      </c>
      <c r="T385" s="124">
        <f t="shared" ca="1" si="880"/>
        <v>0</v>
      </c>
      <c r="U385" s="124">
        <f t="shared" ca="1" si="881"/>
        <v>0</v>
      </c>
      <c r="V385" s="124">
        <f t="shared" ca="1" si="882"/>
        <v>0</v>
      </c>
      <c r="W385" s="124"/>
      <c r="X385" s="124"/>
      <c r="Y385" s="124"/>
      <c r="Z385" s="124"/>
    </row>
    <row r="386" spans="1:26" outlineLevel="1">
      <c r="A386">
        <f t="shared" ca="1" si="884"/>
        <v>1</v>
      </c>
      <c r="B386" t="str">
        <f t="shared" ca="1" si="875"/>
        <v>EP2 LPD3 LPS1</v>
      </c>
      <c r="C386" s="321">
        <f ca="1">IF($A386&lt;&gt;$A385,1,MOD(C385-1+(COUNTIFS(D$353:$N$353,$A386)=COUNTIFS(D386:$N386,1)),C$352)+1)</f>
        <v>2</v>
      </c>
      <c r="D386" s="319">
        <f ca="1">IF($A386&lt;&gt;D$353,0,IF($A386&lt;&gt;$A385,1,MOD(D385-1+(COUNTIFS(E$353:$N$353,$A386)=COUNTIFS(E386:$N386,1)),D$352)+1))</f>
        <v>0</v>
      </c>
      <c r="E386" s="319">
        <f ca="1">IF($A386&lt;&gt;E$353,0,IF($A386&lt;&gt;$A385,1,MOD(E385-1+(COUNTIFS(F$353:$N$353,$A386)=COUNTIFS(F386:$N386,1)),E$352)+1))</f>
        <v>3</v>
      </c>
      <c r="F386" s="319">
        <f ca="1">IF($A386&lt;&gt;F$353,0,IF($A386&lt;&gt;$A385,1,MOD(F385-1+(COUNTIFS(G$353:$N$353,$A386)=COUNTIFS(G386:$N386,1)),F$352)+1))</f>
        <v>1</v>
      </c>
      <c r="G386" s="319">
        <f ca="1">IF($A386&lt;&gt;G$353,0,IF($A386&lt;&gt;$A385,1,MOD(G385-1+(COUNTIFS(H$353:$N$353,$A386)=COUNTIFS(H386:$N386,1)),G$352)+1))</f>
        <v>0</v>
      </c>
      <c r="H386" s="319">
        <f ca="1">IF($A386&lt;&gt;H$353,0,IF($A386&lt;&gt;$A385,1,MOD(H385-1+(COUNTIFS(I$353:$N$353,$A386)=COUNTIFS(I386:$N386,1)),H$352)+1))</f>
        <v>0</v>
      </c>
      <c r="I386" s="319">
        <f ca="1">IF($A386&lt;&gt;I$353,0,IF($A386&lt;&gt;$A385,1,MOD(I385-1+(COUNTIFS(N$353:$N$353,$A386)=COUNTIFS(N386:$N386,1)),I$352)+1))</f>
        <v>0</v>
      </c>
      <c r="J386" s="319"/>
      <c r="K386" s="319"/>
      <c r="L386" s="319"/>
      <c r="M386" s="319"/>
      <c r="O386">
        <v>32</v>
      </c>
      <c r="P386" s="124">
        <f t="shared" ca="1" si="876"/>
        <v>0</v>
      </c>
      <c r="Q386" s="124">
        <f t="shared" ca="1" si="877"/>
        <v>0</v>
      </c>
      <c r="R386" s="124">
        <f t="shared" ca="1" si="878"/>
        <v>0.5</v>
      </c>
      <c r="S386" s="124">
        <f t="shared" ca="1" si="879"/>
        <v>-0.5</v>
      </c>
      <c r="T386" s="124">
        <f t="shared" ca="1" si="880"/>
        <v>0</v>
      </c>
      <c r="U386" s="124">
        <f t="shared" ca="1" si="881"/>
        <v>0</v>
      </c>
      <c r="V386" s="124">
        <f t="shared" ca="1" si="882"/>
        <v>0</v>
      </c>
      <c r="W386" s="124"/>
      <c r="X386" s="124"/>
      <c r="Y386" s="124"/>
      <c r="Z386" s="124"/>
    </row>
    <row r="387" spans="1:26" outlineLevel="1">
      <c r="A387">
        <f t="shared" ca="1" si="884"/>
        <v>1</v>
      </c>
      <c r="B387" t="str">
        <f t="shared" ca="1" si="875"/>
        <v>EP2 LPD3 LPS2</v>
      </c>
      <c r="C387" s="321">
        <f ca="1">IF($A387&lt;&gt;$A386,1,MOD(C386-1+(COUNTIFS(D$353:$N$353,$A387)=COUNTIFS(D387:$N387,1)),C$352)+1)</f>
        <v>2</v>
      </c>
      <c r="D387" s="319">
        <f ca="1">IF($A387&lt;&gt;D$353,0,IF($A387&lt;&gt;$A386,1,MOD(D386-1+(COUNTIFS(E$353:$N$353,$A387)=COUNTIFS(E387:$N387,1)),D$352)+1))</f>
        <v>0</v>
      </c>
      <c r="E387" s="319">
        <f ca="1">IF($A387&lt;&gt;E$353,0,IF($A387&lt;&gt;$A386,1,MOD(E386-1+(COUNTIFS(F$353:$N$353,$A387)=COUNTIFS(F387:$N387,1)),E$352)+1))</f>
        <v>3</v>
      </c>
      <c r="F387" s="319">
        <f ca="1">IF($A387&lt;&gt;F$353,0,IF($A387&lt;&gt;$A386,1,MOD(F386-1+(COUNTIFS(G$353:$N$353,$A387)=COUNTIFS(G387:$N387,1)),F$352)+1))</f>
        <v>2</v>
      </c>
      <c r="G387" s="319">
        <f ca="1">IF($A387&lt;&gt;G$353,0,IF($A387&lt;&gt;$A386,1,MOD(G386-1+(COUNTIFS(H$353:$N$353,$A387)=COUNTIFS(H387:$N387,1)),G$352)+1))</f>
        <v>0</v>
      </c>
      <c r="H387" s="319">
        <f ca="1">IF($A387&lt;&gt;H$353,0,IF($A387&lt;&gt;$A386,1,MOD(H386-1+(COUNTIFS(I$353:$N$353,$A387)=COUNTIFS(I387:$N387,1)),H$352)+1))</f>
        <v>0</v>
      </c>
      <c r="I387" s="319">
        <f ca="1">IF($A387&lt;&gt;I$353,0,IF($A387&lt;&gt;$A386,1,MOD(I386-1+(COUNTIFS(N$353:$N$353,$A387)=COUNTIFS(N387:$N387,1)),I$352)+1))</f>
        <v>0</v>
      </c>
      <c r="J387" s="319"/>
      <c r="K387" s="319"/>
      <c r="L387" s="319"/>
      <c r="M387" s="319"/>
      <c r="O387">
        <v>33</v>
      </c>
      <c r="P387" s="124">
        <f t="shared" ref="P387:P418" ca="1" si="885">IF(C387=0,0,INDEX(C$345:C$348,C387,1))</f>
        <v>0</v>
      </c>
      <c r="Q387" s="124">
        <f t="shared" ref="Q387:Q418" ca="1" si="886">IF(D387=0,0,INDEX(D$345:D$348,D387,1))</f>
        <v>0</v>
      </c>
      <c r="R387" s="124">
        <f t="shared" ref="R387:R418" ca="1" si="887">IF(E387=0,0,INDEX(E$345:E$348,E387,1))</f>
        <v>0.5</v>
      </c>
      <c r="S387" s="124">
        <f t="shared" ref="S387:S418" ca="1" si="888">IF(F387=0,0,INDEX(F$345:F$348,F387,1))</f>
        <v>0</v>
      </c>
      <c r="T387" s="124">
        <f t="shared" ref="T387:T418" ca="1" si="889">IF(G387=0,0,INDEX(G$345:G$348,G387,1))</f>
        <v>0</v>
      </c>
      <c r="U387" s="124">
        <f t="shared" ref="U387:U418" ca="1" si="890">IF(H387=0,0,INDEX(H$345:H$348,H387,1))</f>
        <v>0</v>
      </c>
      <c r="V387" s="124">
        <f t="shared" ref="V387:V418" ca="1" si="891">IF(I387=0,0,INDEX(I$345:I$348,I387,1))</f>
        <v>0</v>
      </c>
      <c r="W387" s="124"/>
      <c r="X387" s="124"/>
      <c r="Y387" s="124"/>
      <c r="Z387" s="124"/>
    </row>
    <row r="388" spans="1:26" outlineLevel="1">
      <c r="A388">
        <f t="shared" ca="1" si="884"/>
        <v>1</v>
      </c>
      <c r="B388" t="str">
        <f t="shared" ca="1" si="875"/>
        <v>EP2 LPD3 LPS3</v>
      </c>
      <c r="C388" s="321">
        <f ca="1">IF($A388&lt;&gt;$A387,1,MOD(C387-1+(COUNTIFS(D$353:$N$353,$A388)=COUNTIFS(D388:$N388,1)),C$352)+1)</f>
        <v>2</v>
      </c>
      <c r="D388" s="319">
        <f ca="1">IF($A388&lt;&gt;D$353,0,IF($A388&lt;&gt;$A387,1,MOD(D387-1+(COUNTIFS(E$353:$N$353,$A388)=COUNTIFS(E388:$N388,1)),D$352)+1))</f>
        <v>0</v>
      </c>
      <c r="E388" s="319">
        <f ca="1">IF($A388&lt;&gt;E$353,0,IF($A388&lt;&gt;$A387,1,MOD(E387-1+(COUNTIFS(F$353:$N$353,$A388)=COUNTIFS(F388:$N388,1)),E$352)+1))</f>
        <v>3</v>
      </c>
      <c r="F388" s="319">
        <f ca="1">IF($A388&lt;&gt;F$353,0,IF($A388&lt;&gt;$A387,1,MOD(F387-1+(COUNTIFS(G$353:$N$353,$A388)=COUNTIFS(G388:$N388,1)),F$352)+1))</f>
        <v>3</v>
      </c>
      <c r="G388" s="319">
        <f ca="1">IF($A388&lt;&gt;G$353,0,IF($A388&lt;&gt;$A387,1,MOD(G387-1+(COUNTIFS(H$353:$N$353,$A388)=COUNTIFS(H388:$N388,1)),G$352)+1))</f>
        <v>0</v>
      </c>
      <c r="H388" s="319">
        <f ca="1">IF($A388&lt;&gt;H$353,0,IF($A388&lt;&gt;$A387,1,MOD(H387-1+(COUNTIFS(I$353:$N$353,$A388)=COUNTIFS(I388:$N388,1)),H$352)+1))</f>
        <v>0</v>
      </c>
      <c r="I388" s="319">
        <f ca="1">IF($A388&lt;&gt;I$353,0,IF($A388&lt;&gt;$A387,1,MOD(I387-1+(COUNTIFS(N$353:$N$353,$A388)=COUNTIFS(N388:$N388,1)),I$352)+1))</f>
        <v>0</v>
      </c>
      <c r="J388" s="319"/>
      <c r="K388" s="319"/>
      <c r="L388" s="319"/>
      <c r="M388" s="319"/>
      <c r="O388">
        <v>34</v>
      </c>
      <c r="P388" s="124">
        <f t="shared" ca="1" si="885"/>
        <v>0</v>
      </c>
      <c r="Q388" s="124">
        <f t="shared" ca="1" si="886"/>
        <v>0</v>
      </c>
      <c r="R388" s="124">
        <f t="shared" ca="1" si="887"/>
        <v>0.5</v>
      </c>
      <c r="S388" s="124">
        <f t="shared" ca="1" si="888"/>
        <v>0.5</v>
      </c>
      <c r="T388" s="124">
        <f t="shared" ca="1" si="889"/>
        <v>0</v>
      </c>
      <c r="U388" s="124">
        <f t="shared" ca="1" si="890"/>
        <v>0</v>
      </c>
      <c r="V388" s="124">
        <f t="shared" ca="1" si="891"/>
        <v>0</v>
      </c>
      <c r="W388" s="124"/>
      <c r="X388" s="124"/>
      <c r="Y388" s="124"/>
      <c r="Z388" s="124"/>
    </row>
    <row r="389" spans="1:26" outlineLevel="1">
      <c r="A389">
        <f t="shared" ca="1" si="884"/>
        <v>1</v>
      </c>
      <c r="B389" t="str">
        <f t="shared" ca="1" si="875"/>
        <v>EP3 LPD1 LPS1</v>
      </c>
      <c r="C389" s="321">
        <f ca="1">IF($A389&lt;&gt;$A388,1,MOD(C388-1+(COUNTIFS(D$353:$N$353,$A389)=COUNTIFS(D389:$N389,1)),C$352)+1)</f>
        <v>3</v>
      </c>
      <c r="D389" s="319">
        <f ca="1">IF($A389&lt;&gt;D$353,0,IF($A389&lt;&gt;$A388,1,MOD(D388-1+(COUNTIFS(E$353:$N$353,$A389)=COUNTIFS(E389:$N389,1)),D$352)+1))</f>
        <v>0</v>
      </c>
      <c r="E389" s="319">
        <f ca="1">IF($A389&lt;&gt;E$353,0,IF($A389&lt;&gt;$A388,1,MOD(E388-1+(COUNTIFS(F$353:$N$353,$A389)=COUNTIFS(F389:$N389,1)),E$352)+1))</f>
        <v>1</v>
      </c>
      <c r="F389" s="319">
        <f ca="1">IF($A389&lt;&gt;F$353,0,IF($A389&lt;&gt;$A388,1,MOD(F388-1+(COUNTIFS(G$353:$N$353,$A389)=COUNTIFS(G389:$N389,1)),F$352)+1))</f>
        <v>1</v>
      </c>
      <c r="G389" s="319">
        <f ca="1">IF($A389&lt;&gt;G$353,0,IF($A389&lt;&gt;$A388,1,MOD(G388-1+(COUNTIFS(H$353:$N$353,$A389)=COUNTIFS(H389:$N389,1)),G$352)+1))</f>
        <v>0</v>
      </c>
      <c r="H389" s="319">
        <f ca="1">IF($A389&lt;&gt;H$353,0,IF($A389&lt;&gt;$A388,1,MOD(H388-1+(COUNTIFS(I$353:$N$353,$A389)=COUNTIFS(I389:$N389,1)),H$352)+1))</f>
        <v>0</v>
      </c>
      <c r="I389" s="319">
        <f ca="1">IF($A389&lt;&gt;I$353,0,IF($A389&lt;&gt;$A388,1,MOD(I388-1+(COUNTIFS(N$353:$N$353,$A389)=COUNTIFS(N389:$N389,1)),I$352)+1))</f>
        <v>0</v>
      </c>
      <c r="J389" s="319"/>
      <c r="K389" s="319"/>
      <c r="L389" s="319"/>
      <c r="M389" s="319"/>
      <c r="O389">
        <v>35</v>
      </c>
      <c r="P389" s="124">
        <f t="shared" ca="1" si="885"/>
        <v>0.5</v>
      </c>
      <c r="Q389" s="124">
        <f t="shared" ca="1" si="886"/>
        <v>0</v>
      </c>
      <c r="R389" s="124">
        <f t="shared" ca="1" si="887"/>
        <v>-0.5</v>
      </c>
      <c r="S389" s="124">
        <f t="shared" ca="1" si="888"/>
        <v>-0.5</v>
      </c>
      <c r="T389" s="124">
        <f t="shared" ca="1" si="889"/>
        <v>0</v>
      </c>
      <c r="U389" s="124">
        <f t="shared" ca="1" si="890"/>
        <v>0</v>
      </c>
      <c r="V389" s="124">
        <f t="shared" ca="1" si="891"/>
        <v>0</v>
      </c>
      <c r="W389" s="124"/>
      <c r="X389" s="124"/>
      <c r="Y389" s="124"/>
      <c r="Z389" s="124"/>
    </row>
    <row r="390" spans="1:26" outlineLevel="1">
      <c r="A390">
        <f t="shared" ca="1" si="884"/>
        <v>1</v>
      </c>
      <c r="B390" t="str">
        <f t="shared" ca="1" si="875"/>
        <v>EP3 LPD1 LPS2</v>
      </c>
      <c r="C390" s="321">
        <f ca="1">IF($A390&lt;&gt;$A389,1,MOD(C389-1+(COUNTIFS(D$353:$N$353,$A390)=COUNTIFS(D390:$N390,1)),C$352)+1)</f>
        <v>3</v>
      </c>
      <c r="D390" s="319">
        <f ca="1">IF($A390&lt;&gt;D$353,0,IF($A390&lt;&gt;$A389,1,MOD(D389-1+(COUNTIFS(E$353:$N$353,$A390)=COUNTIFS(E390:$N390,1)),D$352)+1))</f>
        <v>0</v>
      </c>
      <c r="E390" s="319">
        <f ca="1">IF($A390&lt;&gt;E$353,0,IF($A390&lt;&gt;$A389,1,MOD(E389-1+(COUNTIFS(F$353:$N$353,$A390)=COUNTIFS(F390:$N390,1)),E$352)+1))</f>
        <v>1</v>
      </c>
      <c r="F390" s="319">
        <f ca="1">IF($A390&lt;&gt;F$353,0,IF($A390&lt;&gt;$A389,1,MOD(F389-1+(COUNTIFS(G$353:$N$353,$A390)=COUNTIFS(G390:$N390,1)),F$352)+1))</f>
        <v>2</v>
      </c>
      <c r="G390" s="319">
        <f ca="1">IF($A390&lt;&gt;G$353,0,IF($A390&lt;&gt;$A389,1,MOD(G389-1+(COUNTIFS(H$353:$N$353,$A390)=COUNTIFS(H390:$N390,1)),G$352)+1))</f>
        <v>0</v>
      </c>
      <c r="H390" s="319">
        <f ca="1">IF($A390&lt;&gt;H$353,0,IF($A390&lt;&gt;$A389,1,MOD(H389-1+(COUNTIFS(I$353:$N$353,$A390)=COUNTIFS(I390:$N390,1)),H$352)+1))</f>
        <v>0</v>
      </c>
      <c r="I390" s="319">
        <f ca="1">IF($A390&lt;&gt;I$353,0,IF($A390&lt;&gt;$A389,1,MOD(I389-1+(COUNTIFS(N$353:$N$353,$A390)=COUNTIFS(N390:$N390,1)),I$352)+1))</f>
        <v>0</v>
      </c>
      <c r="J390" s="319"/>
      <c r="K390" s="319"/>
      <c r="L390" s="319"/>
      <c r="M390" s="319"/>
      <c r="O390">
        <v>36</v>
      </c>
      <c r="P390" s="124">
        <f t="shared" ca="1" si="885"/>
        <v>0.5</v>
      </c>
      <c r="Q390" s="124">
        <f t="shared" ca="1" si="886"/>
        <v>0</v>
      </c>
      <c r="R390" s="124">
        <f t="shared" ca="1" si="887"/>
        <v>-0.5</v>
      </c>
      <c r="S390" s="124">
        <f t="shared" ca="1" si="888"/>
        <v>0</v>
      </c>
      <c r="T390" s="124">
        <f t="shared" ca="1" si="889"/>
        <v>0</v>
      </c>
      <c r="U390" s="124">
        <f t="shared" ca="1" si="890"/>
        <v>0</v>
      </c>
      <c r="V390" s="124">
        <f t="shared" ca="1" si="891"/>
        <v>0</v>
      </c>
      <c r="W390" s="124"/>
      <c r="X390" s="124"/>
      <c r="Y390" s="124"/>
      <c r="Z390" s="124"/>
    </row>
    <row r="391" spans="1:26" outlineLevel="1">
      <c r="A391">
        <f t="shared" ca="1" si="884"/>
        <v>1</v>
      </c>
      <c r="B391" t="str">
        <f t="shared" ca="1" si="875"/>
        <v>EP3 LPD1 LPS3</v>
      </c>
      <c r="C391" s="321">
        <f ca="1">IF($A391&lt;&gt;$A390,1,MOD(C390-1+(COUNTIFS(D$353:$N$353,$A391)=COUNTIFS(D391:$N391,1)),C$352)+1)</f>
        <v>3</v>
      </c>
      <c r="D391" s="319">
        <f ca="1">IF($A391&lt;&gt;D$353,0,IF($A391&lt;&gt;$A390,1,MOD(D390-1+(COUNTIFS(E$353:$N$353,$A391)=COUNTIFS(E391:$N391,1)),D$352)+1))</f>
        <v>0</v>
      </c>
      <c r="E391" s="319">
        <f ca="1">IF($A391&lt;&gt;E$353,0,IF($A391&lt;&gt;$A390,1,MOD(E390-1+(COUNTIFS(F$353:$N$353,$A391)=COUNTIFS(F391:$N391,1)),E$352)+1))</f>
        <v>1</v>
      </c>
      <c r="F391" s="319">
        <f ca="1">IF($A391&lt;&gt;F$353,0,IF($A391&lt;&gt;$A390,1,MOD(F390-1+(COUNTIFS(G$353:$N$353,$A391)=COUNTIFS(G391:$N391,1)),F$352)+1))</f>
        <v>3</v>
      </c>
      <c r="G391" s="319">
        <f ca="1">IF($A391&lt;&gt;G$353,0,IF($A391&lt;&gt;$A390,1,MOD(G390-1+(COUNTIFS(H$353:$N$353,$A391)=COUNTIFS(H391:$N391,1)),G$352)+1))</f>
        <v>0</v>
      </c>
      <c r="H391" s="319">
        <f ca="1">IF($A391&lt;&gt;H$353,0,IF($A391&lt;&gt;$A390,1,MOD(H390-1+(COUNTIFS(I$353:$N$353,$A391)=COUNTIFS(I391:$N391,1)),H$352)+1))</f>
        <v>0</v>
      </c>
      <c r="I391" s="319">
        <f ca="1">IF($A391&lt;&gt;I$353,0,IF($A391&lt;&gt;$A390,1,MOD(I390-1+(COUNTIFS(N$353:$N$353,$A391)=COUNTIFS(N391:$N391,1)),I$352)+1))</f>
        <v>0</v>
      </c>
      <c r="J391" s="319"/>
      <c r="K391" s="319"/>
      <c r="L391" s="319"/>
      <c r="M391" s="319"/>
      <c r="O391">
        <v>37</v>
      </c>
      <c r="P391" s="124">
        <f t="shared" ca="1" si="885"/>
        <v>0.5</v>
      </c>
      <c r="Q391" s="124">
        <f t="shared" ca="1" si="886"/>
        <v>0</v>
      </c>
      <c r="R391" s="124">
        <f t="shared" ca="1" si="887"/>
        <v>-0.5</v>
      </c>
      <c r="S391" s="124">
        <f t="shared" ca="1" si="888"/>
        <v>0.5</v>
      </c>
      <c r="T391" s="124">
        <f t="shared" ca="1" si="889"/>
        <v>0</v>
      </c>
      <c r="U391" s="124">
        <f t="shared" ca="1" si="890"/>
        <v>0</v>
      </c>
      <c r="V391" s="124">
        <f t="shared" ca="1" si="891"/>
        <v>0</v>
      </c>
      <c r="W391" s="124"/>
      <c r="X391" s="124"/>
      <c r="Y391" s="124"/>
      <c r="Z391" s="124"/>
    </row>
    <row r="392" spans="1:26" outlineLevel="1">
      <c r="A392">
        <f t="shared" ca="1" si="884"/>
        <v>1</v>
      </c>
      <c r="B392" t="str">
        <f t="shared" ca="1" si="875"/>
        <v>EP3 LPD2 LPS1</v>
      </c>
      <c r="C392" s="321">
        <f ca="1">IF($A392&lt;&gt;$A391,1,MOD(C391-1+(COUNTIFS(D$353:$N$353,$A392)=COUNTIFS(D392:$N392,1)),C$352)+1)</f>
        <v>3</v>
      </c>
      <c r="D392" s="319">
        <f ca="1">IF($A392&lt;&gt;D$353,0,IF($A392&lt;&gt;$A391,1,MOD(D391-1+(COUNTIFS(E$353:$N$353,$A392)=COUNTIFS(E392:$N392,1)),D$352)+1))</f>
        <v>0</v>
      </c>
      <c r="E392" s="319">
        <f ca="1">IF($A392&lt;&gt;E$353,0,IF($A392&lt;&gt;$A391,1,MOD(E391-1+(COUNTIFS(F$353:$N$353,$A392)=COUNTIFS(F392:$N392,1)),E$352)+1))</f>
        <v>2</v>
      </c>
      <c r="F392" s="319">
        <f ca="1">IF($A392&lt;&gt;F$353,0,IF($A392&lt;&gt;$A391,1,MOD(F391-1+(COUNTIFS(G$353:$N$353,$A392)=COUNTIFS(G392:$N392,1)),F$352)+1))</f>
        <v>1</v>
      </c>
      <c r="G392" s="319">
        <f ca="1">IF($A392&lt;&gt;G$353,0,IF($A392&lt;&gt;$A391,1,MOD(G391-1+(COUNTIFS(H$353:$N$353,$A392)=COUNTIFS(H392:$N392,1)),G$352)+1))</f>
        <v>0</v>
      </c>
      <c r="H392" s="319">
        <f ca="1">IF($A392&lt;&gt;H$353,0,IF($A392&lt;&gt;$A391,1,MOD(H391-1+(COUNTIFS(I$353:$N$353,$A392)=COUNTIFS(I392:$N392,1)),H$352)+1))</f>
        <v>0</v>
      </c>
      <c r="I392" s="319">
        <f ca="1">IF($A392&lt;&gt;I$353,0,IF($A392&lt;&gt;$A391,1,MOD(I391-1+(COUNTIFS(N$353:$N$353,$A392)=COUNTIFS(N392:$N392,1)),I$352)+1))</f>
        <v>0</v>
      </c>
      <c r="J392" s="319"/>
      <c r="K392" s="319"/>
      <c r="L392" s="319"/>
      <c r="M392" s="319"/>
      <c r="O392">
        <v>38</v>
      </c>
      <c r="P392" s="124">
        <f t="shared" ca="1" si="885"/>
        <v>0.5</v>
      </c>
      <c r="Q392" s="124">
        <f t="shared" ca="1" si="886"/>
        <v>0</v>
      </c>
      <c r="R392" s="124">
        <f t="shared" ca="1" si="887"/>
        <v>0</v>
      </c>
      <c r="S392" s="124">
        <f t="shared" ca="1" si="888"/>
        <v>-0.5</v>
      </c>
      <c r="T392" s="124">
        <f t="shared" ca="1" si="889"/>
        <v>0</v>
      </c>
      <c r="U392" s="124">
        <f t="shared" ca="1" si="890"/>
        <v>0</v>
      </c>
      <c r="V392" s="124">
        <f t="shared" ca="1" si="891"/>
        <v>0</v>
      </c>
      <c r="W392" s="124"/>
      <c r="X392" s="124"/>
      <c r="Y392" s="124"/>
      <c r="Z392" s="124"/>
    </row>
    <row r="393" spans="1:26" outlineLevel="1">
      <c r="A393">
        <f t="shared" ca="1" si="884"/>
        <v>1</v>
      </c>
      <c r="B393" t="str">
        <f t="shared" ca="1" si="875"/>
        <v>EP3 LPD2 LPS2</v>
      </c>
      <c r="C393" s="321">
        <f ca="1">IF($A393&lt;&gt;$A392,1,MOD(C392-1+(COUNTIFS(D$353:$N$353,$A393)=COUNTIFS(D393:$N393,1)),C$352)+1)</f>
        <v>3</v>
      </c>
      <c r="D393" s="319">
        <f ca="1">IF($A393&lt;&gt;D$353,0,IF($A393&lt;&gt;$A392,1,MOD(D392-1+(COUNTIFS(E$353:$N$353,$A393)=COUNTIFS(E393:$N393,1)),D$352)+1))</f>
        <v>0</v>
      </c>
      <c r="E393" s="319">
        <f ca="1">IF($A393&lt;&gt;E$353,0,IF($A393&lt;&gt;$A392,1,MOD(E392-1+(COUNTIFS(F$353:$N$353,$A393)=COUNTIFS(F393:$N393,1)),E$352)+1))</f>
        <v>2</v>
      </c>
      <c r="F393" s="319">
        <f ca="1">IF($A393&lt;&gt;F$353,0,IF($A393&lt;&gt;$A392,1,MOD(F392-1+(COUNTIFS(G$353:$N$353,$A393)=COUNTIFS(G393:$N393,1)),F$352)+1))</f>
        <v>2</v>
      </c>
      <c r="G393" s="319">
        <f ca="1">IF($A393&lt;&gt;G$353,0,IF($A393&lt;&gt;$A392,1,MOD(G392-1+(COUNTIFS(H$353:$N$353,$A393)=COUNTIFS(H393:$N393,1)),G$352)+1))</f>
        <v>0</v>
      </c>
      <c r="H393" s="319">
        <f ca="1">IF($A393&lt;&gt;H$353,0,IF($A393&lt;&gt;$A392,1,MOD(H392-1+(COUNTIFS(I$353:$N$353,$A393)=COUNTIFS(I393:$N393,1)),H$352)+1))</f>
        <v>0</v>
      </c>
      <c r="I393" s="319">
        <f ca="1">IF($A393&lt;&gt;I$353,0,IF($A393&lt;&gt;$A392,1,MOD(I392-1+(COUNTIFS(N$353:$N$353,$A393)=COUNTIFS(N393:$N393,1)),I$352)+1))</f>
        <v>0</v>
      </c>
      <c r="J393" s="319"/>
      <c r="K393" s="319"/>
      <c r="L393" s="319"/>
      <c r="M393" s="319"/>
      <c r="O393">
        <v>39</v>
      </c>
      <c r="P393" s="124">
        <f t="shared" ca="1" si="885"/>
        <v>0.5</v>
      </c>
      <c r="Q393" s="124">
        <f t="shared" ca="1" si="886"/>
        <v>0</v>
      </c>
      <c r="R393" s="124">
        <f t="shared" ca="1" si="887"/>
        <v>0</v>
      </c>
      <c r="S393" s="124">
        <f t="shared" ca="1" si="888"/>
        <v>0</v>
      </c>
      <c r="T393" s="124">
        <f t="shared" ca="1" si="889"/>
        <v>0</v>
      </c>
      <c r="U393" s="124">
        <f t="shared" ca="1" si="890"/>
        <v>0</v>
      </c>
      <c r="V393" s="124">
        <f t="shared" ca="1" si="891"/>
        <v>0</v>
      </c>
      <c r="W393" s="124"/>
      <c r="X393" s="124"/>
      <c r="Y393" s="124"/>
      <c r="Z393" s="124"/>
    </row>
    <row r="394" spans="1:26" outlineLevel="1">
      <c r="A394">
        <f t="shared" ca="1" si="884"/>
        <v>1</v>
      </c>
      <c r="B394" t="str">
        <f t="shared" ca="1" si="875"/>
        <v>EP3 LPD2 LPS3</v>
      </c>
      <c r="C394" s="321">
        <f ca="1">IF($A394&lt;&gt;$A393,1,MOD(C393-1+(COUNTIFS(D$353:$N$353,$A394)=COUNTIFS(D394:$N394,1)),C$352)+1)</f>
        <v>3</v>
      </c>
      <c r="D394" s="319">
        <f ca="1">IF($A394&lt;&gt;D$353,0,IF($A394&lt;&gt;$A393,1,MOD(D393-1+(COUNTIFS(E$353:$N$353,$A394)=COUNTIFS(E394:$N394,1)),D$352)+1))</f>
        <v>0</v>
      </c>
      <c r="E394" s="319">
        <f ca="1">IF($A394&lt;&gt;E$353,0,IF($A394&lt;&gt;$A393,1,MOD(E393-1+(COUNTIFS(F$353:$N$353,$A394)=COUNTIFS(F394:$N394,1)),E$352)+1))</f>
        <v>2</v>
      </c>
      <c r="F394" s="319">
        <f ca="1">IF($A394&lt;&gt;F$353,0,IF($A394&lt;&gt;$A393,1,MOD(F393-1+(COUNTIFS(G$353:$N$353,$A394)=COUNTIFS(G394:$N394,1)),F$352)+1))</f>
        <v>3</v>
      </c>
      <c r="G394" s="319">
        <f ca="1">IF($A394&lt;&gt;G$353,0,IF($A394&lt;&gt;$A393,1,MOD(G393-1+(COUNTIFS(H$353:$N$353,$A394)=COUNTIFS(H394:$N394,1)),G$352)+1))</f>
        <v>0</v>
      </c>
      <c r="H394" s="319">
        <f ca="1">IF($A394&lt;&gt;H$353,0,IF($A394&lt;&gt;$A393,1,MOD(H393-1+(COUNTIFS(I$353:$N$353,$A394)=COUNTIFS(I394:$N394,1)),H$352)+1))</f>
        <v>0</v>
      </c>
      <c r="I394" s="319">
        <f ca="1">IF($A394&lt;&gt;I$353,0,IF($A394&lt;&gt;$A393,1,MOD(I393-1+(COUNTIFS(N$353:$N$353,$A394)=COUNTIFS(N394:$N394,1)),I$352)+1))</f>
        <v>0</v>
      </c>
      <c r="J394" s="319"/>
      <c r="K394" s="319"/>
      <c r="L394" s="319"/>
      <c r="M394" s="319"/>
      <c r="O394">
        <v>40</v>
      </c>
      <c r="P394" s="124">
        <f t="shared" ca="1" si="885"/>
        <v>0.5</v>
      </c>
      <c r="Q394" s="124">
        <f t="shared" ca="1" si="886"/>
        <v>0</v>
      </c>
      <c r="R394" s="124">
        <f t="shared" ca="1" si="887"/>
        <v>0</v>
      </c>
      <c r="S394" s="124">
        <f t="shared" ca="1" si="888"/>
        <v>0.5</v>
      </c>
      <c r="T394" s="124">
        <f t="shared" ca="1" si="889"/>
        <v>0</v>
      </c>
      <c r="U394" s="124">
        <f t="shared" ca="1" si="890"/>
        <v>0</v>
      </c>
      <c r="V394" s="124">
        <f t="shared" ca="1" si="891"/>
        <v>0</v>
      </c>
      <c r="W394" s="124"/>
      <c r="X394" s="124"/>
      <c r="Y394" s="124"/>
      <c r="Z394" s="124"/>
    </row>
    <row r="395" spans="1:26" outlineLevel="1">
      <c r="A395">
        <f t="shared" ca="1" si="884"/>
        <v>1</v>
      </c>
      <c r="B395" t="str">
        <f t="shared" ca="1" si="875"/>
        <v>EP3 LPD3 LPS1</v>
      </c>
      <c r="C395" s="321">
        <f ca="1">IF($A395&lt;&gt;$A394,1,MOD(C394-1+(COUNTIFS(D$353:$N$353,$A395)=COUNTIFS(D395:$N395,1)),C$352)+1)</f>
        <v>3</v>
      </c>
      <c r="D395" s="319">
        <f ca="1">IF($A395&lt;&gt;D$353,0,IF($A395&lt;&gt;$A394,1,MOD(D394-1+(COUNTIFS(E$353:$N$353,$A395)=COUNTIFS(E395:$N395,1)),D$352)+1))</f>
        <v>0</v>
      </c>
      <c r="E395" s="319">
        <f ca="1">IF($A395&lt;&gt;E$353,0,IF($A395&lt;&gt;$A394,1,MOD(E394-1+(COUNTIFS(F$353:$N$353,$A395)=COUNTIFS(F395:$N395,1)),E$352)+1))</f>
        <v>3</v>
      </c>
      <c r="F395" s="319">
        <f ca="1">IF($A395&lt;&gt;F$353,0,IF($A395&lt;&gt;$A394,1,MOD(F394-1+(COUNTIFS(G$353:$N$353,$A395)=COUNTIFS(G395:$N395,1)),F$352)+1))</f>
        <v>1</v>
      </c>
      <c r="G395" s="319">
        <f ca="1">IF($A395&lt;&gt;G$353,0,IF($A395&lt;&gt;$A394,1,MOD(G394-1+(COUNTIFS(H$353:$N$353,$A395)=COUNTIFS(H395:$N395,1)),G$352)+1))</f>
        <v>0</v>
      </c>
      <c r="H395" s="319">
        <f ca="1">IF($A395&lt;&gt;H$353,0,IF($A395&lt;&gt;$A394,1,MOD(H394-1+(COUNTIFS(I$353:$N$353,$A395)=COUNTIFS(I395:$N395,1)),H$352)+1))</f>
        <v>0</v>
      </c>
      <c r="I395" s="319">
        <f ca="1">IF($A395&lt;&gt;I$353,0,IF($A395&lt;&gt;$A394,1,MOD(I394-1+(COUNTIFS(N$353:$N$353,$A395)=COUNTIFS(N395:$N395,1)),I$352)+1))</f>
        <v>0</v>
      </c>
      <c r="J395" s="319"/>
      <c r="K395" s="319"/>
      <c r="L395" s="319"/>
      <c r="M395" s="319"/>
      <c r="O395">
        <v>41</v>
      </c>
      <c r="P395" s="124">
        <f t="shared" ca="1" si="885"/>
        <v>0.5</v>
      </c>
      <c r="Q395" s="124">
        <f t="shared" ca="1" si="886"/>
        <v>0</v>
      </c>
      <c r="R395" s="124">
        <f t="shared" ca="1" si="887"/>
        <v>0.5</v>
      </c>
      <c r="S395" s="124">
        <f t="shared" ca="1" si="888"/>
        <v>-0.5</v>
      </c>
      <c r="T395" s="124">
        <f t="shared" ca="1" si="889"/>
        <v>0</v>
      </c>
      <c r="U395" s="124">
        <f t="shared" ca="1" si="890"/>
        <v>0</v>
      </c>
      <c r="V395" s="124">
        <f t="shared" ca="1" si="891"/>
        <v>0</v>
      </c>
      <c r="W395" s="124"/>
      <c r="X395" s="124"/>
      <c r="Y395" s="124"/>
      <c r="Z395" s="124"/>
    </row>
    <row r="396" spans="1:26" outlineLevel="1">
      <c r="A396">
        <f t="shared" ca="1" si="884"/>
        <v>1</v>
      </c>
      <c r="B396" t="str">
        <f t="shared" ca="1" si="875"/>
        <v>EP3 LPD3 LPS2</v>
      </c>
      <c r="C396" s="321">
        <f ca="1">IF($A396&lt;&gt;$A395,1,MOD(C395-1+(COUNTIFS(D$353:$N$353,$A396)=COUNTIFS(D396:$N396,1)),C$352)+1)</f>
        <v>3</v>
      </c>
      <c r="D396" s="319">
        <f ca="1">IF($A396&lt;&gt;D$353,0,IF($A396&lt;&gt;$A395,1,MOD(D395-1+(COUNTIFS(E$353:$N$353,$A396)=COUNTIFS(E396:$N396,1)),D$352)+1))</f>
        <v>0</v>
      </c>
      <c r="E396" s="319">
        <f ca="1">IF($A396&lt;&gt;E$353,0,IF($A396&lt;&gt;$A395,1,MOD(E395-1+(COUNTIFS(F$353:$N$353,$A396)=COUNTIFS(F396:$N396,1)),E$352)+1))</f>
        <v>3</v>
      </c>
      <c r="F396" s="319">
        <f ca="1">IF($A396&lt;&gt;F$353,0,IF($A396&lt;&gt;$A395,1,MOD(F395-1+(COUNTIFS(G$353:$N$353,$A396)=COUNTIFS(G396:$N396,1)),F$352)+1))</f>
        <v>2</v>
      </c>
      <c r="G396" s="319">
        <f ca="1">IF($A396&lt;&gt;G$353,0,IF($A396&lt;&gt;$A395,1,MOD(G395-1+(COUNTIFS(H$353:$N$353,$A396)=COUNTIFS(H396:$N396,1)),G$352)+1))</f>
        <v>0</v>
      </c>
      <c r="H396" s="319">
        <f ca="1">IF($A396&lt;&gt;H$353,0,IF($A396&lt;&gt;$A395,1,MOD(H395-1+(COUNTIFS(I$353:$N$353,$A396)=COUNTIFS(I396:$N396,1)),H$352)+1))</f>
        <v>0</v>
      </c>
      <c r="I396" s="319">
        <f ca="1">IF($A396&lt;&gt;I$353,0,IF($A396&lt;&gt;$A395,1,MOD(I395-1+(COUNTIFS(N$353:$N$353,$A396)=COUNTIFS(N396:$N396,1)),I$352)+1))</f>
        <v>0</v>
      </c>
      <c r="J396" s="319"/>
      <c r="K396" s="319"/>
      <c r="L396" s="319"/>
      <c r="M396" s="319"/>
      <c r="O396">
        <v>42</v>
      </c>
      <c r="P396" s="124">
        <f t="shared" ca="1" si="885"/>
        <v>0.5</v>
      </c>
      <c r="Q396" s="124">
        <f t="shared" ca="1" si="886"/>
        <v>0</v>
      </c>
      <c r="R396" s="124">
        <f t="shared" ca="1" si="887"/>
        <v>0.5</v>
      </c>
      <c r="S396" s="124">
        <f t="shared" ca="1" si="888"/>
        <v>0</v>
      </c>
      <c r="T396" s="124">
        <f t="shared" ca="1" si="889"/>
        <v>0</v>
      </c>
      <c r="U396" s="124">
        <f t="shared" ca="1" si="890"/>
        <v>0</v>
      </c>
      <c r="V396" s="124">
        <f t="shared" ca="1" si="891"/>
        <v>0</v>
      </c>
      <c r="W396" s="124"/>
      <c r="X396" s="124"/>
      <c r="Y396" s="124"/>
      <c r="Z396" s="124"/>
    </row>
    <row r="397" spans="1:26" outlineLevel="1">
      <c r="A397">
        <f t="shared" ca="1" si="884"/>
        <v>1</v>
      </c>
      <c r="B397" t="str">
        <f t="shared" ca="1" si="875"/>
        <v>EP3 LPD3 LPS3</v>
      </c>
      <c r="C397" s="321">
        <f ca="1">IF($A397&lt;&gt;$A396,1,MOD(C396-1+(COUNTIFS(D$353:$N$353,$A397)=COUNTIFS(D397:$N397,1)),C$352)+1)</f>
        <v>3</v>
      </c>
      <c r="D397" s="319">
        <f ca="1">IF($A397&lt;&gt;D$353,0,IF($A397&lt;&gt;$A396,1,MOD(D396-1+(COUNTIFS(E$353:$N$353,$A397)=COUNTIFS(E397:$N397,1)),D$352)+1))</f>
        <v>0</v>
      </c>
      <c r="E397" s="319">
        <f ca="1">IF($A397&lt;&gt;E$353,0,IF($A397&lt;&gt;$A396,1,MOD(E396-1+(COUNTIFS(F$353:$N$353,$A397)=COUNTIFS(F397:$N397,1)),E$352)+1))</f>
        <v>3</v>
      </c>
      <c r="F397" s="319">
        <f ca="1">IF($A397&lt;&gt;F$353,0,IF($A397&lt;&gt;$A396,1,MOD(F396-1+(COUNTIFS(G$353:$N$353,$A397)=COUNTIFS(G397:$N397,1)),F$352)+1))</f>
        <v>3</v>
      </c>
      <c r="G397" s="319">
        <f ca="1">IF($A397&lt;&gt;G$353,0,IF($A397&lt;&gt;$A396,1,MOD(G396-1+(COUNTIFS(H$353:$N$353,$A397)=COUNTIFS(H397:$N397,1)),G$352)+1))</f>
        <v>0</v>
      </c>
      <c r="H397" s="319">
        <f ca="1">IF($A397&lt;&gt;H$353,0,IF($A397&lt;&gt;$A396,1,MOD(H396-1+(COUNTIFS(I$353:$N$353,$A397)=COUNTIFS(I397:$N397,1)),H$352)+1))</f>
        <v>0</v>
      </c>
      <c r="I397" s="319">
        <f ca="1">IF($A397&lt;&gt;I$353,0,IF($A397&lt;&gt;$A396,1,MOD(I396-1+(COUNTIFS(N$353:$N$353,$A397)=COUNTIFS(N397:$N397,1)),I$352)+1))</f>
        <v>0</v>
      </c>
      <c r="J397" s="319"/>
      <c r="K397" s="319"/>
      <c r="L397" s="319"/>
      <c r="M397" s="319"/>
      <c r="O397">
        <v>43</v>
      </c>
      <c r="P397" s="124">
        <f t="shared" ca="1" si="885"/>
        <v>0.5</v>
      </c>
      <c r="Q397" s="124">
        <f t="shared" ca="1" si="886"/>
        <v>0</v>
      </c>
      <c r="R397" s="124">
        <f t="shared" ca="1" si="887"/>
        <v>0.5</v>
      </c>
      <c r="S397" s="124">
        <f t="shared" ca="1" si="888"/>
        <v>0.5</v>
      </c>
      <c r="T397" s="124">
        <f t="shared" ca="1" si="889"/>
        <v>0</v>
      </c>
      <c r="U397" s="124">
        <f t="shared" ca="1" si="890"/>
        <v>0</v>
      </c>
      <c r="V397" s="124">
        <f t="shared" ca="1" si="891"/>
        <v>0</v>
      </c>
      <c r="W397" s="124"/>
      <c r="X397" s="124"/>
      <c r="Y397" s="124"/>
      <c r="Z397" s="124"/>
    </row>
    <row r="398" spans="1:26" outlineLevel="1">
      <c r="A398">
        <f t="shared" ca="1" si="884"/>
        <v>1</v>
      </c>
      <c r="B398" t="str">
        <f t="shared" ca="1" si="875"/>
        <v>EP1 LPD1 LPS1</v>
      </c>
      <c r="C398" s="321">
        <f ca="1">IF($A398&lt;&gt;$A397,1,MOD(C397-1+(COUNTIFS(D$353:$N$353,$A398)=COUNTIFS(D398:$N398,1)),C$352)+1)</f>
        <v>1</v>
      </c>
      <c r="D398" s="319">
        <f ca="1">IF($A398&lt;&gt;D$353,0,IF($A398&lt;&gt;$A397,1,MOD(D397-1+(COUNTIFS(E$353:$N$353,$A398)=COUNTIFS(E398:$N398,1)),D$352)+1))</f>
        <v>0</v>
      </c>
      <c r="E398" s="319">
        <f ca="1">IF($A398&lt;&gt;E$353,0,IF($A398&lt;&gt;$A397,1,MOD(E397-1+(COUNTIFS(F$353:$N$353,$A398)=COUNTIFS(F398:$N398,1)),E$352)+1))</f>
        <v>1</v>
      </c>
      <c r="F398" s="319">
        <f ca="1">IF($A398&lt;&gt;F$353,0,IF($A398&lt;&gt;$A397,1,MOD(F397-1+(COUNTIFS(G$353:$N$353,$A398)=COUNTIFS(G398:$N398,1)),F$352)+1))</f>
        <v>1</v>
      </c>
      <c r="G398" s="319">
        <f ca="1">IF($A398&lt;&gt;G$353,0,IF($A398&lt;&gt;$A397,1,MOD(G397-1+(COUNTIFS(H$353:$N$353,$A398)=COUNTIFS(H398:$N398,1)),G$352)+1))</f>
        <v>0</v>
      </c>
      <c r="H398" s="319">
        <f ca="1">IF($A398&lt;&gt;H$353,0,IF($A398&lt;&gt;$A397,1,MOD(H397-1+(COUNTIFS(I$353:$N$353,$A398)=COUNTIFS(I398:$N398,1)),H$352)+1))</f>
        <v>0</v>
      </c>
      <c r="I398" s="319">
        <f ca="1">IF($A398&lt;&gt;I$353,0,IF($A398&lt;&gt;$A397,1,MOD(I397-1+(COUNTIFS(N$353:$N$353,$A398)=COUNTIFS(N398:$N398,1)),I$352)+1))</f>
        <v>0</v>
      </c>
      <c r="J398" s="319"/>
      <c r="K398" s="319"/>
      <c r="L398" s="319"/>
      <c r="M398" s="319"/>
      <c r="O398">
        <v>44</v>
      </c>
      <c r="P398" s="124">
        <f t="shared" ca="1" si="885"/>
        <v>-0.5</v>
      </c>
      <c r="Q398" s="124">
        <f t="shared" ca="1" si="886"/>
        <v>0</v>
      </c>
      <c r="R398" s="124">
        <f t="shared" ca="1" si="887"/>
        <v>-0.5</v>
      </c>
      <c r="S398" s="124">
        <f t="shared" ca="1" si="888"/>
        <v>-0.5</v>
      </c>
      <c r="T398" s="124">
        <f t="shared" ca="1" si="889"/>
        <v>0</v>
      </c>
      <c r="U398" s="124">
        <f t="shared" ca="1" si="890"/>
        <v>0</v>
      </c>
      <c r="V398" s="124">
        <f t="shared" ca="1" si="891"/>
        <v>0</v>
      </c>
      <c r="W398" s="124"/>
      <c r="X398" s="124"/>
      <c r="Y398" s="124"/>
      <c r="Z398" s="124"/>
    </row>
    <row r="399" spans="1:26" outlineLevel="1">
      <c r="A399">
        <f t="shared" ca="1" si="884"/>
        <v>1</v>
      </c>
      <c r="B399" t="str">
        <f t="shared" ca="1" si="875"/>
        <v>EP1 LPD1 LPS2</v>
      </c>
      <c r="C399" s="321">
        <f ca="1">IF($A399&lt;&gt;$A398,1,MOD(C398-1+(COUNTIFS(D$353:$N$353,$A399)=COUNTIFS(D399:$N399,1)),C$352)+1)</f>
        <v>1</v>
      </c>
      <c r="D399" s="319">
        <f ca="1">IF($A399&lt;&gt;D$353,0,IF($A399&lt;&gt;$A398,1,MOD(D398-1+(COUNTIFS(E$353:$N$353,$A399)=COUNTIFS(E399:$N399,1)),D$352)+1))</f>
        <v>0</v>
      </c>
      <c r="E399" s="319">
        <f ca="1">IF($A399&lt;&gt;E$353,0,IF($A399&lt;&gt;$A398,1,MOD(E398-1+(COUNTIFS(F$353:$N$353,$A399)=COUNTIFS(F399:$N399,1)),E$352)+1))</f>
        <v>1</v>
      </c>
      <c r="F399" s="319">
        <f ca="1">IF($A399&lt;&gt;F$353,0,IF($A399&lt;&gt;$A398,1,MOD(F398-1+(COUNTIFS(G$353:$N$353,$A399)=COUNTIFS(G399:$N399,1)),F$352)+1))</f>
        <v>2</v>
      </c>
      <c r="G399" s="319">
        <f ca="1">IF($A399&lt;&gt;G$353,0,IF($A399&lt;&gt;$A398,1,MOD(G398-1+(COUNTIFS(H$353:$N$353,$A399)=COUNTIFS(H399:$N399,1)),G$352)+1))</f>
        <v>0</v>
      </c>
      <c r="H399" s="319">
        <f ca="1">IF($A399&lt;&gt;H$353,0,IF($A399&lt;&gt;$A398,1,MOD(H398-1+(COUNTIFS(I$353:$N$353,$A399)=COUNTIFS(I399:$N399,1)),H$352)+1))</f>
        <v>0</v>
      </c>
      <c r="I399" s="319">
        <f ca="1">IF($A399&lt;&gt;I$353,0,IF($A399&lt;&gt;$A398,1,MOD(I398-1+(COUNTIFS(N$353:$N$353,$A399)=COUNTIFS(N399:$N399,1)),I$352)+1))</f>
        <v>0</v>
      </c>
      <c r="J399" s="319"/>
      <c r="K399" s="319"/>
      <c r="L399" s="319"/>
      <c r="M399" s="319"/>
      <c r="O399">
        <v>45</v>
      </c>
      <c r="P399" s="124">
        <f t="shared" ca="1" si="885"/>
        <v>-0.5</v>
      </c>
      <c r="Q399" s="124">
        <f t="shared" ca="1" si="886"/>
        <v>0</v>
      </c>
      <c r="R399" s="124">
        <f t="shared" ca="1" si="887"/>
        <v>-0.5</v>
      </c>
      <c r="S399" s="124">
        <f t="shared" ca="1" si="888"/>
        <v>0</v>
      </c>
      <c r="T399" s="124">
        <f t="shared" ca="1" si="889"/>
        <v>0</v>
      </c>
      <c r="U399" s="124">
        <f t="shared" ca="1" si="890"/>
        <v>0</v>
      </c>
      <c r="V399" s="124">
        <f t="shared" ca="1" si="891"/>
        <v>0</v>
      </c>
      <c r="W399" s="124"/>
      <c r="X399" s="124"/>
      <c r="Y399" s="124"/>
      <c r="Z399" s="124"/>
    </row>
    <row r="400" spans="1:26" outlineLevel="1">
      <c r="A400">
        <f t="shared" ca="1" si="884"/>
        <v>1</v>
      </c>
      <c r="B400" t="str">
        <f t="shared" ca="1" si="875"/>
        <v>EP1 LPD1 LPS3</v>
      </c>
      <c r="C400" s="321">
        <f ca="1">IF($A400&lt;&gt;$A399,1,MOD(C399-1+(COUNTIFS(D$353:$N$353,$A400)=COUNTIFS(D400:$N400,1)),C$352)+1)</f>
        <v>1</v>
      </c>
      <c r="D400" s="319">
        <f ca="1">IF($A400&lt;&gt;D$353,0,IF($A400&lt;&gt;$A399,1,MOD(D399-1+(COUNTIFS(E$353:$N$353,$A400)=COUNTIFS(E400:$N400,1)),D$352)+1))</f>
        <v>0</v>
      </c>
      <c r="E400" s="319">
        <f ca="1">IF($A400&lt;&gt;E$353,0,IF($A400&lt;&gt;$A399,1,MOD(E399-1+(COUNTIFS(F$353:$N$353,$A400)=COUNTIFS(F400:$N400,1)),E$352)+1))</f>
        <v>1</v>
      </c>
      <c r="F400" s="319">
        <f ca="1">IF($A400&lt;&gt;F$353,0,IF($A400&lt;&gt;$A399,1,MOD(F399-1+(COUNTIFS(G$353:$N$353,$A400)=COUNTIFS(G400:$N400,1)),F$352)+1))</f>
        <v>3</v>
      </c>
      <c r="G400" s="319">
        <f ca="1">IF($A400&lt;&gt;G$353,0,IF($A400&lt;&gt;$A399,1,MOD(G399-1+(COUNTIFS(H$353:$N$353,$A400)=COUNTIFS(H400:$N400,1)),G$352)+1))</f>
        <v>0</v>
      </c>
      <c r="H400" s="319">
        <f ca="1">IF($A400&lt;&gt;H$353,0,IF($A400&lt;&gt;$A399,1,MOD(H399-1+(COUNTIFS(I$353:$N$353,$A400)=COUNTIFS(I400:$N400,1)),H$352)+1))</f>
        <v>0</v>
      </c>
      <c r="I400" s="319">
        <f ca="1">IF($A400&lt;&gt;I$353,0,IF($A400&lt;&gt;$A399,1,MOD(I399-1+(COUNTIFS(N$353:$N$353,$A400)=COUNTIFS(N400:$N400,1)),I$352)+1))</f>
        <v>0</v>
      </c>
      <c r="J400" s="319"/>
      <c r="K400" s="319"/>
      <c r="L400" s="319"/>
      <c r="M400" s="319"/>
      <c r="O400">
        <v>46</v>
      </c>
      <c r="P400" s="124">
        <f t="shared" ca="1" si="885"/>
        <v>-0.5</v>
      </c>
      <c r="Q400" s="124">
        <f t="shared" ca="1" si="886"/>
        <v>0</v>
      </c>
      <c r="R400" s="124">
        <f t="shared" ca="1" si="887"/>
        <v>-0.5</v>
      </c>
      <c r="S400" s="124">
        <f t="shared" ca="1" si="888"/>
        <v>0.5</v>
      </c>
      <c r="T400" s="124">
        <f t="shared" ca="1" si="889"/>
        <v>0</v>
      </c>
      <c r="U400" s="124">
        <f t="shared" ca="1" si="890"/>
        <v>0</v>
      </c>
      <c r="V400" s="124">
        <f t="shared" ca="1" si="891"/>
        <v>0</v>
      </c>
      <c r="W400" s="124"/>
      <c r="X400" s="124"/>
      <c r="Y400" s="124"/>
      <c r="Z400" s="124"/>
    </row>
    <row r="401" spans="1:26" outlineLevel="1">
      <c r="A401">
        <f t="shared" ca="1" si="884"/>
        <v>1</v>
      </c>
      <c r="B401" t="str">
        <f t="shared" ca="1" si="875"/>
        <v>EP1 LPD2 LPS1</v>
      </c>
      <c r="C401" s="321">
        <f ca="1">IF($A401&lt;&gt;$A400,1,MOD(C400-1+(COUNTIFS(D$353:$N$353,$A401)=COUNTIFS(D401:$N401,1)),C$352)+1)</f>
        <v>1</v>
      </c>
      <c r="D401" s="319">
        <f ca="1">IF($A401&lt;&gt;D$353,0,IF($A401&lt;&gt;$A400,1,MOD(D400-1+(COUNTIFS(E$353:$N$353,$A401)=COUNTIFS(E401:$N401,1)),D$352)+1))</f>
        <v>0</v>
      </c>
      <c r="E401" s="319">
        <f ca="1">IF($A401&lt;&gt;E$353,0,IF($A401&lt;&gt;$A400,1,MOD(E400-1+(COUNTIFS(F$353:$N$353,$A401)=COUNTIFS(F401:$N401,1)),E$352)+1))</f>
        <v>2</v>
      </c>
      <c r="F401" s="319">
        <f ca="1">IF($A401&lt;&gt;F$353,0,IF($A401&lt;&gt;$A400,1,MOD(F400-1+(COUNTIFS(G$353:$N$353,$A401)=COUNTIFS(G401:$N401,1)),F$352)+1))</f>
        <v>1</v>
      </c>
      <c r="G401" s="319">
        <f ca="1">IF($A401&lt;&gt;G$353,0,IF($A401&lt;&gt;$A400,1,MOD(G400-1+(COUNTIFS(H$353:$N$353,$A401)=COUNTIFS(H401:$N401,1)),G$352)+1))</f>
        <v>0</v>
      </c>
      <c r="H401" s="319">
        <f ca="1">IF($A401&lt;&gt;H$353,0,IF($A401&lt;&gt;$A400,1,MOD(H400-1+(COUNTIFS(I$353:$N$353,$A401)=COUNTIFS(I401:$N401,1)),H$352)+1))</f>
        <v>0</v>
      </c>
      <c r="I401" s="319">
        <f ca="1">IF($A401&lt;&gt;I$353,0,IF($A401&lt;&gt;$A400,1,MOD(I400-1+(COUNTIFS(N$353:$N$353,$A401)=COUNTIFS(N401:$N401,1)),I$352)+1))</f>
        <v>0</v>
      </c>
      <c r="J401" s="319"/>
      <c r="K401" s="319"/>
      <c r="L401" s="319"/>
      <c r="M401" s="319"/>
      <c r="O401">
        <v>47</v>
      </c>
      <c r="P401" s="124">
        <f t="shared" ca="1" si="885"/>
        <v>-0.5</v>
      </c>
      <c r="Q401" s="124">
        <f t="shared" ca="1" si="886"/>
        <v>0</v>
      </c>
      <c r="R401" s="124">
        <f t="shared" ca="1" si="887"/>
        <v>0</v>
      </c>
      <c r="S401" s="124">
        <f t="shared" ca="1" si="888"/>
        <v>-0.5</v>
      </c>
      <c r="T401" s="124">
        <f t="shared" ca="1" si="889"/>
        <v>0</v>
      </c>
      <c r="U401" s="124">
        <f t="shared" ca="1" si="890"/>
        <v>0</v>
      </c>
      <c r="V401" s="124">
        <f t="shared" ca="1" si="891"/>
        <v>0</v>
      </c>
      <c r="W401" s="124"/>
      <c r="X401" s="124"/>
      <c r="Y401" s="124"/>
      <c r="Z401" s="124"/>
    </row>
    <row r="402" spans="1:26" outlineLevel="1">
      <c r="A402">
        <f t="shared" ca="1" si="884"/>
        <v>1</v>
      </c>
      <c r="B402" t="str">
        <f t="shared" ca="1" si="875"/>
        <v>EP1 LPD2 LPS2</v>
      </c>
      <c r="C402" s="321">
        <f ca="1">IF($A402&lt;&gt;$A401,1,MOD(C401-1+(COUNTIFS(D$353:$N$353,$A402)=COUNTIFS(D402:$N402,1)),C$352)+1)</f>
        <v>1</v>
      </c>
      <c r="D402" s="319">
        <f ca="1">IF($A402&lt;&gt;D$353,0,IF($A402&lt;&gt;$A401,1,MOD(D401-1+(COUNTIFS(E$353:$N$353,$A402)=COUNTIFS(E402:$N402,1)),D$352)+1))</f>
        <v>0</v>
      </c>
      <c r="E402" s="319">
        <f ca="1">IF($A402&lt;&gt;E$353,0,IF($A402&lt;&gt;$A401,1,MOD(E401-1+(COUNTIFS(F$353:$N$353,$A402)=COUNTIFS(F402:$N402,1)),E$352)+1))</f>
        <v>2</v>
      </c>
      <c r="F402" s="319">
        <f ca="1">IF($A402&lt;&gt;F$353,0,IF($A402&lt;&gt;$A401,1,MOD(F401-1+(COUNTIFS(G$353:$N$353,$A402)=COUNTIFS(G402:$N402,1)),F$352)+1))</f>
        <v>2</v>
      </c>
      <c r="G402" s="319">
        <f ca="1">IF($A402&lt;&gt;G$353,0,IF($A402&lt;&gt;$A401,1,MOD(G401-1+(COUNTIFS(H$353:$N$353,$A402)=COUNTIFS(H402:$N402,1)),G$352)+1))</f>
        <v>0</v>
      </c>
      <c r="H402" s="319">
        <f ca="1">IF($A402&lt;&gt;H$353,0,IF($A402&lt;&gt;$A401,1,MOD(H401-1+(COUNTIFS(I$353:$N$353,$A402)=COUNTIFS(I402:$N402,1)),H$352)+1))</f>
        <v>0</v>
      </c>
      <c r="I402" s="319">
        <f ca="1">IF($A402&lt;&gt;I$353,0,IF($A402&lt;&gt;$A401,1,MOD(I401-1+(COUNTIFS(N$353:$N$353,$A402)=COUNTIFS(N402:$N402,1)),I$352)+1))</f>
        <v>0</v>
      </c>
      <c r="J402" s="319"/>
      <c r="K402" s="319"/>
      <c r="L402" s="319"/>
      <c r="M402" s="319"/>
      <c r="O402">
        <v>48</v>
      </c>
      <c r="P402" s="124">
        <f t="shared" ca="1" si="885"/>
        <v>-0.5</v>
      </c>
      <c r="Q402" s="124">
        <f t="shared" ca="1" si="886"/>
        <v>0</v>
      </c>
      <c r="R402" s="124">
        <f t="shared" ca="1" si="887"/>
        <v>0</v>
      </c>
      <c r="S402" s="124">
        <f t="shared" ca="1" si="888"/>
        <v>0</v>
      </c>
      <c r="T402" s="124">
        <f t="shared" ca="1" si="889"/>
        <v>0</v>
      </c>
      <c r="U402" s="124">
        <f t="shared" ca="1" si="890"/>
        <v>0</v>
      </c>
      <c r="V402" s="124">
        <f t="shared" ca="1" si="891"/>
        <v>0</v>
      </c>
      <c r="W402" s="124"/>
      <c r="X402" s="124"/>
      <c r="Y402" s="124"/>
      <c r="Z402" s="124"/>
    </row>
    <row r="403" spans="1:26" outlineLevel="1">
      <c r="A403">
        <f t="shared" ca="1" si="884"/>
        <v>1</v>
      </c>
      <c r="B403" t="str">
        <f t="shared" ca="1" si="875"/>
        <v>EP1 LPD2 LPS3</v>
      </c>
      <c r="C403" s="321">
        <f ca="1">IF($A403&lt;&gt;$A402,1,MOD(C402-1+(COUNTIFS(D$353:$N$353,$A403)=COUNTIFS(D403:$N403,1)),C$352)+1)</f>
        <v>1</v>
      </c>
      <c r="D403" s="319">
        <f ca="1">IF($A403&lt;&gt;D$353,0,IF($A403&lt;&gt;$A402,1,MOD(D402-1+(COUNTIFS(E$353:$N$353,$A403)=COUNTIFS(E403:$N403,1)),D$352)+1))</f>
        <v>0</v>
      </c>
      <c r="E403" s="319">
        <f ca="1">IF($A403&lt;&gt;E$353,0,IF($A403&lt;&gt;$A402,1,MOD(E402-1+(COUNTIFS(F$353:$N$353,$A403)=COUNTIFS(F403:$N403,1)),E$352)+1))</f>
        <v>2</v>
      </c>
      <c r="F403" s="319">
        <f ca="1">IF($A403&lt;&gt;F$353,0,IF($A403&lt;&gt;$A402,1,MOD(F402-1+(COUNTIFS(G$353:$N$353,$A403)=COUNTIFS(G403:$N403,1)),F$352)+1))</f>
        <v>3</v>
      </c>
      <c r="G403" s="319">
        <f ca="1">IF($A403&lt;&gt;G$353,0,IF($A403&lt;&gt;$A402,1,MOD(G402-1+(COUNTIFS(H$353:$N$353,$A403)=COUNTIFS(H403:$N403,1)),G$352)+1))</f>
        <v>0</v>
      </c>
      <c r="H403" s="319">
        <f ca="1">IF($A403&lt;&gt;H$353,0,IF($A403&lt;&gt;$A402,1,MOD(H402-1+(COUNTIFS(I$353:$N$353,$A403)=COUNTIFS(I403:$N403,1)),H$352)+1))</f>
        <v>0</v>
      </c>
      <c r="I403" s="319">
        <f ca="1">IF($A403&lt;&gt;I$353,0,IF($A403&lt;&gt;$A402,1,MOD(I402-1+(COUNTIFS(N$353:$N$353,$A403)=COUNTIFS(N403:$N403,1)),I$352)+1))</f>
        <v>0</v>
      </c>
      <c r="J403" s="319"/>
      <c r="K403" s="319"/>
      <c r="L403" s="319"/>
      <c r="M403" s="319"/>
      <c r="O403">
        <v>49</v>
      </c>
      <c r="P403" s="124">
        <f t="shared" ca="1" si="885"/>
        <v>-0.5</v>
      </c>
      <c r="Q403" s="124">
        <f t="shared" ca="1" si="886"/>
        <v>0</v>
      </c>
      <c r="R403" s="124">
        <f t="shared" ca="1" si="887"/>
        <v>0</v>
      </c>
      <c r="S403" s="124">
        <f t="shared" ca="1" si="888"/>
        <v>0.5</v>
      </c>
      <c r="T403" s="124">
        <f t="shared" ca="1" si="889"/>
        <v>0</v>
      </c>
      <c r="U403" s="124">
        <f t="shared" ca="1" si="890"/>
        <v>0</v>
      </c>
      <c r="V403" s="124">
        <f t="shared" ca="1" si="891"/>
        <v>0</v>
      </c>
      <c r="W403" s="124"/>
      <c r="X403" s="124"/>
      <c r="Y403" s="124"/>
      <c r="Z403" s="124"/>
    </row>
    <row r="404" spans="1:26" outlineLevel="1">
      <c r="A404">
        <f t="shared" ref="A404:A434" ca="1" si="892">OFFSET(A404,-1,0)</f>
        <v>1</v>
      </c>
      <c r="B404" t="str">
        <f t="shared" ca="1" si="875"/>
        <v>EP1 LPD3 LPS1</v>
      </c>
      <c r="C404" s="321">
        <f ca="1">IF($A404&lt;&gt;$A403,1,MOD(C403-1+(COUNTIFS(D$353:$N$353,$A404)=COUNTIFS(D404:$N404,1)),C$352)+1)</f>
        <v>1</v>
      </c>
      <c r="D404" s="319">
        <f ca="1">IF($A404&lt;&gt;D$353,0,IF($A404&lt;&gt;$A403,1,MOD(D403-1+(COUNTIFS(E$353:$N$353,$A404)=COUNTIFS(E404:$N404,1)),D$352)+1))</f>
        <v>0</v>
      </c>
      <c r="E404" s="319">
        <f ca="1">IF($A404&lt;&gt;E$353,0,IF($A404&lt;&gt;$A403,1,MOD(E403-1+(COUNTIFS(F$353:$N$353,$A404)=COUNTIFS(F404:$N404,1)),E$352)+1))</f>
        <v>3</v>
      </c>
      <c r="F404" s="319">
        <f ca="1">IF($A404&lt;&gt;F$353,0,IF($A404&lt;&gt;$A403,1,MOD(F403-1+(COUNTIFS(G$353:$N$353,$A404)=COUNTIFS(G404:$N404,1)),F$352)+1))</f>
        <v>1</v>
      </c>
      <c r="G404" s="319">
        <f ca="1">IF($A404&lt;&gt;G$353,0,IF($A404&lt;&gt;$A403,1,MOD(G403-1+(COUNTIFS(H$353:$N$353,$A404)=COUNTIFS(H404:$N404,1)),G$352)+1))</f>
        <v>0</v>
      </c>
      <c r="H404" s="319">
        <f ca="1">IF($A404&lt;&gt;H$353,0,IF($A404&lt;&gt;$A403,1,MOD(H403-1+(COUNTIFS(I$353:$N$353,$A404)=COUNTIFS(I404:$N404,1)),H$352)+1))</f>
        <v>0</v>
      </c>
      <c r="I404" s="319">
        <f ca="1">IF($A404&lt;&gt;I$353,0,IF($A404&lt;&gt;$A403,1,MOD(I403-1+(COUNTIFS(N$353:$N$353,$A404)=COUNTIFS(N404:$N404,1)),I$352)+1))</f>
        <v>0</v>
      </c>
      <c r="J404" s="319"/>
      <c r="K404" s="319"/>
      <c r="L404" s="319"/>
      <c r="M404" s="319"/>
      <c r="O404">
        <v>50</v>
      </c>
      <c r="P404" s="124">
        <f t="shared" ca="1" si="885"/>
        <v>-0.5</v>
      </c>
      <c r="Q404" s="124">
        <f t="shared" ca="1" si="886"/>
        <v>0</v>
      </c>
      <c r="R404" s="124">
        <f t="shared" ca="1" si="887"/>
        <v>0.5</v>
      </c>
      <c r="S404" s="124">
        <f t="shared" ca="1" si="888"/>
        <v>-0.5</v>
      </c>
      <c r="T404" s="124">
        <f t="shared" ca="1" si="889"/>
        <v>0</v>
      </c>
      <c r="U404" s="124">
        <f t="shared" ca="1" si="890"/>
        <v>0</v>
      </c>
      <c r="V404" s="124">
        <f t="shared" ca="1" si="891"/>
        <v>0</v>
      </c>
      <c r="W404" s="124"/>
      <c r="X404" s="124"/>
      <c r="Y404" s="124"/>
      <c r="Z404" s="124"/>
    </row>
    <row r="405" spans="1:26" outlineLevel="1">
      <c r="A405">
        <f t="shared" ca="1" si="892"/>
        <v>1</v>
      </c>
      <c r="B405" t="str">
        <f t="shared" ca="1" si="875"/>
        <v>EP1 LPD3 LPS2</v>
      </c>
      <c r="C405" s="321">
        <f ca="1">IF($A405&lt;&gt;$A404,1,MOD(C404-1+(COUNTIFS(D$353:$N$353,$A405)=COUNTIFS(D405:$N405,1)),C$352)+1)</f>
        <v>1</v>
      </c>
      <c r="D405" s="319">
        <f ca="1">IF($A405&lt;&gt;D$353,0,IF($A405&lt;&gt;$A404,1,MOD(D404-1+(COUNTIFS(E$353:$N$353,$A405)=COUNTIFS(E405:$N405,1)),D$352)+1))</f>
        <v>0</v>
      </c>
      <c r="E405" s="319">
        <f ca="1">IF($A405&lt;&gt;E$353,0,IF($A405&lt;&gt;$A404,1,MOD(E404-1+(COUNTIFS(F$353:$N$353,$A405)=COUNTIFS(F405:$N405,1)),E$352)+1))</f>
        <v>3</v>
      </c>
      <c r="F405" s="319">
        <f ca="1">IF($A405&lt;&gt;F$353,0,IF($A405&lt;&gt;$A404,1,MOD(F404-1+(COUNTIFS(G$353:$N$353,$A405)=COUNTIFS(G405:$N405,1)),F$352)+1))</f>
        <v>2</v>
      </c>
      <c r="G405" s="319">
        <f ca="1">IF($A405&lt;&gt;G$353,0,IF($A405&lt;&gt;$A404,1,MOD(G404-1+(COUNTIFS(H$353:$N$353,$A405)=COUNTIFS(H405:$N405,1)),G$352)+1))</f>
        <v>0</v>
      </c>
      <c r="H405" s="319">
        <f ca="1">IF($A405&lt;&gt;H$353,0,IF($A405&lt;&gt;$A404,1,MOD(H404-1+(COUNTIFS(I$353:$N$353,$A405)=COUNTIFS(I405:$N405,1)),H$352)+1))</f>
        <v>0</v>
      </c>
      <c r="I405" s="319">
        <f ca="1">IF($A405&lt;&gt;I$353,0,IF($A405&lt;&gt;$A404,1,MOD(I404-1+(COUNTIFS(N$353:$N$353,$A405)=COUNTIFS(N405:$N405,1)),I$352)+1))</f>
        <v>0</v>
      </c>
      <c r="J405" s="319"/>
      <c r="K405" s="319"/>
      <c r="L405" s="319"/>
      <c r="M405" s="319"/>
      <c r="O405">
        <v>51</v>
      </c>
      <c r="P405" s="124">
        <f t="shared" ca="1" si="885"/>
        <v>-0.5</v>
      </c>
      <c r="Q405" s="124">
        <f t="shared" ca="1" si="886"/>
        <v>0</v>
      </c>
      <c r="R405" s="124">
        <f t="shared" ca="1" si="887"/>
        <v>0.5</v>
      </c>
      <c r="S405" s="124">
        <f t="shared" ca="1" si="888"/>
        <v>0</v>
      </c>
      <c r="T405" s="124">
        <f t="shared" ca="1" si="889"/>
        <v>0</v>
      </c>
      <c r="U405" s="124">
        <f t="shared" ca="1" si="890"/>
        <v>0</v>
      </c>
      <c r="V405" s="124">
        <f t="shared" ca="1" si="891"/>
        <v>0</v>
      </c>
      <c r="W405" s="124"/>
      <c r="X405" s="124"/>
      <c r="Y405" s="124"/>
      <c r="Z405" s="124"/>
    </row>
    <row r="406" spans="1:26" outlineLevel="1">
      <c r="A406">
        <f t="shared" ca="1" si="892"/>
        <v>1</v>
      </c>
      <c r="B406" t="str">
        <f t="shared" ca="1" si="875"/>
        <v>EP1 LPD3 LPS3</v>
      </c>
      <c r="C406" s="321">
        <f ca="1">IF($A406&lt;&gt;$A405,1,MOD(C405-1+(COUNTIFS(D$353:$N$353,$A406)=COUNTIFS(D406:$N406,1)),C$352)+1)</f>
        <v>1</v>
      </c>
      <c r="D406" s="319">
        <f ca="1">IF($A406&lt;&gt;D$353,0,IF($A406&lt;&gt;$A405,1,MOD(D405-1+(COUNTIFS(E$353:$N$353,$A406)=COUNTIFS(E406:$N406,1)),D$352)+1))</f>
        <v>0</v>
      </c>
      <c r="E406" s="319">
        <f ca="1">IF($A406&lt;&gt;E$353,0,IF($A406&lt;&gt;$A405,1,MOD(E405-1+(COUNTIFS(F$353:$N$353,$A406)=COUNTIFS(F406:$N406,1)),E$352)+1))</f>
        <v>3</v>
      </c>
      <c r="F406" s="319">
        <f ca="1">IF($A406&lt;&gt;F$353,0,IF($A406&lt;&gt;$A405,1,MOD(F405-1+(COUNTIFS(G$353:$N$353,$A406)=COUNTIFS(G406:$N406,1)),F$352)+1))</f>
        <v>3</v>
      </c>
      <c r="G406" s="319">
        <f ca="1">IF($A406&lt;&gt;G$353,0,IF($A406&lt;&gt;$A405,1,MOD(G405-1+(COUNTIFS(H$353:$N$353,$A406)=COUNTIFS(H406:$N406,1)),G$352)+1))</f>
        <v>0</v>
      </c>
      <c r="H406" s="319">
        <f ca="1">IF($A406&lt;&gt;H$353,0,IF($A406&lt;&gt;$A405,1,MOD(H405-1+(COUNTIFS(I$353:$N$353,$A406)=COUNTIFS(I406:$N406,1)),H$352)+1))</f>
        <v>0</v>
      </c>
      <c r="I406" s="319">
        <f ca="1">IF($A406&lt;&gt;I$353,0,IF($A406&lt;&gt;$A405,1,MOD(I405-1+(COUNTIFS(N$353:$N$353,$A406)=COUNTIFS(N406:$N406,1)),I$352)+1))</f>
        <v>0</v>
      </c>
      <c r="J406" s="319"/>
      <c r="K406" s="319"/>
      <c r="L406" s="319"/>
      <c r="M406" s="319"/>
      <c r="O406">
        <v>52</v>
      </c>
      <c r="P406" s="124">
        <f t="shared" ca="1" si="885"/>
        <v>-0.5</v>
      </c>
      <c r="Q406" s="124">
        <f t="shared" ca="1" si="886"/>
        <v>0</v>
      </c>
      <c r="R406" s="124">
        <f t="shared" ca="1" si="887"/>
        <v>0.5</v>
      </c>
      <c r="S406" s="124">
        <f t="shared" ca="1" si="888"/>
        <v>0.5</v>
      </c>
      <c r="T406" s="124">
        <f t="shared" ca="1" si="889"/>
        <v>0</v>
      </c>
      <c r="U406" s="124">
        <f t="shared" ca="1" si="890"/>
        <v>0</v>
      </c>
      <c r="V406" s="124">
        <f t="shared" ca="1" si="891"/>
        <v>0</v>
      </c>
      <c r="W406" s="124"/>
      <c r="X406" s="124"/>
      <c r="Y406" s="124"/>
      <c r="Z406" s="124"/>
    </row>
    <row r="407" spans="1:26" outlineLevel="1">
      <c r="A407">
        <f t="shared" ca="1" si="892"/>
        <v>1</v>
      </c>
      <c r="B407" t="str">
        <f t="shared" ca="1" si="875"/>
        <v>EP2 LPD1 LPS1</v>
      </c>
      <c r="C407" s="321">
        <f ca="1">IF($A407&lt;&gt;$A406,1,MOD(C406-1+(COUNTIFS(D$353:$N$353,$A407)=COUNTIFS(D407:$N407,1)),C$352)+1)</f>
        <v>2</v>
      </c>
      <c r="D407" s="319">
        <f ca="1">IF($A407&lt;&gt;D$353,0,IF($A407&lt;&gt;$A406,1,MOD(D406-1+(COUNTIFS(E$353:$N$353,$A407)=COUNTIFS(E407:$N407,1)),D$352)+1))</f>
        <v>0</v>
      </c>
      <c r="E407" s="319">
        <f ca="1">IF($A407&lt;&gt;E$353,0,IF($A407&lt;&gt;$A406,1,MOD(E406-1+(COUNTIFS(F$353:$N$353,$A407)=COUNTIFS(F407:$N407,1)),E$352)+1))</f>
        <v>1</v>
      </c>
      <c r="F407" s="319">
        <f ca="1">IF($A407&lt;&gt;F$353,0,IF($A407&lt;&gt;$A406,1,MOD(F406-1+(COUNTIFS(G$353:$N$353,$A407)=COUNTIFS(G407:$N407,1)),F$352)+1))</f>
        <v>1</v>
      </c>
      <c r="G407" s="319">
        <f ca="1">IF($A407&lt;&gt;G$353,0,IF($A407&lt;&gt;$A406,1,MOD(G406-1+(COUNTIFS(H$353:$N$353,$A407)=COUNTIFS(H407:$N407,1)),G$352)+1))</f>
        <v>0</v>
      </c>
      <c r="H407" s="319">
        <f ca="1">IF($A407&lt;&gt;H$353,0,IF($A407&lt;&gt;$A406,1,MOD(H406-1+(COUNTIFS(I$353:$N$353,$A407)=COUNTIFS(I407:$N407,1)),H$352)+1))</f>
        <v>0</v>
      </c>
      <c r="I407" s="319">
        <f ca="1">IF($A407&lt;&gt;I$353,0,IF($A407&lt;&gt;$A406,1,MOD(I406-1+(COUNTIFS(N$353:$N$353,$A407)=COUNTIFS(N407:$N407,1)),I$352)+1))</f>
        <v>0</v>
      </c>
      <c r="J407" s="319"/>
      <c r="K407" s="319"/>
      <c r="L407" s="319"/>
      <c r="M407" s="319"/>
      <c r="O407">
        <v>53</v>
      </c>
      <c r="P407" s="124">
        <f t="shared" ca="1" si="885"/>
        <v>0</v>
      </c>
      <c r="Q407" s="124">
        <f t="shared" ca="1" si="886"/>
        <v>0</v>
      </c>
      <c r="R407" s="124">
        <f t="shared" ca="1" si="887"/>
        <v>-0.5</v>
      </c>
      <c r="S407" s="124">
        <f t="shared" ca="1" si="888"/>
        <v>-0.5</v>
      </c>
      <c r="T407" s="124">
        <f t="shared" ca="1" si="889"/>
        <v>0</v>
      </c>
      <c r="U407" s="124">
        <f t="shared" ca="1" si="890"/>
        <v>0</v>
      </c>
      <c r="V407" s="124">
        <f t="shared" ca="1" si="891"/>
        <v>0</v>
      </c>
      <c r="W407" s="124"/>
      <c r="X407" s="124"/>
      <c r="Y407" s="124"/>
      <c r="Z407" s="124"/>
    </row>
    <row r="408" spans="1:26" outlineLevel="1">
      <c r="A408">
        <f t="shared" ca="1" si="892"/>
        <v>1</v>
      </c>
      <c r="B408" t="str">
        <f t="shared" ca="1" si="875"/>
        <v>EP2 LPD1 LPS2</v>
      </c>
      <c r="C408" s="321">
        <f ca="1">IF($A408&lt;&gt;$A407,1,MOD(C407-1+(COUNTIFS(D$353:$N$353,$A408)=COUNTIFS(D408:$N408,1)),C$352)+1)</f>
        <v>2</v>
      </c>
      <c r="D408" s="319">
        <f ca="1">IF($A408&lt;&gt;D$353,0,IF($A408&lt;&gt;$A407,1,MOD(D407-1+(COUNTIFS(E$353:$N$353,$A408)=COUNTIFS(E408:$N408,1)),D$352)+1))</f>
        <v>0</v>
      </c>
      <c r="E408" s="319">
        <f ca="1">IF($A408&lt;&gt;E$353,0,IF($A408&lt;&gt;$A407,1,MOD(E407-1+(COUNTIFS(F$353:$N$353,$A408)=COUNTIFS(F408:$N408,1)),E$352)+1))</f>
        <v>1</v>
      </c>
      <c r="F408" s="319">
        <f ca="1">IF($A408&lt;&gt;F$353,0,IF($A408&lt;&gt;$A407,1,MOD(F407-1+(COUNTIFS(G$353:$N$353,$A408)=COUNTIFS(G408:$N408,1)),F$352)+1))</f>
        <v>2</v>
      </c>
      <c r="G408" s="319">
        <f ca="1">IF($A408&lt;&gt;G$353,0,IF($A408&lt;&gt;$A407,1,MOD(G407-1+(COUNTIFS(H$353:$N$353,$A408)=COUNTIFS(H408:$N408,1)),G$352)+1))</f>
        <v>0</v>
      </c>
      <c r="H408" s="319">
        <f ca="1">IF($A408&lt;&gt;H$353,0,IF($A408&lt;&gt;$A407,1,MOD(H407-1+(COUNTIFS(I$353:$N$353,$A408)=COUNTIFS(I408:$N408,1)),H$352)+1))</f>
        <v>0</v>
      </c>
      <c r="I408" s="319">
        <f ca="1">IF($A408&lt;&gt;I$353,0,IF($A408&lt;&gt;$A407,1,MOD(I407-1+(COUNTIFS(N$353:$N$353,$A408)=COUNTIFS(N408:$N408,1)),I$352)+1))</f>
        <v>0</v>
      </c>
      <c r="J408" s="319"/>
      <c r="K408" s="319"/>
      <c r="L408" s="319"/>
      <c r="M408" s="319"/>
      <c r="O408">
        <v>54</v>
      </c>
      <c r="P408" s="124">
        <f t="shared" ca="1" si="885"/>
        <v>0</v>
      </c>
      <c r="Q408" s="124">
        <f t="shared" ca="1" si="886"/>
        <v>0</v>
      </c>
      <c r="R408" s="124">
        <f t="shared" ca="1" si="887"/>
        <v>-0.5</v>
      </c>
      <c r="S408" s="124">
        <f t="shared" ca="1" si="888"/>
        <v>0</v>
      </c>
      <c r="T408" s="124">
        <f t="shared" ca="1" si="889"/>
        <v>0</v>
      </c>
      <c r="U408" s="124">
        <f t="shared" ca="1" si="890"/>
        <v>0</v>
      </c>
      <c r="V408" s="124">
        <f t="shared" ca="1" si="891"/>
        <v>0</v>
      </c>
      <c r="W408" s="124"/>
      <c r="X408" s="124"/>
      <c r="Y408" s="124"/>
      <c r="Z408" s="124"/>
    </row>
    <row r="409" spans="1:26" outlineLevel="1">
      <c r="A409">
        <f t="shared" ca="1" si="892"/>
        <v>1</v>
      </c>
      <c r="B409" t="str">
        <f t="shared" ca="1" si="875"/>
        <v>EP2 LPD1 LPS3</v>
      </c>
      <c r="C409" s="321">
        <f ca="1">IF($A409&lt;&gt;$A408,1,MOD(C408-1+(COUNTIFS(D$353:$N$353,$A409)=COUNTIFS(D409:$N409,1)),C$352)+1)</f>
        <v>2</v>
      </c>
      <c r="D409" s="319">
        <f ca="1">IF($A409&lt;&gt;D$353,0,IF($A409&lt;&gt;$A408,1,MOD(D408-1+(COUNTIFS(E$353:$N$353,$A409)=COUNTIFS(E409:$N409,1)),D$352)+1))</f>
        <v>0</v>
      </c>
      <c r="E409" s="319">
        <f ca="1">IF($A409&lt;&gt;E$353,0,IF($A409&lt;&gt;$A408,1,MOD(E408-1+(COUNTIFS(F$353:$N$353,$A409)=COUNTIFS(F409:$N409,1)),E$352)+1))</f>
        <v>1</v>
      </c>
      <c r="F409" s="319">
        <f ca="1">IF($A409&lt;&gt;F$353,0,IF($A409&lt;&gt;$A408,1,MOD(F408-1+(COUNTIFS(G$353:$N$353,$A409)=COUNTIFS(G409:$N409,1)),F$352)+1))</f>
        <v>3</v>
      </c>
      <c r="G409" s="319">
        <f ca="1">IF($A409&lt;&gt;G$353,0,IF($A409&lt;&gt;$A408,1,MOD(G408-1+(COUNTIFS(H$353:$N$353,$A409)=COUNTIFS(H409:$N409,1)),G$352)+1))</f>
        <v>0</v>
      </c>
      <c r="H409" s="319">
        <f ca="1">IF($A409&lt;&gt;H$353,0,IF($A409&lt;&gt;$A408,1,MOD(H408-1+(COUNTIFS(I$353:$N$353,$A409)=COUNTIFS(I409:$N409,1)),H$352)+1))</f>
        <v>0</v>
      </c>
      <c r="I409" s="319">
        <f ca="1">IF($A409&lt;&gt;I$353,0,IF($A409&lt;&gt;$A408,1,MOD(I408-1+(COUNTIFS(N$353:$N$353,$A409)=COUNTIFS(N409:$N409,1)),I$352)+1))</f>
        <v>0</v>
      </c>
      <c r="J409" s="319"/>
      <c r="K409" s="319"/>
      <c r="L409" s="319"/>
      <c r="M409" s="319"/>
      <c r="O409">
        <v>55</v>
      </c>
      <c r="P409" s="124">
        <f t="shared" ca="1" si="885"/>
        <v>0</v>
      </c>
      <c r="Q409" s="124">
        <f t="shared" ca="1" si="886"/>
        <v>0</v>
      </c>
      <c r="R409" s="124">
        <f t="shared" ca="1" si="887"/>
        <v>-0.5</v>
      </c>
      <c r="S409" s="124">
        <f t="shared" ca="1" si="888"/>
        <v>0.5</v>
      </c>
      <c r="T409" s="124">
        <f t="shared" ca="1" si="889"/>
        <v>0</v>
      </c>
      <c r="U409" s="124">
        <f t="shared" ca="1" si="890"/>
        <v>0</v>
      </c>
      <c r="V409" s="124">
        <f t="shared" ca="1" si="891"/>
        <v>0</v>
      </c>
      <c r="W409" s="124"/>
      <c r="X409" s="124"/>
      <c r="Y409" s="124"/>
      <c r="Z409" s="124"/>
    </row>
    <row r="410" spans="1:26" outlineLevel="1">
      <c r="A410">
        <f t="shared" ca="1" si="892"/>
        <v>1</v>
      </c>
      <c r="B410" t="str">
        <f t="shared" ca="1" si="875"/>
        <v>EP2 LPD2 LPS1</v>
      </c>
      <c r="C410" s="321">
        <f ca="1">IF($A410&lt;&gt;$A409,1,MOD(C409-1+(COUNTIFS(D$353:$N$353,$A410)=COUNTIFS(D410:$N410,1)),C$352)+1)</f>
        <v>2</v>
      </c>
      <c r="D410" s="319">
        <f ca="1">IF($A410&lt;&gt;D$353,0,IF($A410&lt;&gt;$A409,1,MOD(D409-1+(COUNTIFS(E$353:$N$353,$A410)=COUNTIFS(E410:$N410,1)),D$352)+1))</f>
        <v>0</v>
      </c>
      <c r="E410" s="319">
        <f ca="1">IF($A410&lt;&gt;E$353,0,IF($A410&lt;&gt;$A409,1,MOD(E409-1+(COUNTIFS(F$353:$N$353,$A410)=COUNTIFS(F410:$N410,1)),E$352)+1))</f>
        <v>2</v>
      </c>
      <c r="F410" s="319">
        <f ca="1">IF($A410&lt;&gt;F$353,0,IF($A410&lt;&gt;$A409,1,MOD(F409-1+(COUNTIFS(G$353:$N$353,$A410)=COUNTIFS(G410:$N410,1)),F$352)+1))</f>
        <v>1</v>
      </c>
      <c r="G410" s="319">
        <f ca="1">IF($A410&lt;&gt;G$353,0,IF($A410&lt;&gt;$A409,1,MOD(G409-1+(COUNTIFS(H$353:$N$353,$A410)=COUNTIFS(H410:$N410,1)),G$352)+1))</f>
        <v>0</v>
      </c>
      <c r="H410" s="319">
        <f ca="1">IF($A410&lt;&gt;H$353,0,IF($A410&lt;&gt;$A409,1,MOD(H409-1+(COUNTIFS(I$353:$N$353,$A410)=COUNTIFS(I410:$N410,1)),H$352)+1))</f>
        <v>0</v>
      </c>
      <c r="I410" s="319">
        <f ca="1">IF($A410&lt;&gt;I$353,0,IF($A410&lt;&gt;$A409,1,MOD(I409-1+(COUNTIFS(N$353:$N$353,$A410)=COUNTIFS(N410:$N410,1)),I$352)+1))</f>
        <v>0</v>
      </c>
      <c r="J410" s="319"/>
      <c r="K410" s="319"/>
      <c r="L410" s="319"/>
      <c r="M410" s="319"/>
      <c r="O410">
        <v>56</v>
      </c>
      <c r="P410" s="124">
        <f t="shared" ca="1" si="885"/>
        <v>0</v>
      </c>
      <c r="Q410" s="124">
        <f t="shared" ca="1" si="886"/>
        <v>0</v>
      </c>
      <c r="R410" s="124">
        <f t="shared" ca="1" si="887"/>
        <v>0</v>
      </c>
      <c r="S410" s="124">
        <f t="shared" ca="1" si="888"/>
        <v>-0.5</v>
      </c>
      <c r="T410" s="124">
        <f t="shared" ca="1" si="889"/>
        <v>0</v>
      </c>
      <c r="U410" s="124">
        <f t="shared" ca="1" si="890"/>
        <v>0</v>
      </c>
      <c r="V410" s="124">
        <f t="shared" ca="1" si="891"/>
        <v>0</v>
      </c>
      <c r="W410" s="124"/>
      <c r="X410" s="124"/>
      <c r="Y410" s="124"/>
      <c r="Z410" s="124"/>
    </row>
    <row r="411" spans="1:26" outlineLevel="1">
      <c r="A411">
        <f t="shared" ca="1" si="892"/>
        <v>1</v>
      </c>
      <c r="B411" t="str">
        <f t="shared" ca="1" si="875"/>
        <v>EP2 LPD2 LPS2</v>
      </c>
      <c r="C411" s="321">
        <f ca="1">IF($A411&lt;&gt;$A410,1,MOD(C410-1+(COUNTIFS(D$353:$N$353,$A411)=COUNTIFS(D411:$N411,1)),C$352)+1)</f>
        <v>2</v>
      </c>
      <c r="D411" s="319">
        <f ca="1">IF($A411&lt;&gt;D$353,0,IF($A411&lt;&gt;$A410,1,MOD(D410-1+(COUNTIFS(E$353:$N$353,$A411)=COUNTIFS(E411:$N411,1)),D$352)+1))</f>
        <v>0</v>
      </c>
      <c r="E411" s="319">
        <f ca="1">IF($A411&lt;&gt;E$353,0,IF($A411&lt;&gt;$A410,1,MOD(E410-1+(COUNTIFS(F$353:$N$353,$A411)=COUNTIFS(F411:$N411,1)),E$352)+1))</f>
        <v>2</v>
      </c>
      <c r="F411" s="319">
        <f ca="1">IF($A411&lt;&gt;F$353,0,IF($A411&lt;&gt;$A410,1,MOD(F410-1+(COUNTIFS(G$353:$N$353,$A411)=COUNTIFS(G411:$N411,1)),F$352)+1))</f>
        <v>2</v>
      </c>
      <c r="G411" s="319">
        <f ca="1">IF($A411&lt;&gt;G$353,0,IF($A411&lt;&gt;$A410,1,MOD(G410-1+(COUNTIFS(H$353:$N$353,$A411)=COUNTIFS(H411:$N411,1)),G$352)+1))</f>
        <v>0</v>
      </c>
      <c r="H411" s="319">
        <f ca="1">IF($A411&lt;&gt;H$353,0,IF($A411&lt;&gt;$A410,1,MOD(H410-1+(COUNTIFS(I$353:$N$353,$A411)=COUNTIFS(I411:$N411,1)),H$352)+1))</f>
        <v>0</v>
      </c>
      <c r="I411" s="319">
        <f ca="1">IF($A411&lt;&gt;I$353,0,IF($A411&lt;&gt;$A410,1,MOD(I410-1+(COUNTIFS(N$353:$N$353,$A411)=COUNTIFS(N411:$N411,1)),I$352)+1))</f>
        <v>0</v>
      </c>
      <c r="J411" s="319"/>
      <c r="K411" s="319"/>
      <c r="L411" s="319"/>
      <c r="M411" s="319"/>
      <c r="O411">
        <v>57</v>
      </c>
      <c r="P411" s="124">
        <f t="shared" ca="1" si="885"/>
        <v>0</v>
      </c>
      <c r="Q411" s="124">
        <f t="shared" ca="1" si="886"/>
        <v>0</v>
      </c>
      <c r="R411" s="124">
        <f t="shared" ca="1" si="887"/>
        <v>0</v>
      </c>
      <c r="S411" s="124">
        <f t="shared" ca="1" si="888"/>
        <v>0</v>
      </c>
      <c r="T411" s="124">
        <f t="shared" ca="1" si="889"/>
        <v>0</v>
      </c>
      <c r="U411" s="124">
        <f t="shared" ca="1" si="890"/>
        <v>0</v>
      </c>
      <c r="V411" s="124">
        <f t="shared" ca="1" si="891"/>
        <v>0</v>
      </c>
      <c r="W411" s="124"/>
      <c r="X411" s="124"/>
      <c r="Y411" s="124"/>
      <c r="Z411" s="124"/>
    </row>
    <row r="412" spans="1:26" outlineLevel="1">
      <c r="A412">
        <f t="shared" ca="1" si="892"/>
        <v>1</v>
      </c>
      <c r="B412" t="str">
        <f t="shared" ca="1" si="875"/>
        <v>EP2 LPD2 LPS3</v>
      </c>
      <c r="C412" s="321">
        <f ca="1">IF($A412&lt;&gt;$A411,1,MOD(C411-1+(COUNTIFS(D$353:$N$353,$A412)=COUNTIFS(D412:$N412,1)),C$352)+1)</f>
        <v>2</v>
      </c>
      <c r="D412" s="319">
        <f ca="1">IF($A412&lt;&gt;D$353,0,IF($A412&lt;&gt;$A411,1,MOD(D411-1+(COUNTIFS(E$353:$N$353,$A412)=COUNTIFS(E412:$N412,1)),D$352)+1))</f>
        <v>0</v>
      </c>
      <c r="E412" s="319">
        <f ca="1">IF($A412&lt;&gt;E$353,0,IF($A412&lt;&gt;$A411,1,MOD(E411-1+(COUNTIFS(F$353:$N$353,$A412)=COUNTIFS(F412:$N412,1)),E$352)+1))</f>
        <v>2</v>
      </c>
      <c r="F412" s="319">
        <f ca="1">IF($A412&lt;&gt;F$353,0,IF($A412&lt;&gt;$A411,1,MOD(F411-1+(COUNTIFS(G$353:$N$353,$A412)=COUNTIFS(G412:$N412,1)),F$352)+1))</f>
        <v>3</v>
      </c>
      <c r="G412" s="319">
        <f ca="1">IF($A412&lt;&gt;G$353,0,IF($A412&lt;&gt;$A411,1,MOD(G411-1+(COUNTIFS(H$353:$N$353,$A412)=COUNTIFS(H412:$N412,1)),G$352)+1))</f>
        <v>0</v>
      </c>
      <c r="H412" s="319">
        <f ca="1">IF($A412&lt;&gt;H$353,0,IF($A412&lt;&gt;$A411,1,MOD(H411-1+(COUNTIFS(I$353:$N$353,$A412)=COUNTIFS(I412:$N412,1)),H$352)+1))</f>
        <v>0</v>
      </c>
      <c r="I412" s="319">
        <f ca="1">IF($A412&lt;&gt;I$353,0,IF($A412&lt;&gt;$A411,1,MOD(I411-1+(COUNTIFS(N$353:$N$353,$A412)=COUNTIFS(N412:$N412,1)),I$352)+1))</f>
        <v>0</v>
      </c>
      <c r="J412" s="319"/>
      <c r="K412" s="319"/>
      <c r="L412" s="319"/>
      <c r="M412" s="319"/>
      <c r="O412">
        <v>58</v>
      </c>
      <c r="P412" s="124">
        <f t="shared" ca="1" si="885"/>
        <v>0</v>
      </c>
      <c r="Q412" s="124">
        <f t="shared" ca="1" si="886"/>
        <v>0</v>
      </c>
      <c r="R412" s="124">
        <f t="shared" ca="1" si="887"/>
        <v>0</v>
      </c>
      <c r="S412" s="124">
        <f t="shared" ca="1" si="888"/>
        <v>0.5</v>
      </c>
      <c r="T412" s="124">
        <f t="shared" ca="1" si="889"/>
        <v>0</v>
      </c>
      <c r="U412" s="124">
        <f t="shared" ca="1" si="890"/>
        <v>0</v>
      </c>
      <c r="V412" s="124">
        <f t="shared" ca="1" si="891"/>
        <v>0</v>
      </c>
      <c r="W412" s="124"/>
      <c r="X412" s="124"/>
      <c r="Y412" s="124"/>
      <c r="Z412" s="124"/>
    </row>
    <row r="413" spans="1:26" outlineLevel="1">
      <c r="A413">
        <f t="shared" ca="1" si="892"/>
        <v>1</v>
      </c>
      <c r="B413" t="str">
        <f t="shared" ca="1" si="875"/>
        <v>EP2 LPD3 LPS1</v>
      </c>
      <c r="C413" s="321">
        <f ca="1">IF($A413&lt;&gt;$A412,1,MOD(C412-1+(COUNTIFS(D$353:$N$353,$A413)=COUNTIFS(D413:$N413,1)),C$352)+1)</f>
        <v>2</v>
      </c>
      <c r="D413" s="319">
        <f ca="1">IF($A413&lt;&gt;D$353,0,IF($A413&lt;&gt;$A412,1,MOD(D412-1+(COUNTIFS(E$353:$N$353,$A413)=COUNTIFS(E413:$N413,1)),D$352)+1))</f>
        <v>0</v>
      </c>
      <c r="E413" s="319">
        <f ca="1">IF($A413&lt;&gt;E$353,0,IF($A413&lt;&gt;$A412,1,MOD(E412-1+(COUNTIFS(F$353:$N$353,$A413)=COUNTIFS(F413:$N413,1)),E$352)+1))</f>
        <v>3</v>
      </c>
      <c r="F413" s="319">
        <f ca="1">IF($A413&lt;&gt;F$353,0,IF($A413&lt;&gt;$A412,1,MOD(F412-1+(COUNTIFS(G$353:$N$353,$A413)=COUNTIFS(G413:$N413,1)),F$352)+1))</f>
        <v>1</v>
      </c>
      <c r="G413" s="319">
        <f ca="1">IF($A413&lt;&gt;G$353,0,IF($A413&lt;&gt;$A412,1,MOD(G412-1+(COUNTIFS(H$353:$N$353,$A413)=COUNTIFS(H413:$N413,1)),G$352)+1))</f>
        <v>0</v>
      </c>
      <c r="H413" s="319">
        <f ca="1">IF($A413&lt;&gt;H$353,0,IF($A413&lt;&gt;$A412,1,MOD(H412-1+(COUNTIFS(I$353:$N$353,$A413)=COUNTIFS(I413:$N413,1)),H$352)+1))</f>
        <v>0</v>
      </c>
      <c r="I413" s="319">
        <f ca="1">IF($A413&lt;&gt;I$353,0,IF($A413&lt;&gt;$A412,1,MOD(I412-1+(COUNTIFS(N$353:$N$353,$A413)=COUNTIFS(N413:$N413,1)),I$352)+1))</f>
        <v>0</v>
      </c>
      <c r="J413" s="319"/>
      <c r="K413" s="319"/>
      <c r="L413" s="319"/>
      <c r="M413" s="319"/>
      <c r="O413">
        <v>59</v>
      </c>
      <c r="P413" s="124">
        <f t="shared" ca="1" si="885"/>
        <v>0</v>
      </c>
      <c r="Q413" s="124">
        <f t="shared" ca="1" si="886"/>
        <v>0</v>
      </c>
      <c r="R413" s="124">
        <f t="shared" ca="1" si="887"/>
        <v>0.5</v>
      </c>
      <c r="S413" s="124">
        <f t="shared" ca="1" si="888"/>
        <v>-0.5</v>
      </c>
      <c r="T413" s="124">
        <f t="shared" ca="1" si="889"/>
        <v>0</v>
      </c>
      <c r="U413" s="124">
        <f t="shared" ca="1" si="890"/>
        <v>0</v>
      </c>
      <c r="V413" s="124">
        <f t="shared" ca="1" si="891"/>
        <v>0</v>
      </c>
      <c r="W413" s="124"/>
      <c r="X413" s="124"/>
      <c r="Y413" s="124"/>
      <c r="Z413" s="124"/>
    </row>
    <row r="414" spans="1:26" outlineLevel="1">
      <c r="A414">
        <f t="shared" ca="1" si="892"/>
        <v>1</v>
      </c>
      <c r="B414" t="str">
        <f t="shared" ca="1" si="875"/>
        <v>EP2 LPD3 LPS2</v>
      </c>
      <c r="C414" s="321">
        <f ca="1">IF($A414&lt;&gt;$A413,1,MOD(C413-1+(COUNTIFS(D$353:$N$353,$A414)=COUNTIFS(D414:$N414,1)),C$352)+1)</f>
        <v>2</v>
      </c>
      <c r="D414" s="319">
        <f ca="1">IF($A414&lt;&gt;D$353,0,IF($A414&lt;&gt;$A413,1,MOD(D413-1+(COUNTIFS(E$353:$N$353,$A414)=COUNTIFS(E414:$N414,1)),D$352)+1))</f>
        <v>0</v>
      </c>
      <c r="E414" s="319">
        <f ca="1">IF($A414&lt;&gt;E$353,0,IF($A414&lt;&gt;$A413,1,MOD(E413-1+(COUNTIFS(F$353:$N$353,$A414)=COUNTIFS(F414:$N414,1)),E$352)+1))</f>
        <v>3</v>
      </c>
      <c r="F414" s="319">
        <f ca="1">IF($A414&lt;&gt;F$353,0,IF($A414&lt;&gt;$A413,1,MOD(F413-1+(COUNTIFS(G$353:$N$353,$A414)=COUNTIFS(G414:$N414,1)),F$352)+1))</f>
        <v>2</v>
      </c>
      <c r="G414" s="319">
        <f ca="1">IF($A414&lt;&gt;G$353,0,IF($A414&lt;&gt;$A413,1,MOD(G413-1+(COUNTIFS(H$353:$N$353,$A414)=COUNTIFS(H414:$N414,1)),G$352)+1))</f>
        <v>0</v>
      </c>
      <c r="H414" s="319">
        <f ca="1">IF($A414&lt;&gt;H$353,0,IF($A414&lt;&gt;$A413,1,MOD(H413-1+(COUNTIFS(I$353:$N$353,$A414)=COUNTIFS(I414:$N414,1)),H$352)+1))</f>
        <v>0</v>
      </c>
      <c r="I414" s="319">
        <f ca="1">IF($A414&lt;&gt;I$353,0,IF($A414&lt;&gt;$A413,1,MOD(I413-1+(COUNTIFS(N$353:$N$353,$A414)=COUNTIFS(N414:$N414,1)),I$352)+1))</f>
        <v>0</v>
      </c>
      <c r="J414" s="319"/>
      <c r="K414" s="319"/>
      <c r="L414" s="319"/>
      <c r="M414" s="319"/>
      <c r="O414">
        <v>60</v>
      </c>
      <c r="P414" s="124">
        <f t="shared" ca="1" si="885"/>
        <v>0</v>
      </c>
      <c r="Q414" s="124">
        <f t="shared" ca="1" si="886"/>
        <v>0</v>
      </c>
      <c r="R414" s="124">
        <f t="shared" ca="1" si="887"/>
        <v>0.5</v>
      </c>
      <c r="S414" s="124">
        <f t="shared" ca="1" si="888"/>
        <v>0</v>
      </c>
      <c r="T414" s="124">
        <f t="shared" ca="1" si="889"/>
        <v>0</v>
      </c>
      <c r="U414" s="124">
        <f t="shared" ca="1" si="890"/>
        <v>0</v>
      </c>
      <c r="V414" s="124">
        <f t="shared" ca="1" si="891"/>
        <v>0</v>
      </c>
      <c r="W414" s="124"/>
      <c r="X414" s="124"/>
      <c r="Y414" s="124"/>
      <c r="Z414" s="124"/>
    </row>
    <row r="415" spans="1:26" outlineLevel="1">
      <c r="A415">
        <f t="shared" ca="1" si="892"/>
        <v>1</v>
      </c>
      <c r="B415" t="str">
        <f t="shared" ca="1" si="875"/>
        <v>EP2 LPD3 LPS3</v>
      </c>
      <c r="C415" s="321">
        <f ca="1">IF($A415&lt;&gt;$A414,1,MOD(C414-1+(COUNTIFS(D$353:$N$353,$A415)=COUNTIFS(D415:$N415,1)),C$352)+1)</f>
        <v>2</v>
      </c>
      <c r="D415" s="319">
        <f ca="1">IF($A415&lt;&gt;D$353,0,IF($A415&lt;&gt;$A414,1,MOD(D414-1+(COUNTIFS(E$353:$N$353,$A415)=COUNTIFS(E415:$N415,1)),D$352)+1))</f>
        <v>0</v>
      </c>
      <c r="E415" s="319">
        <f ca="1">IF($A415&lt;&gt;E$353,0,IF($A415&lt;&gt;$A414,1,MOD(E414-1+(COUNTIFS(F$353:$N$353,$A415)=COUNTIFS(F415:$N415,1)),E$352)+1))</f>
        <v>3</v>
      </c>
      <c r="F415" s="319">
        <f ca="1">IF($A415&lt;&gt;F$353,0,IF($A415&lt;&gt;$A414,1,MOD(F414-1+(COUNTIFS(G$353:$N$353,$A415)=COUNTIFS(G415:$N415,1)),F$352)+1))</f>
        <v>3</v>
      </c>
      <c r="G415" s="319">
        <f ca="1">IF($A415&lt;&gt;G$353,0,IF($A415&lt;&gt;$A414,1,MOD(G414-1+(COUNTIFS(H$353:$N$353,$A415)=COUNTIFS(H415:$N415,1)),G$352)+1))</f>
        <v>0</v>
      </c>
      <c r="H415" s="319">
        <f ca="1">IF($A415&lt;&gt;H$353,0,IF($A415&lt;&gt;$A414,1,MOD(H414-1+(COUNTIFS(I$353:$N$353,$A415)=COUNTIFS(I415:$N415,1)),H$352)+1))</f>
        <v>0</v>
      </c>
      <c r="I415" s="319">
        <f ca="1">IF($A415&lt;&gt;I$353,0,IF($A415&lt;&gt;$A414,1,MOD(I414-1+(COUNTIFS(N$353:$N$353,$A415)=COUNTIFS(N415:$N415,1)),I$352)+1))</f>
        <v>0</v>
      </c>
      <c r="J415" s="319"/>
      <c r="K415" s="319"/>
      <c r="L415" s="319"/>
      <c r="M415" s="319"/>
      <c r="O415">
        <v>61</v>
      </c>
      <c r="P415" s="124">
        <f t="shared" ca="1" si="885"/>
        <v>0</v>
      </c>
      <c r="Q415" s="124">
        <f t="shared" ca="1" si="886"/>
        <v>0</v>
      </c>
      <c r="R415" s="124">
        <f t="shared" ca="1" si="887"/>
        <v>0.5</v>
      </c>
      <c r="S415" s="124">
        <f t="shared" ca="1" si="888"/>
        <v>0.5</v>
      </c>
      <c r="T415" s="124">
        <f t="shared" ca="1" si="889"/>
        <v>0</v>
      </c>
      <c r="U415" s="124">
        <f t="shared" ca="1" si="890"/>
        <v>0</v>
      </c>
      <c r="V415" s="124">
        <f t="shared" ca="1" si="891"/>
        <v>0</v>
      </c>
      <c r="W415" s="124"/>
      <c r="X415" s="124"/>
      <c r="Y415" s="124"/>
      <c r="Z415" s="124"/>
    </row>
    <row r="416" spans="1:26" outlineLevel="1">
      <c r="A416">
        <f t="shared" ca="1" si="892"/>
        <v>1</v>
      </c>
      <c r="B416" t="str">
        <f t="shared" ca="1" si="875"/>
        <v>EP3 LPD1 LPS1</v>
      </c>
      <c r="C416" s="321">
        <f ca="1">IF($A416&lt;&gt;$A415,1,MOD(C415-1+(COUNTIFS(D$353:$N$353,$A416)=COUNTIFS(D416:$N416,1)),C$352)+1)</f>
        <v>3</v>
      </c>
      <c r="D416" s="319">
        <f ca="1">IF($A416&lt;&gt;D$353,0,IF($A416&lt;&gt;$A415,1,MOD(D415-1+(COUNTIFS(E$353:$N$353,$A416)=COUNTIFS(E416:$N416,1)),D$352)+1))</f>
        <v>0</v>
      </c>
      <c r="E416" s="319">
        <f ca="1">IF($A416&lt;&gt;E$353,0,IF($A416&lt;&gt;$A415,1,MOD(E415-1+(COUNTIFS(F$353:$N$353,$A416)=COUNTIFS(F416:$N416,1)),E$352)+1))</f>
        <v>1</v>
      </c>
      <c r="F416" s="319">
        <f ca="1">IF($A416&lt;&gt;F$353,0,IF($A416&lt;&gt;$A415,1,MOD(F415-1+(COUNTIFS(G$353:$N$353,$A416)=COUNTIFS(G416:$N416,1)),F$352)+1))</f>
        <v>1</v>
      </c>
      <c r="G416" s="319">
        <f ca="1">IF($A416&lt;&gt;G$353,0,IF($A416&lt;&gt;$A415,1,MOD(G415-1+(COUNTIFS(H$353:$N$353,$A416)=COUNTIFS(H416:$N416,1)),G$352)+1))</f>
        <v>0</v>
      </c>
      <c r="H416" s="319">
        <f ca="1">IF($A416&lt;&gt;H$353,0,IF($A416&lt;&gt;$A415,1,MOD(H415-1+(COUNTIFS(I$353:$N$353,$A416)=COUNTIFS(I416:$N416,1)),H$352)+1))</f>
        <v>0</v>
      </c>
      <c r="I416" s="319">
        <f ca="1">IF($A416&lt;&gt;I$353,0,IF($A416&lt;&gt;$A415,1,MOD(I415-1+(COUNTIFS(N$353:$N$353,$A416)=COUNTIFS(N416:$N416,1)),I$352)+1))</f>
        <v>0</v>
      </c>
      <c r="J416" s="319"/>
      <c r="K416" s="319"/>
      <c r="L416" s="319"/>
      <c r="M416" s="319"/>
      <c r="O416">
        <v>62</v>
      </c>
      <c r="P416" s="124">
        <f t="shared" ca="1" si="885"/>
        <v>0.5</v>
      </c>
      <c r="Q416" s="124">
        <f t="shared" ca="1" si="886"/>
        <v>0</v>
      </c>
      <c r="R416" s="124">
        <f t="shared" ca="1" si="887"/>
        <v>-0.5</v>
      </c>
      <c r="S416" s="124">
        <f t="shared" ca="1" si="888"/>
        <v>-0.5</v>
      </c>
      <c r="T416" s="124">
        <f t="shared" ca="1" si="889"/>
        <v>0</v>
      </c>
      <c r="U416" s="124">
        <f t="shared" ca="1" si="890"/>
        <v>0</v>
      </c>
      <c r="V416" s="124">
        <f t="shared" ca="1" si="891"/>
        <v>0</v>
      </c>
      <c r="W416" s="124"/>
      <c r="X416" s="124"/>
      <c r="Y416" s="124"/>
      <c r="Z416" s="124"/>
    </row>
    <row r="417" spans="1:26" outlineLevel="1">
      <c r="A417">
        <f t="shared" ca="1" si="892"/>
        <v>1</v>
      </c>
      <c r="B417" t="str">
        <f t="shared" ca="1" si="875"/>
        <v>EP3 LPD1 LPS2</v>
      </c>
      <c r="C417" s="321">
        <f ca="1">IF($A417&lt;&gt;$A416,1,MOD(C416-1+(COUNTIFS(D$353:$N$353,$A417)=COUNTIFS(D417:$N417,1)),C$352)+1)</f>
        <v>3</v>
      </c>
      <c r="D417" s="319">
        <f ca="1">IF($A417&lt;&gt;D$353,0,IF($A417&lt;&gt;$A416,1,MOD(D416-1+(COUNTIFS(E$353:$N$353,$A417)=COUNTIFS(E417:$N417,1)),D$352)+1))</f>
        <v>0</v>
      </c>
      <c r="E417" s="319">
        <f ca="1">IF($A417&lt;&gt;E$353,0,IF($A417&lt;&gt;$A416,1,MOD(E416-1+(COUNTIFS(F$353:$N$353,$A417)=COUNTIFS(F417:$N417,1)),E$352)+1))</f>
        <v>1</v>
      </c>
      <c r="F417" s="319">
        <f ca="1">IF($A417&lt;&gt;F$353,0,IF($A417&lt;&gt;$A416,1,MOD(F416-1+(COUNTIFS(G$353:$N$353,$A417)=COUNTIFS(G417:$N417,1)),F$352)+1))</f>
        <v>2</v>
      </c>
      <c r="G417" s="319">
        <f ca="1">IF($A417&lt;&gt;G$353,0,IF($A417&lt;&gt;$A416,1,MOD(G416-1+(COUNTIFS(H$353:$N$353,$A417)=COUNTIFS(H417:$N417,1)),G$352)+1))</f>
        <v>0</v>
      </c>
      <c r="H417" s="319">
        <f ca="1">IF($A417&lt;&gt;H$353,0,IF($A417&lt;&gt;$A416,1,MOD(H416-1+(COUNTIFS(I$353:$N$353,$A417)=COUNTIFS(I417:$N417,1)),H$352)+1))</f>
        <v>0</v>
      </c>
      <c r="I417" s="319">
        <f ca="1">IF($A417&lt;&gt;I$353,0,IF($A417&lt;&gt;$A416,1,MOD(I416-1+(COUNTIFS(N$353:$N$353,$A417)=COUNTIFS(N417:$N417,1)),I$352)+1))</f>
        <v>0</v>
      </c>
      <c r="J417" s="319"/>
      <c r="K417" s="319"/>
      <c r="L417" s="319"/>
      <c r="M417" s="319"/>
      <c r="O417">
        <v>63</v>
      </c>
      <c r="P417" s="124">
        <f t="shared" ca="1" si="885"/>
        <v>0.5</v>
      </c>
      <c r="Q417" s="124">
        <f t="shared" ca="1" si="886"/>
        <v>0</v>
      </c>
      <c r="R417" s="124">
        <f t="shared" ca="1" si="887"/>
        <v>-0.5</v>
      </c>
      <c r="S417" s="124">
        <f t="shared" ca="1" si="888"/>
        <v>0</v>
      </c>
      <c r="T417" s="124">
        <f t="shared" ca="1" si="889"/>
        <v>0</v>
      </c>
      <c r="U417" s="124">
        <f t="shared" ca="1" si="890"/>
        <v>0</v>
      </c>
      <c r="V417" s="124">
        <f t="shared" ca="1" si="891"/>
        <v>0</v>
      </c>
      <c r="W417" s="124"/>
      <c r="X417" s="124"/>
      <c r="Y417" s="124"/>
      <c r="Z417" s="124"/>
    </row>
    <row r="418" spans="1:26" outlineLevel="1">
      <c r="A418">
        <f t="shared" ca="1" si="892"/>
        <v>1</v>
      </c>
      <c r="B418" t="str">
        <f t="shared" ca="1" si="875"/>
        <v>EP3 LPD1 LPS3</v>
      </c>
      <c r="C418" s="321">
        <f ca="1">IF($A418&lt;&gt;$A417,1,MOD(C417-1+(COUNTIFS(D$353:$N$353,$A418)=COUNTIFS(D418:$N418,1)),C$352)+1)</f>
        <v>3</v>
      </c>
      <c r="D418" s="319">
        <f ca="1">IF($A418&lt;&gt;D$353,0,IF($A418&lt;&gt;$A417,1,MOD(D417-1+(COUNTIFS(E$353:$N$353,$A418)=COUNTIFS(E418:$N418,1)),D$352)+1))</f>
        <v>0</v>
      </c>
      <c r="E418" s="319">
        <f ca="1">IF($A418&lt;&gt;E$353,0,IF($A418&lt;&gt;$A417,1,MOD(E417-1+(COUNTIFS(F$353:$N$353,$A418)=COUNTIFS(F418:$N418,1)),E$352)+1))</f>
        <v>1</v>
      </c>
      <c r="F418" s="319">
        <f ca="1">IF($A418&lt;&gt;F$353,0,IF($A418&lt;&gt;$A417,1,MOD(F417-1+(COUNTIFS(G$353:$N$353,$A418)=COUNTIFS(G418:$N418,1)),F$352)+1))</f>
        <v>3</v>
      </c>
      <c r="G418" s="319">
        <f ca="1">IF($A418&lt;&gt;G$353,0,IF($A418&lt;&gt;$A417,1,MOD(G417-1+(COUNTIFS(H$353:$N$353,$A418)=COUNTIFS(H418:$N418,1)),G$352)+1))</f>
        <v>0</v>
      </c>
      <c r="H418" s="319">
        <f ca="1">IF($A418&lt;&gt;H$353,0,IF($A418&lt;&gt;$A417,1,MOD(H417-1+(COUNTIFS(I$353:$N$353,$A418)=COUNTIFS(I418:$N418,1)),H$352)+1))</f>
        <v>0</v>
      </c>
      <c r="I418" s="319">
        <f ca="1">IF($A418&lt;&gt;I$353,0,IF($A418&lt;&gt;$A417,1,MOD(I417-1+(COUNTIFS(N$353:$N$353,$A418)=COUNTIFS(N418:$N418,1)),I$352)+1))</f>
        <v>0</v>
      </c>
      <c r="J418" s="319"/>
      <c r="K418" s="319"/>
      <c r="L418" s="319"/>
      <c r="M418" s="319"/>
      <c r="O418">
        <v>64</v>
      </c>
      <c r="P418" s="124">
        <f t="shared" ca="1" si="885"/>
        <v>0.5</v>
      </c>
      <c r="Q418" s="124">
        <f t="shared" ca="1" si="886"/>
        <v>0</v>
      </c>
      <c r="R418" s="124">
        <f t="shared" ca="1" si="887"/>
        <v>-0.5</v>
      </c>
      <c r="S418" s="124">
        <f t="shared" ca="1" si="888"/>
        <v>0.5</v>
      </c>
      <c r="T418" s="124">
        <f t="shared" ca="1" si="889"/>
        <v>0</v>
      </c>
      <c r="U418" s="124">
        <f t="shared" ca="1" si="890"/>
        <v>0</v>
      </c>
      <c r="V418" s="124">
        <f t="shared" ca="1" si="891"/>
        <v>0</v>
      </c>
      <c r="W418" s="124"/>
      <c r="X418" s="124"/>
      <c r="Y418" s="124"/>
      <c r="Z418" s="124"/>
    </row>
    <row r="419" spans="1:26" outlineLevel="1">
      <c r="A419">
        <f t="shared" ca="1" si="892"/>
        <v>1</v>
      </c>
      <c r="B419" t="str">
        <f t="shared" ref="B419:B482" ca="1" si="893">"EP"&amp;$C419&amp;IF($A419=0," LPAll"&amp;$D419,"")&amp;IF($A419=1," LPD"&amp;$E419&amp;" LPS"&amp;$F419,"")&amp;IF($A419=2," LPD"&amp;$G419&amp;" LPS"&amp;$H419&amp;" LPM"&amp;$I419,"")</f>
        <v>EP3 LPD2 LPS1</v>
      </c>
      <c r="C419" s="321">
        <f ca="1">IF($A419&lt;&gt;$A418,1,MOD(C418-1+(COUNTIFS(D$353:$N$353,$A419)=COUNTIFS(D419:$N419,1)),C$352)+1)</f>
        <v>3</v>
      </c>
      <c r="D419" s="319">
        <f ca="1">IF($A419&lt;&gt;D$353,0,IF($A419&lt;&gt;$A418,1,MOD(D418-1+(COUNTIFS(E$353:$N$353,$A419)=COUNTIFS(E419:$N419,1)),D$352)+1))</f>
        <v>0</v>
      </c>
      <c r="E419" s="319">
        <f ca="1">IF($A419&lt;&gt;E$353,0,IF($A419&lt;&gt;$A418,1,MOD(E418-1+(COUNTIFS(F$353:$N$353,$A419)=COUNTIFS(F419:$N419,1)),E$352)+1))</f>
        <v>2</v>
      </c>
      <c r="F419" s="319">
        <f ca="1">IF($A419&lt;&gt;F$353,0,IF($A419&lt;&gt;$A418,1,MOD(F418-1+(COUNTIFS(G$353:$N$353,$A419)=COUNTIFS(G419:$N419,1)),F$352)+1))</f>
        <v>1</v>
      </c>
      <c r="G419" s="319">
        <f ca="1">IF($A419&lt;&gt;G$353,0,IF($A419&lt;&gt;$A418,1,MOD(G418-1+(COUNTIFS(H$353:$N$353,$A419)=COUNTIFS(H419:$N419,1)),G$352)+1))</f>
        <v>0</v>
      </c>
      <c r="H419" s="319">
        <f ca="1">IF($A419&lt;&gt;H$353,0,IF($A419&lt;&gt;$A418,1,MOD(H418-1+(COUNTIFS(I$353:$N$353,$A419)=COUNTIFS(I419:$N419,1)),H$352)+1))</f>
        <v>0</v>
      </c>
      <c r="I419" s="319">
        <f ca="1">IF($A419&lt;&gt;I$353,0,IF($A419&lt;&gt;$A418,1,MOD(I418-1+(COUNTIFS(N$353:$N$353,$A419)=COUNTIFS(N419:$N419,1)),I$352)+1))</f>
        <v>0</v>
      </c>
      <c r="J419" s="319"/>
      <c r="K419" s="319"/>
      <c r="L419" s="319"/>
      <c r="M419" s="319"/>
      <c r="O419">
        <v>65</v>
      </c>
      <c r="P419" s="124">
        <f t="shared" ref="P419:P434" ca="1" si="894">IF(C419=0,0,INDEX(C$345:C$348,C419,1))</f>
        <v>0.5</v>
      </c>
      <c r="Q419" s="124">
        <f t="shared" ref="Q419:Q434" ca="1" si="895">IF(D419=0,0,INDEX(D$345:D$348,D419,1))</f>
        <v>0</v>
      </c>
      <c r="R419" s="124">
        <f t="shared" ref="R419:R434" ca="1" si="896">IF(E419=0,0,INDEX(E$345:E$348,E419,1))</f>
        <v>0</v>
      </c>
      <c r="S419" s="124">
        <f t="shared" ref="S419:S434" ca="1" si="897">IF(F419=0,0,INDEX(F$345:F$348,F419,1))</f>
        <v>-0.5</v>
      </c>
      <c r="T419" s="124">
        <f t="shared" ref="T419:T434" ca="1" si="898">IF(G419=0,0,INDEX(G$345:G$348,G419,1))</f>
        <v>0</v>
      </c>
      <c r="U419" s="124">
        <f t="shared" ref="U419:U434" ca="1" si="899">IF(H419=0,0,INDEX(H$345:H$348,H419,1))</f>
        <v>0</v>
      </c>
      <c r="V419" s="124">
        <f t="shared" ref="V419:V434" ca="1" si="900">IF(I419=0,0,INDEX(I$345:I$348,I419,1))</f>
        <v>0</v>
      </c>
      <c r="W419" s="124"/>
      <c r="X419" s="124"/>
      <c r="Y419" s="124"/>
      <c r="Z419" s="124"/>
    </row>
    <row r="420" spans="1:26" outlineLevel="1">
      <c r="A420">
        <f t="shared" ca="1" si="892"/>
        <v>1</v>
      </c>
      <c r="B420" t="str">
        <f t="shared" ca="1" si="893"/>
        <v>EP3 LPD2 LPS2</v>
      </c>
      <c r="C420" s="321">
        <f ca="1">IF($A420&lt;&gt;$A419,1,MOD(C419-1+(COUNTIFS(D$353:$N$353,$A420)=COUNTIFS(D420:$N420,1)),C$352)+1)</f>
        <v>3</v>
      </c>
      <c r="D420" s="319">
        <f ca="1">IF($A420&lt;&gt;D$353,0,IF($A420&lt;&gt;$A419,1,MOD(D419-1+(COUNTIFS(E$353:$N$353,$A420)=COUNTIFS(E420:$N420,1)),D$352)+1))</f>
        <v>0</v>
      </c>
      <c r="E420" s="319">
        <f ca="1">IF($A420&lt;&gt;E$353,0,IF($A420&lt;&gt;$A419,1,MOD(E419-1+(COUNTIFS(F$353:$N$353,$A420)=COUNTIFS(F420:$N420,1)),E$352)+1))</f>
        <v>2</v>
      </c>
      <c r="F420" s="319">
        <f ca="1">IF($A420&lt;&gt;F$353,0,IF($A420&lt;&gt;$A419,1,MOD(F419-1+(COUNTIFS(G$353:$N$353,$A420)=COUNTIFS(G420:$N420,1)),F$352)+1))</f>
        <v>2</v>
      </c>
      <c r="G420" s="319">
        <f ca="1">IF($A420&lt;&gt;G$353,0,IF($A420&lt;&gt;$A419,1,MOD(G419-1+(COUNTIFS(H$353:$N$353,$A420)=COUNTIFS(H420:$N420,1)),G$352)+1))</f>
        <v>0</v>
      </c>
      <c r="H420" s="319">
        <f ca="1">IF($A420&lt;&gt;H$353,0,IF($A420&lt;&gt;$A419,1,MOD(H419-1+(COUNTIFS(I$353:$N$353,$A420)=COUNTIFS(I420:$N420,1)),H$352)+1))</f>
        <v>0</v>
      </c>
      <c r="I420" s="319">
        <f ca="1">IF($A420&lt;&gt;I$353,0,IF($A420&lt;&gt;$A419,1,MOD(I419-1+(COUNTIFS(N$353:$N$353,$A420)=COUNTIFS(N420:$N420,1)),I$352)+1))</f>
        <v>0</v>
      </c>
      <c r="J420" s="319"/>
      <c r="K420" s="319"/>
      <c r="L420" s="319"/>
      <c r="M420" s="319"/>
      <c r="O420">
        <v>66</v>
      </c>
      <c r="P420" s="124">
        <f t="shared" ca="1" si="894"/>
        <v>0.5</v>
      </c>
      <c r="Q420" s="124">
        <f t="shared" ca="1" si="895"/>
        <v>0</v>
      </c>
      <c r="R420" s="124">
        <f t="shared" ca="1" si="896"/>
        <v>0</v>
      </c>
      <c r="S420" s="124">
        <f t="shared" ca="1" si="897"/>
        <v>0</v>
      </c>
      <c r="T420" s="124">
        <f t="shared" ca="1" si="898"/>
        <v>0</v>
      </c>
      <c r="U420" s="124">
        <f t="shared" ca="1" si="899"/>
        <v>0</v>
      </c>
      <c r="V420" s="124">
        <f t="shared" ca="1" si="900"/>
        <v>0</v>
      </c>
      <c r="W420" s="124"/>
      <c r="X420" s="124"/>
      <c r="Y420" s="124"/>
      <c r="Z420" s="124"/>
    </row>
    <row r="421" spans="1:26" outlineLevel="1">
      <c r="A421">
        <f t="shared" ca="1" si="892"/>
        <v>1</v>
      </c>
      <c r="B421" t="str">
        <f t="shared" ca="1" si="893"/>
        <v>EP3 LPD2 LPS3</v>
      </c>
      <c r="C421" s="321">
        <f ca="1">IF($A421&lt;&gt;$A420,1,MOD(C420-1+(COUNTIFS(D$353:$N$353,$A421)=COUNTIFS(D421:$N421,1)),C$352)+1)</f>
        <v>3</v>
      </c>
      <c r="D421" s="319">
        <f ca="1">IF($A421&lt;&gt;D$353,0,IF($A421&lt;&gt;$A420,1,MOD(D420-1+(COUNTIFS(E$353:$N$353,$A421)=COUNTIFS(E421:$N421,1)),D$352)+1))</f>
        <v>0</v>
      </c>
      <c r="E421" s="319">
        <f ca="1">IF($A421&lt;&gt;E$353,0,IF($A421&lt;&gt;$A420,1,MOD(E420-1+(COUNTIFS(F$353:$N$353,$A421)=COUNTIFS(F421:$N421,1)),E$352)+1))</f>
        <v>2</v>
      </c>
      <c r="F421" s="319">
        <f ca="1">IF($A421&lt;&gt;F$353,0,IF($A421&lt;&gt;$A420,1,MOD(F420-1+(COUNTIFS(G$353:$N$353,$A421)=COUNTIFS(G421:$N421,1)),F$352)+1))</f>
        <v>3</v>
      </c>
      <c r="G421" s="319">
        <f ca="1">IF($A421&lt;&gt;G$353,0,IF($A421&lt;&gt;$A420,1,MOD(G420-1+(COUNTIFS(H$353:$N$353,$A421)=COUNTIFS(H421:$N421,1)),G$352)+1))</f>
        <v>0</v>
      </c>
      <c r="H421" s="319">
        <f ca="1">IF($A421&lt;&gt;H$353,0,IF($A421&lt;&gt;$A420,1,MOD(H420-1+(COUNTIFS(I$353:$N$353,$A421)=COUNTIFS(I421:$N421,1)),H$352)+1))</f>
        <v>0</v>
      </c>
      <c r="I421" s="319">
        <f ca="1">IF($A421&lt;&gt;I$353,0,IF($A421&lt;&gt;$A420,1,MOD(I420-1+(COUNTIFS(N$353:$N$353,$A421)=COUNTIFS(N421:$N421,1)),I$352)+1))</f>
        <v>0</v>
      </c>
      <c r="J421" s="319"/>
      <c r="K421" s="319"/>
      <c r="L421" s="319"/>
      <c r="M421" s="319"/>
      <c r="O421">
        <v>67</v>
      </c>
      <c r="P421" s="124">
        <f t="shared" ca="1" si="894"/>
        <v>0.5</v>
      </c>
      <c r="Q421" s="124">
        <f t="shared" ca="1" si="895"/>
        <v>0</v>
      </c>
      <c r="R421" s="124">
        <f t="shared" ca="1" si="896"/>
        <v>0</v>
      </c>
      <c r="S421" s="124">
        <f t="shared" ca="1" si="897"/>
        <v>0.5</v>
      </c>
      <c r="T421" s="124">
        <f t="shared" ca="1" si="898"/>
        <v>0</v>
      </c>
      <c r="U421" s="124">
        <f t="shared" ca="1" si="899"/>
        <v>0</v>
      </c>
      <c r="V421" s="124">
        <f t="shared" ca="1" si="900"/>
        <v>0</v>
      </c>
      <c r="W421" s="124"/>
      <c r="X421" s="124"/>
      <c r="Y421" s="124"/>
      <c r="Z421" s="124"/>
    </row>
    <row r="422" spans="1:26" outlineLevel="1">
      <c r="A422">
        <f t="shared" ca="1" si="892"/>
        <v>1</v>
      </c>
      <c r="B422" t="str">
        <f t="shared" ca="1" si="893"/>
        <v>EP3 LPD3 LPS1</v>
      </c>
      <c r="C422" s="321">
        <f ca="1">IF($A422&lt;&gt;$A421,1,MOD(C421-1+(COUNTIFS(D$353:$N$353,$A422)=COUNTIFS(D422:$N422,1)),C$352)+1)</f>
        <v>3</v>
      </c>
      <c r="D422" s="319">
        <f ca="1">IF($A422&lt;&gt;D$353,0,IF($A422&lt;&gt;$A421,1,MOD(D421-1+(COUNTIFS(E$353:$N$353,$A422)=COUNTIFS(E422:$N422,1)),D$352)+1))</f>
        <v>0</v>
      </c>
      <c r="E422" s="319">
        <f ca="1">IF($A422&lt;&gt;E$353,0,IF($A422&lt;&gt;$A421,1,MOD(E421-1+(COUNTIFS(F$353:$N$353,$A422)=COUNTIFS(F422:$N422,1)),E$352)+1))</f>
        <v>3</v>
      </c>
      <c r="F422" s="319">
        <f ca="1">IF($A422&lt;&gt;F$353,0,IF($A422&lt;&gt;$A421,1,MOD(F421-1+(COUNTIFS(G$353:$N$353,$A422)=COUNTIFS(G422:$N422,1)),F$352)+1))</f>
        <v>1</v>
      </c>
      <c r="G422" s="319">
        <f ca="1">IF($A422&lt;&gt;G$353,0,IF($A422&lt;&gt;$A421,1,MOD(G421-1+(COUNTIFS(H$353:$N$353,$A422)=COUNTIFS(H422:$N422,1)),G$352)+1))</f>
        <v>0</v>
      </c>
      <c r="H422" s="319">
        <f ca="1">IF($A422&lt;&gt;H$353,0,IF($A422&lt;&gt;$A421,1,MOD(H421-1+(COUNTIFS(I$353:$N$353,$A422)=COUNTIFS(I422:$N422,1)),H$352)+1))</f>
        <v>0</v>
      </c>
      <c r="I422" s="319">
        <f ca="1">IF($A422&lt;&gt;I$353,0,IF($A422&lt;&gt;$A421,1,MOD(I421-1+(COUNTIFS(N$353:$N$353,$A422)=COUNTIFS(N422:$N422,1)),I$352)+1))</f>
        <v>0</v>
      </c>
      <c r="J422" s="319"/>
      <c r="K422" s="319"/>
      <c r="L422" s="319"/>
      <c r="M422" s="319"/>
      <c r="O422">
        <v>68</v>
      </c>
      <c r="P422" s="124">
        <f t="shared" ca="1" si="894"/>
        <v>0.5</v>
      </c>
      <c r="Q422" s="124">
        <f t="shared" ca="1" si="895"/>
        <v>0</v>
      </c>
      <c r="R422" s="124">
        <f t="shared" ca="1" si="896"/>
        <v>0.5</v>
      </c>
      <c r="S422" s="124">
        <f t="shared" ca="1" si="897"/>
        <v>-0.5</v>
      </c>
      <c r="T422" s="124">
        <f t="shared" ca="1" si="898"/>
        <v>0</v>
      </c>
      <c r="U422" s="124">
        <f t="shared" ca="1" si="899"/>
        <v>0</v>
      </c>
      <c r="V422" s="124">
        <f t="shared" ca="1" si="900"/>
        <v>0</v>
      </c>
      <c r="W422" s="124"/>
      <c r="X422" s="124"/>
      <c r="Y422" s="124"/>
      <c r="Z422" s="124"/>
    </row>
    <row r="423" spans="1:26" outlineLevel="1">
      <c r="A423">
        <f t="shared" ca="1" si="892"/>
        <v>1</v>
      </c>
      <c r="B423" t="str">
        <f t="shared" ca="1" si="893"/>
        <v>EP3 LPD3 LPS2</v>
      </c>
      <c r="C423" s="321">
        <f ca="1">IF($A423&lt;&gt;$A422,1,MOD(C422-1+(COUNTIFS(D$353:$N$353,$A423)=COUNTIFS(D423:$N423,1)),C$352)+1)</f>
        <v>3</v>
      </c>
      <c r="D423" s="319">
        <f ca="1">IF($A423&lt;&gt;D$353,0,IF($A423&lt;&gt;$A422,1,MOD(D422-1+(COUNTIFS(E$353:$N$353,$A423)=COUNTIFS(E423:$N423,1)),D$352)+1))</f>
        <v>0</v>
      </c>
      <c r="E423" s="319">
        <f ca="1">IF($A423&lt;&gt;E$353,0,IF($A423&lt;&gt;$A422,1,MOD(E422-1+(COUNTIFS(F$353:$N$353,$A423)=COUNTIFS(F423:$N423,1)),E$352)+1))</f>
        <v>3</v>
      </c>
      <c r="F423" s="319">
        <f ca="1">IF($A423&lt;&gt;F$353,0,IF($A423&lt;&gt;$A422,1,MOD(F422-1+(COUNTIFS(G$353:$N$353,$A423)=COUNTIFS(G423:$N423,1)),F$352)+1))</f>
        <v>2</v>
      </c>
      <c r="G423" s="319">
        <f ca="1">IF($A423&lt;&gt;G$353,0,IF($A423&lt;&gt;$A422,1,MOD(G422-1+(COUNTIFS(H$353:$N$353,$A423)=COUNTIFS(H423:$N423,1)),G$352)+1))</f>
        <v>0</v>
      </c>
      <c r="H423" s="319">
        <f ca="1">IF($A423&lt;&gt;H$353,0,IF($A423&lt;&gt;$A422,1,MOD(H422-1+(COUNTIFS(I$353:$N$353,$A423)=COUNTIFS(I423:$N423,1)),H$352)+1))</f>
        <v>0</v>
      </c>
      <c r="I423" s="319">
        <f ca="1">IF($A423&lt;&gt;I$353,0,IF($A423&lt;&gt;$A422,1,MOD(I422-1+(COUNTIFS(N$353:$N$353,$A423)=COUNTIFS(N423:$N423,1)),I$352)+1))</f>
        <v>0</v>
      </c>
      <c r="J423" s="319"/>
      <c r="K423" s="319"/>
      <c r="L423" s="319"/>
      <c r="M423" s="319"/>
      <c r="O423">
        <v>69</v>
      </c>
      <c r="P423" s="124">
        <f t="shared" ca="1" si="894"/>
        <v>0.5</v>
      </c>
      <c r="Q423" s="124">
        <f t="shared" ca="1" si="895"/>
        <v>0</v>
      </c>
      <c r="R423" s="124">
        <f t="shared" ca="1" si="896"/>
        <v>0.5</v>
      </c>
      <c r="S423" s="124">
        <f t="shared" ca="1" si="897"/>
        <v>0</v>
      </c>
      <c r="T423" s="124">
        <f t="shared" ca="1" si="898"/>
        <v>0</v>
      </c>
      <c r="U423" s="124">
        <f t="shared" ca="1" si="899"/>
        <v>0</v>
      </c>
      <c r="V423" s="124">
        <f t="shared" ca="1" si="900"/>
        <v>0</v>
      </c>
      <c r="W423" s="124"/>
      <c r="X423" s="124"/>
      <c r="Y423" s="124"/>
      <c r="Z423" s="124"/>
    </row>
    <row r="424" spans="1:26" outlineLevel="1">
      <c r="A424">
        <f t="shared" ca="1" si="892"/>
        <v>1</v>
      </c>
      <c r="B424" t="str">
        <f t="shared" ca="1" si="893"/>
        <v>EP3 LPD3 LPS3</v>
      </c>
      <c r="C424" s="321">
        <f ca="1">IF($A424&lt;&gt;$A423,1,MOD(C423-1+(COUNTIFS(D$353:$N$353,$A424)=COUNTIFS(D424:$N424,1)),C$352)+1)</f>
        <v>3</v>
      </c>
      <c r="D424" s="319">
        <f ca="1">IF($A424&lt;&gt;D$353,0,IF($A424&lt;&gt;$A423,1,MOD(D423-1+(COUNTIFS(E$353:$N$353,$A424)=COUNTIFS(E424:$N424,1)),D$352)+1))</f>
        <v>0</v>
      </c>
      <c r="E424" s="319">
        <f ca="1">IF($A424&lt;&gt;E$353,0,IF($A424&lt;&gt;$A423,1,MOD(E423-1+(COUNTIFS(F$353:$N$353,$A424)=COUNTIFS(F424:$N424,1)),E$352)+1))</f>
        <v>3</v>
      </c>
      <c r="F424" s="319">
        <f ca="1">IF($A424&lt;&gt;F$353,0,IF($A424&lt;&gt;$A423,1,MOD(F423-1+(COUNTIFS(G$353:$N$353,$A424)=COUNTIFS(G424:$N424,1)),F$352)+1))</f>
        <v>3</v>
      </c>
      <c r="G424" s="319">
        <f ca="1">IF($A424&lt;&gt;G$353,0,IF($A424&lt;&gt;$A423,1,MOD(G423-1+(COUNTIFS(H$353:$N$353,$A424)=COUNTIFS(H424:$N424,1)),G$352)+1))</f>
        <v>0</v>
      </c>
      <c r="H424" s="319">
        <f ca="1">IF($A424&lt;&gt;H$353,0,IF($A424&lt;&gt;$A423,1,MOD(H423-1+(COUNTIFS(I$353:$N$353,$A424)=COUNTIFS(I424:$N424,1)),H$352)+1))</f>
        <v>0</v>
      </c>
      <c r="I424" s="319">
        <f ca="1">IF($A424&lt;&gt;I$353,0,IF($A424&lt;&gt;$A423,1,MOD(I423-1+(COUNTIFS(N$353:$N$353,$A424)=COUNTIFS(N424:$N424,1)),I$352)+1))</f>
        <v>0</v>
      </c>
      <c r="J424" s="319"/>
      <c r="K424" s="319"/>
      <c r="L424" s="319"/>
      <c r="M424" s="319"/>
      <c r="O424">
        <v>70</v>
      </c>
      <c r="P424" s="124">
        <f t="shared" ca="1" si="894"/>
        <v>0.5</v>
      </c>
      <c r="Q424" s="124">
        <f t="shared" ca="1" si="895"/>
        <v>0</v>
      </c>
      <c r="R424" s="124">
        <f t="shared" ca="1" si="896"/>
        <v>0.5</v>
      </c>
      <c r="S424" s="124">
        <f t="shared" ca="1" si="897"/>
        <v>0.5</v>
      </c>
      <c r="T424" s="124">
        <f t="shared" ca="1" si="898"/>
        <v>0</v>
      </c>
      <c r="U424" s="124">
        <f t="shared" ca="1" si="899"/>
        <v>0</v>
      </c>
      <c r="V424" s="124">
        <f t="shared" ca="1" si="900"/>
        <v>0</v>
      </c>
      <c r="W424" s="124"/>
      <c r="X424" s="124"/>
      <c r="Y424" s="124"/>
      <c r="Z424" s="124"/>
    </row>
    <row r="425" spans="1:26" outlineLevel="1">
      <c r="A425">
        <f t="shared" ca="1" si="892"/>
        <v>1</v>
      </c>
      <c r="B425" t="str">
        <f t="shared" ca="1" si="893"/>
        <v>EP1 LPD1 LPS1</v>
      </c>
      <c r="C425" s="321">
        <f ca="1">IF($A425&lt;&gt;$A424,1,MOD(C424-1+(COUNTIFS(D$353:$N$353,$A425)=COUNTIFS(D425:$N425,1)),C$352)+1)</f>
        <v>1</v>
      </c>
      <c r="D425" s="319">
        <f ca="1">IF($A425&lt;&gt;D$353,0,IF($A425&lt;&gt;$A424,1,MOD(D424-1+(COUNTIFS(E$353:$N$353,$A425)=COUNTIFS(E425:$N425,1)),D$352)+1))</f>
        <v>0</v>
      </c>
      <c r="E425" s="319">
        <f ca="1">IF($A425&lt;&gt;E$353,0,IF($A425&lt;&gt;$A424,1,MOD(E424-1+(COUNTIFS(F$353:$N$353,$A425)=COUNTIFS(F425:$N425,1)),E$352)+1))</f>
        <v>1</v>
      </c>
      <c r="F425" s="319">
        <f ca="1">IF($A425&lt;&gt;F$353,0,IF($A425&lt;&gt;$A424,1,MOD(F424-1+(COUNTIFS(G$353:$N$353,$A425)=COUNTIFS(G425:$N425,1)),F$352)+1))</f>
        <v>1</v>
      </c>
      <c r="G425" s="319">
        <f ca="1">IF($A425&lt;&gt;G$353,0,IF($A425&lt;&gt;$A424,1,MOD(G424-1+(COUNTIFS(H$353:$N$353,$A425)=COUNTIFS(H425:$N425,1)),G$352)+1))</f>
        <v>0</v>
      </c>
      <c r="H425" s="319">
        <f ca="1">IF($A425&lt;&gt;H$353,0,IF($A425&lt;&gt;$A424,1,MOD(H424-1+(COUNTIFS(I$353:$N$353,$A425)=COUNTIFS(I425:$N425,1)),H$352)+1))</f>
        <v>0</v>
      </c>
      <c r="I425" s="319">
        <f ca="1">IF($A425&lt;&gt;I$353,0,IF($A425&lt;&gt;$A424,1,MOD(I424-1+(COUNTIFS(N$353:$N$353,$A425)=COUNTIFS(N425:$N425,1)),I$352)+1))</f>
        <v>0</v>
      </c>
      <c r="J425" s="319"/>
      <c r="K425" s="319"/>
      <c r="L425" s="319"/>
      <c r="M425" s="319"/>
      <c r="O425">
        <v>71</v>
      </c>
      <c r="P425" s="124">
        <f t="shared" ca="1" si="894"/>
        <v>-0.5</v>
      </c>
      <c r="Q425" s="124">
        <f t="shared" ca="1" si="895"/>
        <v>0</v>
      </c>
      <c r="R425" s="124">
        <f t="shared" ca="1" si="896"/>
        <v>-0.5</v>
      </c>
      <c r="S425" s="124">
        <f t="shared" ca="1" si="897"/>
        <v>-0.5</v>
      </c>
      <c r="T425" s="124">
        <f t="shared" ca="1" si="898"/>
        <v>0</v>
      </c>
      <c r="U425" s="124">
        <f t="shared" ca="1" si="899"/>
        <v>0</v>
      </c>
      <c r="V425" s="124">
        <f t="shared" ca="1" si="900"/>
        <v>0</v>
      </c>
      <c r="W425" s="124"/>
      <c r="X425" s="124"/>
      <c r="Y425" s="124"/>
      <c r="Z425" s="124"/>
    </row>
    <row r="426" spans="1:26" outlineLevel="1">
      <c r="A426">
        <f t="shared" ca="1" si="892"/>
        <v>1</v>
      </c>
      <c r="B426" t="str">
        <f t="shared" ca="1" si="893"/>
        <v>EP1 LPD1 LPS2</v>
      </c>
      <c r="C426" s="321">
        <f ca="1">IF($A426&lt;&gt;$A425,1,MOD(C425-1+(COUNTIFS(D$353:$N$353,$A426)=COUNTIFS(D426:$N426,1)),C$352)+1)</f>
        <v>1</v>
      </c>
      <c r="D426" s="319">
        <f ca="1">IF($A426&lt;&gt;D$353,0,IF($A426&lt;&gt;$A425,1,MOD(D425-1+(COUNTIFS(E$353:$N$353,$A426)=COUNTIFS(E426:$N426,1)),D$352)+1))</f>
        <v>0</v>
      </c>
      <c r="E426" s="319">
        <f ca="1">IF($A426&lt;&gt;E$353,0,IF($A426&lt;&gt;$A425,1,MOD(E425-1+(COUNTIFS(F$353:$N$353,$A426)=COUNTIFS(F426:$N426,1)),E$352)+1))</f>
        <v>1</v>
      </c>
      <c r="F426" s="319">
        <f ca="1">IF($A426&lt;&gt;F$353,0,IF($A426&lt;&gt;$A425,1,MOD(F425-1+(COUNTIFS(G$353:$N$353,$A426)=COUNTIFS(G426:$N426,1)),F$352)+1))</f>
        <v>2</v>
      </c>
      <c r="G426" s="319">
        <f ca="1">IF($A426&lt;&gt;G$353,0,IF($A426&lt;&gt;$A425,1,MOD(G425-1+(COUNTIFS(H$353:$N$353,$A426)=COUNTIFS(H426:$N426,1)),G$352)+1))</f>
        <v>0</v>
      </c>
      <c r="H426" s="319">
        <f ca="1">IF($A426&lt;&gt;H$353,0,IF($A426&lt;&gt;$A425,1,MOD(H425-1+(COUNTIFS(I$353:$N$353,$A426)=COUNTIFS(I426:$N426,1)),H$352)+1))</f>
        <v>0</v>
      </c>
      <c r="I426" s="319">
        <f ca="1">IF($A426&lt;&gt;I$353,0,IF($A426&lt;&gt;$A425,1,MOD(I425-1+(COUNTIFS(N$353:$N$353,$A426)=COUNTIFS(N426:$N426,1)),I$352)+1))</f>
        <v>0</v>
      </c>
      <c r="J426" s="319"/>
      <c r="K426" s="319"/>
      <c r="L426" s="319"/>
      <c r="M426" s="319"/>
      <c r="O426">
        <v>72</v>
      </c>
      <c r="P426" s="124">
        <f t="shared" ca="1" si="894"/>
        <v>-0.5</v>
      </c>
      <c r="Q426" s="124">
        <f t="shared" ca="1" si="895"/>
        <v>0</v>
      </c>
      <c r="R426" s="124">
        <f t="shared" ca="1" si="896"/>
        <v>-0.5</v>
      </c>
      <c r="S426" s="124">
        <f t="shared" ca="1" si="897"/>
        <v>0</v>
      </c>
      <c r="T426" s="124">
        <f t="shared" ca="1" si="898"/>
        <v>0</v>
      </c>
      <c r="U426" s="124">
        <f t="shared" ca="1" si="899"/>
        <v>0</v>
      </c>
      <c r="V426" s="124">
        <f t="shared" ca="1" si="900"/>
        <v>0</v>
      </c>
      <c r="W426" s="124"/>
      <c r="X426" s="124"/>
      <c r="Y426" s="124"/>
      <c r="Z426" s="124"/>
    </row>
    <row r="427" spans="1:26" outlineLevel="1">
      <c r="A427">
        <f t="shared" ca="1" si="892"/>
        <v>1</v>
      </c>
      <c r="B427" t="str">
        <f t="shared" ca="1" si="893"/>
        <v>EP1 LPD1 LPS3</v>
      </c>
      <c r="C427" s="321">
        <f ca="1">IF($A427&lt;&gt;$A426,1,MOD(C426-1+(COUNTIFS(D$353:$N$353,$A427)=COUNTIFS(D427:$N427,1)),C$352)+1)</f>
        <v>1</v>
      </c>
      <c r="D427" s="319">
        <f ca="1">IF($A427&lt;&gt;D$353,0,IF($A427&lt;&gt;$A426,1,MOD(D426-1+(COUNTIFS(E$353:$N$353,$A427)=COUNTIFS(E427:$N427,1)),D$352)+1))</f>
        <v>0</v>
      </c>
      <c r="E427" s="319">
        <f ca="1">IF($A427&lt;&gt;E$353,0,IF($A427&lt;&gt;$A426,1,MOD(E426-1+(COUNTIFS(F$353:$N$353,$A427)=COUNTIFS(F427:$N427,1)),E$352)+1))</f>
        <v>1</v>
      </c>
      <c r="F427" s="319">
        <f ca="1">IF($A427&lt;&gt;F$353,0,IF($A427&lt;&gt;$A426,1,MOD(F426-1+(COUNTIFS(G$353:$N$353,$A427)=COUNTIFS(G427:$N427,1)),F$352)+1))</f>
        <v>3</v>
      </c>
      <c r="G427" s="319">
        <f ca="1">IF($A427&lt;&gt;G$353,0,IF($A427&lt;&gt;$A426,1,MOD(G426-1+(COUNTIFS(H$353:$N$353,$A427)=COUNTIFS(H427:$N427,1)),G$352)+1))</f>
        <v>0</v>
      </c>
      <c r="H427" s="319">
        <f ca="1">IF($A427&lt;&gt;H$353,0,IF($A427&lt;&gt;$A426,1,MOD(H426-1+(COUNTIFS(I$353:$N$353,$A427)=COUNTIFS(I427:$N427,1)),H$352)+1))</f>
        <v>0</v>
      </c>
      <c r="I427" s="319">
        <f ca="1">IF($A427&lt;&gt;I$353,0,IF($A427&lt;&gt;$A426,1,MOD(I426-1+(COUNTIFS(N$353:$N$353,$A427)=COUNTIFS(N427:$N427,1)),I$352)+1))</f>
        <v>0</v>
      </c>
      <c r="J427" s="319"/>
      <c r="K427" s="319"/>
      <c r="L427" s="319"/>
      <c r="M427" s="319"/>
      <c r="O427">
        <v>73</v>
      </c>
      <c r="P427" s="124">
        <f t="shared" ca="1" si="894"/>
        <v>-0.5</v>
      </c>
      <c r="Q427" s="124">
        <f t="shared" ca="1" si="895"/>
        <v>0</v>
      </c>
      <c r="R427" s="124">
        <f t="shared" ca="1" si="896"/>
        <v>-0.5</v>
      </c>
      <c r="S427" s="124">
        <f t="shared" ca="1" si="897"/>
        <v>0.5</v>
      </c>
      <c r="T427" s="124">
        <f t="shared" ca="1" si="898"/>
        <v>0</v>
      </c>
      <c r="U427" s="124">
        <f t="shared" ca="1" si="899"/>
        <v>0</v>
      </c>
      <c r="V427" s="124">
        <f t="shared" ca="1" si="900"/>
        <v>0</v>
      </c>
      <c r="W427" s="124"/>
      <c r="X427" s="124"/>
      <c r="Y427" s="124"/>
      <c r="Z427" s="124"/>
    </row>
    <row r="428" spans="1:26" outlineLevel="1">
      <c r="A428">
        <f t="shared" ca="1" si="892"/>
        <v>1</v>
      </c>
      <c r="B428" t="str">
        <f t="shared" ca="1" si="893"/>
        <v>EP1 LPD2 LPS1</v>
      </c>
      <c r="C428" s="321">
        <f ca="1">IF($A428&lt;&gt;$A427,1,MOD(C427-1+(COUNTIFS(D$353:$N$353,$A428)=COUNTIFS(D428:$N428,1)),C$352)+1)</f>
        <v>1</v>
      </c>
      <c r="D428" s="319">
        <f ca="1">IF($A428&lt;&gt;D$353,0,IF($A428&lt;&gt;$A427,1,MOD(D427-1+(COUNTIFS(E$353:$N$353,$A428)=COUNTIFS(E428:$N428,1)),D$352)+1))</f>
        <v>0</v>
      </c>
      <c r="E428" s="319">
        <f ca="1">IF($A428&lt;&gt;E$353,0,IF($A428&lt;&gt;$A427,1,MOD(E427-1+(COUNTIFS(F$353:$N$353,$A428)=COUNTIFS(F428:$N428,1)),E$352)+1))</f>
        <v>2</v>
      </c>
      <c r="F428" s="319">
        <f ca="1">IF($A428&lt;&gt;F$353,0,IF($A428&lt;&gt;$A427,1,MOD(F427-1+(COUNTIFS(G$353:$N$353,$A428)=COUNTIFS(G428:$N428,1)),F$352)+1))</f>
        <v>1</v>
      </c>
      <c r="G428" s="319">
        <f ca="1">IF($A428&lt;&gt;G$353,0,IF($A428&lt;&gt;$A427,1,MOD(G427-1+(COUNTIFS(H$353:$N$353,$A428)=COUNTIFS(H428:$N428,1)),G$352)+1))</f>
        <v>0</v>
      </c>
      <c r="H428" s="319">
        <f ca="1">IF($A428&lt;&gt;H$353,0,IF($A428&lt;&gt;$A427,1,MOD(H427-1+(COUNTIFS(I$353:$N$353,$A428)=COUNTIFS(I428:$N428,1)),H$352)+1))</f>
        <v>0</v>
      </c>
      <c r="I428" s="319">
        <f ca="1">IF($A428&lt;&gt;I$353,0,IF($A428&lt;&gt;$A427,1,MOD(I427-1+(COUNTIFS(N$353:$N$353,$A428)=COUNTIFS(N428:$N428,1)),I$352)+1))</f>
        <v>0</v>
      </c>
      <c r="J428" s="319"/>
      <c r="K428" s="319"/>
      <c r="L428" s="319"/>
      <c r="M428" s="319"/>
      <c r="O428">
        <v>74</v>
      </c>
      <c r="P428" s="124">
        <f t="shared" ca="1" si="894"/>
        <v>-0.5</v>
      </c>
      <c r="Q428" s="124">
        <f t="shared" ca="1" si="895"/>
        <v>0</v>
      </c>
      <c r="R428" s="124">
        <f t="shared" ca="1" si="896"/>
        <v>0</v>
      </c>
      <c r="S428" s="124">
        <f t="shared" ca="1" si="897"/>
        <v>-0.5</v>
      </c>
      <c r="T428" s="124">
        <f t="shared" ca="1" si="898"/>
        <v>0</v>
      </c>
      <c r="U428" s="124">
        <f t="shared" ca="1" si="899"/>
        <v>0</v>
      </c>
      <c r="V428" s="124">
        <f t="shared" ca="1" si="900"/>
        <v>0</v>
      </c>
      <c r="W428" s="124"/>
      <c r="X428" s="124"/>
      <c r="Y428" s="124"/>
      <c r="Z428" s="124"/>
    </row>
    <row r="429" spans="1:26" outlineLevel="1">
      <c r="A429">
        <f t="shared" ca="1" si="892"/>
        <v>1</v>
      </c>
      <c r="B429" t="str">
        <f t="shared" ca="1" si="893"/>
        <v>EP1 LPD2 LPS2</v>
      </c>
      <c r="C429" s="321">
        <f ca="1">IF($A429&lt;&gt;$A428,1,MOD(C428-1+(COUNTIFS(D$353:$N$353,$A429)=COUNTIFS(D429:$N429,1)),C$352)+1)</f>
        <v>1</v>
      </c>
      <c r="D429" s="319">
        <f ca="1">IF($A429&lt;&gt;D$353,0,IF($A429&lt;&gt;$A428,1,MOD(D428-1+(COUNTIFS(E$353:$N$353,$A429)=COUNTIFS(E429:$N429,1)),D$352)+1))</f>
        <v>0</v>
      </c>
      <c r="E429" s="319">
        <f ca="1">IF($A429&lt;&gt;E$353,0,IF($A429&lt;&gt;$A428,1,MOD(E428-1+(COUNTIFS(F$353:$N$353,$A429)=COUNTIFS(F429:$N429,1)),E$352)+1))</f>
        <v>2</v>
      </c>
      <c r="F429" s="319">
        <f ca="1">IF($A429&lt;&gt;F$353,0,IF($A429&lt;&gt;$A428,1,MOD(F428-1+(COUNTIFS(G$353:$N$353,$A429)=COUNTIFS(G429:$N429,1)),F$352)+1))</f>
        <v>2</v>
      </c>
      <c r="G429" s="319">
        <f ca="1">IF($A429&lt;&gt;G$353,0,IF($A429&lt;&gt;$A428,1,MOD(G428-1+(COUNTIFS(H$353:$N$353,$A429)=COUNTIFS(H429:$N429,1)),G$352)+1))</f>
        <v>0</v>
      </c>
      <c r="H429" s="319">
        <f ca="1">IF($A429&lt;&gt;H$353,0,IF($A429&lt;&gt;$A428,1,MOD(H428-1+(COUNTIFS(I$353:$N$353,$A429)=COUNTIFS(I429:$N429,1)),H$352)+1))</f>
        <v>0</v>
      </c>
      <c r="I429" s="319">
        <f ca="1">IF($A429&lt;&gt;I$353,0,IF($A429&lt;&gt;$A428,1,MOD(I428-1+(COUNTIFS(N$353:$N$353,$A429)=COUNTIFS(N429:$N429,1)),I$352)+1))</f>
        <v>0</v>
      </c>
      <c r="J429" s="319"/>
      <c r="K429" s="319"/>
      <c r="L429" s="319"/>
      <c r="M429" s="319"/>
      <c r="O429">
        <v>75</v>
      </c>
      <c r="P429" s="124">
        <f t="shared" ca="1" si="894"/>
        <v>-0.5</v>
      </c>
      <c r="Q429" s="124">
        <f t="shared" ca="1" si="895"/>
        <v>0</v>
      </c>
      <c r="R429" s="124">
        <f t="shared" ca="1" si="896"/>
        <v>0</v>
      </c>
      <c r="S429" s="124">
        <f t="shared" ca="1" si="897"/>
        <v>0</v>
      </c>
      <c r="T429" s="124">
        <f t="shared" ca="1" si="898"/>
        <v>0</v>
      </c>
      <c r="U429" s="124">
        <f t="shared" ca="1" si="899"/>
        <v>0</v>
      </c>
      <c r="V429" s="124">
        <f t="shared" ca="1" si="900"/>
        <v>0</v>
      </c>
      <c r="W429" s="124"/>
      <c r="X429" s="124"/>
      <c r="Y429" s="124"/>
      <c r="Z429" s="124"/>
    </row>
    <row r="430" spans="1:26" outlineLevel="1">
      <c r="A430">
        <f t="shared" ca="1" si="892"/>
        <v>1</v>
      </c>
      <c r="B430" t="str">
        <f t="shared" ca="1" si="893"/>
        <v>EP1 LPD2 LPS3</v>
      </c>
      <c r="C430" s="321">
        <f ca="1">IF($A430&lt;&gt;$A429,1,MOD(C429-1+(COUNTIFS(D$353:$N$353,$A430)=COUNTIFS(D430:$N430,1)),C$352)+1)</f>
        <v>1</v>
      </c>
      <c r="D430" s="319">
        <f ca="1">IF($A430&lt;&gt;D$353,0,IF($A430&lt;&gt;$A429,1,MOD(D429-1+(COUNTIFS(E$353:$N$353,$A430)=COUNTIFS(E430:$N430,1)),D$352)+1))</f>
        <v>0</v>
      </c>
      <c r="E430" s="319">
        <f ca="1">IF($A430&lt;&gt;E$353,0,IF($A430&lt;&gt;$A429,1,MOD(E429-1+(COUNTIFS(F$353:$N$353,$A430)=COUNTIFS(F430:$N430,1)),E$352)+1))</f>
        <v>2</v>
      </c>
      <c r="F430" s="319">
        <f ca="1">IF($A430&lt;&gt;F$353,0,IF($A430&lt;&gt;$A429,1,MOD(F429-1+(COUNTIFS(G$353:$N$353,$A430)=COUNTIFS(G430:$N430,1)),F$352)+1))</f>
        <v>3</v>
      </c>
      <c r="G430" s="319">
        <f ca="1">IF($A430&lt;&gt;G$353,0,IF($A430&lt;&gt;$A429,1,MOD(G429-1+(COUNTIFS(H$353:$N$353,$A430)=COUNTIFS(H430:$N430,1)),G$352)+1))</f>
        <v>0</v>
      </c>
      <c r="H430" s="319">
        <f ca="1">IF($A430&lt;&gt;H$353,0,IF($A430&lt;&gt;$A429,1,MOD(H429-1+(COUNTIFS(I$353:$N$353,$A430)=COUNTIFS(I430:$N430,1)),H$352)+1))</f>
        <v>0</v>
      </c>
      <c r="I430" s="319">
        <f ca="1">IF($A430&lt;&gt;I$353,0,IF($A430&lt;&gt;$A429,1,MOD(I429-1+(COUNTIFS(N$353:$N$353,$A430)=COUNTIFS(N430:$N430,1)),I$352)+1))</f>
        <v>0</v>
      </c>
      <c r="J430" s="319"/>
      <c r="K430" s="319"/>
      <c r="L430" s="319"/>
      <c r="M430" s="319"/>
      <c r="O430">
        <v>76</v>
      </c>
      <c r="P430" s="124">
        <f t="shared" ca="1" si="894"/>
        <v>-0.5</v>
      </c>
      <c r="Q430" s="124">
        <f t="shared" ca="1" si="895"/>
        <v>0</v>
      </c>
      <c r="R430" s="124">
        <f t="shared" ca="1" si="896"/>
        <v>0</v>
      </c>
      <c r="S430" s="124">
        <f t="shared" ca="1" si="897"/>
        <v>0.5</v>
      </c>
      <c r="T430" s="124">
        <f t="shared" ca="1" si="898"/>
        <v>0</v>
      </c>
      <c r="U430" s="124">
        <f t="shared" ca="1" si="899"/>
        <v>0</v>
      </c>
      <c r="V430" s="124">
        <f t="shared" ca="1" si="900"/>
        <v>0</v>
      </c>
      <c r="W430" s="124"/>
      <c r="X430" s="124"/>
      <c r="Y430" s="124"/>
      <c r="Z430" s="124"/>
    </row>
    <row r="431" spans="1:26" outlineLevel="1">
      <c r="A431">
        <f t="shared" ca="1" si="892"/>
        <v>1</v>
      </c>
      <c r="B431" t="str">
        <f t="shared" ca="1" si="893"/>
        <v>EP1 LPD3 LPS1</v>
      </c>
      <c r="C431" s="321">
        <f ca="1">IF($A431&lt;&gt;$A430,1,MOD(C430-1+(COUNTIFS(D$353:$N$353,$A431)=COUNTIFS(D431:$N431,1)),C$352)+1)</f>
        <v>1</v>
      </c>
      <c r="D431" s="319">
        <f ca="1">IF($A431&lt;&gt;D$353,0,IF($A431&lt;&gt;$A430,1,MOD(D430-1+(COUNTIFS(E$353:$N$353,$A431)=COUNTIFS(E431:$N431,1)),D$352)+1))</f>
        <v>0</v>
      </c>
      <c r="E431" s="319">
        <f ca="1">IF($A431&lt;&gt;E$353,0,IF($A431&lt;&gt;$A430,1,MOD(E430-1+(COUNTIFS(F$353:$N$353,$A431)=COUNTIFS(F431:$N431,1)),E$352)+1))</f>
        <v>3</v>
      </c>
      <c r="F431" s="319">
        <f ca="1">IF($A431&lt;&gt;F$353,0,IF($A431&lt;&gt;$A430,1,MOD(F430-1+(COUNTIFS(G$353:$N$353,$A431)=COUNTIFS(G431:$N431,1)),F$352)+1))</f>
        <v>1</v>
      </c>
      <c r="G431" s="319">
        <f ca="1">IF($A431&lt;&gt;G$353,0,IF($A431&lt;&gt;$A430,1,MOD(G430-1+(COUNTIFS(H$353:$N$353,$A431)=COUNTIFS(H431:$N431,1)),G$352)+1))</f>
        <v>0</v>
      </c>
      <c r="H431" s="319">
        <f ca="1">IF($A431&lt;&gt;H$353,0,IF($A431&lt;&gt;$A430,1,MOD(H430-1+(COUNTIFS(I$353:$N$353,$A431)=COUNTIFS(I431:$N431,1)),H$352)+1))</f>
        <v>0</v>
      </c>
      <c r="I431" s="319">
        <f ca="1">IF($A431&lt;&gt;I$353,0,IF($A431&lt;&gt;$A430,1,MOD(I430-1+(COUNTIFS(N$353:$N$353,$A431)=COUNTIFS(N431:$N431,1)),I$352)+1))</f>
        <v>0</v>
      </c>
      <c r="J431" s="319"/>
      <c r="K431" s="319"/>
      <c r="L431" s="319"/>
      <c r="M431" s="319"/>
      <c r="O431">
        <v>77</v>
      </c>
      <c r="P431" s="124">
        <f t="shared" ca="1" si="894"/>
        <v>-0.5</v>
      </c>
      <c r="Q431" s="124">
        <f t="shared" ca="1" si="895"/>
        <v>0</v>
      </c>
      <c r="R431" s="124">
        <f t="shared" ca="1" si="896"/>
        <v>0.5</v>
      </c>
      <c r="S431" s="124">
        <f t="shared" ca="1" si="897"/>
        <v>-0.5</v>
      </c>
      <c r="T431" s="124">
        <f t="shared" ca="1" si="898"/>
        <v>0</v>
      </c>
      <c r="U431" s="124">
        <f t="shared" ca="1" si="899"/>
        <v>0</v>
      </c>
      <c r="V431" s="124">
        <f t="shared" ca="1" si="900"/>
        <v>0</v>
      </c>
      <c r="W431" s="124"/>
      <c r="X431" s="124"/>
      <c r="Y431" s="124"/>
      <c r="Z431" s="124"/>
    </row>
    <row r="432" spans="1:26" outlineLevel="1">
      <c r="A432">
        <f t="shared" ca="1" si="892"/>
        <v>1</v>
      </c>
      <c r="B432" t="str">
        <f t="shared" ca="1" si="893"/>
        <v>EP1 LPD3 LPS2</v>
      </c>
      <c r="C432" s="321">
        <f ca="1">IF($A432&lt;&gt;$A431,1,MOD(C431-1+(COUNTIFS(D$353:$N$353,$A432)=COUNTIFS(D432:$N432,1)),C$352)+1)</f>
        <v>1</v>
      </c>
      <c r="D432" s="319">
        <f ca="1">IF($A432&lt;&gt;D$353,0,IF($A432&lt;&gt;$A431,1,MOD(D431-1+(COUNTIFS(E$353:$N$353,$A432)=COUNTIFS(E432:$N432,1)),D$352)+1))</f>
        <v>0</v>
      </c>
      <c r="E432" s="319">
        <f ca="1">IF($A432&lt;&gt;E$353,0,IF($A432&lt;&gt;$A431,1,MOD(E431-1+(COUNTIFS(F$353:$N$353,$A432)=COUNTIFS(F432:$N432,1)),E$352)+1))</f>
        <v>3</v>
      </c>
      <c r="F432" s="319">
        <f ca="1">IF($A432&lt;&gt;F$353,0,IF($A432&lt;&gt;$A431,1,MOD(F431-1+(COUNTIFS(G$353:$N$353,$A432)=COUNTIFS(G432:$N432,1)),F$352)+1))</f>
        <v>2</v>
      </c>
      <c r="G432" s="319">
        <f ca="1">IF($A432&lt;&gt;G$353,0,IF($A432&lt;&gt;$A431,1,MOD(G431-1+(COUNTIFS(H$353:$N$353,$A432)=COUNTIFS(H432:$N432,1)),G$352)+1))</f>
        <v>0</v>
      </c>
      <c r="H432" s="319">
        <f ca="1">IF($A432&lt;&gt;H$353,0,IF($A432&lt;&gt;$A431,1,MOD(H431-1+(COUNTIFS(I$353:$N$353,$A432)=COUNTIFS(I432:$N432,1)),H$352)+1))</f>
        <v>0</v>
      </c>
      <c r="I432" s="319">
        <f ca="1">IF($A432&lt;&gt;I$353,0,IF($A432&lt;&gt;$A431,1,MOD(I431-1+(COUNTIFS(N$353:$N$353,$A432)=COUNTIFS(N432:$N432,1)),I$352)+1))</f>
        <v>0</v>
      </c>
      <c r="J432" s="319"/>
      <c r="K432" s="319"/>
      <c r="L432" s="319"/>
      <c r="M432" s="319"/>
      <c r="O432">
        <v>78</v>
      </c>
      <c r="P432" s="124">
        <f t="shared" ca="1" si="894"/>
        <v>-0.5</v>
      </c>
      <c r="Q432" s="124">
        <f t="shared" ca="1" si="895"/>
        <v>0</v>
      </c>
      <c r="R432" s="124">
        <f t="shared" ca="1" si="896"/>
        <v>0.5</v>
      </c>
      <c r="S432" s="124">
        <f t="shared" ca="1" si="897"/>
        <v>0</v>
      </c>
      <c r="T432" s="124">
        <f t="shared" ca="1" si="898"/>
        <v>0</v>
      </c>
      <c r="U432" s="124">
        <f t="shared" ca="1" si="899"/>
        <v>0</v>
      </c>
      <c r="V432" s="124">
        <f t="shared" ca="1" si="900"/>
        <v>0</v>
      </c>
      <c r="W432" s="124"/>
      <c r="X432" s="124"/>
      <c r="Y432" s="124"/>
      <c r="Z432" s="124"/>
    </row>
    <row r="433" spans="1:26" outlineLevel="1">
      <c r="A433">
        <f t="shared" ca="1" si="892"/>
        <v>1</v>
      </c>
      <c r="B433" t="str">
        <f t="shared" ca="1" si="893"/>
        <v>EP1 LPD3 LPS3</v>
      </c>
      <c r="C433" s="321">
        <f ca="1">IF($A433&lt;&gt;$A432,1,MOD(C432-1+(COUNTIFS(D$353:$N$353,$A433)=COUNTIFS(D433:$N433,1)),C$352)+1)</f>
        <v>1</v>
      </c>
      <c r="D433" s="319">
        <f ca="1">IF($A433&lt;&gt;D$353,0,IF($A433&lt;&gt;$A432,1,MOD(D432-1+(COUNTIFS(E$353:$N$353,$A433)=COUNTIFS(E433:$N433,1)),D$352)+1))</f>
        <v>0</v>
      </c>
      <c r="E433" s="319">
        <f ca="1">IF($A433&lt;&gt;E$353,0,IF($A433&lt;&gt;$A432,1,MOD(E432-1+(COUNTIFS(F$353:$N$353,$A433)=COUNTIFS(F433:$N433,1)),E$352)+1))</f>
        <v>3</v>
      </c>
      <c r="F433" s="319">
        <f ca="1">IF($A433&lt;&gt;F$353,0,IF($A433&lt;&gt;$A432,1,MOD(F432-1+(COUNTIFS(G$353:$N$353,$A433)=COUNTIFS(G433:$N433,1)),F$352)+1))</f>
        <v>3</v>
      </c>
      <c r="G433" s="319">
        <f ca="1">IF($A433&lt;&gt;G$353,0,IF($A433&lt;&gt;$A432,1,MOD(G432-1+(COUNTIFS(H$353:$N$353,$A433)=COUNTIFS(H433:$N433,1)),G$352)+1))</f>
        <v>0</v>
      </c>
      <c r="H433" s="319">
        <f ca="1">IF($A433&lt;&gt;H$353,0,IF($A433&lt;&gt;$A432,1,MOD(H432-1+(COUNTIFS(I$353:$N$353,$A433)=COUNTIFS(I433:$N433,1)),H$352)+1))</f>
        <v>0</v>
      </c>
      <c r="I433" s="319">
        <f ca="1">IF($A433&lt;&gt;I$353,0,IF($A433&lt;&gt;$A432,1,MOD(I432-1+(COUNTIFS(N$353:$N$353,$A433)=COUNTIFS(N433:$N433,1)),I$352)+1))</f>
        <v>0</v>
      </c>
      <c r="J433" s="319"/>
      <c r="K433" s="319"/>
      <c r="L433" s="319"/>
      <c r="M433" s="319"/>
      <c r="O433">
        <v>79</v>
      </c>
      <c r="P433" s="124">
        <f t="shared" ca="1" si="894"/>
        <v>-0.5</v>
      </c>
      <c r="Q433" s="124">
        <f t="shared" ca="1" si="895"/>
        <v>0</v>
      </c>
      <c r="R433" s="124">
        <f t="shared" ca="1" si="896"/>
        <v>0.5</v>
      </c>
      <c r="S433" s="124">
        <f t="shared" ca="1" si="897"/>
        <v>0.5</v>
      </c>
      <c r="T433" s="124">
        <f t="shared" ca="1" si="898"/>
        <v>0</v>
      </c>
      <c r="U433" s="124">
        <f t="shared" ca="1" si="899"/>
        <v>0</v>
      </c>
      <c r="V433" s="124">
        <f t="shared" ca="1" si="900"/>
        <v>0</v>
      </c>
      <c r="W433" s="124"/>
      <c r="X433" s="124"/>
      <c r="Y433" s="124"/>
      <c r="Z433" s="124"/>
    </row>
    <row r="434" spans="1:26" outlineLevel="1">
      <c r="A434">
        <f t="shared" ca="1" si="892"/>
        <v>1</v>
      </c>
      <c r="B434" t="str">
        <f t="shared" ca="1" si="893"/>
        <v>EP2 LPD1 LPS1</v>
      </c>
      <c r="C434" s="321">
        <f ca="1">IF($A434&lt;&gt;$A433,1,MOD(C433-1+(COUNTIFS(D$353:$N$353,$A434)=COUNTIFS(D434:$N434,1)),C$352)+1)</f>
        <v>2</v>
      </c>
      <c r="D434" s="319">
        <f ca="1">IF($A434&lt;&gt;D$353,0,IF($A434&lt;&gt;$A433,1,MOD(D433-1+(COUNTIFS(E$353:$N$353,$A434)=COUNTIFS(E434:$N434,1)),D$352)+1))</f>
        <v>0</v>
      </c>
      <c r="E434" s="319">
        <f ca="1">IF($A434&lt;&gt;E$353,0,IF($A434&lt;&gt;$A433,1,MOD(E433-1+(COUNTIFS(F$353:$N$353,$A434)=COUNTIFS(F434:$N434,1)),E$352)+1))</f>
        <v>1</v>
      </c>
      <c r="F434" s="319">
        <f ca="1">IF($A434&lt;&gt;F$353,0,IF($A434&lt;&gt;$A433,1,MOD(F433-1+(COUNTIFS(G$353:$N$353,$A434)=COUNTIFS(G434:$N434,1)),F$352)+1))</f>
        <v>1</v>
      </c>
      <c r="G434" s="319">
        <f ca="1">IF($A434&lt;&gt;G$353,0,IF($A434&lt;&gt;$A433,1,MOD(G433-1+(COUNTIFS(H$353:$N$353,$A434)=COUNTIFS(H434:$N434,1)),G$352)+1))</f>
        <v>0</v>
      </c>
      <c r="H434" s="319">
        <f ca="1">IF($A434&lt;&gt;H$353,0,IF($A434&lt;&gt;$A433,1,MOD(H433-1+(COUNTIFS(I$353:$N$353,$A434)=COUNTIFS(I434:$N434,1)),H$352)+1))</f>
        <v>0</v>
      </c>
      <c r="I434" s="319">
        <f ca="1">IF($A434&lt;&gt;I$353,0,IF($A434&lt;&gt;$A433,1,MOD(I433-1+(COUNTIFS(N$353:$N$353,$A434)=COUNTIFS(N434:$N434,1)),I$352)+1))</f>
        <v>0</v>
      </c>
      <c r="J434" s="319"/>
      <c r="K434" s="319"/>
      <c r="L434" s="319"/>
      <c r="M434" s="319"/>
      <c r="O434">
        <v>80</v>
      </c>
      <c r="P434" s="124">
        <f t="shared" ca="1" si="894"/>
        <v>0</v>
      </c>
      <c r="Q434" s="124">
        <f t="shared" ca="1" si="895"/>
        <v>0</v>
      </c>
      <c r="R434" s="124">
        <f t="shared" ca="1" si="896"/>
        <v>-0.5</v>
      </c>
      <c r="S434" s="124">
        <f t="shared" ca="1" si="897"/>
        <v>-0.5</v>
      </c>
      <c r="T434" s="124">
        <f t="shared" ca="1" si="898"/>
        <v>0</v>
      </c>
      <c r="U434" s="124">
        <f t="shared" ca="1" si="899"/>
        <v>0</v>
      </c>
      <c r="V434" s="124">
        <f t="shared" ca="1" si="900"/>
        <v>0</v>
      </c>
      <c r="W434" s="124"/>
      <c r="X434" s="124"/>
      <c r="Y434" s="124"/>
      <c r="Z434" s="124"/>
    </row>
    <row r="435" spans="1:26" outlineLevel="1">
      <c r="A435" s="21">
        <v>2</v>
      </c>
      <c r="B435" t="str">
        <f t="shared" ca="1" si="893"/>
        <v>EP1 LPD1 LPS1 LPM1</v>
      </c>
      <c r="C435" s="321">
        <f ca="1">IF($A435&lt;&gt;$A434,1,MOD(C434-1+(COUNTIFS(D$353:$N$353,$A435)=COUNTIFS(D435:$N435,1)),C$352)+1)</f>
        <v>1</v>
      </c>
      <c r="D435" s="319">
        <f>IF($A435&lt;&gt;D$353,0,IF($A435&lt;&gt;$A434,1,MOD(D434-1+(COUNTIFS(E$353:$N$353,$A435)=COUNTIFS(E435:$N435,1)),D$352)+1))</f>
        <v>0</v>
      </c>
      <c r="E435" s="319">
        <f>IF($A435&lt;&gt;E$353,0,IF($A435&lt;&gt;$A434,1,MOD(E434-1+(COUNTIFS(F$353:$N$353,$A435)=COUNTIFS(F435:$N435,1)),E$352)+1))</f>
        <v>0</v>
      </c>
      <c r="F435" s="319">
        <f>IF($A435&lt;&gt;F$353,0,IF($A435&lt;&gt;$A434,1,MOD(F434-1+(COUNTIFS(G$353:$N$353,$A435)=COUNTIFS(G435:$N435,1)),F$352)+1))</f>
        <v>0</v>
      </c>
      <c r="G435" s="319">
        <f ca="1">IF($A435&lt;&gt;G$353,0,IF($A435&lt;&gt;$A434,1,MOD(G434-1+(COUNTIFS(H$353:$N$353,$A435)=COUNTIFS(H435:$N435,1)),G$352)+1))</f>
        <v>1</v>
      </c>
      <c r="H435" s="319">
        <f ca="1">IF($A435&lt;&gt;H$353,0,IF($A435&lt;&gt;$A434,1,MOD(H434-1+(COUNTIFS(I$353:$N$353,$A435)=COUNTIFS(I435:$N435,1)),H$352)+1))</f>
        <v>1</v>
      </c>
      <c r="I435" s="319">
        <f ca="1">IF($A435&lt;&gt;I$353,0,IF($A435&lt;&gt;$A434,1,MOD(I434-1+(COUNTIFS(N$353:$N$353,$A435)=COUNTIFS(N435:$N435,1)),I$352)+1))</f>
        <v>1</v>
      </c>
      <c r="J435" s="319"/>
      <c r="K435" s="319"/>
      <c r="L435" s="319"/>
      <c r="M435" s="319"/>
      <c r="O435">
        <v>81</v>
      </c>
      <c r="P435" s="124">
        <f t="shared" ref="P435:P498" ca="1" si="901">IF(C435=0,0,INDEX(C$345:C$348,C435,1))</f>
        <v>-0.5</v>
      </c>
      <c r="Q435" s="124">
        <f t="shared" ref="Q435:Q498" si="902">IF(D435=0,0,INDEX(D$345:D$348,D435,1))</f>
        <v>0</v>
      </c>
      <c r="R435" s="124">
        <f t="shared" ref="R435:R498" si="903">IF(E435=0,0,INDEX(E$345:E$348,E435,1))</f>
        <v>0</v>
      </c>
      <c r="S435" s="124">
        <f t="shared" ref="S435:S498" si="904">IF(F435=0,0,INDEX(F$345:F$348,F435,1))</f>
        <v>0</v>
      </c>
      <c r="T435" s="124">
        <v>0</v>
      </c>
      <c r="U435" s="124">
        <f t="shared" ref="U435:U498" ca="1" si="905">IF(H435=0,0,INDEX(H$345:H$348,H435,1))</f>
        <v>-0.5</v>
      </c>
      <c r="V435" s="124">
        <f t="shared" ref="V435:V498" ca="1" si="906">IF(I435=0,0,INDEX(I$345:I$348,I435,1))</f>
        <v>-0.5</v>
      </c>
      <c r="W435" s="124"/>
      <c r="X435" s="124"/>
      <c r="Y435" s="124"/>
      <c r="Z435" s="124"/>
    </row>
    <row r="436" spans="1:26" outlineLevel="1">
      <c r="A436">
        <f t="shared" ref="A436:A499" ca="1" si="907">OFFSET(A436,-1,0)</f>
        <v>2</v>
      </c>
      <c r="B436" t="str">
        <f t="shared" ca="1" si="893"/>
        <v>EP1 LPD1 LPS1 LPM2</v>
      </c>
      <c r="C436" s="321">
        <f ca="1">IF($A436&lt;&gt;$A435,1,MOD(C435-1+(COUNTIFS(D$353:$N$353,$A436)=COUNTIFS(D436:$N436,1)),C$352)+1)</f>
        <v>1</v>
      </c>
      <c r="D436" s="319">
        <f ca="1">IF($A436&lt;&gt;D$353,0,IF($A436&lt;&gt;$A435,1,MOD(D435-1+(COUNTIFS(E$353:$N$353,$A436)=COUNTIFS(E436:$N436,1)),D$352)+1))</f>
        <v>0</v>
      </c>
      <c r="E436" s="319">
        <f ca="1">IF($A436&lt;&gt;E$353,0,IF($A436&lt;&gt;$A435,1,MOD(E435-1+(COUNTIFS(F$353:$N$353,$A436)=COUNTIFS(F436:$N436,1)),E$352)+1))</f>
        <v>0</v>
      </c>
      <c r="F436" s="319">
        <f ca="1">IF($A436&lt;&gt;F$353,0,IF($A436&lt;&gt;$A435,1,MOD(F435-1+(COUNTIFS(G$353:$N$353,$A436)=COUNTIFS(G436:$N436,1)),F$352)+1))</f>
        <v>0</v>
      </c>
      <c r="G436" s="319">
        <f ca="1">IF($A436&lt;&gt;G$353,0,IF($A436&lt;&gt;$A435,1,MOD(G435-1+(COUNTIFS(H$353:$N$353,$A436)=COUNTIFS(H436:$N436,1)),G$352)+1))</f>
        <v>1</v>
      </c>
      <c r="H436" s="319">
        <f ca="1">IF($A436&lt;&gt;H$353,0,IF($A436&lt;&gt;$A435,1,MOD(H435-1+(COUNTIFS(I$353:$N$353,$A436)=COUNTIFS(I436:$N436,1)),H$352)+1))</f>
        <v>1</v>
      </c>
      <c r="I436" s="319">
        <f ca="1">IF($A436&lt;&gt;I$353,0,IF($A436&lt;&gt;$A435,1,MOD(I435-1+(COUNTIFS(N$353:$N$353,$A436)=COUNTIFS(N436:$N436,1)),I$352)+1))</f>
        <v>2</v>
      </c>
      <c r="J436" s="319"/>
      <c r="K436" s="319"/>
      <c r="L436" s="319"/>
      <c r="M436" s="319"/>
      <c r="O436">
        <v>82</v>
      </c>
      <c r="P436" s="124">
        <f t="shared" ca="1" si="901"/>
        <v>-0.5</v>
      </c>
      <c r="Q436" s="124">
        <f t="shared" ca="1" si="902"/>
        <v>0</v>
      </c>
      <c r="R436" s="124">
        <f t="shared" ca="1" si="903"/>
        <v>0</v>
      </c>
      <c r="S436" s="124">
        <f t="shared" ca="1" si="904"/>
        <v>0</v>
      </c>
      <c r="T436" s="124">
        <v>0</v>
      </c>
      <c r="U436" s="124">
        <f t="shared" ca="1" si="905"/>
        <v>-0.5</v>
      </c>
      <c r="V436" s="124">
        <f t="shared" ca="1" si="906"/>
        <v>0</v>
      </c>
      <c r="W436" s="124"/>
      <c r="X436" s="124"/>
      <c r="Y436" s="124"/>
      <c r="Z436" s="124"/>
    </row>
    <row r="437" spans="1:26" outlineLevel="1">
      <c r="A437">
        <f t="shared" ca="1" si="907"/>
        <v>2</v>
      </c>
      <c r="B437" t="str">
        <f t="shared" ca="1" si="893"/>
        <v>EP1 LPD1 LPS1 LPM3</v>
      </c>
      <c r="C437" s="321">
        <f ca="1">IF($A437&lt;&gt;$A436,1,MOD(C436-1+(COUNTIFS(D$353:$N$353,$A437)=COUNTIFS(D437:$N437,1)),C$352)+1)</f>
        <v>1</v>
      </c>
      <c r="D437" s="319">
        <f ca="1">IF($A437&lt;&gt;D$353,0,IF($A437&lt;&gt;$A436,1,MOD(D436-1+(COUNTIFS(E$353:$N$353,$A437)=COUNTIFS(E437:$N437,1)),D$352)+1))</f>
        <v>0</v>
      </c>
      <c r="E437" s="319">
        <f ca="1">IF($A437&lt;&gt;E$353,0,IF($A437&lt;&gt;$A436,1,MOD(E436-1+(COUNTIFS(F$353:$N$353,$A437)=COUNTIFS(F437:$N437,1)),E$352)+1))</f>
        <v>0</v>
      </c>
      <c r="F437" s="319">
        <f ca="1">IF($A437&lt;&gt;F$353,0,IF($A437&lt;&gt;$A436,1,MOD(F436-1+(COUNTIFS(G$353:$N$353,$A437)=COUNTIFS(G437:$N437,1)),F$352)+1))</f>
        <v>0</v>
      </c>
      <c r="G437" s="319">
        <f ca="1">IF($A437&lt;&gt;G$353,0,IF($A437&lt;&gt;$A436,1,MOD(G436-1+(COUNTIFS(H$353:$N$353,$A437)=COUNTIFS(H437:$N437,1)),G$352)+1))</f>
        <v>1</v>
      </c>
      <c r="H437" s="319">
        <f ca="1">IF($A437&lt;&gt;H$353,0,IF($A437&lt;&gt;$A436,1,MOD(H436-1+(COUNTIFS(I$353:$N$353,$A437)=COUNTIFS(I437:$N437,1)),H$352)+1))</f>
        <v>1</v>
      </c>
      <c r="I437" s="319">
        <f ca="1">IF($A437&lt;&gt;I$353,0,IF($A437&lt;&gt;$A436,1,MOD(I436-1+(COUNTIFS(N$353:$N$353,$A437)=COUNTIFS(N437:$N437,1)),I$352)+1))</f>
        <v>3</v>
      </c>
      <c r="J437" s="319"/>
      <c r="K437" s="319"/>
      <c r="L437" s="319"/>
      <c r="M437" s="319"/>
      <c r="O437">
        <v>83</v>
      </c>
      <c r="P437" s="124">
        <f t="shared" ca="1" si="901"/>
        <v>-0.5</v>
      </c>
      <c r="Q437" s="124">
        <f t="shared" ca="1" si="902"/>
        <v>0</v>
      </c>
      <c r="R437" s="124">
        <f t="shared" ca="1" si="903"/>
        <v>0</v>
      </c>
      <c r="S437" s="124">
        <f t="shared" ca="1" si="904"/>
        <v>0</v>
      </c>
      <c r="T437" s="124">
        <v>0</v>
      </c>
      <c r="U437" s="124">
        <f t="shared" ca="1" si="905"/>
        <v>-0.5</v>
      </c>
      <c r="V437" s="124">
        <f t="shared" ca="1" si="906"/>
        <v>0.5</v>
      </c>
      <c r="W437" s="124"/>
      <c r="X437" s="124"/>
      <c r="Y437" s="124"/>
      <c r="Z437" s="124"/>
    </row>
    <row r="438" spans="1:26" outlineLevel="1">
      <c r="A438">
        <f t="shared" ca="1" si="907"/>
        <v>2</v>
      </c>
      <c r="B438" t="str">
        <f t="shared" ca="1" si="893"/>
        <v>EP1 LPD1 LPS2 LPM1</v>
      </c>
      <c r="C438" s="321">
        <f ca="1">IF($A438&lt;&gt;$A437,1,MOD(C437-1+(COUNTIFS(D$353:$N$353,$A438)=COUNTIFS(D438:$N438,1)),C$352)+1)</f>
        <v>1</v>
      </c>
      <c r="D438" s="319">
        <f ca="1">IF($A438&lt;&gt;D$353,0,IF($A438&lt;&gt;$A437,1,MOD(D437-1+(COUNTIFS(E$353:$N$353,$A438)=COUNTIFS(E438:$N438,1)),D$352)+1))</f>
        <v>0</v>
      </c>
      <c r="E438" s="319">
        <f ca="1">IF($A438&lt;&gt;E$353,0,IF($A438&lt;&gt;$A437,1,MOD(E437-1+(COUNTIFS(F$353:$N$353,$A438)=COUNTIFS(F438:$N438,1)),E$352)+1))</f>
        <v>0</v>
      </c>
      <c r="F438" s="319">
        <f ca="1">IF($A438&lt;&gt;F$353,0,IF($A438&lt;&gt;$A437,1,MOD(F437-1+(COUNTIFS(G$353:$N$353,$A438)=COUNTIFS(G438:$N438,1)),F$352)+1))</f>
        <v>0</v>
      </c>
      <c r="G438" s="319">
        <f ca="1">IF($A438&lt;&gt;G$353,0,IF($A438&lt;&gt;$A437,1,MOD(G437-1+(COUNTIFS(H$353:$N$353,$A438)=COUNTIFS(H438:$N438,1)),G$352)+1))</f>
        <v>1</v>
      </c>
      <c r="H438" s="319">
        <f ca="1">IF($A438&lt;&gt;H$353,0,IF($A438&lt;&gt;$A437,1,MOD(H437-1+(COUNTIFS(I$353:$N$353,$A438)=COUNTIFS(I438:$N438,1)),H$352)+1))</f>
        <v>2</v>
      </c>
      <c r="I438" s="319">
        <f ca="1">IF($A438&lt;&gt;I$353,0,IF($A438&lt;&gt;$A437,1,MOD(I437-1+(COUNTIFS(N$353:$N$353,$A438)=COUNTIFS(N438:$N438,1)),I$352)+1))</f>
        <v>1</v>
      </c>
      <c r="J438" s="319"/>
      <c r="K438" s="319"/>
      <c r="L438" s="319"/>
      <c r="M438" s="319"/>
      <c r="O438">
        <v>84</v>
      </c>
      <c r="P438" s="124">
        <f t="shared" ca="1" si="901"/>
        <v>-0.5</v>
      </c>
      <c r="Q438" s="124">
        <f t="shared" ca="1" si="902"/>
        <v>0</v>
      </c>
      <c r="R438" s="124">
        <f t="shared" ca="1" si="903"/>
        <v>0</v>
      </c>
      <c r="S438" s="124">
        <f t="shared" ca="1" si="904"/>
        <v>0</v>
      </c>
      <c r="T438" s="124">
        <v>0</v>
      </c>
      <c r="U438" s="124">
        <f t="shared" ca="1" si="905"/>
        <v>0</v>
      </c>
      <c r="V438" s="124">
        <f t="shared" ca="1" si="906"/>
        <v>-0.5</v>
      </c>
      <c r="W438" s="124"/>
      <c r="X438" s="124"/>
      <c r="Y438" s="124"/>
      <c r="Z438" s="124"/>
    </row>
    <row r="439" spans="1:26" outlineLevel="1">
      <c r="A439">
        <f t="shared" ca="1" si="907"/>
        <v>2</v>
      </c>
      <c r="B439" t="str">
        <f t="shared" ca="1" si="893"/>
        <v>EP1 LPD1 LPS2 LPM2</v>
      </c>
      <c r="C439" s="321">
        <f ca="1">IF($A439&lt;&gt;$A438,1,MOD(C438-1+(COUNTIFS(D$353:$N$353,$A439)=COUNTIFS(D439:$N439,1)),C$352)+1)</f>
        <v>1</v>
      </c>
      <c r="D439" s="319">
        <f ca="1">IF($A439&lt;&gt;D$353,0,IF($A439&lt;&gt;$A438,1,MOD(D438-1+(COUNTIFS(E$353:$N$353,$A439)=COUNTIFS(E439:$N439,1)),D$352)+1))</f>
        <v>0</v>
      </c>
      <c r="E439" s="319">
        <f ca="1">IF($A439&lt;&gt;E$353,0,IF($A439&lt;&gt;$A438,1,MOD(E438-1+(COUNTIFS(F$353:$N$353,$A439)=COUNTIFS(F439:$N439,1)),E$352)+1))</f>
        <v>0</v>
      </c>
      <c r="F439" s="319">
        <f ca="1">IF($A439&lt;&gt;F$353,0,IF($A439&lt;&gt;$A438,1,MOD(F438-1+(COUNTIFS(G$353:$N$353,$A439)=COUNTIFS(G439:$N439,1)),F$352)+1))</f>
        <v>0</v>
      </c>
      <c r="G439" s="319">
        <f ca="1">IF($A439&lt;&gt;G$353,0,IF($A439&lt;&gt;$A438,1,MOD(G438-1+(COUNTIFS(H$353:$N$353,$A439)=COUNTIFS(H439:$N439,1)),G$352)+1))</f>
        <v>1</v>
      </c>
      <c r="H439" s="319">
        <f ca="1">IF($A439&lt;&gt;H$353,0,IF($A439&lt;&gt;$A438,1,MOD(H438-1+(COUNTIFS(I$353:$N$353,$A439)=COUNTIFS(I439:$N439,1)),H$352)+1))</f>
        <v>2</v>
      </c>
      <c r="I439" s="319">
        <f ca="1">IF($A439&lt;&gt;I$353,0,IF($A439&lt;&gt;$A438,1,MOD(I438-1+(COUNTIFS(N$353:$N$353,$A439)=COUNTIFS(N439:$N439,1)),I$352)+1))</f>
        <v>2</v>
      </c>
      <c r="J439" s="319"/>
      <c r="K439" s="319"/>
      <c r="L439" s="319"/>
      <c r="M439" s="319"/>
      <c r="O439">
        <v>85</v>
      </c>
      <c r="P439" s="124">
        <f t="shared" ca="1" si="901"/>
        <v>-0.5</v>
      </c>
      <c r="Q439" s="124">
        <f t="shared" ca="1" si="902"/>
        <v>0</v>
      </c>
      <c r="R439" s="124">
        <f t="shared" ca="1" si="903"/>
        <v>0</v>
      </c>
      <c r="S439" s="124">
        <f t="shared" ca="1" si="904"/>
        <v>0</v>
      </c>
      <c r="T439" s="124">
        <v>0</v>
      </c>
      <c r="U439" s="124">
        <f t="shared" ca="1" si="905"/>
        <v>0</v>
      </c>
      <c r="V439" s="124">
        <f t="shared" ca="1" si="906"/>
        <v>0</v>
      </c>
      <c r="W439" s="124"/>
      <c r="X439" s="124"/>
      <c r="Y439" s="124"/>
      <c r="Z439" s="124"/>
    </row>
    <row r="440" spans="1:26" outlineLevel="1">
      <c r="A440">
        <f t="shared" ca="1" si="907"/>
        <v>2</v>
      </c>
      <c r="B440" t="str">
        <f t="shared" ca="1" si="893"/>
        <v>EP1 LPD1 LPS2 LPM3</v>
      </c>
      <c r="C440" s="321">
        <f ca="1">IF($A440&lt;&gt;$A439,1,MOD(C439-1+(COUNTIFS(D$353:$N$353,$A440)=COUNTIFS(D440:$N440,1)),C$352)+1)</f>
        <v>1</v>
      </c>
      <c r="D440" s="319">
        <f ca="1">IF($A440&lt;&gt;D$353,0,IF($A440&lt;&gt;$A439,1,MOD(D439-1+(COUNTIFS(E$353:$N$353,$A440)=COUNTIFS(E440:$N440,1)),D$352)+1))</f>
        <v>0</v>
      </c>
      <c r="E440" s="319">
        <f ca="1">IF($A440&lt;&gt;E$353,0,IF($A440&lt;&gt;$A439,1,MOD(E439-1+(COUNTIFS(F$353:$N$353,$A440)=COUNTIFS(F440:$N440,1)),E$352)+1))</f>
        <v>0</v>
      </c>
      <c r="F440" s="319">
        <f ca="1">IF($A440&lt;&gt;F$353,0,IF($A440&lt;&gt;$A439,1,MOD(F439-1+(COUNTIFS(G$353:$N$353,$A440)=COUNTIFS(G440:$N440,1)),F$352)+1))</f>
        <v>0</v>
      </c>
      <c r="G440" s="319">
        <f ca="1">IF($A440&lt;&gt;G$353,0,IF($A440&lt;&gt;$A439,1,MOD(G439-1+(COUNTIFS(H$353:$N$353,$A440)=COUNTIFS(H440:$N440,1)),G$352)+1))</f>
        <v>1</v>
      </c>
      <c r="H440" s="319">
        <f ca="1">IF($A440&lt;&gt;H$353,0,IF($A440&lt;&gt;$A439,1,MOD(H439-1+(COUNTIFS(I$353:$N$353,$A440)=COUNTIFS(I440:$N440,1)),H$352)+1))</f>
        <v>2</v>
      </c>
      <c r="I440" s="319">
        <f ca="1">IF($A440&lt;&gt;I$353,0,IF($A440&lt;&gt;$A439,1,MOD(I439-1+(COUNTIFS(N$353:$N$353,$A440)=COUNTIFS(N440:$N440,1)),I$352)+1))</f>
        <v>3</v>
      </c>
      <c r="J440" s="319"/>
      <c r="K440" s="319"/>
      <c r="L440" s="319"/>
      <c r="M440" s="319"/>
      <c r="O440">
        <v>86</v>
      </c>
      <c r="P440" s="124">
        <f t="shared" ca="1" si="901"/>
        <v>-0.5</v>
      </c>
      <c r="Q440" s="124">
        <f t="shared" ca="1" si="902"/>
        <v>0</v>
      </c>
      <c r="R440" s="124">
        <f t="shared" ca="1" si="903"/>
        <v>0</v>
      </c>
      <c r="S440" s="124">
        <f t="shared" ca="1" si="904"/>
        <v>0</v>
      </c>
      <c r="T440" s="124">
        <v>0</v>
      </c>
      <c r="U440" s="124">
        <f t="shared" ca="1" si="905"/>
        <v>0</v>
      </c>
      <c r="V440" s="124">
        <f t="shared" ca="1" si="906"/>
        <v>0.5</v>
      </c>
      <c r="W440" s="124"/>
      <c r="X440" s="124"/>
      <c r="Y440" s="124"/>
      <c r="Z440" s="124"/>
    </row>
    <row r="441" spans="1:26" outlineLevel="1">
      <c r="A441">
        <f t="shared" ca="1" si="907"/>
        <v>2</v>
      </c>
      <c r="B441" t="str">
        <f t="shared" ca="1" si="893"/>
        <v>EP1 LPD1 LPS3 LPM1</v>
      </c>
      <c r="C441" s="321">
        <f ca="1">IF($A441&lt;&gt;$A440,1,MOD(C440-1+(COUNTIFS(D$353:$N$353,$A441)=COUNTIFS(D441:$N441,1)),C$352)+1)</f>
        <v>1</v>
      </c>
      <c r="D441" s="319">
        <f ca="1">IF($A441&lt;&gt;D$353,0,IF($A441&lt;&gt;$A440,1,MOD(D440-1+(COUNTIFS(E$353:$N$353,$A441)=COUNTIFS(E441:$N441,1)),D$352)+1))</f>
        <v>0</v>
      </c>
      <c r="E441" s="319">
        <f ca="1">IF($A441&lt;&gt;E$353,0,IF($A441&lt;&gt;$A440,1,MOD(E440-1+(COUNTIFS(F$353:$N$353,$A441)=COUNTIFS(F441:$N441,1)),E$352)+1))</f>
        <v>0</v>
      </c>
      <c r="F441" s="319">
        <f ca="1">IF($A441&lt;&gt;F$353,0,IF($A441&lt;&gt;$A440,1,MOD(F440-1+(COUNTIFS(G$353:$N$353,$A441)=COUNTIFS(G441:$N441,1)),F$352)+1))</f>
        <v>0</v>
      </c>
      <c r="G441" s="319">
        <f ca="1">IF($A441&lt;&gt;G$353,0,IF($A441&lt;&gt;$A440,1,MOD(G440-1+(COUNTIFS(H$353:$N$353,$A441)=COUNTIFS(H441:$N441,1)),G$352)+1))</f>
        <v>1</v>
      </c>
      <c r="H441" s="319">
        <f ca="1">IF($A441&lt;&gt;H$353,0,IF($A441&lt;&gt;$A440,1,MOD(H440-1+(COUNTIFS(I$353:$N$353,$A441)=COUNTIFS(I441:$N441,1)),H$352)+1))</f>
        <v>3</v>
      </c>
      <c r="I441" s="319">
        <f ca="1">IF($A441&lt;&gt;I$353,0,IF($A441&lt;&gt;$A440,1,MOD(I440-1+(COUNTIFS(N$353:$N$353,$A441)=COUNTIFS(N441:$N441,1)),I$352)+1))</f>
        <v>1</v>
      </c>
      <c r="J441" s="319"/>
      <c r="K441" s="319"/>
      <c r="L441" s="319"/>
      <c r="M441" s="319"/>
      <c r="O441">
        <v>87</v>
      </c>
      <c r="P441" s="124">
        <f t="shared" ca="1" si="901"/>
        <v>-0.5</v>
      </c>
      <c r="Q441" s="124">
        <f t="shared" ca="1" si="902"/>
        <v>0</v>
      </c>
      <c r="R441" s="124">
        <f t="shared" ca="1" si="903"/>
        <v>0</v>
      </c>
      <c r="S441" s="124">
        <f t="shared" ca="1" si="904"/>
        <v>0</v>
      </c>
      <c r="T441" s="124">
        <v>0</v>
      </c>
      <c r="U441" s="124">
        <f t="shared" ca="1" si="905"/>
        <v>0.5</v>
      </c>
      <c r="V441" s="124">
        <f t="shared" ca="1" si="906"/>
        <v>-0.5</v>
      </c>
      <c r="W441" s="124"/>
      <c r="X441" s="124"/>
      <c r="Y441" s="124"/>
      <c r="Z441" s="124"/>
    </row>
    <row r="442" spans="1:26" outlineLevel="1">
      <c r="A442">
        <f t="shared" ca="1" si="907"/>
        <v>2</v>
      </c>
      <c r="B442" t="str">
        <f t="shared" ca="1" si="893"/>
        <v>EP1 LPD1 LPS3 LPM2</v>
      </c>
      <c r="C442" s="321">
        <f ca="1">IF($A442&lt;&gt;$A441,1,MOD(C441-1+(COUNTIFS(D$353:$N$353,$A442)=COUNTIFS(D442:$N442,1)),C$352)+1)</f>
        <v>1</v>
      </c>
      <c r="D442" s="319">
        <f ca="1">IF($A442&lt;&gt;D$353,0,IF($A442&lt;&gt;$A441,1,MOD(D441-1+(COUNTIFS(E$353:$N$353,$A442)=COUNTIFS(E442:$N442,1)),D$352)+1))</f>
        <v>0</v>
      </c>
      <c r="E442" s="319">
        <f ca="1">IF($A442&lt;&gt;E$353,0,IF($A442&lt;&gt;$A441,1,MOD(E441-1+(COUNTIFS(F$353:$N$353,$A442)=COUNTIFS(F442:$N442,1)),E$352)+1))</f>
        <v>0</v>
      </c>
      <c r="F442" s="319">
        <f ca="1">IF($A442&lt;&gt;F$353,0,IF($A442&lt;&gt;$A441,1,MOD(F441-1+(COUNTIFS(G$353:$N$353,$A442)=COUNTIFS(G442:$N442,1)),F$352)+1))</f>
        <v>0</v>
      </c>
      <c r="G442" s="319">
        <f ca="1">IF($A442&lt;&gt;G$353,0,IF($A442&lt;&gt;$A441,1,MOD(G441-1+(COUNTIFS(H$353:$N$353,$A442)=COUNTIFS(H442:$N442,1)),G$352)+1))</f>
        <v>1</v>
      </c>
      <c r="H442" s="319">
        <f ca="1">IF($A442&lt;&gt;H$353,0,IF($A442&lt;&gt;$A441,1,MOD(H441-1+(COUNTIFS(I$353:$N$353,$A442)=COUNTIFS(I442:$N442,1)),H$352)+1))</f>
        <v>3</v>
      </c>
      <c r="I442" s="319">
        <f ca="1">IF($A442&lt;&gt;I$353,0,IF($A442&lt;&gt;$A441,1,MOD(I441-1+(COUNTIFS(N$353:$N$353,$A442)=COUNTIFS(N442:$N442,1)),I$352)+1))</f>
        <v>2</v>
      </c>
      <c r="J442" s="319"/>
      <c r="K442" s="319"/>
      <c r="L442" s="319"/>
      <c r="M442" s="319"/>
      <c r="O442">
        <v>88</v>
      </c>
      <c r="P442" s="124">
        <f t="shared" ca="1" si="901"/>
        <v>-0.5</v>
      </c>
      <c r="Q442" s="124">
        <f t="shared" ca="1" si="902"/>
        <v>0</v>
      </c>
      <c r="R442" s="124">
        <f t="shared" ca="1" si="903"/>
        <v>0</v>
      </c>
      <c r="S442" s="124">
        <f t="shared" ca="1" si="904"/>
        <v>0</v>
      </c>
      <c r="T442" s="124">
        <v>0</v>
      </c>
      <c r="U442" s="124">
        <f t="shared" ca="1" si="905"/>
        <v>0.5</v>
      </c>
      <c r="V442" s="124">
        <f t="shared" ca="1" si="906"/>
        <v>0</v>
      </c>
      <c r="W442" s="124"/>
      <c r="X442" s="124"/>
      <c r="Y442" s="124"/>
      <c r="Z442" s="124"/>
    </row>
    <row r="443" spans="1:26" outlineLevel="1">
      <c r="A443">
        <f t="shared" ca="1" si="907"/>
        <v>2</v>
      </c>
      <c r="B443" t="str">
        <f t="shared" ca="1" si="893"/>
        <v>EP1 LPD1 LPS3 LPM3</v>
      </c>
      <c r="C443" s="321">
        <f ca="1">IF($A443&lt;&gt;$A442,1,MOD(C442-1+(COUNTIFS(D$353:$N$353,$A443)=COUNTIFS(D443:$N443,1)),C$352)+1)</f>
        <v>1</v>
      </c>
      <c r="D443" s="319">
        <f ca="1">IF($A443&lt;&gt;D$353,0,IF($A443&lt;&gt;$A442,1,MOD(D442-1+(COUNTIFS(E$353:$N$353,$A443)=COUNTIFS(E443:$N443,1)),D$352)+1))</f>
        <v>0</v>
      </c>
      <c r="E443" s="319">
        <f ca="1">IF($A443&lt;&gt;E$353,0,IF($A443&lt;&gt;$A442,1,MOD(E442-1+(COUNTIFS(F$353:$N$353,$A443)=COUNTIFS(F443:$N443,1)),E$352)+1))</f>
        <v>0</v>
      </c>
      <c r="F443" s="319">
        <f ca="1">IF($A443&lt;&gt;F$353,0,IF($A443&lt;&gt;$A442,1,MOD(F442-1+(COUNTIFS(G$353:$N$353,$A443)=COUNTIFS(G443:$N443,1)),F$352)+1))</f>
        <v>0</v>
      </c>
      <c r="G443" s="319">
        <f ca="1">IF($A443&lt;&gt;G$353,0,IF($A443&lt;&gt;$A442,1,MOD(G442-1+(COUNTIFS(H$353:$N$353,$A443)=COUNTIFS(H443:$N443,1)),G$352)+1))</f>
        <v>1</v>
      </c>
      <c r="H443" s="319">
        <f ca="1">IF($A443&lt;&gt;H$353,0,IF($A443&lt;&gt;$A442,1,MOD(H442-1+(COUNTIFS(I$353:$N$353,$A443)=COUNTIFS(I443:$N443,1)),H$352)+1))</f>
        <v>3</v>
      </c>
      <c r="I443" s="319">
        <f ca="1">IF($A443&lt;&gt;I$353,0,IF($A443&lt;&gt;$A442,1,MOD(I442-1+(COUNTIFS(N$353:$N$353,$A443)=COUNTIFS(N443:$N443,1)),I$352)+1))</f>
        <v>3</v>
      </c>
      <c r="J443" s="319"/>
      <c r="K443" s="319"/>
      <c r="L443" s="319"/>
      <c r="M443" s="319"/>
      <c r="O443">
        <v>89</v>
      </c>
      <c r="P443" s="124">
        <f t="shared" ca="1" si="901"/>
        <v>-0.5</v>
      </c>
      <c r="Q443" s="124">
        <f t="shared" ca="1" si="902"/>
        <v>0</v>
      </c>
      <c r="R443" s="124">
        <f t="shared" ca="1" si="903"/>
        <v>0</v>
      </c>
      <c r="S443" s="124">
        <f t="shared" ca="1" si="904"/>
        <v>0</v>
      </c>
      <c r="T443" s="124">
        <v>0</v>
      </c>
      <c r="U443" s="124">
        <f t="shared" ca="1" si="905"/>
        <v>0.5</v>
      </c>
      <c r="V443" s="124">
        <f t="shared" ca="1" si="906"/>
        <v>0.5</v>
      </c>
      <c r="W443" s="124"/>
      <c r="X443" s="124"/>
      <c r="Y443" s="124"/>
      <c r="Z443" s="124"/>
    </row>
    <row r="444" spans="1:26" outlineLevel="1">
      <c r="A444">
        <f t="shared" ca="1" si="907"/>
        <v>2</v>
      </c>
      <c r="B444" t="str">
        <f t="shared" ca="1" si="893"/>
        <v>EP2 LPD1 LPS1 LPM1</v>
      </c>
      <c r="C444" s="321">
        <f ca="1">IF($A444&lt;&gt;$A443,1,MOD(C443-1+(COUNTIFS(D$353:$N$353,$A444)=COUNTIFS(D444:$N444,1)),C$352)+1)</f>
        <v>2</v>
      </c>
      <c r="D444" s="319">
        <f ca="1">IF($A444&lt;&gt;D$353,0,IF($A444&lt;&gt;$A443,1,MOD(D443-1+(COUNTIFS(E$353:$N$353,$A444)=COUNTIFS(E444:$N444,1)),D$352)+1))</f>
        <v>0</v>
      </c>
      <c r="E444" s="319">
        <f ca="1">IF($A444&lt;&gt;E$353,0,IF($A444&lt;&gt;$A443,1,MOD(E443-1+(COUNTIFS(F$353:$N$353,$A444)=COUNTIFS(F444:$N444,1)),E$352)+1))</f>
        <v>0</v>
      </c>
      <c r="F444" s="319">
        <f ca="1">IF($A444&lt;&gt;F$353,0,IF($A444&lt;&gt;$A443,1,MOD(F443-1+(COUNTIFS(G$353:$N$353,$A444)=COUNTIFS(G444:$N444,1)),F$352)+1))</f>
        <v>0</v>
      </c>
      <c r="G444" s="319">
        <f ca="1">IF($A444&lt;&gt;G$353,0,IF($A444&lt;&gt;$A443,1,MOD(G443-1+(COUNTIFS(H$353:$N$353,$A444)=COUNTIFS(H444:$N444,1)),G$352)+1))</f>
        <v>1</v>
      </c>
      <c r="H444" s="319">
        <f ca="1">IF($A444&lt;&gt;H$353,0,IF($A444&lt;&gt;$A443,1,MOD(H443-1+(COUNTIFS(I$353:$N$353,$A444)=COUNTIFS(I444:$N444,1)),H$352)+1))</f>
        <v>1</v>
      </c>
      <c r="I444" s="319">
        <f ca="1">IF($A444&lt;&gt;I$353,0,IF($A444&lt;&gt;$A443,1,MOD(I443-1+(COUNTIFS(N$353:$N$353,$A444)=COUNTIFS(N444:$N444,1)),I$352)+1))</f>
        <v>1</v>
      </c>
      <c r="J444" s="319"/>
      <c r="K444" s="319"/>
      <c r="L444" s="319"/>
      <c r="M444" s="319"/>
      <c r="O444">
        <v>90</v>
      </c>
      <c r="P444" s="124">
        <f t="shared" ca="1" si="901"/>
        <v>0</v>
      </c>
      <c r="Q444" s="124">
        <f t="shared" ca="1" si="902"/>
        <v>0</v>
      </c>
      <c r="R444" s="124">
        <f t="shared" ca="1" si="903"/>
        <v>0</v>
      </c>
      <c r="S444" s="124">
        <f t="shared" ca="1" si="904"/>
        <v>0</v>
      </c>
      <c r="T444" s="124">
        <v>0</v>
      </c>
      <c r="U444" s="124">
        <f t="shared" ca="1" si="905"/>
        <v>-0.5</v>
      </c>
      <c r="V444" s="124">
        <f t="shared" ca="1" si="906"/>
        <v>-0.5</v>
      </c>
      <c r="W444" s="124"/>
      <c r="X444" s="124"/>
      <c r="Y444" s="124"/>
      <c r="Z444" s="124"/>
    </row>
    <row r="445" spans="1:26" outlineLevel="1">
      <c r="A445">
        <f t="shared" ca="1" si="907"/>
        <v>2</v>
      </c>
      <c r="B445" t="str">
        <f t="shared" ca="1" si="893"/>
        <v>EP2 LPD1 LPS1 LPM2</v>
      </c>
      <c r="C445" s="321">
        <f ca="1">IF($A445&lt;&gt;$A444,1,MOD(C444-1+(COUNTIFS(D$353:$N$353,$A445)=COUNTIFS(D445:$N445,1)),C$352)+1)</f>
        <v>2</v>
      </c>
      <c r="D445" s="319">
        <f ca="1">IF($A445&lt;&gt;D$353,0,IF($A445&lt;&gt;$A444,1,MOD(D444-1+(COUNTIFS(E$353:$N$353,$A445)=COUNTIFS(E445:$N445,1)),D$352)+1))</f>
        <v>0</v>
      </c>
      <c r="E445" s="319">
        <f ca="1">IF($A445&lt;&gt;E$353,0,IF($A445&lt;&gt;$A444,1,MOD(E444-1+(COUNTIFS(F$353:$N$353,$A445)=COUNTIFS(F445:$N445,1)),E$352)+1))</f>
        <v>0</v>
      </c>
      <c r="F445" s="319">
        <f ca="1">IF($A445&lt;&gt;F$353,0,IF($A445&lt;&gt;$A444,1,MOD(F444-1+(COUNTIFS(G$353:$N$353,$A445)=COUNTIFS(G445:$N445,1)),F$352)+1))</f>
        <v>0</v>
      </c>
      <c r="G445" s="319">
        <f ca="1">IF($A445&lt;&gt;G$353,0,IF($A445&lt;&gt;$A444,1,MOD(G444-1+(COUNTIFS(H$353:$N$353,$A445)=COUNTIFS(H445:$N445,1)),G$352)+1))</f>
        <v>1</v>
      </c>
      <c r="H445" s="319">
        <f ca="1">IF($A445&lt;&gt;H$353,0,IF($A445&lt;&gt;$A444,1,MOD(H444-1+(COUNTIFS(I$353:$N$353,$A445)=COUNTIFS(I445:$N445,1)),H$352)+1))</f>
        <v>1</v>
      </c>
      <c r="I445" s="319">
        <f ca="1">IF($A445&lt;&gt;I$353,0,IF($A445&lt;&gt;$A444,1,MOD(I444-1+(COUNTIFS(N$353:$N$353,$A445)=COUNTIFS(N445:$N445,1)),I$352)+1))</f>
        <v>2</v>
      </c>
      <c r="J445" s="319"/>
      <c r="K445" s="319"/>
      <c r="L445" s="319"/>
      <c r="M445" s="319"/>
      <c r="O445">
        <v>91</v>
      </c>
      <c r="P445" s="124">
        <f t="shared" ca="1" si="901"/>
        <v>0</v>
      </c>
      <c r="Q445" s="124">
        <f t="shared" ca="1" si="902"/>
        <v>0</v>
      </c>
      <c r="R445" s="124">
        <f t="shared" ca="1" si="903"/>
        <v>0</v>
      </c>
      <c r="S445" s="124">
        <f t="shared" ca="1" si="904"/>
        <v>0</v>
      </c>
      <c r="T445" s="124">
        <v>0</v>
      </c>
      <c r="U445" s="124">
        <f t="shared" ca="1" si="905"/>
        <v>-0.5</v>
      </c>
      <c r="V445" s="124">
        <f t="shared" ca="1" si="906"/>
        <v>0</v>
      </c>
      <c r="W445" s="124"/>
      <c r="X445" s="124"/>
      <c r="Y445" s="124"/>
      <c r="Z445" s="124"/>
    </row>
    <row r="446" spans="1:26" outlineLevel="1">
      <c r="A446">
        <f t="shared" ca="1" si="907"/>
        <v>2</v>
      </c>
      <c r="B446" t="str">
        <f t="shared" ca="1" si="893"/>
        <v>EP2 LPD1 LPS1 LPM3</v>
      </c>
      <c r="C446" s="321">
        <f ca="1">IF($A446&lt;&gt;$A445,1,MOD(C445-1+(COUNTIFS(D$353:$N$353,$A446)=COUNTIFS(D446:$N446,1)),C$352)+1)</f>
        <v>2</v>
      </c>
      <c r="D446" s="319">
        <f ca="1">IF($A446&lt;&gt;D$353,0,IF($A446&lt;&gt;$A445,1,MOD(D445-1+(COUNTIFS(E$353:$N$353,$A446)=COUNTIFS(E446:$N446,1)),D$352)+1))</f>
        <v>0</v>
      </c>
      <c r="E446" s="319">
        <f ca="1">IF($A446&lt;&gt;E$353,0,IF($A446&lt;&gt;$A445,1,MOD(E445-1+(COUNTIFS(F$353:$N$353,$A446)=COUNTIFS(F446:$N446,1)),E$352)+1))</f>
        <v>0</v>
      </c>
      <c r="F446" s="319">
        <f ca="1">IF($A446&lt;&gt;F$353,0,IF($A446&lt;&gt;$A445,1,MOD(F445-1+(COUNTIFS(G$353:$N$353,$A446)=COUNTIFS(G446:$N446,1)),F$352)+1))</f>
        <v>0</v>
      </c>
      <c r="G446" s="319">
        <f ca="1">IF($A446&lt;&gt;G$353,0,IF($A446&lt;&gt;$A445,1,MOD(G445-1+(COUNTIFS(H$353:$N$353,$A446)=COUNTIFS(H446:$N446,1)),G$352)+1))</f>
        <v>1</v>
      </c>
      <c r="H446" s="319">
        <f ca="1">IF($A446&lt;&gt;H$353,0,IF($A446&lt;&gt;$A445,1,MOD(H445-1+(COUNTIFS(I$353:$N$353,$A446)=COUNTIFS(I446:$N446,1)),H$352)+1))</f>
        <v>1</v>
      </c>
      <c r="I446" s="319">
        <f ca="1">IF($A446&lt;&gt;I$353,0,IF($A446&lt;&gt;$A445,1,MOD(I445-1+(COUNTIFS(N$353:$N$353,$A446)=COUNTIFS(N446:$N446,1)),I$352)+1))</f>
        <v>3</v>
      </c>
      <c r="J446" s="319"/>
      <c r="K446" s="319"/>
      <c r="L446" s="319"/>
      <c r="M446" s="319"/>
      <c r="O446">
        <v>92</v>
      </c>
      <c r="P446" s="124">
        <f t="shared" ca="1" si="901"/>
        <v>0</v>
      </c>
      <c r="Q446" s="124">
        <f t="shared" ca="1" si="902"/>
        <v>0</v>
      </c>
      <c r="R446" s="124">
        <f t="shared" ca="1" si="903"/>
        <v>0</v>
      </c>
      <c r="S446" s="124">
        <f t="shared" ca="1" si="904"/>
        <v>0</v>
      </c>
      <c r="T446" s="124">
        <v>0</v>
      </c>
      <c r="U446" s="124">
        <f t="shared" ca="1" si="905"/>
        <v>-0.5</v>
      </c>
      <c r="V446" s="124">
        <f t="shared" ca="1" si="906"/>
        <v>0.5</v>
      </c>
      <c r="W446" s="124"/>
      <c r="X446" s="124"/>
      <c r="Y446" s="124"/>
      <c r="Z446" s="124"/>
    </row>
    <row r="447" spans="1:26" outlineLevel="1">
      <c r="A447">
        <f t="shared" ca="1" si="907"/>
        <v>2</v>
      </c>
      <c r="B447" t="str">
        <f t="shared" ca="1" si="893"/>
        <v>EP2 LPD1 LPS2 LPM1</v>
      </c>
      <c r="C447" s="321">
        <f ca="1">IF($A447&lt;&gt;$A446,1,MOD(C446-1+(COUNTIFS(D$353:$N$353,$A447)=COUNTIFS(D447:$N447,1)),C$352)+1)</f>
        <v>2</v>
      </c>
      <c r="D447" s="319">
        <f ca="1">IF($A447&lt;&gt;D$353,0,IF($A447&lt;&gt;$A446,1,MOD(D446-1+(COUNTIFS(E$353:$N$353,$A447)=COUNTIFS(E447:$N447,1)),D$352)+1))</f>
        <v>0</v>
      </c>
      <c r="E447" s="319">
        <f ca="1">IF($A447&lt;&gt;E$353,0,IF($A447&lt;&gt;$A446,1,MOD(E446-1+(COUNTIFS(F$353:$N$353,$A447)=COUNTIFS(F447:$N447,1)),E$352)+1))</f>
        <v>0</v>
      </c>
      <c r="F447" s="319">
        <f ca="1">IF($A447&lt;&gt;F$353,0,IF($A447&lt;&gt;$A446,1,MOD(F446-1+(COUNTIFS(G$353:$N$353,$A447)=COUNTIFS(G447:$N447,1)),F$352)+1))</f>
        <v>0</v>
      </c>
      <c r="G447" s="319">
        <f ca="1">IF($A447&lt;&gt;G$353,0,IF($A447&lt;&gt;$A446,1,MOD(G446-1+(COUNTIFS(H$353:$N$353,$A447)=COUNTIFS(H447:$N447,1)),G$352)+1))</f>
        <v>1</v>
      </c>
      <c r="H447" s="319">
        <f ca="1">IF($A447&lt;&gt;H$353,0,IF($A447&lt;&gt;$A446,1,MOD(H446-1+(COUNTIFS(I$353:$N$353,$A447)=COUNTIFS(I447:$N447,1)),H$352)+1))</f>
        <v>2</v>
      </c>
      <c r="I447" s="319">
        <f ca="1">IF($A447&lt;&gt;I$353,0,IF($A447&lt;&gt;$A446,1,MOD(I446-1+(COUNTIFS(N$353:$N$353,$A447)=COUNTIFS(N447:$N447,1)),I$352)+1))</f>
        <v>1</v>
      </c>
      <c r="J447" s="319"/>
      <c r="K447" s="319"/>
      <c r="L447" s="319"/>
      <c r="M447" s="319"/>
      <c r="O447">
        <v>93</v>
      </c>
      <c r="P447" s="124">
        <f t="shared" ca="1" si="901"/>
        <v>0</v>
      </c>
      <c r="Q447" s="124">
        <f t="shared" ca="1" si="902"/>
        <v>0</v>
      </c>
      <c r="R447" s="124">
        <f t="shared" ca="1" si="903"/>
        <v>0</v>
      </c>
      <c r="S447" s="124">
        <f t="shared" ca="1" si="904"/>
        <v>0</v>
      </c>
      <c r="T447" s="124">
        <v>0</v>
      </c>
      <c r="U447" s="124">
        <f t="shared" ca="1" si="905"/>
        <v>0</v>
      </c>
      <c r="V447" s="124">
        <f t="shared" ca="1" si="906"/>
        <v>-0.5</v>
      </c>
      <c r="W447" s="124"/>
      <c r="X447" s="124"/>
      <c r="Y447" s="124"/>
      <c r="Z447" s="124"/>
    </row>
    <row r="448" spans="1:26" outlineLevel="1">
      <c r="A448">
        <f t="shared" ca="1" si="907"/>
        <v>2</v>
      </c>
      <c r="B448" t="str">
        <f t="shared" ca="1" si="893"/>
        <v>EP2 LPD1 LPS2 LPM2</v>
      </c>
      <c r="C448" s="321">
        <f ca="1">IF($A448&lt;&gt;$A447,1,MOD(C447-1+(COUNTIFS(D$353:$N$353,$A448)=COUNTIFS(D448:$N448,1)),C$352)+1)</f>
        <v>2</v>
      </c>
      <c r="D448" s="319">
        <f ca="1">IF($A448&lt;&gt;D$353,0,IF($A448&lt;&gt;$A447,1,MOD(D447-1+(COUNTIFS(E$353:$N$353,$A448)=COUNTIFS(E448:$N448,1)),D$352)+1))</f>
        <v>0</v>
      </c>
      <c r="E448" s="319">
        <f ca="1">IF($A448&lt;&gt;E$353,0,IF($A448&lt;&gt;$A447,1,MOD(E447-1+(COUNTIFS(F$353:$N$353,$A448)=COUNTIFS(F448:$N448,1)),E$352)+1))</f>
        <v>0</v>
      </c>
      <c r="F448" s="319">
        <f ca="1">IF($A448&lt;&gt;F$353,0,IF($A448&lt;&gt;$A447,1,MOD(F447-1+(COUNTIFS(G$353:$N$353,$A448)=COUNTIFS(G448:$N448,1)),F$352)+1))</f>
        <v>0</v>
      </c>
      <c r="G448" s="319">
        <f ca="1">IF($A448&lt;&gt;G$353,0,IF($A448&lt;&gt;$A447,1,MOD(G447-1+(COUNTIFS(H$353:$N$353,$A448)=COUNTIFS(H448:$N448,1)),G$352)+1))</f>
        <v>1</v>
      </c>
      <c r="H448" s="319">
        <f ca="1">IF($A448&lt;&gt;H$353,0,IF($A448&lt;&gt;$A447,1,MOD(H447-1+(COUNTIFS(I$353:$N$353,$A448)=COUNTIFS(I448:$N448,1)),H$352)+1))</f>
        <v>2</v>
      </c>
      <c r="I448" s="319">
        <f ca="1">IF($A448&lt;&gt;I$353,0,IF($A448&lt;&gt;$A447,1,MOD(I447-1+(COUNTIFS(N$353:$N$353,$A448)=COUNTIFS(N448:$N448,1)),I$352)+1))</f>
        <v>2</v>
      </c>
      <c r="J448" s="319"/>
      <c r="K448" s="319"/>
      <c r="L448" s="319"/>
      <c r="M448" s="319"/>
      <c r="O448">
        <v>94</v>
      </c>
      <c r="P448" s="124">
        <f t="shared" ca="1" si="901"/>
        <v>0</v>
      </c>
      <c r="Q448" s="124">
        <f t="shared" ca="1" si="902"/>
        <v>0</v>
      </c>
      <c r="R448" s="124">
        <f t="shared" ca="1" si="903"/>
        <v>0</v>
      </c>
      <c r="S448" s="124">
        <f t="shared" ca="1" si="904"/>
        <v>0</v>
      </c>
      <c r="T448" s="124">
        <v>0</v>
      </c>
      <c r="U448" s="124">
        <f t="shared" ca="1" si="905"/>
        <v>0</v>
      </c>
      <c r="V448" s="124">
        <f t="shared" ca="1" si="906"/>
        <v>0</v>
      </c>
      <c r="W448" s="124"/>
      <c r="X448" s="124"/>
      <c r="Y448" s="124"/>
      <c r="Z448" s="124"/>
    </row>
    <row r="449" spans="1:26" outlineLevel="1">
      <c r="A449">
        <f t="shared" ca="1" si="907"/>
        <v>2</v>
      </c>
      <c r="B449" t="str">
        <f t="shared" ca="1" si="893"/>
        <v>EP2 LPD1 LPS2 LPM3</v>
      </c>
      <c r="C449" s="321">
        <f ca="1">IF($A449&lt;&gt;$A448,1,MOD(C448-1+(COUNTIFS(D$353:$N$353,$A449)=COUNTIFS(D449:$N449,1)),C$352)+1)</f>
        <v>2</v>
      </c>
      <c r="D449" s="319">
        <f ca="1">IF($A449&lt;&gt;D$353,0,IF($A449&lt;&gt;$A448,1,MOD(D448-1+(COUNTIFS(E$353:$N$353,$A449)=COUNTIFS(E449:$N449,1)),D$352)+1))</f>
        <v>0</v>
      </c>
      <c r="E449" s="319">
        <f ca="1">IF($A449&lt;&gt;E$353,0,IF($A449&lt;&gt;$A448,1,MOD(E448-1+(COUNTIFS(F$353:$N$353,$A449)=COUNTIFS(F449:$N449,1)),E$352)+1))</f>
        <v>0</v>
      </c>
      <c r="F449" s="319">
        <f ca="1">IF($A449&lt;&gt;F$353,0,IF($A449&lt;&gt;$A448,1,MOD(F448-1+(COUNTIFS(G$353:$N$353,$A449)=COUNTIFS(G449:$N449,1)),F$352)+1))</f>
        <v>0</v>
      </c>
      <c r="G449" s="319">
        <f ca="1">IF($A449&lt;&gt;G$353,0,IF($A449&lt;&gt;$A448,1,MOD(G448-1+(COUNTIFS(H$353:$N$353,$A449)=COUNTIFS(H449:$N449,1)),G$352)+1))</f>
        <v>1</v>
      </c>
      <c r="H449" s="319">
        <f ca="1">IF($A449&lt;&gt;H$353,0,IF($A449&lt;&gt;$A448,1,MOD(H448-1+(COUNTIFS(I$353:$N$353,$A449)=COUNTIFS(I449:$N449,1)),H$352)+1))</f>
        <v>2</v>
      </c>
      <c r="I449" s="319">
        <f ca="1">IF($A449&lt;&gt;I$353,0,IF($A449&lt;&gt;$A448,1,MOD(I448-1+(COUNTIFS(N$353:$N$353,$A449)=COUNTIFS(N449:$N449,1)),I$352)+1))</f>
        <v>3</v>
      </c>
      <c r="J449" s="319"/>
      <c r="K449" s="319"/>
      <c r="L449" s="319"/>
      <c r="M449" s="319"/>
      <c r="O449">
        <v>95</v>
      </c>
      <c r="P449" s="124">
        <f t="shared" ca="1" si="901"/>
        <v>0</v>
      </c>
      <c r="Q449" s="124">
        <f t="shared" ca="1" si="902"/>
        <v>0</v>
      </c>
      <c r="R449" s="124">
        <f t="shared" ca="1" si="903"/>
        <v>0</v>
      </c>
      <c r="S449" s="124">
        <f t="shared" ca="1" si="904"/>
        <v>0</v>
      </c>
      <c r="T449" s="124">
        <v>0</v>
      </c>
      <c r="U449" s="124">
        <f t="shared" ca="1" si="905"/>
        <v>0</v>
      </c>
      <c r="V449" s="124">
        <f t="shared" ca="1" si="906"/>
        <v>0.5</v>
      </c>
      <c r="W449" s="124"/>
      <c r="X449" s="124"/>
      <c r="Y449" s="124"/>
      <c r="Z449" s="124"/>
    </row>
    <row r="450" spans="1:26" outlineLevel="1">
      <c r="A450">
        <f t="shared" ca="1" si="907"/>
        <v>2</v>
      </c>
      <c r="B450" t="str">
        <f t="shared" ca="1" si="893"/>
        <v>EP2 LPD1 LPS3 LPM1</v>
      </c>
      <c r="C450" s="321">
        <f ca="1">IF($A450&lt;&gt;$A449,1,MOD(C449-1+(COUNTIFS(D$353:$N$353,$A450)=COUNTIFS(D450:$N450,1)),C$352)+1)</f>
        <v>2</v>
      </c>
      <c r="D450" s="319">
        <f ca="1">IF($A450&lt;&gt;D$353,0,IF($A450&lt;&gt;$A449,1,MOD(D449-1+(COUNTIFS(E$353:$N$353,$A450)=COUNTIFS(E450:$N450,1)),D$352)+1))</f>
        <v>0</v>
      </c>
      <c r="E450" s="319">
        <f ca="1">IF($A450&lt;&gt;E$353,0,IF($A450&lt;&gt;$A449,1,MOD(E449-1+(COUNTIFS(F$353:$N$353,$A450)=COUNTIFS(F450:$N450,1)),E$352)+1))</f>
        <v>0</v>
      </c>
      <c r="F450" s="319">
        <f ca="1">IF($A450&lt;&gt;F$353,0,IF($A450&lt;&gt;$A449,1,MOD(F449-1+(COUNTIFS(G$353:$N$353,$A450)=COUNTIFS(G450:$N450,1)),F$352)+1))</f>
        <v>0</v>
      </c>
      <c r="G450" s="319">
        <f ca="1">IF($A450&lt;&gt;G$353,0,IF($A450&lt;&gt;$A449,1,MOD(G449-1+(COUNTIFS(H$353:$N$353,$A450)=COUNTIFS(H450:$N450,1)),G$352)+1))</f>
        <v>1</v>
      </c>
      <c r="H450" s="319">
        <f ca="1">IF($A450&lt;&gt;H$353,0,IF($A450&lt;&gt;$A449,1,MOD(H449-1+(COUNTIFS(I$353:$N$353,$A450)=COUNTIFS(I450:$N450,1)),H$352)+1))</f>
        <v>3</v>
      </c>
      <c r="I450" s="319">
        <f ca="1">IF($A450&lt;&gt;I$353,0,IF($A450&lt;&gt;$A449,1,MOD(I449-1+(COUNTIFS(N$353:$N$353,$A450)=COUNTIFS(N450:$N450,1)),I$352)+1))</f>
        <v>1</v>
      </c>
      <c r="J450" s="319"/>
      <c r="K450" s="319"/>
      <c r="L450" s="319"/>
      <c r="M450" s="319"/>
      <c r="O450">
        <v>96</v>
      </c>
      <c r="P450" s="124">
        <f t="shared" ca="1" si="901"/>
        <v>0</v>
      </c>
      <c r="Q450" s="124">
        <f t="shared" ca="1" si="902"/>
        <v>0</v>
      </c>
      <c r="R450" s="124">
        <f t="shared" ca="1" si="903"/>
        <v>0</v>
      </c>
      <c r="S450" s="124">
        <f t="shared" ca="1" si="904"/>
        <v>0</v>
      </c>
      <c r="T450" s="124">
        <v>0</v>
      </c>
      <c r="U450" s="124">
        <f t="shared" ca="1" si="905"/>
        <v>0.5</v>
      </c>
      <c r="V450" s="124">
        <f t="shared" ca="1" si="906"/>
        <v>-0.5</v>
      </c>
      <c r="W450" s="124"/>
      <c r="X450" s="124"/>
      <c r="Y450" s="124"/>
      <c r="Z450" s="124"/>
    </row>
    <row r="451" spans="1:26" outlineLevel="1">
      <c r="A451">
        <f t="shared" ca="1" si="907"/>
        <v>2</v>
      </c>
      <c r="B451" t="str">
        <f t="shared" ca="1" si="893"/>
        <v>EP2 LPD1 LPS3 LPM2</v>
      </c>
      <c r="C451" s="321">
        <f ca="1">IF($A451&lt;&gt;$A450,1,MOD(C450-1+(COUNTIFS(D$353:$N$353,$A451)=COUNTIFS(D451:$N451,1)),C$352)+1)</f>
        <v>2</v>
      </c>
      <c r="D451" s="319">
        <f ca="1">IF($A451&lt;&gt;D$353,0,IF($A451&lt;&gt;$A450,1,MOD(D450-1+(COUNTIFS(E$353:$N$353,$A451)=COUNTIFS(E451:$N451,1)),D$352)+1))</f>
        <v>0</v>
      </c>
      <c r="E451" s="319">
        <f ca="1">IF($A451&lt;&gt;E$353,0,IF($A451&lt;&gt;$A450,1,MOD(E450-1+(COUNTIFS(F$353:$N$353,$A451)=COUNTIFS(F451:$N451,1)),E$352)+1))</f>
        <v>0</v>
      </c>
      <c r="F451" s="319">
        <f ca="1">IF($A451&lt;&gt;F$353,0,IF($A451&lt;&gt;$A450,1,MOD(F450-1+(COUNTIFS(G$353:$N$353,$A451)=COUNTIFS(G451:$N451,1)),F$352)+1))</f>
        <v>0</v>
      </c>
      <c r="G451" s="319">
        <f ca="1">IF($A451&lt;&gt;G$353,0,IF($A451&lt;&gt;$A450,1,MOD(G450-1+(COUNTIFS(H$353:$N$353,$A451)=COUNTIFS(H451:$N451,1)),G$352)+1))</f>
        <v>1</v>
      </c>
      <c r="H451" s="319">
        <f ca="1">IF($A451&lt;&gt;H$353,0,IF($A451&lt;&gt;$A450,1,MOD(H450-1+(COUNTIFS(I$353:$N$353,$A451)=COUNTIFS(I451:$N451,1)),H$352)+1))</f>
        <v>3</v>
      </c>
      <c r="I451" s="319">
        <f ca="1">IF($A451&lt;&gt;I$353,0,IF($A451&lt;&gt;$A450,1,MOD(I450-1+(COUNTIFS(N$353:$N$353,$A451)=COUNTIFS(N451:$N451,1)),I$352)+1))</f>
        <v>2</v>
      </c>
      <c r="J451" s="319"/>
      <c r="K451" s="319"/>
      <c r="L451" s="319"/>
      <c r="M451" s="319"/>
      <c r="O451">
        <v>97</v>
      </c>
      <c r="P451" s="124">
        <f t="shared" ca="1" si="901"/>
        <v>0</v>
      </c>
      <c r="Q451" s="124">
        <f t="shared" ca="1" si="902"/>
        <v>0</v>
      </c>
      <c r="R451" s="124">
        <f t="shared" ca="1" si="903"/>
        <v>0</v>
      </c>
      <c r="S451" s="124">
        <f t="shared" ca="1" si="904"/>
        <v>0</v>
      </c>
      <c r="T451" s="124">
        <v>0</v>
      </c>
      <c r="U451" s="124">
        <f t="shared" ca="1" si="905"/>
        <v>0.5</v>
      </c>
      <c r="V451" s="124">
        <f t="shared" ca="1" si="906"/>
        <v>0</v>
      </c>
      <c r="W451" s="124"/>
      <c r="X451" s="124"/>
      <c r="Y451" s="124"/>
      <c r="Z451" s="124"/>
    </row>
    <row r="452" spans="1:26" outlineLevel="1">
      <c r="A452">
        <f t="shared" ca="1" si="907"/>
        <v>2</v>
      </c>
      <c r="B452" t="str">
        <f t="shared" ca="1" si="893"/>
        <v>EP2 LPD1 LPS3 LPM3</v>
      </c>
      <c r="C452" s="321">
        <f ca="1">IF($A452&lt;&gt;$A451,1,MOD(C451-1+(COUNTIFS(D$353:$N$353,$A452)=COUNTIFS(D452:$N452,1)),C$352)+1)</f>
        <v>2</v>
      </c>
      <c r="D452" s="319">
        <f ca="1">IF($A452&lt;&gt;D$353,0,IF($A452&lt;&gt;$A451,1,MOD(D451-1+(COUNTIFS(E$353:$N$353,$A452)=COUNTIFS(E452:$N452,1)),D$352)+1))</f>
        <v>0</v>
      </c>
      <c r="E452" s="319">
        <f ca="1">IF($A452&lt;&gt;E$353,0,IF($A452&lt;&gt;$A451,1,MOD(E451-1+(COUNTIFS(F$353:$N$353,$A452)=COUNTIFS(F452:$N452,1)),E$352)+1))</f>
        <v>0</v>
      </c>
      <c r="F452" s="319">
        <f ca="1">IF($A452&lt;&gt;F$353,0,IF($A452&lt;&gt;$A451,1,MOD(F451-1+(COUNTIFS(G$353:$N$353,$A452)=COUNTIFS(G452:$N452,1)),F$352)+1))</f>
        <v>0</v>
      </c>
      <c r="G452" s="319">
        <f ca="1">IF($A452&lt;&gt;G$353,0,IF($A452&lt;&gt;$A451,1,MOD(G451-1+(COUNTIFS(H$353:$N$353,$A452)=COUNTIFS(H452:$N452,1)),G$352)+1))</f>
        <v>1</v>
      </c>
      <c r="H452" s="319">
        <f ca="1">IF($A452&lt;&gt;H$353,0,IF($A452&lt;&gt;$A451,1,MOD(H451-1+(COUNTIFS(I$353:$N$353,$A452)=COUNTIFS(I452:$N452,1)),H$352)+1))</f>
        <v>3</v>
      </c>
      <c r="I452" s="319">
        <f ca="1">IF($A452&lt;&gt;I$353,0,IF($A452&lt;&gt;$A451,1,MOD(I451-1+(COUNTIFS(N$353:$N$353,$A452)=COUNTIFS(N452:$N452,1)),I$352)+1))</f>
        <v>3</v>
      </c>
      <c r="J452" s="319"/>
      <c r="K452" s="319"/>
      <c r="L452" s="319"/>
      <c r="M452" s="319"/>
      <c r="O452">
        <v>98</v>
      </c>
      <c r="P452" s="124">
        <f t="shared" ca="1" si="901"/>
        <v>0</v>
      </c>
      <c r="Q452" s="124">
        <f t="shared" ca="1" si="902"/>
        <v>0</v>
      </c>
      <c r="R452" s="124">
        <f t="shared" ca="1" si="903"/>
        <v>0</v>
      </c>
      <c r="S452" s="124">
        <f t="shared" ca="1" si="904"/>
        <v>0</v>
      </c>
      <c r="T452" s="124">
        <v>0</v>
      </c>
      <c r="U452" s="124">
        <f t="shared" ca="1" si="905"/>
        <v>0.5</v>
      </c>
      <c r="V452" s="124">
        <f t="shared" ca="1" si="906"/>
        <v>0.5</v>
      </c>
      <c r="W452" s="124"/>
      <c r="X452" s="124"/>
      <c r="Y452" s="124"/>
      <c r="Z452" s="124"/>
    </row>
    <row r="453" spans="1:26" outlineLevel="1">
      <c r="A453">
        <f t="shared" ca="1" si="907"/>
        <v>2</v>
      </c>
      <c r="B453" t="str">
        <f t="shared" ca="1" si="893"/>
        <v>EP3 LPD1 LPS1 LPM1</v>
      </c>
      <c r="C453" s="321">
        <f ca="1">IF($A453&lt;&gt;$A452,1,MOD(C452-1+(COUNTIFS(D$353:$N$353,$A453)=COUNTIFS(D453:$N453,1)),C$352)+1)</f>
        <v>3</v>
      </c>
      <c r="D453" s="319">
        <f ca="1">IF($A453&lt;&gt;D$353,0,IF($A453&lt;&gt;$A452,1,MOD(D452-1+(COUNTIFS(E$353:$N$353,$A453)=COUNTIFS(E453:$N453,1)),D$352)+1))</f>
        <v>0</v>
      </c>
      <c r="E453" s="319">
        <f ca="1">IF($A453&lt;&gt;E$353,0,IF($A453&lt;&gt;$A452,1,MOD(E452-1+(COUNTIFS(F$353:$N$353,$A453)=COUNTIFS(F453:$N453,1)),E$352)+1))</f>
        <v>0</v>
      </c>
      <c r="F453" s="319">
        <f ca="1">IF($A453&lt;&gt;F$353,0,IF($A453&lt;&gt;$A452,1,MOD(F452-1+(COUNTIFS(G$353:$N$353,$A453)=COUNTIFS(G453:$N453,1)),F$352)+1))</f>
        <v>0</v>
      </c>
      <c r="G453" s="319">
        <f ca="1">IF($A453&lt;&gt;G$353,0,IF($A453&lt;&gt;$A452,1,MOD(G452-1+(COUNTIFS(H$353:$N$353,$A453)=COUNTIFS(H453:$N453,1)),G$352)+1))</f>
        <v>1</v>
      </c>
      <c r="H453" s="319">
        <f ca="1">IF($A453&lt;&gt;H$353,0,IF($A453&lt;&gt;$A452,1,MOD(H452-1+(COUNTIFS(I$353:$N$353,$A453)=COUNTIFS(I453:$N453,1)),H$352)+1))</f>
        <v>1</v>
      </c>
      <c r="I453" s="319">
        <f ca="1">IF($A453&lt;&gt;I$353,0,IF($A453&lt;&gt;$A452,1,MOD(I452-1+(COUNTIFS(N$353:$N$353,$A453)=COUNTIFS(N453:$N453,1)),I$352)+1))</f>
        <v>1</v>
      </c>
      <c r="J453" s="319"/>
      <c r="K453" s="319"/>
      <c r="L453" s="319"/>
      <c r="M453" s="319"/>
      <c r="O453">
        <v>99</v>
      </c>
      <c r="P453" s="124">
        <f t="shared" ca="1" si="901"/>
        <v>0.5</v>
      </c>
      <c r="Q453" s="124">
        <f t="shared" ca="1" si="902"/>
        <v>0</v>
      </c>
      <c r="R453" s="124">
        <f t="shared" ca="1" si="903"/>
        <v>0</v>
      </c>
      <c r="S453" s="124">
        <f t="shared" ca="1" si="904"/>
        <v>0</v>
      </c>
      <c r="T453" s="124">
        <v>0</v>
      </c>
      <c r="U453" s="124">
        <f t="shared" ca="1" si="905"/>
        <v>-0.5</v>
      </c>
      <c r="V453" s="124">
        <f t="shared" ca="1" si="906"/>
        <v>-0.5</v>
      </c>
      <c r="W453" s="124"/>
      <c r="X453" s="124"/>
      <c r="Y453" s="124"/>
      <c r="Z453" s="124"/>
    </row>
    <row r="454" spans="1:26" outlineLevel="1">
      <c r="A454">
        <f t="shared" ca="1" si="907"/>
        <v>2</v>
      </c>
      <c r="B454" t="str">
        <f t="shared" ca="1" si="893"/>
        <v>EP3 LPD1 LPS1 LPM2</v>
      </c>
      <c r="C454" s="321">
        <f ca="1">IF($A454&lt;&gt;$A453,1,MOD(C453-1+(COUNTIFS(D$353:$N$353,$A454)=COUNTIFS(D454:$N454,1)),C$352)+1)</f>
        <v>3</v>
      </c>
      <c r="D454" s="319">
        <f ca="1">IF($A454&lt;&gt;D$353,0,IF($A454&lt;&gt;$A453,1,MOD(D453-1+(COUNTIFS(E$353:$N$353,$A454)=COUNTIFS(E454:$N454,1)),D$352)+1))</f>
        <v>0</v>
      </c>
      <c r="E454" s="319">
        <f ca="1">IF($A454&lt;&gt;E$353,0,IF($A454&lt;&gt;$A453,1,MOD(E453-1+(COUNTIFS(F$353:$N$353,$A454)=COUNTIFS(F454:$N454,1)),E$352)+1))</f>
        <v>0</v>
      </c>
      <c r="F454" s="319">
        <f ca="1">IF($A454&lt;&gt;F$353,0,IF($A454&lt;&gt;$A453,1,MOD(F453-1+(COUNTIFS(G$353:$N$353,$A454)=COUNTIFS(G454:$N454,1)),F$352)+1))</f>
        <v>0</v>
      </c>
      <c r="G454" s="319">
        <f ca="1">IF($A454&lt;&gt;G$353,0,IF($A454&lt;&gt;$A453,1,MOD(G453-1+(COUNTIFS(H$353:$N$353,$A454)=COUNTIFS(H454:$N454,1)),G$352)+1))</f>
        <v>1</v>
      </c>
      <c r="H454" s="319">
        <f ca="1">IF($A454&lt;&gt;H$353,0,IF($A454&lt;&gt;$A453,1,MOD(H453-1+(COUNTIFS(I$353:$N$353,$A454)=COUNTIFS(I454:$N454,1)),H$352)+1))</f>
        <v>1</v>
      </c>
      <c r="I454" s="319">
        <f ca="1">IF($A454&lt;&gt;I$353,0,IF($A454&lt;&gt;$A453,1,MOD(I453-1+(COUNTIFS(N$353:$N$353,$A454)=COUNTIFS(N454:$N454,1)),I$352)+1))</f>
        <v>2</v>
      </c>
      <c r="J454" s="319"/>
      <c r="K454" s="319"/>
      <c r="L454" s="319"/>
      <c r="M454" s="319"/>
      <c r="O454">
        <v>100</v>
      </c>
      <c r="P454" s="124">
        <f t="shared" ca="1" si="901"/>
        <v>0.5</v>
      </c>
      <c r="Q454" s="124">
        <f t="shared" ca="1" si="902"/>
        <v>0</v>
      </c>
      <c r="R454" s="124">
        <f t="shared" ca="1" si="903"/>
        <v>0</v>
      </c>
      <c r="S454" s="124">
        <f t="shared" ca="1" si="904"/>
        <v>0</v>
      </c>
      <c r="T454" s="124">
        <v>0</v>
      </c>
      <c r="U454" s="124">
        <f t="shared" ca="1" si="905"/>
        <v>-0.5</v>
      </c>
      <c r="V454" s="124">
        <f t="shared" ca="1" si="906"/>
        <v>0</v>
      </c>
      <c r="W454" s="124"/>
      <c r="X454" s="124"/>
      <c r="Y454" s="124"/>
      <c r="Z454" s="124"/>
    </row>
    <row r="455" spans="1:26" outlineLevel="1">
      <c r="A455">
        <f t="shared" ca="1" si="907"/>
        <v>2</v>
      </c>
      <c r="B455" t="str">
        <f t="shared" ca="1" si="893"/>
        <v>EP3 LPD1 LPS1 LPM3</v>
      </c>
      <c r="C455" s="321">
        <f ca="1">IF($A455&lt;&gt;$A454,1,MOD(C454-1+(COUNTIFS(D$353:$N$353,$A455)=COUNTIFS(D455:$N455,1)),C$352)+1)</f>
        <v>3</v>
      </c>
      <c r="D455" s="319">
        <f ca="1">IF($A455&lt;&gt;D$353,0,IF($A455&lt;&gt;$A454,1,MOD(D454-1+(COUNTIFS(E$353:$N$353,$A455)=COUNTIFS(E455:$N455,1)),D$352)+1))</f>
        <v>0</v>
      </c>
      <c r="E455" s="319">
        <f ca="1">IF($A455&lt;&gt;E$353,0,IF($A455&lt;&gt;$A454,1,MOD(E454-1+(COUNTIFS(F$353:$N$353,$A455)=COUNTIFS(F455:$N455,1)),E$352)+1))</f>
        <v>0</v>
      </c>
      <c r="F455" s="319">
        <f ca="1">IF($A455&lt;&gt;F$353,0,IF($A455&lt;&gt;$A454,1,MOD(F454-1+(COUNTIFS(G$353:$N$353,$A455)=COUNTIFS(G455:$N455,1)),F$352)+1))</f>
        <v>0</v>
      </c>
      <c r="G455" s="319">
        <f ca="1">IF($A455&lt;&gt;G$353,0,IF($A455&lt;&gt;$A454,1,MOD(G454-1+(COUNTIFS(H$353:$N$353,$A455)=COUNTIFS(H455:$N455,1)),G$352)+1))</f>
        <v>1</v>
      </c>
      <c r="H455" s="319">
        <f ca="1">IF($A455&lt;&gt;H$353,0,IF($A455&lt;&gt;$A454,1,MOD(H454-1+(COUNTIFS(I$353:$N$353,$A455)=COUNTIFS(I455:$N455,1)),H$352)+1))</f>
        <v>1</v>
      </c>
      <c r="I455" s="319">
        <f ca="1">IF($A455&lt;&gt;I$353,0,IF($A455&lt;&gt;$A454,1,MOD(I454-1+(COUNTIFS(N$353:$N$353,$A455)=COUNTIFS(N455:$N455,1)),I$352)+1))</f>
        <v>3</v>
      </c>
      <c r="J455" s="319"/>
      <c r="K455" s="319"/>
      <c r="L455" s="319"/>
      <c r="M455" s="319"/>
      <c r="O455">
        <v>101</v>
      </c>
      <c r="P455" s="124">
        <f t="shared" ca="1" si="901"/>
        <v>0.5</v>
      </c>
      <c r="Q455" s="124">
        <f t="shared" ca="1" si="902"/>
        <v>0</v>
      </c>
      <c r="R455" s="124">
        <f t="shared" ca="1" si="903"/>
        <v>0</v>
      </c>
      <c r="S455" s="124">
        <f t="shared" ca="1" si="904"/>
        <v>0</v>
      </c>
      <c r="T455" s="124">
        <v>0</v>
      </c>
      <c r="U455" s="124">
        <f t="shared" ca="1" si="905"/>
        <v>-0.5</v>
      </c>
      <c r="V455" s="124">
        <f t="shared" ca="1" si="906"/>
        <v>0.5</v>
      </c>
      <c r="W455" s="124"/>
      <c r="X455" s="124"/>
      <c r="Y455" s="124"/>
      <c r="Z455" s="124"/>
    </row>
    <row r="456" spans="1:26" outlineLevel="1">
      <c r="A456">
        <f t="shared" ca="1" si="907"/>
        <v>2</v>
      </c>
      <c r="B456" t="str">
        <f t="shared" ca="1" si="893"/>
        <v>EP3 LPD1 LPS2 LPM1</v>
      </c>
      <c r="C456" s="321">
        <f ca="1">IF($A456&lt;&gt;$A455,1,MOD(C455-1+(COUNTIFS(D$353:$N$353,$A456)=COUNTIFS(D456:$N456,1)),C$352)+1)</f>
        <v>3</v>
      </c>
      <c r="D456" s="319">
        <f ca="1">IF($A456&lt;&gt;D$353,0,IF($A456&lt;&gt;$A455,1,MOD(D455-1+(COUNTIFS(E$353:$N$353,$A456)=COUNTIFS(E456:$N456,1)),D$352)+1))</f>
        <v>0</v>
      </c>
      <c r="E456" s="319">
        <f ca="1">IF($A456&lt;&gt;E$353,0,IF($A456&lt;&gt;$A455,1,MOD(E455-1+(COUNTIFS(F$353:$N$353,$A456)=COUNTIFS(F456:$N456,1)),E$352)+1))</f>
        <v>0</v>
      </c>
      <c r="F456" s="319">
        <f ca="1">IF($A456&lt;&gt;F$353,0,IF($A456&lt;&gt;$A455,1,MOD(F455-1+(COUNTIFS(G$353:$N$353,$A456)=COUNTIFS(G456:$N456,1)),F$352)+1))</f>
        <v>0</v>
      </c>
      <c r="G456" s="319">
        <f ca="1">IF($A456&lt;&gt;G$353,0,IF($A456&lt;&gt;$A455,1,MOD(G455-1+(COUNTIFS(H$353:$N$353,$A456)=COUNTIFS(H456:$N456,1)),G$352)+1))</f>
        <v>1</v>
      </c>
      <c r="H456" s="319">
        <f ca="1">IF($A456&lt;&gt;H$353,0,IF($A456&lt;&gt;$A455,1,MOD(H455-1+(COUNTIFS(I$353:$N$353,$A456)=COUNTIFS(I456:$N456,1)),H$352)+1))</f>
        <v>2</v>
      </c>
      <c r="I456" s="319">
        <f ca="1">IF($A456&lt;&gt;I$353,0,IF($A456&lt;&gt;$A455,1,MOD(I455-1+(COUNTIFS(N$353:$N$353,$A456)=COUNTIFS(N456:$N456,1)),I$352)+1))</f>
        <v>1</v>
      </c>
      <c r="J456" s="319"/>
      <c r="K456" s="319"/>
      <c r="L456" s="319"/>
      <c r="M456" s="319"/>
      <c r="O456">
        <v>102</v>
      </c>
      <c r="P456" s="124">
        <f t="shared" ca="1" si="901"/>
        <v>0.5</v>
      </c>
      <c r="Q456" s="124">
        <f t="shared" ca="1" si="902"/>
        <v>0</v>
      </c>
      <c r="R456" s="124">
        <f t="shared" ca="1" si="903"/>
        <v>0</v>
      </c>
      <c r="S456" s="124">
        <f t="shared" ca="1" si="904"/>
        <v>0</v>
      </c>
      <c r="T456" s="124">
        <v>0</v>
      </c>
      <c r="U456" s="124">
        <f t="shared" ca="1" si="905"/>
        <v>0</v>
      </c>
      <c r="V456" s="124">
        <f t="shared" ca="1" si="906"/>
        <v>-0.5</v>
      </c>
      <c r="W456" s="124"/>
      <c r="X456" s="124"/>
      <c r="Y456" s="124"/>
      <c r="Z456" s="124"/>
    </row>
    <row r="457" spans="1:26" outlineLevel="1">
      <c r="A457">
        <f t="shared" ca="1" si="907"/>
        <v>2</v>
      </c>
      <c r="B457" t="str">
        <f t="shared" ca="1" si="893"/>
        <v>EP3 LPD1 LPS2 LPM2</v>
      </c>
      <c r="C457" s="321">
        <f ca="1">IF($A457&lt;&gt;$A456,1,MOD(C456-1+(COUNTIFS(D$353:$N$353,$A457)=COUNTIFS(D457:$N457,1)),C$352)+1)</f>
        <v>3</v>
      </c>
      <c r="D457" s="319">
        <f ca="1">IF($A457&lt;&gt;D$353,0,IF($A457&lt;&gt;$A456,1,MOD(D456-1+(COUNTIFS(E$353:$N$353,$A457)=COUNTIFS(E457:$N457,1)),D$352)+1))</f>
        <v>0</v>
      </c>
      <c r="E457" s="319">
        <f ca="1">IF($A457&lt;&gt;E$353,0,IF($A457&lt;&gt;$A456,1,MOD(E456-1+(COUNTIFS(F$353:$N$353,$A457)=COUNTIFS(F457:$N457,1)),E$352)+1))</f>
        <v>0</v>
      </c>
      <c r="F457" s="319">
        <f ca="1">IF($A457&lt;&gt;F$353,0,IF($A457&lt;&gt;$A456,1,MOD(F456-1+(COUNTIFS(G$353:$N$353,$A457)=COUNTIFS(G457:$N457,1)),F$352)+1))</f>
        <v>0</v>
      </c>
      <c r="G457" s="319">
        <f ca="1">IF($A457&lt;&gt;G$353,0,IF($A457&lt;&gt;$A456,1,MOD(G456-1+(COUNTIFS(H$353:$N$353,$A457)=COUNTIFS(H457:$N457,1)),G$352)+1))</f>
        <v>1</v>
      </c>
      <c r="H457" s="319">
        <f ca="1">IF($A457&lt;&gt;H$353,0,IF($A457&lt;&gt;$A456,1,MOD(H456-1+(COUNTIFS(I$353:$N$353,$A457)=COUNTIFS(I457:$N457,1)),H$352)+1))</f>
        <v>2</v>
      </c>
      <c r="I457" s="319">
        <f ca="1">IF($A457&lt;&gt;I$353,0,IF($A457&lt;&gt;$A456,1,MOD(I456-1+(COUNTIFS(N$353:$N$353,$A457)=COUNTIFS(N457:$N457,1)),I$352)+1))</f>
        <v>2</v>
      </c>
      <c r="J457" s="319"/>
      <c r="K457" s="319"/>
      <c r="L457" s="319"/>
      <c r="M457" s="319"/>
      <c r="O457">
        <v>103</v>
      </c>
      <c r="P457" s="124">
        <f t="shared" ca="1" si="901"/>
        <v>0.5</v>
      </c>
      <c r="Q457" s="124">
        <f t="shared" ca="1" si="902"/>
        <v>0</v>
      </c>
      <c r="R457" s="124">
        <f t="shared" ca="1" si="903"/>
        <v>0</v>
      </c>
      <c r="S457" s="124">
        <f t="shared" ca="1" si="904"/>
        <v>0</v>
      </c>
      <c r="T457" s="124">
        <v>0</v>
      </c>
      <c r="U457" s="124">
        <f t="shared" ca="1" si="905"/>
        <v>0</v>
      </c>
      <c r="V457" s="124">
        <f t="shared" ca="1" si="906"/>
        <v>0</v>
      </c>
      <c r="W457" s="124"/>
      <c r="X457" s="124"/>
      <c r="Y457" s="124"/>
      <c r="Z457" s="124"/>
    </row>
    <row r="458" spans="1:26" outlineLevel="1">
      <c r="A458">
        <f t="shared" ca="1" si="907"/>
        <v>2</v>
      </c>
      <c r="B458" t="str">
        <f t="shared" ca="1" si="893"/>
        <v>EP3 LPD1 LPS2 LPM3</v>
      </c>
      <c r="C458" s="321">
        <f ca="1">IF($A458&lt;&gt;$A457,1,MOD(C457-1+(COUNTIFS(D$353:$N$353,$A458)=COUNTIFS(D458:$N458,1)),C$352)+1)</f>
        <v>3</v>
      </c>
      <c r="D458" s="319">
        <f ca="1">IF($A458&lt;&gt;D$353,0,IF($A458&lt;&gt;$A457,1,MOD(D457-1+(COUNTIFS(E$353:$N$353,$A458)=COUNTIFS(E458:$N458,1)),D$352)+1))</f>
        <v>0</v>
      </c>
      <c r="E458" s="319">
        <f ca="1">IF($A458&lt;&gt;E$353,0,IF($A458&lt;&gt;$A457,1,MOD(E457-1+(COUNTIFS(F$353:$N$353,$A458)=COUNTIFS(F458:$N458,1)),E$352)+1))</f>
        <v>0</v>
      </c>
      <c r="F458" s="319">
        <f ca="1">IF($A458&lt;&gt;F$353,0,IF($A458&lt;&gt;$A457,1,MOD(F457-1+(COUNTIFS(G$353:$N$353,$A458)=COUNTIFS(G458:$N458,1)),F$352)+1))</f>
        <v>0</v>
      </c>
      <c r="G458" s="319">
        <f ca="1">IF($A458&lt;&gt;G$353,0,IF($A458&lt;&gt;$A457,1,MOD(G457-1+(COUNTIFS(H$353:$N$353,$A458)=COUNTIFS(H458:$N458,1)),G$352)+1))</f>
        <v>1</v>
      </c>
      <c r="H458" s="319">
        <f ca="1">IF($A458&lt;&gt;H$353,0,IF($A458&lt;&gt;$A457,1,MOD(H457-1+(COUNTIFS(I$353:$N$353,$A458)=COUNTIFS(I458:$N458,1)),H$352)+1))</f>
        <v>2</v>
      </c>
      <c r="I458" s="319">
        <f ca="1">IF($A458&lt;&gt;I$353,0,IF($A458&lt;&gt;$A457,1,MOD(I457-1+(COUNTIFS(N$353:$N$353,$A458)=COUNTIFS(N458:$N458,1)),I$352)+1))</f>
        <v>3</v>
      </c>
      <c r="J458" s="319"/>
      <c r="K458" s="319"/>
      <c r="L458" s="319"/>
      <c r="M458" s="319"/>
      <c r="O458">
        <v>104</v>
      </c>
      <c r="P458" s="124">
        <f t="shared" ca="1" si="901"/>
        <v>0.5</v>
      </c>
      <c r="Q458" s="124">
        <f t="shared" ca="1" si="902"/>
        <v>0</v>
      </c>
      <c r="R458" s="124">
        <f t="shared" ca="1" si="903"/>
        <v>0</v>
      </c>
      <c r="S458" s="124">
        <f t="shared" ca="1" si="904"/>
        <v>0</v>
      </c>
      <c r="T458" s="124">
        <v>0</v>
      </c>
      <c r="U458" s="124">
        <f t="shared" ca="1" si="905"/>
        <v>0</v>
      </c>
      <c r="V458" s="124">
        <f t="shared" ca="1" si="906"/>
        <v>0.5</v>
      </c>
      <c r="W458" s="124"/>
      <c r="X458" s="124"/>
      <c r="Y458" s="124"/>
      <c r="Z458" s="124"/>
    </row>
    <row r="459" spans="1:26" outlineLevel="1">
      <c r="A459">
        <f t="shared" ca="1" si="907"/>
        <v>2</v>
      </c>
      <c r="B459" t="str">
        <f t="shared" ca="1" si="893"/>
        <v>EP3 LPD1 LPS3 LPM1</v>
      </c>
      <c r="C459" s="321">
        <f ca="1">IF($A459&lt;&gt;$A458,1,MOD(C458-1+(COUNTIFS(D$353:$N$353,$A459)=COUNTIFS(D459:$N459,1)),C$352)+1)</f>
        <v>3</v>
      </c>
      <c r="D459" s="319">
        <f ca="1">IF($A459&lt;&gt;D$353,0,IF($A459&lt;&gt;$A458,1,MOD(D458-1+(COUNTIFS(E$353:$N$353,$A459)=COUNTIFS(E459:$N459,1)),D$352)+1))</f>
        <v>0</v>
      </c>
      <c r="E459" s="319">
        <f ca="1">IF($A459&lt;&gt;E$353,0,IF($A459&lt;&gt;$A458,1,MOD(E458-1+(COUNTIFS(F$353:$N$353,$A459)=COUNTIFS(F459:$N459,1)),E$352)+1))</f>
        <v>0</v>
      </c>
      <c r="F459" s="319">
        <f ca="1">IF($A459&lt;&gt;F$353,0,IF($A459&lt;&gt;$A458,1,MOD(F458-1+(COUNTIFS(G$353:$N$353,$A459)=COUNTIFS(G459:$N459,1)),F$352)+1))</f>
        <v>0</v>
      </c>
      <c r="G459" s="319">
        <f ca="1">IF($A459&lt;&gt;G$353,0,IF($A459&lt;&gt;$A458,1,MOD(G458-1+(COUNTIFS(H$353:$N$353,$A459)=COUNTIFS(H459:$N459,1)),G$352)+1))</f>
        <v>1</v>
      </c>
      <c r="H459" s="319">
        <f ca="1">IF($A459&lt;&gt;H$353,0,IF($A459&lt;&gt;$A458,1,MOD(H458-1+(COUNTIFS(I$353:$N$353,$A459)=COUNTIFS(I459:$N459,1)),H$352)+1))</f>
        <v>3</v>
      </c>
      <c r="I459" s="319">
        <f ca="1">IF($A459&lt;&gt;I$353,0,IF($A459&lt;&gt;$A458,1,MOD(I458-1+(COUNTIFS(N$353:$N$353,$A459)=COUNTIFS(N459:$N459,1)),I$352)+1))</f>
        <v>1</v>
      </c>
      <c r="J459" s="319"/>
      <c r="K459" s="319"/>
      <c r="L459" s="319"/>
      <c r="M459" s="319"/>
      <c r="O459">
        <v>105</v>
      </c>
      <c r="P459" s="124">
        <f t="shared" ca="1" si="901"/>
        <v>0.5</v>
      </c>
      <c r="Q459" s="124">
        <f t="shared" ca="1" si="902"/>
        <v>0</v>
      </c>
      <c r="R459" s="124">
        <f t="shared" ca="1" si="903"/>
        <v>0</v>
      </c>
      <c r="S459" s="124">
        <f t="shared" ca="1" si="904"/>
        <v>0</v>
      </c>
      <c r="T459" s="124">
        <v>0</v>
      </c>
      <c r="U459" s="124">
        <f t="shared" ca="1" si="905"/>
        <v>0.5</v>
      </c>
      <c r="V459" s="124">
        <f t="shared" ca="1" si="906"/>
        <v>-0.5</v>
      </c>
      <c r="W459" s="124"/>
      <c r="X459" s="124"/>
      <c r="Y459" s="124"/>
      <c r="Z459" s="124"/>
    </row>
    <row r="460" spans="1:26" outlineLevel="1">
      <c r="A460">
        <f t="shared" ca="1" si="907"/>
        <v>2</v>
      </c>
      <c r="B460" t="str">
        <f t="shared" ca="1" si="893"/>
        <v>EP3 LPD1 LPS3 LPM2</v>
      </c>
      <c r="C460" s="321">
        <f ca="1">IF($A460&lt;&gt;$A459,1,MOD(C459-1+(COUNTIFS(D$353:$N$353,$A460)=COUNTIFS(D460:$N460,1)),C$352)+1)</f>
        <v>3</v>
      </c>
      <c r="D460" s="319">
        <f ca="1">IF($A460&lt;&gt;D$353,0,IF($A460&lt;&gt;$A459,1,MOD(D459-1+(COUNTIFS(E$353:$N$353,$A460)=COUNTIFS(E460:$N460,1)),D$352)+1))</f>
        <v>0</v>
      </c>
      <c r="E460" s="319">
        <f ca="1">IF($A460&lt;&gt;E$353,0,IF($A460&lt;&gt;$A459,1,MOD(E459-1+(COUNTIFS(F$353:$N$353,$A460)=COUNTIFS(F460:$N460,1)),E$352)+1))</f>
        <v>0</v>
      </c>
      <c r="F460" s="319">
        <f ca="1">IF($A460&lt;&gt;F$353,0,IF($A460&lt;&gt;$A459,1,MOD(F459-1+(COUNTIFS(G$353:$N$353,$A460)=COUNTIFS(G460:$N460,1)),F$352)+1))</f>
        <v>0</v>
      </c>
      <c r="G460" s="319">
        <f ca="1">IF($A460&lt;&gt;G$353,0,IF($A460&lt;&gt;$A459,1,MOD(G459-1+(COUNTIFS(H$353:$N$353,$A460)=COUNTIFS(H460:$N460,1)),G$352)+1))</f>
        <v>1</v>
      </c>
      <c r="H460" s="319">
        <f ca="1">IF($A460&lt;&gt;H$353,0,IF($A460&lt;&gt;$A459,1,MOD(H459-1+(COUNTIFS(I$353:$N$353,$A460)=COUNTIFS(I460:$N460,1)),H$352)+1))</f>
        <v>3</v>
      </c>
      <c r="I460" s="319">
        <f ca="1">IF($A460&lt;&gt;I$353,0,IF($A460&lt;&gt;$A459,1,MOD(I459-1+(COUNTIFS(N$353:$N$353,$A460)=COUNTIFS(N460:$N460,1)),I$352)+1))</f>
        <v>2</v>
      </c>
      <c r="J460" s="319"/>
      <c r="K460" s="319"/>
      <c r="L460" s="319"/>
      <c r="M460" s="319"/>
      <c r="O460">
        <v>106</v>
      </c>
      <c r="P460" s="124">
        <f t="shared" ca="1" si="901"/>
        <v>0.5</v>
      </c>
      <c r="Q460" s="124">
        <f t="shared" ca="1" si="902"/>
        <v>0</v>
      </c>
      <c r="R460" s="124">
        <f t="shared" ca="1" si="903"/>
        <v>0</v>
      </c>
      <c r="S460" s="124">
        <f t="shared" ca="1" si="904"/>
        <v>0</v>
      </c>
      <c r="T460" s="124">
        <v>0</v>
      </c>
      <c r="U460" s="124">
        <f t="shared" ca="1" si="905"/>
        <v>0.5</v>
      </c>
      <c r="V460" s="124">
        <f t="shared" ca="1" si="906"/>
        <v>0</v>
      </c>
      <c r="W460" s="124"/>
      <c r="X460" s="124"/>
      <c r="Y460" s="124"/>
      <c r="Z460" s="124"/>
    </row>
    <row r="461" spans="1:26" outlineLevel="1">
      <c r="A461">
        <f t="shared" ca="1" si="907"/>
        <v>2</v>
      </c>
      <c r="B461" t="str">
        <f t="shared" ca="1" si="893"/>
        <v>EP3 LPD1 LPS3 LPM3</v>
      </c>
      <c r="C461" s="321">
        <f ca="1">IF($A461&lt;&gt;$A460,1,MOD(C460-1+(COUNTIFS(D$353:$N$353,$A461)=COUNTIFS(D461:$N461,1)),C$352)+1)</f>
        <v>3</v>
      </c>
      <c r="D461" s="319">
        <f ca="1">IF($A461&lt;&gt;D$353,0,IF($A461&lt;&gt;$A460,1,MOD(D460-1+(COUNTIFS(E$353:$N$353,$A461)=COUNTIFS(E461:$N461,1)),D$352)+1))</f>
        <v>0</v>
      </c>
      <c r="E461" s="319">
        <f ca="1">IF($A461&lt;&gt;E$353,0,IF($A461&lt;&gt;$A460,1,MOD(E460-1+(COUNTIFS(F$353:$N$353,$A461)=COUNTIFS(F461:$N461,1)),E$352)+1))</f>
        <v>0</v>
      </c>
      <c r="F461" s="319">
        <f ca="1">IF($A461&lt;&gt;F$353,0,IF($A461&lt;&gt;$A460,1,MOD(F460-1+(COUNTIFS(G$353:$N$353,$A461)=COUNTIFS(G461:$N461,1)),F$352)+1))</f>
        <v>0</v>
      </c>
      <c r="G461" s="319">
        <f ca="1">IF($A461&lt;&gt;G$353,0,IF($A461&lt;&gt;$A460,1,MOD(G460-1+(COUNTIFS(H$353:$N$353,$A461)=COUNTIFS(H461:$N461,1)),G$352)+1))</f>
        <v>1</v>
      </c>
      <c r="H461" s="319">
        <f ca="1">IF($A461&lt;&gt;H$353,0,IF($A461&lt;&gt;$A460,1,MOD(H460-1+(COUNTIFS(I$353:$N$353,$A461)=COUNTIFS(I461:$N461,1)),H$352)+1))</f>
        <v>3</v>
      </c>
      <c r="I461" s="319">
        <f ca="1">IF($A461&lt;&gt;I$353,0,IF($A461&lt;&gt;$A460,1,MOD(I460-1+(COUNTIFS(N$353:$N$353,$A461)=COUNTIFS(N461:$N461,1)),I$352)+1))</f>
        <v>3</v>
      </c>
      <c r="J461" s="319"/>
      <c r="K461" s="319"/>
      <c r="L461" s="319"/>
      <c r="M461" s="319"/>
      <c r="O461">
        <v>107</v>
      </c>
      <c r="P461" s="124">
        <f t="shared" ca="1" si="901"/>
        <v>0.5</v>
      </c>
      <c r="Q461" s="124">
        <f t="shared" ca="1" si="902"/>
        <v>0</v>
      </c>
      <c r="R461" s="124">
        <f t="shared" ca="1" si="903"/>
        <v>0</v>
      </c>
      <c r="S461" s="124">
        <f t="shared" ca="1" si="904"/>
        <v>0</v>
      </c>
      <c r="T461" s="124">
        <v>0</v>
      </c>
      <c r="U461" s="124">
        <f t="shared" ca="1" si="905"/>
        <v>0.5</v>
      </c>
      <c r="V461" s="124">
        <f t="shared" ca="1" si="906"/>
        <v>0.5</v>
      </c>
      <c r="W461" s="124"/>
      <c r="X461" s="124"/>
      <c r="Y461" s="124"/>
      <c r="Z461" s="124"/>
    </row>
    <row r="462" spans="1:26" outlineLevel="1">
      <c r="A462">
        <f t="shared" ca="1" si="907"/>
        <v>2</v>
      </c>
      <c r="B462" t="str">
        <f t="shared" ca="1" si="893"/>
        <v>EP1 LPD1 LPS1 LPM1</v>
      </c>
      <c r="C462" s="321">
        <f ca="1">IF($A462&lt;&gt;$A461,1,MOD(C461-1+(COUNTIFS(D$353:$N$353,$A462)=COUNTIFS(D462:$N462,1)),C$352)+1)</f>
        <v>1</v>
      </c>
      <c r="D462" s="319">
        <f ca="1">IF($A462&lt;&gt;D$353,0,IF($A462&lt;&gt;$A461,1,MOD(D461-1+(COUNTIFS(E$353:$N$353,$A462)=COUNTIFS(E462:$N462,1)),D$352)+1))</f>
        <v>0</v>
      </c>
      <c r="E462" s="319">
        <f ca="1">IF($A462&lt;&gt;E$353,0,IF($A462&lt;&gt;$A461,1,MOD(E461-1+(COUNTIFS(F$353:$N$353,$A462)=COUNTIFS(F462:$N462,1)),E$352)+1))</f>
        <v>0</v>
      </c>
      <c r="F462" s="319">
        <f ca="1">IF($A462&lt;&gt;F$353,0,IF($A462&lt;&gt;$A461,1,MOD(F461-1+(COUNTIFS(G$353:$N$353,$A462)=COUNTIFS(G462:$N462,1)),F$352)+1))</f>
        <v>0</v>
      </c>
      <c r="G462" s="319">
        <f ca="1">IF($A462&lt;&gt;G$353,0,IF($A462&lt;&gt;$A461,1,MOD(G461-1+(COUNTIFS(H$353:$N$353,$A462)=COUNTIFS(H462:$N462,1)),G$352)+1))</f>
        <v>1</v>
      </c>
      <c r="H462" s="319">
        <f ca="1">IF($A462&lt;&gt;H$353,0,IF($A462&lt;&gt;$A461,1,MOD(H461-1+(COUNTIFS(I$353:$N$353,$A462)=COUNTIFS(I462:$N462,1)),H$352)+1))</f>
        <v>1</v>
      </c>
      <c r="I462" s="319">
        <f ca="1">IF($A462&lt;&gt;I$353,0,IF($A462&lt;&gt;$A461,1,MOD(I461-1+(COUNTIFS(N$353:$N$353,$A462)=COUNTIFS(N462:$N462,1)),I$352)+1))</f>
        <v>1</v>
      </c>
      <c r="J462" s="319"/>
      <c r="K462" s="319"/>
      <c r="L462" s="319"/>
      <c r="M462" s="319"/>
      <c r="O462">
        <v>108</v>
      </c>
      <c r="P462" s="124">
        <f t="shared" ca="1" si="901"/>
        <v>-0.5</v>
      </c>
      <c r="Q462" s="124">
        <f t="shared" ca="1" si="902"/>
        <v>0</v>
      </c>
      <c r="R462" s="124">
        <f t="shared" ca="1" si="903"/>
        <v>0</v>
      </c>
      <c r="S462" s="124">
        <f t="shared" ca="1" si="904"/>
        <v>0</v>
      </c>
      <c r="T462" s="124">
        <v>0</v>
      </c>
      <c r="U462" s="124">
        <f t="shared" ca="1" si="905"/>
        <v>-0.5</v>
      </c>
      <c r="V462" s="124">
        <f t="shared" ca="1" si="906"/>
        <v>-0.5</v>
      </c>
      <c r="W462" s="124"/>
      <c r="X462" s="124"/>
      <c r="Y462" s="124"/>
      <c r="Z462" s="124"/>
    </row>
    <row r="463" spans="1:26" outlineLevel="1">
      <c r="A463">
        <f t="shared" ca="1" si="907"/>
        <v>2</v>
      </c>
      <c r="B463" t="str">
        <f t="shared" ca="1" si="893"/>
        <v>EP1 LPD1 LPS1 LPM2</v>
      </c>
      <c r="C463" s="321">
        <f ca="1">IF($A463&lt;&gt;$A462,1,MOD(C462-1+(COUNTIFS(D$353:$N$353,$A463)=COUNTIFS(D463:$N463,1)),C$352)+1)</f>
        <v>1</v>
      </c>
      <c r="D463" s="319">
        <f ca="1">IF($A463&lt;&gt;D$353,0,IF($A463&lt;&gt;$A462,1,MOD(D462-1+(COUNTIFS(E$353:$N$353,$A463)=COUNTIFS(E463:$N463,1)),D$352)+1))</f>
        <v>0</v>
      </c>
      <c r="E463" s="319">
        <f ca="1">IF($A463&lt;&gt;E$353,0,IF($A463&lt;&gt;$A462,1,MOD(E462-1+(COUNTIFS(F$353:$N$353,$A463)=COUNTIFS(F463:$N463,1)),E$352)+1))</f>
        <v>0</v>
      </c>
      <c r="F463" s="319">
        <f ca="1">IF($A463&lt;&gt;F$353,0,IF($A463&lt;&gt;$A462,1,MOD(F462-1+(COUNTIFS(G$353:$N$353,$A463)=COUNTIFS(G463:$N463,1)),F$352)+1))</f>
        <v>0</v>
      </c>
      <c r="G463" s="319">
        <f ca="1">IF($A463&lt;&gt;G$353,0,IF($A463&lt;&gt;$A462,1,MOD(G462-1+(COUNTIFS(H$353:$N$353,$A463)=COUNTIFS(H463:$N463,1)),G$352)+1))</f>
        <v>1</v>
      </c>
      <c r="H463" s="319">
        <f ca="1">IF($A463&lt;&gt;H$353,0,IF($A463&lt;&gt;$A462,1,MOD(H462-1+(COUNTIFS(I$353:$N$353,$A463)=COUNTIFS(I463:$N463,1)),H$352)+1))</f>
        <v>1</v>
      </c>
      <c r="I463" s="319">
        <f ca="1">IF($A463&lt;&gt;I$353,0,IF($A463&lt;&gt;$A462,1,MOD(I462-1+(COUNTIFS(N$353:$N$353,$A463)=COUNTIFS(N463:$N463,1)),I$352)+1))</f>
        <v>2</v>
      </c>
      <c r="J463" s="319"/>
      <c r="K463" s="319"/>
      <c r="L463" s="319"/>
      <c r="M463" s="319"/>
      <c r="O463">
        <v>109</v>
      </c>
      <c r="P463" s="124">
        <f t="shared" ca="1" si="901"/>
        <v>-0.5</v>
      </c>
      <c r="Q463" s="124">
        <f t="shared" ca="1" si="902"/>
        <v>0</v>
      </c>
      <c r="R463" s="124">
        <f t="shared" ca="1" si="903"/>
        <v>0</v>
      </c>
      <c r="S463" s="124">
        <f t="shared" ca="1" si="904"/>
        <v>0</v>
      </c>
      <c r="T463" s="124">
        <v>0</v>
      </c>
      <c r="U463" s="124">
        <f t="shared" ca="1" si="905"/>
        <v>-0.5</v>
      </c>
      <c r="V463" s="124">
        <f t="shared" ca="1" si="906"/>
        <v>0</v>
      </c>
      <c r="W463" s="124"/>
      <c r="X463" s="124"/>
      <c r="Y463" s="124"/>
      <c r="Z463" s="124"/>
    </row>
    <row r="464" spans="1:26" outlineLevel="1">
      <c r="A464">
        <f t="shared" ca="1" si="907"/>
        <v>2</v>
      </c>
      <c r="B464" t="str">
        <f t="shared" ca="1" si="893"/>
        <v>EP1 LPD1 LPS1 LPM3</v>
      </c>
      <c r="C464" s="321">
        <f ca="1">IF($A464&lt;&gt;$A463,1,MOD(C463-1+(COUNTIFS(D$353:$N$353,$A464)=COUNTIFS(D464:$N464,1)),C$352)+1)</f>
        <v>1</v>
      </c>
      <c r="D464" s="319">
        <f ca="1">IF($A464&lt;&gt;D$353,0,IF($A464&lt;&gt;$A463,1,MOD(D463-1+(COUNTIFS(E$353:$N$353,$A464)=COUNTIFS(E464:$N464,1)),D$352)+1))</f>
        <v>0</v>
      </c>
      <c r="E464" s="319">
        <f ca="1">IF($A464&lt;&gt;E$353,0,IF($A464&lt;&gt;$A463,1,MOD(E463-1+(COUNTIFS(F$353:$N$353,$A464)=COUNTIFS(F464:$N464,1)),E$352)+1))</f>
        <v>0</v>
      </c>
      <c r="F464" s="319">
        <f ca="1">IF($A464&lt;&gt;F$353,0,IF($A464&lt;&gt;$A463,1,MOD(F463-1+(COUNTIFS(G$353:$N$353,$A464)=COUNTIFS(G464:$N464,1)),F$352)+1))</f>
        <v>0</v>
      </c>
      <c r="G464" s="319">
        <f ca="1">IF($A464&lt;&gt;G$353,0,IF($A464&lt;&gt;$A463,1,MOD(G463-1+(COUNTIFS(H$353:$N$353,$A464)=COUNTIFS(H464:$N464,1)),G$352)+1))</f>
        <v>1</v>
      </c>
      <c r="H464" s="319">
        <f ca="1">IF($A464&lt;&gt;H$353,0,IF($A464&lt;&gt;$A463,1,MOD(H463-1+(COUNTIFS(I$353:$N$353,$A464)=COUNTIFS(I464:$N464,1)),H$352)+1))</f>
        <v>1</v>
      </c>
      <c r="I464" s="319">
        <f ca="1">IF($A464&lt;&gt;I$353,0,IF($A464&lt;&gt;$A463,1,MOD(I463-1+(COUNTIFS(N$353:$N$353,$A464)=COUNTIFS(N464:$N464,1)),I$352)+1))</f>
        <v>3</v>
      </c>
      <c r="J464" s="319"/>
      <c r="K464" s="319"/>
      <c r="L464" s="319"/>
      <c r="M464" s="319"/>
      <c r="O464">
        <v>110</v>
      </c>
      <c r="P464" s="124">
        <f t="shared" ca="1" si="901"/>
        <v>-0.5</v>
      </c>
      <c r="Q464" s="124">
        <f t="shared" ca="1" si="902"/>
        <v>0</v>
      </c>
      <c r="R464" s="124">
        <f t="shared" ca="1" si="903"/>
        <v>0</v>
      </c>
      <c r="S464" s="124">
        <f t="shared" ca="1" si="904"/>
        <v>0</v>
      </c>
      <c r="T464" s="124">
        <v>0</v>
      </c>
      <c r="U464" s="124">
        <f t="shared" ca="1" si="905"/>
        <v>-0.5</v>
      </c>
      <c r="V464" s="124">
        <f t="shared" ca="1" si="906"/>
        <v>0.5</v>
      </c>
      <c r="W464" s="124"/>
      <c r="X464" s="124"/>
      <c r="Y464" s="124"/>
      <c r="Z464" s="124"/>
    </row>
    <row r="465" spans="1:26" outlineLevel="1">
      <c r="A465">
        <f t="shared" ca="1" si="907"/>
        <v>2</v>
      </c>
      <c r="B465" t="str">
        <f t="shared" ca="1" si="893"/>
        <v>EP1 LPD1 LPS2 LPM1</v>
      </c>
      <c r="C465" s="321">
        <f ca="1">IF($A465&lt;&gt;$A464,1,MOD(C464-1+(COUNTIFS(D$353:$N$353,$A465)=COUNTIFS(D465:$N465,1)),C$352)+1)</f>
        <v>1</v>
      </c>
      <c r="D465" s="319">
        <f ca="1">IF($A465&lt;&gt;D$353,0,IF($A465&lt;&gt;$A464,1,MOD(D464-1+(COUNTIFS(E$353:$N$353,$A465)=COUNTIFS(E465:$N465,1)),D$352)+1))</f>
        <v>0</v>
      </c>
      <c r="E465" s="319">
        <f ca="1">IF($A465&lt;&gt;E$353,0,IF($A465&lt;&gt;$A464,1,MOD(E464-1+(COUNTIFS(F$353:$N$353,$A465)=COUNTIFS(F465:$N465,1)),E$352)+1))</f>
        <v>0</v>
      </c>
      <c r="F465" s="319">
        <f ca="1">IF($A465&lt;&gt;F$353,0,IF($A465&lt;&gt;$A464,1,MOD(F464-1+(COUNTIFS(G$353:$N$353,$A465)=COUNTIFS(G465:$N465,1)),F$352)+1))</f>
        <v>0</v>
      </c>
      <c r="G465" s="319">
        <f ca="1">IF($A465&lt;&gt;G$353,0,IF($A465&lt;&gt;$A464,1,MOD(G464-1+(COUNTIFS(H$353:$N$353,$A465)=COUNTIFS(H465:$N465,1)),G$352)+1))</f>
        <v>1</v>
      </c>
      <c r="H465" s="319">
        <f ca="1">IF($A465&lt;&gt;H$353,0,IF($A465&lt;&gt;$A464,1,MOD(H464-1+(COUNTIFS(I$353:$N$353,$A465)=COUNTIFS(I465:$N465,1)),H$352)+1))</f>
        <v>2</v>
      </c>
      <c r="I465" s="319">
        <f ca="1">IF($A465&lt;&gt;I$353,0,IF($A465&lt;&gt;$A464,1,MOD(I464-1+(COUNTIFS(N$353:$N$353,$A465)=COUNTIFS(N465:$N465,1)),I$352)+1))</f>
        <v>1</v>
      </c>
      <c r="J465" s="319"/>
      <c r="K465" s="319"/>
      <c r="L465" s="319"/>
      <c r="M465" s="319"/>
      <c r="O465">
        <v>111</v>
      </c>
      <c r="P465" s="124">
        <f t="shared" ca="1" si="901"/>
        <v>-0.5</v>
      </c>
      <c r="Q465" s="124">
        <f t="shared" ca="1" si="902"/>
        <v>0</v>
      </c>
      <c r="R465" s="124">
        <f t="shared" ca="1" si="903"/>
        <v>0</v>
      </c>
      <c r="S465" s="124">
        <f t="shared" ca="1" si="904"/>
        <v>0</v>
      </c>
      <c r="T465" s="124">
        <v>0</v>
      </c>
      <c r="U465" s="124">
        <f t="shared" ca="1" si="905"/>
        <v>0</v>
      </c>
      <c r="V465" s="124">
        <f t="shared" ca="1" si="906"/>
        <v>-0.5</v>
      </c>
      <c r="W465" s="124"/>
      <c r="X465" s="124"/>
      <c r="Y465" s="124"/>
      <c r="Z465" s="124"/>
    </row>
    <row r="466" spans="1:26" outlineLevel="1">
      <c r="A466">
        <f t="shared" ca="1" si="907"/>
        <v>2</v>
      </c>
      <c r="B466" t="str">
        <f t="shared" ca="1" si="893"/>
        <v>EP1 LPD1 LPS2 LPM2</v>
      </c>
      <c r="C466" s="321">
        <f ca="1">IF($A466&lt;&gt;$A465,1,MOD(C465-1+(COUNTIFS(D$353:$N$353,$A466)=COUNTIFS(D466:$N466,1)),C$352)+1)</f>
        <v>1</v>
      </c>
      <c r="D466" s="319">
        <f ca="1">IF($A466&lt;&gt;D$353,0,IF($A466&lt;&gt;$A465,1,MOD(D465-1+(COUNTIFS(E$353:$N$353,$A466)=COUNTIFS(E466:$N466,1)),D$352)+1))</f>
        <v>0</v>
      </c>
      <c r="E466" s="319">
        <f ca="1">IF($A466&lt;&gt;E$353,0,IF($A466&lt;&gt;$A465,1,MOD(E465-1+(COUNTIFS(F$353:$N$353,$A466)=COUNTIFS(F466:$N466,1)),E$352)+1))</f>
        <v>0</v>
      </c>
      <c r="F466" s="319">
        <f ca="1">IF($A466&lt;&gt;F$353,0,IF($A466&lt;&gt;$A465,1,MOD(F465-1+(COUNTIFS(G$353:$N$353,$A466)=COUNTIFS(G466:$N466,1)),F$352)+1))</f>
        <v>0</v>
      </c>
      <c r="G466" s="319">
        <f ca="1">IF($A466&lt;&gt;G$353,0,IF($A466&lt;&gt;$A465,1,MOD(G465-1+(COUNTIFS(H$353:$N$353,$A466)=COUNTIFS(H466:$N466,1)),G$352)+1))</f>
        <v>1</v>
      </c>
      <c r="H466" s="319">
        <f ca="1">IF($A466&lt;&gt;H$353,0,IF($A466&lt;&gt;$A465,1,MOD(H465-1+(COUNTIFS(I$353:$N$353,$A466)=COUNTIFS(I466:$N466,1)),H$352)+1))</f>
        <v>2</v>
      </c>
      <c r="I466" s="319">
        <f ca="1">IF($A466&lt;&gt;I$353,0,IF($A466&lt;&gt;$A465,1,MOD(I465-1+(COUNTIFS(N$353:$N$353,$A466)=COUNTIFS(N466:$N466,1)),I$352)+1))</f>
        <v>2</v>
      </c>
      <c r="J466" s="319"/>
      <c r="K466" s="319"/>
      <c r="L466" s="319"/>
      <c r="M466" s="319"/>
      <c r="O466">
        <v>112</v>
      </c>
      <c r="P466" s="124">
        <f t="shared" ca="1" si="901"/>
        <v>-0.5</v>
      </c>
      <c r="Q466" s="124">
        <f t="shared" ca="1" si="902"/>
        <v>0</v>
      </c>
      <c r="R466" s="124">
        <f t="shared" ca="1" si="903"/>
        <v>0</v>
      </c>
      <c r="S466" s="124">
        <f t="shared" ca="1" si="904"/>
        <v>0</v>
      </c>
      <c r="T466" s="124">
        <v>0</v>
      </c>
      <c r="U466" s="124">
        <f t="shared" ca="1" si="905"/>
        <v>0</v>
      </c>
      <c r="V466" s="124">
        <f t="shared" ca="1" si="906"/>
        <v>0</v>
      </c>
      <c r="W466" s="124"/>
      <c r="X466" s="124"/>
      <c r="Y466" s="124"/>
      <c r="Z466" s="124"/>
    </row>
    <row r="467" spans="1:26" outlineLevel="1">
      <c r="A467">
        <f t="shared" ca="1" si="907"/>
        <v>2</v>
      </c>
      <c r="B467" t="str">
        <f t="shared" ca="1" si="893"/>
        <v>EP1 LPD1 LPS2 LPM3</v>
      </c>
      <c r="C467" s="321">
        <f ca="1">IF($A467&lt;&gt;$A466,1,MOD(C466-1+(COUNTIFS(D$353:$N$353,$A467)=COUNTIFS(D467:$N467,1)),C$352)+1)</f>
        <v>1</v>
      </c>
      <c r="D467" s="319">
        <f ca="1">IF($A467&lt;&gt;D$353,0,IF($A467&lt;&gt;$A466,1,MOD(D466-1+(COUNTIFS(E$353:$N$353,$A467)=COUNTIFS(E467:$N467,1)),D$352)+1))</f>
        <v>0</v>
      </c>
      <c r="E467" s="319">
        <f ca="1">IF($A467&lt;&gt;E$353,0,IF($A467&lt;&gt;$A466,1,MOD(E466-1+(COUNTIFS(F$353:$N$353,$A467)=COUNTIFS(F467:$N467,1)),E$352)+1))</f>
        <v>0</v>
      </c>
      <c r="F467" s="319">
        <f ca="1">IF($A467&lt;&gt;F$353,0,IF($A467&lt;&gt;$A466,1,MOD(F466-1+(COUNTIFS(G$353:$N$353,$A467)=COUNTIFS(G467:$N467,1)),F$352)+1))</f>
        <v>0</v>
      </c>
      <c r="G467" s="319">
        <f ca="1">IF($A467&lt;&gt;G$353,0,IF($A467&lt;&gt;$A466,1,MOD(G466-1+(COUNTIFS(H$353:$N$353,$A467)=COUNTIFS(H467:$N467,1)),G$352)+1))</f>
        <v>1</v>
      </c>
      <c r="H467" s="319">
        <f ca="1">IF($A467&lt;&gt;H$353,0,IF($A467&lt;&gt;$A466,1,MOD(H466-1+(COUNTIFS(I$353:$N$353,$A467)=COUNTIFS(I467:$N467,1)),H$352)+1))</f>
        <v>2</v>
      </c>
      <c r="I467" s="319">
        <f ca="1">IF($A467&lt;&gt;I$353,0,IF($A467&lt;&gt;$A466,1,MOD(I466-1+(COUNTIFS(N$353:$N$353,$A467)=COUNTIFS(N467:$N467,1)),I$352)+1))</f>
        <v>3</v>
      </c>
      <c r="J467" s="319"/>
      <c r="K467" s="319"/>
      <c r="L467" s="319"/>
      <c r="M467" s="319"/>
      <c r="O467">
        <v>113</v>
      </c>
      <c r="P467" s="124">
        <f t="shared" ca="1" si="901"/>
        <v>-0.5</v>
      </c>
      <c r="Q467" s="124">
        <f t="shared" ca="1" si="902"/>
        <v>0</v>
      </c>
      <c r="R467" s="124">
        <f t="shared" ca="1" si="903"/>
        <v>0</v>
      </c>
      <c r="S467" s="124">
        <f t="shared" ca="1" si="904"/>
        <v>0</v>
      </c>
      <c r="T467" s="124">
        <v>0</v>
      </c>
      <c r="U467" s="124">
        <f t="shared" ca="1" si="905"/>
        <v>0</v>
      </c>
      <c r="V467" s="124">
        <f t="shared" ca="1" si="906"/>
        <v>0.5</v>
      </c>
      <c r="W467" s="124"/>
      <c r="X467" s="124"/>
      <c r="Y467" s="124"/>
      <c r="Z467" s="124"/>
    </row>
    <row r="468" spans="1:26" outlineLevel="1">
      <c r="A468">
        <f t="shared" ca="1" si="907"/>
        <v>2</v>
      </c>
      <c r="B468" t="str">
        <f t="shared" ca="1" si="893"/>
        <v>EP1 LPD1 LPS3 LPM1</v>
      </c>
      <c r="C468" s="321">
        <f ca="1">IF($A468&lt;&gt;$A467,1,MOD(C467-1+(COUNTIFS(D$353:$N$353,$A468)=COUNTIFS(D468:$N468,1)),C$352)+1)</f>
        <v>1</v>
      </c>
      <c r="D468" s="319">
        <f ca="1">IF($A468&lt;&gt;D$353,0,IF($A468&lt;&gt;$A467,1,MOD(D467-1+(COUNTIFS(E$353:$N$353,$A468)=COUNTIFS(E468:$N468,1)),D$352)+1))</f>
        <v>0</v>
      </c>
      <c r="E468" s="319">
        <f ca="1">IF($A468&lt;&gt;E$353,0,IF($A468&lt;&gt;$A467,1,MOD(E467-1+(COUNTIFS(F$353:$N$353,$A468)=COUNTIFS(F468:$N468,1)),E$352)+1))</f>
        <v>0</v>
      </c>
      <c r="F468" s="319">
        <f ca="1">IF($A468&lt;&gt;F$353,0,IF($A468&lt;&gt;$A467,1,MOD(F467-1+(COUNTIFS(G$353:$N$353,$A468)=COUNTIFS(G468:$N468,1)),F$352)+1))</f>
        <v>0</v>
      </c>
      <c r="G468" s="319">
        <f ca="1">IF($A468&lt;&gt;G$353,0,IF($A468&lt;&gt;$A467,1,MOD(G467-1+(COUNTIFS(H$353:$N$353,$A468)=COUNTIFS(H468:$N468,1)),G$352)+1))</f>
        <v>1</v>
      </c>
      <c r="H468" s="319">
        <f ca="1">IF($A468&lt;&gt;H$353,0,IF($A468&lt;&gt;$A467,1,MOD(H467-1+(COUNTIFS(I$353:$N$353,$A468)=COUNTIFS(I468:$N468,1)),H$352)+1))</f>
        <v>3</v>
      </c>
      <c r="I468" s="319">
        <f ca="1">IF($A468&lt;&gt;I$353,0,IF($A468&lt;&gt;$A467,1,MOD(I467-1+(COUNTIFS(N$353:$N$353,$A468)=COUNTIFS(N468:$N468,1)),I$352)+1))</f>
        <v>1</v>
      </c>
      <c r="J468" s="319"/>
      <c r="K468" s="319"/>
      <c r="L468" s="319"/>
      <c r="M468" s="319"/>
      <c r="O468">
        <v>114</v>
      </c>
      <c r="P468" s="124">
        <f t="shared" ca="1" si="901"/>
        <v>-0.5</v>
      </c>
      <c r="Q468" s="124">
        <f t="shared" ca="1" si="902"/>
        <v>0</v>
      </c>
      <c r="R468" s="124">
        <f t="shared" ca="1" si="903"/>
        <v>0</v>
      </c>
      <c r="S468" s="124">
        <f t="shared" ca="1" si="904"/>
        <v>0</v>
      </c>
      <c r="T468" s="124">
        <v>0</v>
      </c>
      <c r="U468" s="124">
        <f t="shared" ca="1" si="905"/>
        <v>0.5</v>
      </c>
      <c r="V468" s="124">
        <f t="shared" ca="1" si="906"/>
        <v>-0.5</v>
      </c>
      <c r="W468" s="124"/>
      <c r="X468" s="124"/>
      <c r="Y468" s="124"/>
      <c r="Z468" s="124"/>
    </row>
    <row r="469" spans="1:26" outlineLevel="1">
      <c r="A469">
        <f t="shared" ca="1" si="907"/>
        <v>2</v>
      </c>
      <c r="B469" t="str">
        <f t="shared" ca="1" si="893"/>
        <v>EP1 LPD1 LPS3 LPM2</v>
      </c>
      <c r="C469" s="321">
        <f ca="1">IF($A469&lt;&gt;$A468,1,MOD(C468-1+(COUNTIFS(D$353:$N$353,$A469)=COUNTIFS(D469:$N469,1)),C$352)+1)</f>
        <v>1</v>
      </c>
      <c r="D469" s="319">
        <f ca="1">IF($A469&lt;&gt;D$353,0,IF($A469&lt;&gt;$A468,1,MOD(D468-1+(COUNTIFS(E$353:$N$353,$A469)=COUNTIFS(E469:$N469,1)),D$352)+1))</f>
        <v>0</v>
      </c>
      <c r="E469" s="319">
        <f ca="1">IF($A469&lt;&gt;E$353,0,IF($A469&lt;&gt;$A468,1,MOD(E468-1+(COUNTIFS(F$353:$N$353,$A469)=COUNTIFS(F469:$N469,1)),E$352)+1))</f>
        <v>0</v>
      </c>
      <c r="F469" s="319">
        <f ca="1">IF($A469&lt;&gt;F$353,0,IF($A469&lt;&gt;$A468,1,MOD(F468-1+(COUNTIFS(G$353:$N$353,$A469)=COUNTIFS(G469:$N469,1)),F$352)+1))</f>
        <v>0</v>
      </c>
      <c r="G469" s="319">
        <f ca="1">IF($A469&lt;&gt;G$353,0,IF($A469&lt;&gt;$A468,1,MOD(G468-1+(COUNTIFS(H$353:$N$353,$A469)=COUNTIFS(H469:$N469,1)),G$352)+1))</f>
        <v>1</v>
      </c>
      <c r="H469" s="319">
        <f ca="1">IF($A469&lt;&gt;H$353,0,IF($A469&lt;&gt;$A468,1,MOD(H468-1+(COUNTIFS(I$353:$N$353,$A469)=COUNTIFS(I469:$N469,1)),H$352)+1))</f>
        <v>3</v>
      </c>
      <c r="I469" s="319">
        <f ca="1">IF($A469&lt;&gt;I$353,0,IF($A469&lt;&gt;$A468,1,MOD(I468-1+(COUNTIFS(N$353:$N$353,$A469)=COUNTIFS(N469:$N469,1)),I$352)+1))</f>
        <v>2</v>
      </c>
      <c r="J469" s="319"/>
      <c r="K469" s="319"/>
      <c r="L469" s="319"/>
      <c r="M469" s="319"/>
      <c r="O469">
        <v>115</v>
      </c>
      <c r="P469" s="124">
        <f t="shared" ca="1" si="901"/>
        <v>-0.5</v>
      </c>
      <c r="Q469" s="124">
        <f t="shared" ca="1" si="902"/>
        <v>0</v>
      </c>
      <c r="R469" s="124">
        <f t="shared" ca="1" si="903"/>
        <v>0</v>
      </c>
      <c r="S469" s="124">
        <f t="shared" ca="1" si="904"/>
        <v>0</v>
      </c>
      <c r="T469" s="124">
        <v>0</v>
      </c>
      <c r="U469" s="124">
        <f t="shared" ca="1" si="905"/>
        <v>0.5</v>
      </c>
      <c r="V469" s="124">
        <f t="shared" ca="1" si="906"/>
        <v>0</v>
      </c>
      <c r="W469" s="124"/>
      <c r="X469" s="124"/>
      <c r="Y469" s="124"/>
      <c r="Z469" s="124"/>
    </row>
    <row r="470" spans="1:26" outlineLevel="1">
      <c r="A470">
        <f t="shared" ca="1" si="907"/>
        <v>2</v>
      </c>
      <c r="B470" t="str">
        <f t="shared" ca="1" si="893"/>
        <v>EP1 LPD1 LPS3 LPM3</v>
      </c>
      <c r="C470" s="321">
        <f ca="1">IF($A470&lt;&gt;$A469,1,MOD(C469-1+(COUNTIFS(D$353:$N$353,$A470)=COUNTIFS(D470:$N470,1)),C$352)+1)</f>
        <v>1</v>
      </c>
      <c r="D470" s="319">
        <f ca="1">IF($A470&lt;&gt;D$353,0,IF($A470&lt;&gt;$A469,1,MOD(D469-1+(COUNTIFS(E$353:$N$353,$A470)=COUNTIFS(E470:$N470,1)),D$352)+1))</f>
        <v>0</v>
      </c>
      <c r="E470" s="319">
        <f ca="1">IF($A470&lt;&gt;E$353,0,IF($A470&lt;&gt;$A469,1,MOD(E469-1+(COUNTIFS(F$353:$N$353,$A470)=COUNTIFS(F470:$N470,1)),E$352)+1))</f>
        <v>0</v>
      </c>
      <c r="F470" s="319">
        <f ca="1">IF($A470&lt;&gt;F$353,0,IF($A470&lt;&gt;$A469,1,MOD(F469-1+(COUNTIFS(G$353:$N$353,$A470)=COUNTIFS(G470:$N470,1)),F$352)+1))</f>
        <v>0</v>
      </c>
      <c r="G470" s="319">
        <f ca="1">IF($A470&lt;&gt;G$353,0,IF($A470&lt;&gt;$A469,1,MOD(G469-1+(COUNTIFS(H$353:$N$353,$A470)=COUNTIFS(H470:$N470,1)),G$352)+1))</f>
        <v>1</v>
      </c>
      <c r="H470" s="319">
        <f ca="1">IF($A470&lt;&gt;H$353,0,IF($A470&lt;&gt;$A469,1,MOD(H469-1+(COUNTIFS(I$353:$N$353,$A470)=COUNTIFS(I470:$N470,1)),H$352)+1))</f>
        <v>3</v>
      </c>
      <c r="I470" s="319">
        <f ca="1">IF($A470&lt;&gt;I$353,0,IF($A470&lt;&gt;$A469,1,MOD(I469-1+(COUNTIFS(N$353:$N$353,$A470)=COUNTIFS(N470:$N470,1)),I$352)+1))</f>
        <v>3</v>
      </c>
      <c r="J470" s="319"/>
      <c r="K470" s="319"/>
      <c r="L470" s="319"/>
      <c r="M470" s="319"/>
      <c r="O470">
        <v>116</v>
      </c>
      <c r="P470" s="124">
        <f t="shared" ca="1" si="901"/>
        <v>-0.5</v>
      </c>
      <c r="Q470" s="124">
        <f t="shared" ca="1" si="902"/>
        <v>0</v>
      </c>
      <c r="R470" s="124">
        <f t="shared" ca="1" si="903"/>
        <v>0</v>
      </c>
      <c r="S470" s="124">
        <f t="shared" ca="1" si="904"/>
        <v>0</v>
      </c>
      <c r="T470" s="124">
        <v>0</v>
      </c>
      <c r="U470" s="124">
        <f t="shared" ca="1" si="905"/>
        <v>0.5</v>
      </c>
      <c r="V470" s="124">
        <f t="shared" ca="1" si="906"/>
        <v>0.5</v>
      </c>
      <c r="W470" s="124"/>
      <c r="X470" s="124"/>
      <c r="Y470" s="124"/>
      <c r="Z470" s="124"/>
    </row>
    <row r="471" spans="1:26" outlineLevel="1">
      <c r="A471">
        <f t="shared" ca="1" si="907"/>
        <v>2</v>
      </c>
      <c r="B471" t="str">
        <f t="shared" ca="1" si="893"/>
        <v>EP2 LPD1 LPS1 LPM1</v>
      </c>
      <c r="C471" s="321">
        <f ca="1">IF($A471&lt;&gt;$A470,1,MOD(C470-1+(COUNTIFS(D$353:$N$353,$A471)=COUNTIFS(D471:$N471,1)),C$352)+1)</f>
        <v>2</v>
      </c>
      <c r="D471" s="319">
        <f ca="1">IF($A471&lt;&gt;D$353,0,IF($A471&lt;&gt;$A470,1,MOD(D470-1+(COUNTIFS(E$353:$N$353,$A471)=COUNTIFS(E471:$N471,1)),D$352)+1))</f>
        <v>0</v>
      </c>
      <c r="E471" s="319">
        <f ca="1">IF($A471&lt;&gt;E$353,0,IF($A471&lt;&gt;$A470,1,MOD(E470-1+(COUNTIFS(F$353:$N$353,$A471)=COUNTIFS(F471:$N471,1)),E$352)+1))</f>
        <v>0</v>
      </c>
      <c r="F471" s="319">
        <f ca="1">IF($A471&lt;&gt;F$353,0,IF($A471&lt;&gt;$A470,1,MOD(F470-1+(COUNTIFS(G$353:$N$353,$A471)=COUNTIFS(G471:$N471,1)),F$352)+1))</f>
        <v>0</v>
      </c>
      <c r="G471" s="319">
        <f ca="1">IF($A471&lt;&gt;G$353,0,IF($A471&lt;&gt;$A470,1,MOD(G470-1+(COUNTIFS(H$353:$N$353,$A471)=COUNTIFS(H471:$N471,1)),G$352)+1))</f>
        <v>1</v>
      </c>
      <c r="H471" s="319">
        <f ca="1">IF($A471&lt;&gt;H$353,0,IF($A471&lt;&gt;$A470,1,MOD(H470-1+(COUNTIFS(I$353:$N$353,$A471)=COUNTIFS(I471:$N471,1)),H$352)+1))</f>
        <v>1</v>
      </c>
      <c r="I471" s="319">
        <f ca="1">IF($A471&lt;&gt;I$353,0,IF($A471&lt;&gt;$A470,1,MOD(I470-1+(COUNTIFS(N$353:$N$353,$A471)=COUNTIFS(N471:$N471,1)),I$352)+1))</f>
        <v>1</v>
      </c>
      <c r="J471" s="319"/>
      <c r="K471" s="319"/>
      <c r="L471" s="319"/>
      <c r="M471" s="319"/>
      <c r="O471">
        <v>117</v>
      </c>
      <c r="P471" s="124">
        <f t="shared" ca="1" si="901"/>
        <v>0</v>
      </c>
      <c r="Q471" s="124">
        <f t="shared" ca="1" si="902"/>
        <v>0</v>
      </c>
      <c r="R471" s="124">
        <f t="shared" ca="1" si="903"/>
        <v>0</v>
      </c>
      <c r="S471" s="124">
        <f t="shared" ca="1" si="904"/>
        <v>0</v>
      </c>
      <c r="T471" s="124">
        <v>0</v>
      </c>
      <c r="U471" s="124">
        <f t="shared" ca="1" si="905"/>
        <v>-0.5</v>
      </c>
      <c r="V471" s="124">
        <f t="shared" ca="1" si="906"/>
        <v>-0.5</v>
      </c>
      <c r="W471" s="124"/>
      <c r="X471" s="124"/>
      <c r="Y471" s="124"/>
      <c r="Z471" s="124"/>
    </row>
    <row r="472" spans="1:26" outlineLevel="1">
      <c r="A472">
        <f t="shared" ca="1" si="907"/>
        <v>2</v>
      </c>
      <c r="B472" t="str">
        <f t="shared" ca="1" si="893"/>
        <v>EP2 LPD1 LPS1 LPM2</v>
      </c>
      <c r="C472" s="321">
        <f ca="1">IF($A472&lt;&gt;$A471,1,MOD(C471-1+(COUNTIFS(D$353:$N$353,$A472)=COUNTIFS(D472:$N472,1)),C$352)+1)</f>
        <v>2</v>
      </c>
      <c r="D472" s="319">
        <f ca="1">IF($A472&lt;&gt;D$353,0,IF($A472&lt;&gt;$A471,1,MOD(D471-1+(COUNTIFS(E$353:$N$353,$A472)=COUNTIFS(E472:$N472,1)),D$352)+1))</f>
        <v>0</v>
      </c>
      <c r="E472" s="319">
        <f ca="1">IF($A472&lt;&gt;E$353,0,IF($A472&lt;&gt;$A471,1,MOD(E471-1+(COUNTIFS(F$353:$N$353,$A472)=COUNTIFS(F472:$N472,1)),E$352)+1))</f>
        <v>0</v>
      </c>
      <c r="F472" s="319">
        <f ca="1">IF($A472&lt;&gt;F$353,0,IF($A472&lt;&gt;$A471,1,MOD(F471-1+(COUNTIFS(G$353:$N$353,$A472)=COUNTIFS(G472:$N472,1)),F$352)+1))</f>
        <v>0</v>
      </c>
      <c r="G472" s="319">
        <f ca="1">IF($A472&lt;&gt;G$353,0,IF($A472&lt;&gt;$A471,1,MOD(G471-1+(COUNTIFS(H$353:$N$353,$A472)=COUNTIFS(H472:$N472,1)),G$352)+1))</f>
        <v>1</v>
      </c>
      <c r="H472" s="319">
        <f ca="1">IF($A472&lt;&gt;H$353,0,IF($A472&lt;&gt;$A471,1,MOD(H471-1+(COUNTIFS(I$353:$N$353,$A472)=COUNTIFS(I472:$N472,1)),H$352)+1))</f>
        <v>1</v>
      </c>
      <c r="I472" s="319">
        <f ca="1">IF($A472&lt;&gt;I$353,0,IF($A472&lt;&gt;$A471,1,MOD(I471-1+(COUNTIFS(N$353:$N$353,$A472)=COUNTIFS(N472:$N472,1)),I$352)+1))</f>
        <v>2</v>
      </c>
      <c r="J472" s="319"/>
      <c r="K472" s="319"/>
      <c r="L472" s="319"/>
      <c r="M472" s="319"/>
      <c r="O472">
        <v>118</v>
      </c>
      <c r="P472" s="124">
        <f t="shared" ca="1" si="901"/>
        <v>0</v>
      </c>
      <c r="Q472" s="124">
        <f t="shared" ca="1" si="902"/>
        <v>0</v>
      </c>
      <c r="R472" s="124">
        <f t="shared" ca="1" si="903"/>
        <v>0</v>
      </c>
      <c r="S472" s="124">
        <f t="shared" ca="1" si="904"/>
        <v>0</v>
      </c>
      <c r="T472" s="124">
        <v>0</v>
      </c>
      <c r="U472" s="124">
        <f t="shared" ca="1" si="905"/>
        <v>-0.5</v>
      </c>
      <c r="V472" s="124">
        <f t="shared" ca="1" si="906"/>
        <v>0</v>
      </c>
      <c r="W472" s="124"/>
      <c r="X472" s="124"/>
      <c r="Y472" s="124"/>
      <c r="Z472" s="124"/>
    </row>
    <row r="473" spans="1:26" outlineLevel="1">
      <c r="A473">
        <f t="shared" ca="1" si="907"/>
        <v>2</v>
      </c>
      <c r="B473" t="str">
        <f t="shared" ca="1" si="893"/>
        <v>EP2 LPD1 LPS1 LPM3</v>
      </c>
      <c r="C473" s="321">
        <f ca="1">IF($A473&lt;&gt;$A472,1,MOD(C472-1+(COUNTIFS(D$353:$N$353,$A473)=COUNTIFS(D473:$N473,1)),C$352)+1)</f>
        <v>2</v>
      </c>
      <c r="D473" s="319">
        <f ca="1">IF($A473&lt;&gt;D$353,0,IF($A473&lt;&gt;$A472,1,MOD(D472-1+(COUNTIFS(E$353:$N$353,$A473)=COUNTIFS(E473:$N473,1)),D$352)+1))</f>
        <v>0</v>
      </c>
      <c r="E473" s="319">
        <f ca="1">IF($A473&lt;&gt;E$353,0,IF($A473&lt;&gt;$A472,1,MOD(E472-1+(COUNTIFS(F$353:$N$353,$A473)=COUNTIFS(F473:$N473,1)),E$352)+1))</f>
        <v>0</v>
      </c>
      <c r="F473" s="319">
        <f ca="1">IF($A473&lt;&gt;F$353,0,IF($A473&lt;&gt;$A472,1,MOD(F472-1+(COUNTIFS(G$353:$N$353,$A473)=COUNTIFS(G473:$N473,1)),F$352)+1))</f>
        <v>0</v>
      </c>
      <c r="G473" s="319">
        <f ca="1">IF($A473&lt;&gt;G$353,0,IF($A473&lt;&gt;$A472,1,MOD(G472-1+(COUNTIFS(H$353:$N$353,$A473)=COUNTIFS(H473:$N473,1)),G$352)+1))</f>
        <v>1</v>
      </c>
      <c r="H473" s="319">
        <f ca="1">IF($A473&lt;&gt;H$353,0,IF($A473&lt;&gt;$A472,1,MOD(H472-1+(COUNTIFS(I$353:$N$353,$A473)=COUNTIFS(I473:$N473,1)),H$352)+1))</f>
        <v>1</v>
      </c>
      <c r="I473" s="319">
        <f ca="1">IF($A473&lt;&gt;I$353,0,IF($A473&lt;&gt;$A472,1,MOD(I472-1+(COUNTIFS(N$353:$N$353,$A473)=COUNTIFS(N473:$N473,1)),I$352)+1))</f>
        <v>3</v>
      </c>
      <c r="J473" s="319"/>
      <c r="K473" s="319"/>
      <c r="L473" s="319"/>
      <c r="M473" s="319"/>
      <c r="O473">
        <v>119</v>
      </c>
      <c r="P473" s="124">
        <f t="shared" ca="1" si="901"/>
        <v>0</v>
      </c>
      <c r="Q473" s="124">
        <f t="shared" ca="1" si="902"/>
        <v>0</v>
      </c>
      <c r="R473" s="124">
        <f t="shared" ca="1" si="903"/>
        <v>0</v>
      </c>
      <c r="S473" s="124">
        <f t="shared" ca="1" si="904"/>
        <v>0</v>
      </c>
      <c r="T473" s="124">
        <v>0</v>
      </c>
      <c r="U473" s="124">
        <f t="shared" ca="1" si="905"/>
        <v>-0.5</v>
      </c>
      <c r="V473" s="124">
        <f t="shared" ca="1" si="906"/>
        <v>0.5</v>
      </c>
      <c r="W473" s="124"/>
      <c r="X473" s="124"/>
      <c r="Y473" s="124"/>
      <c r="Z473" s="124"/>
    </row>
    <row r="474" spans="1:26" outlineLevel="1">
      <c r="A474">
        <f t="shared" ca="1" si="907"/>
        <v>2</v>
      </c>
      <c r="B474" t="str">
        <f t="shared" ca="1" si="893"/>
        <v>EP2 LPD1 LPS2 LPM1</v>
      </c>
      <c r="C474" s="321">
        <f ca="1">IF($A474&lt;&gt;$A473,1,MOD(C473-1+(COUNTIFS(D$353:$N$353,$A474)=COUNTIFS(D474:$N474,1)),C$352)+1)</f>
        <v>2</v>
      </c>
      <c r="D474" s="319">
        <f ca="1">IF($A474&lt;&gt;D$353,0,IF($A474&lt;&gt;$A473,1,MOD(D473-1+(COUNTIFS(E$353:$N$353,$A474)=COUNTIFS(E474:$N474,1)),D$352)+1))</f>
        <v>0</v>
      </c>
      <c r="E474" s="319">
        <f ca="1">IF($A474&lt;&gt;E$353,0,IF($A474&lt;&gt;$A473,1,MOD(E473-1+(COUNTIFS(F$353:$N$353,$A474)=COUNTIFS(F474:$N474,1)),E$352)+1))</f>
        <v>0</v>
      </c>
      <c r="F474" s="319">
        <f ca="1">IF($A474&lt;&gt;F$353,0,IF($A474&lt;&gt;$A473,1,MOD(F473-1+(COUNTIFS(G$353:$N$353,$A474)=COUNTIFS(G474:$N474,1)),F$352)+1))</f>
        <v>0</v>
      </c>
      <c r="G474" s="319">
        <f ca="1">IF($A474&lt;&gt;G$353,0,IF($A474&lt;&gt;$A473,1,MOD(G473-1+(COUNTIFS(H$353:$N$353,$A474)=COUNTIFS(H474:$N474,1)),G$352)+1))</f>
        <v>1</v>
      </c>
      <c r="H474" s="319">
        <f ca="1">IF($A474&lt;&gt;H$353,0,IF($A474&lt;&gt;$A473,1,MOD(H473-1+(COUNTIFS(I$353:$N$353,$A474)=COUNTIFS(I474:$N474,1)),H$352)+1))</f>
        <v>2</v>
      </c>
      <c r="I474" s="319">
        <f ca="1">IF($A474&lt;&gt;I$353,0,IF($A474&lt;&gt;$A473,1,MOD(I473-1+(COUNTIFS(N$353:$N$353,$A474)=COUNTIFS(N474:$N474,1)),I$352)+1))</f>
        <v>1</v>
      </c>
      <c r="J474" s="319"/>
      <c r="K474" s="319"/>
      <c r="L474" s="319"/>
      <c r="M474" s="319"/>
      <c r="O474">
        <v>120</v>
      </c>
      <c r="P474" s="124">
        <f t="shared" ca="1" si="901"/>
        <v>0</v>
      </c>
      <c r="Q474" s="124">
        <f t="shared" ca="1" si="902"/>
        <v>0</v>
      </c>
      <c r="R474" s="124">
        <f t="shared" ca="1" si="903"/>
        <v>0</v>
      </c>
      <c r="S474" s="124">
        <f t="shared" ca="1" si="904"/>
        <v>0</v>
      </c>
      <c r="T474" s="124">
        <v>0</v>
      </c>
      <c r="U474" s="124">
        <f t="shared" ca="1" si="905"/>
        <v>0</v>
      </c>
      <c r="V474" s="124">
        <f t="shared" ca="1" si="906"/>
        <v>-0.5</v>
      </c>
      <c r="W474" s="124"/>
      <c r="X474" s="124"/>
      <c r="Y474" s="124"/>
      <c r="Z474" s="124"/>
    </row>
    <row r="475" spans="1:26" outlineLevel="1">
      <c r="A475">
        <f t="shared" ca="1" si="907"/>
        <v>2</v>
      </c>
      <c r="B475" t="str">
        <f t="shared" ca="1" si="893"/>
        <v>EP2 LPD1 LPS2 LPM2</v>
      </c>
      <c r="C475" s="321">
        <f ca="1">IF($A475&lt;&gt;$A474,1,MOD(C474-1+(COUNTIFS(D$353:$N$353,$A475)=COUNTIFS(D475:$N475,1)),C$352)+1)</f>
        <v>2</v>
      </c>
      <c r="D475" s="319">
        <f ca="1">IF($A475&lt;&gt;D$353,0,IF($A475&lt;&gt;$A474,1,MOD(D474-1+(COUNTIFS(E$353:$N$353,$A475)=COUNTIFS(E475:$N475,1)),D$352)+1))</f>
        <v>0</v>
      </c>
      <c r="E475" s="319">
        <f ca="1">IF($A475&lt;&gt;E$353,0,IF($A475&lt;&gt;$A474,1,MOD(E474-1+(COUNTIFS(F$353:$N$353,$A475)=COUNTIFS(F475:$N475,1)),E$352)+1))</f>
        <v>0</v>
      </c>
      <c r="F475" s="319">
        <f ca="1">IF($A475&lt;&gt;F$353,0,IF($A475&lt;&gt;$A474,1,MOD(F474-1+(COUNTIFS(G$353:$N$353,$A475)=COUNTIFS(G475:$N475,1)),F$352)+1))</f>
        <v>0</v>
      </c>
      <c r="G475" s="319">
        <f ca="1">IF($A475&lt;&gt;G$353,0,IF($A475&lt;&gt;$A474,1,MOD(G474-1+(COUNTIFS(H$353:$N$353,$A475)=COUNTIFS(H475:$N475,1)),G$352)+1))</f>
        <v>1</v>
      </c>
      <c r="H475" s="319">
        <f ca="1">IF($A475&lt;&gt;H$353,0,IF($A475&lt;&gt;$A474,1,MOD(H474-1+(COUNTIFS(I$353:$N$353,$A475)=COUNTIFS(I475:$N475,1)),H$352)+1))</f>
        <v>2</v>
      </c>
      <c r="I475" s="319">
        <f ca="1">IF($A475&lt;&gt;I$353,0,IF($A475&lt;&gt;$A474,1,MOD(I474-1+(COUNTIFS(N$353:$N$353,$A475)=COUNTIFS(N475:$N475,1)),I$352)+1))</f>
        <v>2</v>
      </c>
      <c r="J475" s="319"/>
      <c r="K475" s="319"/>
      <c r="L475" s="319"/>
      <c r="M475" s="319"/>
      <c r="O475">
        <v>121</v>
      </c>
      <c r="P475" s="124">
        <f t="shared" ca="1" si="901"/>
        <v>0</v>
      </c>
      <c r="Q475" s="124">
        <f t="shared" ca="1" si="902"/>
        <v>0</v>
      </c>
      <c r="R475" s="124">
        <f t="shared" ca="1" si="903"/>
        <v>0</v>
      </c>
      <c r="S475" s="124">
        <f t="shared" ca="1" si="904"/>
        <v>0</v>
      </c>
      <c r="T475" s="124">
        <v>0</v>
      </c>
      <c r="U475" s="124">
        <f t="shared" ca="1" si="905"/>
        <v>0</v>
      </c>
      <c r="V475" s="124">
        <f t="shared" ca="1" si="906"/>
        <v>0</v>
      </c>
      <c r="W475" s="124"/>
      <c r="X475" s="124"/>
      <c r="Y475" s="124"/>
      <c r="Z475" s="124"/>
    </row>
    <row r="476" spans="1:26" outlineLevel="1">
      <c r="A476">
        <f t="shared" ca="1" si="907"/>
        <v>2</v>
      </c>
      <c r="B476" t="str">
        <f t="shared" ca="1" si="893"/>
        <v>EP2 LPD1 LPS2 LPM3</v>
      </c>
      <c r="C476" s="321">
        <f ca="1">IF($A476&lt;&gt;$A475,1,MOD(C475-1+(COUNTIFS(D$353:$N$353,$A476)=COUNTIFS(D476:$N476,1)),C$352)+1)</f>
        <v>2</v>
      </c>
      <c r="D476" s="319">
        <f ca="1">IF($A476&lt;&gt;D$353,0,IF($A476&lt;&gt;$A475,1,MOD(D475-1+(COUNTIFS(E$353:$N$353,$A476)=COUNTIFS(E476:$N476,1)),D$352)+1))</f>
        <v>0</v>
      </c>
      <c r="E476" s="319">
        <f ca="1">IF($A476&lt;&gt;E$353,0,IF($A476&lt;&gt;$A475,1,MOD(E475-1+(COUNTIFS(F$353:$N$353,$A476)=COUNTIFS(F476:$N476,1)),E$352)+1))</f>
        <v>0</v>
      </c>
      <c r="F476" s="319">
        <f ca="1">IF($A476&lt;&gt;F$353,0,IF($A476&lt;&gt;$A475,1,MOD(F475-1+(COUNTIFS(G$353:$N$353,$A476)=COUNTIFS(G476:$N476,1)),F$352)+1))</f>
        <v>0</v>
      </c>
      <c r="G476" s="319">
        <f ca="1">IF($A476&lt;&gt;G$353,0,IF($A476&lt;&gt;$A475,1,MOD(G475-1+(COUNTIFS(H$353:$N$353,$A476)=COUNTIFS(H476:$N476,1)),G$352)+1))</f>
        <v>1</v>
      </c>
      <c r="H476" s="319">
        <f ca="1">IF($A476&lt;&gt;H$353,0,IF($A476&lt;&gt;$A475,1,MOD(H475-1+(COUNTIFS(I$353:$N$353,$A476)=COUNTIFS(I476:$N476,1)),H$352)+1))</f>
        <v>2</v>
      </c>
      <c r="I476" s="319">
        <f ca="1">IF($A476&lt;&gt;I$353,0,IF($A476&lt;&gt;$A475,1,MOD(I475-1+(COUNTIFS(N$353:$N$353,$A476)=COUNTIFS(N476:$N476,1)),I$352)+1))</f>
        <v>3</v>
      </c>
      <c r="J476" s="319"/>
      <c r="K476" s="319"/>
      <c r="L476" s="319"/>
      <c r="M476" s="319"/>
      <c r="O476">
        <v>122</v>
      </c>
      <c r="P476" s="124">
        <f t="shared" ca="1" si="901"/>
        <v>0</v>
      </c>
      <c r="Q476" s="124">
        <f t="shared" ca="1" si="902"/>
        <v>0</v>
      </c>
      <c r="R476" s="124">
        <f t="shared" ca="1" si="903"/>
        <v>0</v>
      </c>
      <c r="S476" s="124">
        <f t="shared" ca="1" si="904"/>
        <v>0</v>
      </c>
      <c r="T476" s="124">
        <v>0</v>
      </c>
      <c r="U476" s="124">
        <f t="shared" ca="1" si="905"/>
        <v>0</v>
      </c>
      <c r="V476" s="124">
        <f t="shared" ca="1" si="906"/>
        <v>0.5</v>
      </c>
      <c r="W476" s="124"/>
      <c r="X476" s="124"/>
      <c r="Y476" s="124"/>
      <c r="Z476" s="124"/>
    </row>
    <row r="477" spans="1:26" outlineLevel="1">
      <c r="A477">
        <f t="shared" ca="1" si="907"/>
        <v>2</v>
      </c>
      <c r="B477" t="str">
        <f t="shared" ca="1" si="893"/>
        <v>EP2 LPD1 LPS3 LPM1</v>
      </c>
      <c r="C477" s="321">
        <f ca="1">IF($A477&lt;&gt;$A476,1,MOD(C476-1+(COUNTIFS(D$353:$N$353,$A477)=COUNTIFS(D477:$N477,1)),C$352)+1)</f>
        <v>2</v>
      </c>
      <c r="D477" s="319">
        <f ca="1">IF($A477&lt;&gt;D$353,0,IF($A477&lt;&gt;$A476,1,MOD(D476-1+(COUNTIFS(E$353:$N$353,$A477)=COUNTIFS(E477:$N477,1)),D$352)+1))</f>
        <v>0</v>
      </c>
      <c r="E477" s="319">
        <f ca="1">IF($A477&lt;&gt;E$353,0,IF($A477&lt;&gt;$A476,1,MOD(E476-1+(COUNTIFS(F$353:$N$353,$A477)=COUNTIFS(F477:$N477,1)),E$352)+1))</f>
        <v>0</v>
      </c>
      <c r="F477" s="319">
        <f ca="1">IF($A477&lt;&gt;F$353,0,IF($A477&lt;&gt;$A476,1,MOD(F476-1+(COUNTIFS(G$353:$N$353,$A477)=COUNTIFS(G477:$N477,1)),F$352)+1))</f>
        <v>0</v>
      </c>
      <c r="G477" s="319">
        <f ca="1">IF($A477&lt;&gt;G$353,0,IF($A477&lt;&gt;$A476,1,MOD(G476-1+(COUNTIFS(H$353:$N$353,$A477)=COUNTIFS(H477:$N477,1)),G$352)+1))</f>
        <v>1</v>
      </c>
      <c r="H477" s="319">
        <f ca="1">IF($A477&lt;&gt;H$353,0,IF($A477&lt;&gt;$A476,1,MOD(H476-1+(COUNTIFS(I$353:$N$353,$A477)=COUNTIFS(I477:$N477,1)),H$352)+1))</f>
        <v>3</v>
      </c>
      <c r="I477" s="319">
        <f ca="1">IF($A477&lt;&gt;I$353,0,IF($A477&lt;&gt;$A476,1,MOD(I476-1+(COUNTIFS(N$353:$N$353,$A477)=COUNTIFS(N477:$N477,1)),I$352)+1))</f>
        <v>1</v>
      </c>
      <c r="J477" s="319"/>
      <c r="K477" s="319"/>
      <c r="L477" s="319"/>
      <c r="M477" s="319"/>
      <c r="O477">
        <v>123</v>
      </c>
      <c r="P477" s="124">
        <f t="shared" ca="1" si="901"/>
        <v>0</v>
      </c>
      <c r="Q477" s="124">
        <f t="shared" ca="1" si="902"/>
        <v>0</v>
      </c>
      <c r="R477" s="124">
        <f t="shared" ca="1" si="903"/>
        <v>0</v>
      </c>
      <c r="S477" s="124">
        <f t="shared" ca="1" si="904"/>
        <v>0</v>
      </c>
      <c r="T477" s="124">
        <v>0</v>
      </c>
      <c r="U477" s="124">
        <f t="shared" ca="1" si="905"/>
        <v>0.5</v>
      </c>
      <c r="V477" s="124">
        <f t="shared" ca="1" si="906"/>
        <v>-0.5</v>
      </c>
      <c r="W477" s="124"/>
      <c r="X477" s="124"/>
      <c r="Y477" s="124"/>
      <c r="Z477" s="124"/>
    </row>
    <row r="478" spans="1:26" outlineLevel="1">
      <c r="A478">
        <f t="shared" ca="1" si="907"/>
        <v>2</v>
      </c>
      <c r="B478" t="str">
        <f t="shared" ca="1" si="893"/>
        <v>EP2 LPD1 LPS3 LPM2</v>
      </c>
      <c r="C478" s="321">
        <f ca="1">IF($A478&lt;&gt;$A477,1,MOD(C477-1+(COUNTIFS(D$353:$N$353,$A478)=COUNTIFS(D478:$N478,1)),C$352)+1)</f>
        <v>2</v>
      </c>
      <c r="D478" s="319">
        <f ca="1">IF($A478&lt;&gt;D$353,0,IF($A478&lt;&gt;$A477,1,MOD(D477-1+(COUNTIFS(E$353:$N$353,$A478)=COUNTIFS(E478:$N478,1)),D$352)+1))</f>
        <v>0</v>
      </c>
      <c r="E478" s="319">
        <f ca="1">IF($A478&lt;&gt;E$353,0,IF($A478&lt;&gt;$A477,1,MOD(E477-1+(COUNTIFS(F$353:$N$353,$A478)=COUNTIFS(F478:$N478,1)),E$352)+1))</f>
        <v>0</v>
      </c>
      <c r="F478" s="319">
        <f ca="1">IF($A478&lt;&gt;F$353,0,IF($A478&lt;&gt;$A477,1,MOD(F477-1+(COUNTIFS(G$353:$N$353,$A478)=COUNTIFS(G478:$N478,1)),F$352)+1))</f>
        <v>0</v>
      </c>
      <c r="G478" s="319">
        <f ca="1">IF($A478&lt;&gt;G$353,0,IF($A478&lt;&gt;$A477,1,MOD(G477-1+(COUNTIFS(H$353:$N$353,$A478)=COUNTIFS(H478:$N478,1)),G$352)+1))</f>
        <v>1</v>
      </c>
      <c r="H478" s="319">
        <f ca="1">IF($A478&lt;&gt;H$353,0,IF($A478&lt;&gt;$A477,1,MOD(H477-1+(COUNTIFS(I$353:$N$353,$A478)=COUNTIFS(I478:$N478,1)),H$352)+1))</f>
        <v>3</v>
      </c>
      <c r="I478" s="319">
        <f ca="1">IF($A478&lt;&gt;I$353,0,IF($A478&lt;&gt;$A477,1,MOD(I477-1+(COUNTIFS(N$353:$N$353,$A478)=COUNTIFS(N478:$N478,1)),I$352)+1))</f>
        <v>2</v>
      </c>
      <c r="J478" s="319"/>
      <c r="K478" s="319"/>
      <c r="L478" s="319"/>
      <c r="M478" s="319"/>
      <c r="O478">
        <v>124</v>
      </c>
      <c r="P478" s="124">
        <f t="shared" ca="1" si="901"/>
        <v>0</v>
      </c>
      <c r="Q478" s="124">
        <f t="shared" ca="1" si="902"/>
        <v>0</v>
      </c>
      <c r="R478" s="124">
        <f t="shared" ca="1" si="903"/>
        <v>0</v>
      </c>
      <c r="S478" s="124">
        <f t="shared" ca="1" si="904"/>
        <v>0</v>
      </c>
      <c r="T478" s="124">
        <v>0</v>
      </c>
      <c r="U478" s="124">
        <f t="shared" ca="1" si="905"/>
        <v>0.5</v>
      </c>
      <c r="V478" s="124">
        <f t="shared" ca="1" si="906"/>
        <v>0</v>
      </c>
      <c r="W478" s="124"/>
      <c r="X478" s="124"/>
      <c r="Y478" s="124"/>
      <c r="Z478" s="124"/>
    </row>
    <row r="479" spans="1:26" outlineLevel="1">
      <c r="A479">
        <f t="shared" ca="1" si="907"/>
        <v>2</v>
      </c>
      <c r="B479" t="str">
        <f t="shared" ca="1" si="893"/>
        <v>EP2 LPD1 LPS3 LPM3</v>
      </c>
      <c r="C479" s="321">
        <f ca="1">IF($A479&lt;&gt;$A478,1,MOD(C478-1+(COUNTIFS(D$353:$N$353,$A479)=COUNTIFS(D479:$N479,1)),C$352)+1)</f>
        <v>2</v>
      </c>
      <c r="D479" s="319">
        <f ca="1">IF($A479&lt;&gt;D$353,0,IF($A479&lt;&gt;$A478,1,MOD(D478-1+(COUNTIFS(E$353:$N$353,$A479)=COUNTIFS(E479:$N479,1)),D$352)+1))</f>
        <v>0</v>
      </c>
      <c r="E479" s="319">
        <f ca="1">IF($A479&lt;&gt;E$353,0,IF($A479&lt;&gt;$A478,1,MOD(E478-1+(COUNTIFS(F$353:$N$353,$A479)=COUNTIFS(F479:$N479,1)),E$352)+1))</f>
        <v>0</v>
      </c>
      <c r="F479" s="319">
        <f ca="1">IF($A479&lt;&gt;F$353,0,IF($A479&lt;&gt;$A478,1,MOD(F478-1+(COUNTIFS(G$353:$N$353,$A479)=COUNTIFS(G479:$N479,1)),F$352)+1))</f>
        <v>0</v>
      </c>
      <c r="G479" s="319">
        <f ca="1">IF($A479&lt;&gt;G$353,0,IF($A479&lt;&gt;$A478,1,MOD(G478-1+(COUNTIFS(H$353:$N$353,$A479)=COUNTIFS(H479:$N479,1)),G$352)+1))</f>
        <v>1</v>
      </c>
      <c r="H479" s="319">
        <f ca="1">IF($A479&lt;&gt;H$353,0,IF($A479&lt;&gt;$A478,1,MOD(H478-1+(COUNTIFS(I$353:$N$353,$A479)=COUNTIFS(I479:$N479,1)),H$352)+1))</f>
        <v>3</v>
      </c>
      <c r="I479" s="319">
        <f ca="1">IF($A479&lt;&gt;I$353,0,IF($A479&lt;&gt;$A478,1,MOD(I478-1+(COUNTIFS(N$353:$N$353,$A479)=COUNTIFS(N479:$N479,1)),I$352)+1))</f>
        <v>3</v>
      </c>
      <c r="J479" s="319"/>
      <c r="K479" s="319"/>
      <c r="L479" s="319"/>
      <c r="M479" s="319"/>
      <c r="O479">
        <v>125</v>
      </c>
      <c r="P479" s="124">
        <f t="shared" ca="1" si="901"/>
        <v>0</v>
      </c>
      <c r="Q479" s="124">
        <f t="shared" ca="1" si="902"/>
        <v>0</v>
      </c>
      <c r="R479" s="124">
        <f t="shared" ca="1" si="903"/>
        <v>0</v>
      </c>
      <c r="S479" s="124">
        <f t="shared" ca="1" si="904"/>
        <v>0</v>
      </c>
      <c r="T479" s="124">
        <v>0</v>
      </c>
      <c r="U479" s="124">
        <f t="shared" ca="1" si="905"/>
        <v>0.5</v>
      </c>
      <c r="V479" s="124">
        <f t="shared" ca="1" si="906"/>
        <v>0.5</v>
      </c>
      <c r="W479" s="124"/>
      <c r="X479" s="124"/>
      <c r="Y479" s="124"/>
      <c r="Z479" s="124"/>
    </row>
    <row r="480" spans="1:26" outlineLevel="1">
      <c r="A480">
        <f t="shared" ca="1" si="907"/>
        <v>2</v>
      </c>
      <c r="B480" t="str">
        <f t="shared" ca="1" si="893"/>
        <v>EP3 LPD1 LPS1 LPM1</v>
      </c>
      <c r="C480" s="321">
        <f ca="1">IF($A480&lt;&gt;$A479,1,MOD(C479-1+(COUNTIFS(D$353:$N$353,$A480)=COUNTIFS(D480:$N480,1)),C$352)+1)</f>
        <v>3</v>
      </c>
      <c r="D480" s="319">
        <f ca="1">IF($A480&lt;&gt;D$353,0,IF($A480&lt;&gt;$A479,1,MOD(D479-1+(COUNTIFS(E$353:$N$353,$A480)=COUNTIFS(E480:$N480,1)),D$352)+1))</f>
        <v>0</v>
      </c>
      <c r="E480" s="319">
        <f ca="1">IF($A480&lt;&gt;E$353,0,IF($A480&lt;&gt;$A479,1,MOD(E479-1+(COUNTIFS(F$353:$N$353,$A480)=COUNTIFS(F480:$N480,1)),E$352)+1))</f>
        <v>0</v>
      </c>
      <c r="F480" s="319">
        <f ca="1">IF($A480&lt;&gt;F$353,0,IF($A480&lt;&gt;$A479,1,MOD(F479-1+(COUNTIFS(G$353:$N$353,$A480)=COUNTIFS(G480:$N480,1)),F$352)+1))</f>
        <v>0</v>
      </c>
      <c r="G480" s="319">
        <f ca="1">IF($A480&lt;&gt;G$353,0,IF($A480&lt;&gt;$A479,1,MOD(G479-1+(COUNTIFS(H$353:$N$353,$A480)=COUNTIFS(H480:$N480,1)),G$352)+1))</f>
        <v>1</v>
      </c>
      <c r="H480" s="319">
        <f ca="1">IF($A480&lt;&gt;H$353,0,IF($A480&lt;&gt;$A479,1,MOD(H479-1+(COUNTIFS(I$353:$N$353,$A480)=COUNTIFS(I480:$N480,1)),H$352)+1))</f>
        <v>1</v>
      </c>
      <c r="I480" s="319">
        <f ca="1">IF($A480&lt;&gt;I$353,0,IF($A480&lt;&gt;$A479,1,MOD(I479-1+(COUNTIFS(N$353:$N$353,$A480)=COUNTIFS(N480:$N480,1)),I$352)+1))</f>
        <v>1</v>
      </c>
      <c r="J480" s="319"/>
      <c r="K480" s="319"/>
      <c r="L480" s="319"/>
      <c r="M480" s="319"/>
      <c r="O480">
        <v>126</v>
      </c>
      <c r="P480" s="124">
        <f t="shared" ca="1" si="901"/>
        <v>0.5</v>
      </c>
      <c r="Q480" s="124">
        <f t="shared" ca="1" si="902"/>
        <v>0</v>
      </c>
      <c r="R480" s="124">
        <f t="shared" ca="1" si="903"/>
        <v>0</v>
      </c>
      <c r="S480" s="124">
        <f t="shared" ca="1" si="904"/>
        <v>0</v>
      </c>
      <c r="T480" s="124">
        <v>0</v>
      </c>
      <c r="U480" s="124">
        <f t="shared" ca="1" si="905"/>
        <v>-0.5</v>
      </c>
      <c r="V480" s="124">
        <f t="shared" ca="1" si="906"/>
        <v>-0.5</v>
      </c>
      <c r="W480" s="124"/>
      <c r="X480" s="124"/>
      <c r="Y480" s="124"/>
      <c r="Z480" s="124"/>
    </row>
    <row r="481" spans="1:26" outlineLevel="1">
      <c r="A481">
        <f t="shared" ca="1" si="907"/>
        <v>2</v>
      </c>
      <c r="B481" t="str">
        <f t="shared" ca="1" si="893"/>
        <v>EP3 LPD1 LPS1 LPM2</v>
      </c>
      <c r="C481" s="321">
        <f ca="1">IF($A481&lt;&gt;$A480,1,MOD(C480-1+(COUNTIFS(D$353:$N$353,$A481)=COUNTIFS(D481:$N481,1)),C$352)+1)</f>
        <v>3</v>
      </c>
      <c r="D481" s="319">
        <f ca="1">IF($A481&lt;&gt;D$353,0,IF($A481&lt;&gt;$A480,1,MOD(D480-1+(COUNTIFS(E$353:$N$353,$A481)=COUNTIFS(E481:$N481,1)),D$352)+1))</f>
        <v>0</v>
      </c>
      <c r="E481" s="319">
        <f ca="1">IF($A481&lt;&gt;E$353,0,IF($A481&lt;&gt;$A480,1,MOD(E480-1+(COUNTIFS(F$353:$N$353,$A481)=COUNTIFS(F481:$N481,1)),E$352)+1))</f>
        <v>0</v>
      </c>
      <c r="F481" s="319">
        <f ca="1">IF($A481&lt;&gt;F$353,0,IF($A481&lt;&gt;$A480,1,MOD(F480-1+(COUNTIFS(G$353:$N$353,$A481)=COUNTIFS(G481:$N481,1)),F$352)+1))</f>
        <v>0</v>
      </c>
      <c r="G481" s="319">
        <f ca="1">IF($A481&lt;&gt;G$353,0,IF($A481&lt;&gt;$A480,1,MOD(G480-1+(COUNTIFS(H$353:$N$353,$A481)=COUNTIFS(H481:$N481,1)),G$352)+1))</f>
        <v>1</v>
      </c>
      <c r="H481" s="319">
        <f ca="1">IF($A481&lt;&gt;H$353,0,IF($A481&lt;&gt;$A480,1,MOD(H480-1+(COUNTIFS(I$353:$N$353,$A481)=COUNTIFS(I481:$N481,1)),H$352)+1))</f>
        <v>1</v>
      </c>
      <c r="I481" s="319">
        <f ca="1">IF($A481&lt;&gt;I$353,0,IF($A481&lt;&gt;$A480,1,MOD(I480-1+(COUNTIFS(N$353:$N$353,$A481)=COUNTIFS(N481:$N481,1)),I$352)+1))</f>
        <v>2</v>
      </c>
      <c r="J481" s="319"/>
      <c r="K481" s="319"/>
      <c r="L481" s="319"/>
      <c r="M481" s="319"/>
      <c r="O481">
        <v>127</v>
      </c>
      <c r="P481" s="124">
        <f t="shared" ca="1" si="901"/>
        <v>0.5</v>
      </c>
      <c r="Q481" s="124">
        <f t="shared" ca="1" si="902"/>
        <v>0</v>
      </c>
      <c r="R481" s="124">
        <f t="shared" ca="1" si="903"/>
        <v>0</v>
      </c>
      <c r="S481" s="124">
        <f t="shared" ca="1" si="904"/>
        <v>0</v>
      </c>
      <c r="T481" s="124">
        <v>0</v>
      </c>
      <c r="U481" s="124">
        <f t="shared" ca="1" si="905"/>
        <v>-0.5</v>
      </c>
      <c r="V481" s="124">
        <f t="shared" ca="1" si="906"/>
        <v>0</v>
      </c>
      <c r="W481" s="124"/>
      <c r="X481" s="124"/>
      <c r="Y481" s="124"/>
      <c r="Z481" s="124"/>
    </row>
    <row r="482" spans="1:26" outlineLevel="1">
      <c r="A482">
        <f t="shared" ca="1" si="907"/>
        <v>2</v>
      </c>
      <c r="B482" t="str">
        <f t="shared" ca="1" si="893"/>
        <v>EP3 LPD1 LPS1 LPM3</v>
      </c>
      <c r="C482" s="321">
        <f ca="1">IF($A482&lt;&gt;$A481,1,MOD(C481-1+(COUNTIFS(D$353:$N$353,$A482)=COUNTIFS(D482:$N482,1)),C$352)+1)</f>
        <v>3</v>
      </c>
      <c r="D482" s="319">
        <f ca="1">IF($A482&lt;&gt;D$353,0,IF($A482&lt;&gt;$A481,1,MOD(D481-1+(COUNTIFS(E$353:$N$353,$A482)=COUNTIFS(E482:$N482,1)),D$352)+1))</f>
        <v>0</v>
      </c>
      <c r="E482" s="319">
        <f ca="1">IF($A482&lt;&gt;E$353,0,IF($A482&lt;&gt;$A481,1,MOD(E481-1+(COUNTIFS(F$353:$N$353,$A482)=COUNTIFS(F482:$N482,1)),E$352)+1))</f>
        <v>0</v>
      </c>
      <c r="F482" s="319">
        <f ca="1">IF($A482&lt;&gt;F$353,0,IF($A482&lt;&gt;$A481,1,MOD(F481-1+(COUNTIFS(G$353:$N$353,$A482)=COUNTIFS(G482:$N482,1)),F$352)+1))</f>
        <v>0</v>
      </c>
      <c r="G482" s="319">
        <f ca="1">IF($A482&lt;&gt;G$353,0,IF($A482&lt;&gt;$A481,1,MOD(G481-1+(COUNTIFS(H$353:$N$353,$A482)=COUNTIFS(H482:$N482,1)),G$352)+1))</f>
        <v>1</v>
      </c>
      <c r="H482" s="319">
        <f ca="1">IF($A482&lt;&gt;H$353,0,IF($A482&lt;&gt;$A481,1,MOD(H481-1+(COUNTIFS(I$353:$N$353,$A482)=COUNTIFS(I482:$N482,1)),H$352)+1))</f>
        <v>1</v>
      </c>
      <c r="I482" s="319">
        <f ca="1">IF($A482&lt;&gt;I$353,0,IF($A482&lt;&gt;$A481,1,MOD(I481-1+(COUNTIFS(N$353:$N$353,$A482)=COUNTIFS(N482:$N482,1)),I$352)+1))</f>
        <v>3</v>
      </c>
      <c r="J482" s="319"/>
      <c r="K482" s="319"/>
      <c r="L482" s="319"/>
      <c r="M482" s="319"/>
      <c r="O482">
        <v>128</v>
      </c>
      <c r="P482" s="124">
        <f t="shared" ca="1" si="901"/>
        <v>0.5</v>
      </c>
      <c r="Q482" s="124">
        <f t="shared" ca="1" si="902"/>
        <v>0</v>
      </c>
      <c r="R482" s="124">
        <f t="shared" ca="1" si="903"/>
        <v>0</v>
      </c>
      <c r="S482" s="124">
        <f t="shared" ca="1" si="904"/>
        <v>0</v>
      </c>
      <c r="T482" s="124">
        <v>0</v>
      </c>
      <c r="U482" s="124">
        <f t="shared" ca="1" si="905"/>
        <v>-0.5</v>
      </c>
      <c r="V482" s="124">
        <f t="shared" ca="1" si="906"/>
        <v>0.5</v>
      </c>
      <c r="W482" s="124"/>
      <c r="X482" s="124"/>
      <c r="Y482" s="124"/>
      <c r="Z482" s="124"/>
    </row>
    <row r="483" spans="1:26" outlineLevel="1">
      <c r="A483">
        <f t="shared" ca="1" si="907"/>
        <v>2</v>
      </c>
      <c r="B483" t="str">
        <f t="shared" ref="B483:B546" ca="1" si="908">"EP"&amp;$C483&amp;IF($A483=0," LPAll"&amp;$D483,"")&amp;IF($A483=1," LPD"&amp;$E483&amp;" LPS"&amp;$F483,"")&amp;IF($A483=2," LPD"&amp;$G483&amp;" LPS"&amp;$H483&amp;" LPM"&amp;$I483,"")</f>
        <v>EP3 LPD1 LPS2 LPM1</v>
      </c>
      <c r="C483" s="321">
        <f ca="1">IF($A483&lt;&gt;$A482,1,MOD(C482-1+(COUNTIFS(D$353:$N$353,$A483)=COUNTIFS(D483:$N483,1)),C$352)+1)</f>
        <v>3</v>
      </c>
      <c r="D483" s="319">
        <f ca="1">IF($A483&lt;&gt;D$353,0,IF($A483&lt;&gt;$A482,1,MOD(D482-1+(COUNTIFS(E$353:$N$353,$A483)=COUNTIFS(E483:$N483,1)),D$352)+1))</f>
        <v>0</v>
      </c>
      <c r="E483" s="319">
        <f ca="1">IF($A483&lt;&gt;E$353,0,IF($A483&lt;&gt;$A482,1,MOD(E482-1+(COUNTIFS(F$353:$N$353,$A483)=COUNTIFS(F483:$N483,1)),E$352)+1))</f>
        <v>0</v>
      </c>
      <c r="F483" s="319">
        <f ca="1">IF($A483&lt;&gt;F$353,0,IF($A483&lt;&gt;$A482,1,MOD(F482-1+(COUNTIFS(G$353:$N$353,$A483)=COUNTIFS(G483:$N483,1)),F$352)+1))</f>
        <v>0</v>
      </c>
      <c r="G483" s="319">
        <f ca="1">IF($A483&lt;&gt;G$353,0,IF($A483&lt;&gt;$A482,1,MOD(G482-1+(COUNTIFS(H$353:$N$353,$A483)=COUNTIFS(H483:$N483,1)),G$352)+1))</f>
        <v>1</v>
      </c>
      <c r="H483" s="319">
        <f ca="1">IF($A483&lt;&gt;H$353,0,IF($A483&lt;&gt;$A482,1,MOD(H482-1+(COUNTIFS(I$353:$N$353,$A483)=COUNTIFS(I483:$N483,1)),H$352)+1))</f>
        <v>2</v>
      </c>
      <c r="I483" s="319">
        <f ca="1">IF($A483&lt;&gt;I$353,0,IF($A483&lt;&gt;$A482,1,MOD(I482-1+(COUNTIFS(N$353:$N$353,$A483)=COUNTIFS(N483:$N483,1)),I$352)+1))</f>
        <v>1</v>
      </c>
      <c r="J483" s="319"/>
      <c r="K483" s="319"/>
      <c r="L483" s="319"/>
      <c r="M483" s="319"/>
      <c r="O483">
        <v>129</v>
      </c>
      <c r="P483" s="124">
        <f t="shared" ca="1" si="901"/>
        <v>0.5</v>
      </c>
      <c r="Q483" s="124">
        <f t="shared" ca="1" si="902"/>
        <v>0</v>
      </c>
      <c r="R483" s="124">
        <f t="shared" ca="1" si="903"/>
        <v>0</v>
      </c>
      <c r="S483" s="124">
        <f t="shared" ca="1" si="904"/>
        <v>0</v>
      </c>
      <c r="T483" s="124">
        <v>0</v>
      </c>
      <c r="U483" s="124">
        <f t="shared" ca="1" si="905"/>
        <v>0</v>
      </c>
      <c r="V483" s="124">
        <f t="shared" ca="1" si="906"/>
        <v>-0.5</v>
      </c>
      <c r="W483" s="124"/>
      <c r="X483" s="124"/>
      <c r="Y483" s="124"/>
      <c r="Z483" s="124"/>
    </row>
    <row r="484" spans="1:26" outlineLevel="1">
      <c r="A484">
        <f t="shared" ca="1" si="907"/>
        <v>2</v>
      </c>
      <c r="B484" t="str">
        <f t="shared" ca="1" si="908"/>
        <v>EP3 LPD1 LPS2 LPM2</v>
      </c>
      <c r="C484" s="321">
        <f ca="1">IF($A484&lt;&gt;$A483,1,MOD(C483-1+(COUNTIFS(D$353:$N$353,$A484)=COUNTIFS(D484:$N484,1)),C$352)+1)</f>
        <v>3</v>
      </c>
      <c r="D484" s="319">
        <f ca="1">IF($A484&lt;&gt;D$353,0,IF($A484&lt;&gt;$A483,1,MOD(D483-1+(COUNTIFS(E$353:$N$353,$A484)=COUNTIFS(E484:$N484,1)),D$352)+1))</f>
        <v>0</v>
      </c>
      <c r="E484" s="319">
        <f ca="1">IF($A484&lt;&gt;E$353,0,IF($A484&lt;&gt;$A483,1,MOD(E483-1+(COUNTIFS(F$353:$N$353,$A484)=COUNTIFS(F484:$N484,1)),E$352)+1))</f>
        <v>0</v>
      </c>
      <c r="F484" s="319">
        <f ca="1">IF($A484&lt;&gt;F$353,0,IF($A484&lt;&gt;$A483,1,MOD(F483-1+(COUNTIFS(G$353:$N$353,$A484)=COUNTIFS(G484:$N484,1)),F$352)+1))</f>
        <v>0</v>
      </c>
      <c r="G484" s="319">
        <f ca="1">IF($A484&lt;&gt;G$353,0,IF($A484&lt;&gt;$A483,1,MOD(G483-1+(COUNTIFS(H$353:$N$353,$A484)=COUNTIFS(H484:$N484,1)),G$352)+1))</f>
        <v>1</v>
      </c>
      <c r="H484" s="319">
        <f ca="1">IF($A484&lt;&gt;H$353,0,IF($A484&lt;&gt;$A483,1,MOD(H483-1+(COUNTIFS(I$353:$N$353,$A484)=COUNTIFS(I484:$N484,1)),H$352)+1))</f>
        <v>2</v>
      </c>
      <c r="I484" s="319">
        <f ca="1">IF($A484&lt;&gt;I$353,0,IF($A484&lt;&gt;$A483,1,MOD(I483-1+(COUNTIFS(N$353:$N$353,$A484)=COUNTIFS(N484:$N484,1)),I$352)+1))</f>
        <v>2</v>
      </c>
      <c r="J484" s="319"/>
      <c r="K484" s="319"/>
      <c r="L484" s="319"/>
      <c r="M484" s="319"/>
      <c r="O484">
        <v>130</v>
      </c>
      <c r="P484" s="124">
        <f t="shared" ca="1" si="901"/>
        <v>0.5</v>
      </c>
      <c r="Q484" s="124">
        <f t="shared" ca="1" si="902"/>
        <v>0</v>
      </c>
      <c r="R484" s="124">
        <f t="shared" ca="1" si="903"/>
        <v>0</v>
      </c>
      <c r="S484" s="124">
        <f t="shared" ca="1" si="904"/>
        <v>0</v>
      </c>
      <c r="T484" s="124">
        <v>0</v>
      </c>
      <c r="U484" s="124">
        <f t="shared" ca="1" si="905"/>
        <v>0</v>
      </c>
      <c r="V484" s="124">
        <f t="shared" ca="1" si="906"/>
        <v>0</v>
      </c>
      <c r="W484" s="124"/>
      <c r="X484" s="124"/>
      <c r="Y484" s="124"/>
      <c r="Z484" s="124"/>
    </row>
    <row r="485" spans="1:26" outlineLevel="1">
      <c r="A485">
        <f t="shared" ca="1" si="907"/>
        <v>2</v>
      </c>
      <c r="B485" t="str">
        <f t="shared" ca="1" si="908"/>
        <v>EP3 LPD1 LPS2 LPM3</v>
      </c>
      <c r="C485" s="321">
        <f ca="1">IF($A485&lt;&gt;$A484,1,MOD(C484-1+(COUNTIFS(D$353:$N$353,$A485)=COUNTIFS(D485:$N485,1)),C$352)+1)</f>
        <v>3</v>
      </c>
      <c r="D485" s="319">
        <f ca="1">IF($A485&lt;&gt;D$353,0,IF($A485&lt;&gt;$A484,1,MOD(D484-1+(COUNTIFS(E$353:$N$353,$A485)=COUNTIFS(E485:$N485,1)),D$352)+1))</f>
        <v>0</v>
      </c>
      <c r="E485" s="319">
        <f ca="1">IF($A485&lt;&gt;E$353,0,IF($A485&lt;&gt;$A484,1,MOD(E484-1+(COUNTIFS(F$353:$N$353,$A485)=COUNTIFS(F485:$N485,1)),E$352)+1))</f>
        <v>0</v>
      </c>
      <c r="F485" s="319">
        <f ca="1">IF($A485&lt;&gt;F$353,0,IF($A485&lt;&gt;$A484,1,MOD(F484-1+(COUNTIFS(G$353:$N$353,$A485)=COUNTIFS(G485:$N485,1)),F$352)+1))</f>
        <v>0</v>
      </c>
      <c r="G485" s="319">
        <f ca="1">IF($A485&lt;&gt;G$353,0,IF($A485&lt;&gt;$A484,1,MOD(G484-1+(COUNTIFS(H$353:$N$353,$A485)=COUNTIFS(H485:$N485,1)),G$352)+1))</f>
        <v>1</v>
      </c>
      <c r="H485" s="319">
        <f ca="1">IF($A485&lt;&gt;H$353,0,IF($A485&lt;&gt;$A484,1,MOD(H484-1+(COUNTIFS(I$353:$N$353,$A485)=COUNTIFS(I485:$N485,1)),H$352)+1))</f>
        <v>2</v>
      </c>
      <c r="I485" s="319">
        <f ca="1">IF($A485&lt;&gt;I$353,0,IF($A485&lt;&gt;$A484,1,MOD(I484-1+(COUNTIFS(N$353:$N$353,$A485)=COUNTIFS(N485:$N485,1)),I$352)+1))</f>
        <v>3</v>
      </c>
      <c r="J485" s="319"/>
      <c r="K485" s="319"/>
      <c r="L485" s="319"/>
      <c r="M485" s="319"/>
      <c r="O485">
        <v>131</v>
      </c>
      <c r="P485" s="124">
        <f t="shared" ca="1" si="901"/>
        <v>0.5</v>
      </c>
      <c r="Q485" s="124">
        <f t="shared" ca="1" si="902"/>
        <v>0</v>
      </c>
      <c r="R485" s="124">
        <f t="shared" ca="1" si="903"/>
        <v>0</v>
      </c>
      <c r="S485" s="124">
        <f t="shared" ca="1" si="904"/>
        <v>0</v>
      </c>
      <c r="T485" s="124">
        <v>0</v>
      </c>
      <c r="U485" s="124">
        <f t="shared" ca="1" si="905"/>
        <v>0</v>
      </c>
      <c r="V485" s="124">
        <f t="shared" ca="1" si="906"/>
        <v>0.5</v>
      </c>
      <c r="W485" s="124"/>
      <c r="X485" s="124"/>
      <c r="Y485" s="124"/>
      <c r="Z485" s="124"/>
    </row>
    <row r="486" spans="1:26" outlineLevel="1">
      <c r="A486">
        <f t="shared" ca="1" si="907"/>
        <v>2</v>
      </c>
      <c r="B486" t="str">
        <f t="shared" ca="1" si="908"/>
        <v>EP3 LPD1 LPS3 LPM1</v>
      </c>
      <c r="C486" s="321">
        <f ca="1">IF($A486&lt;&gt;$A485,1,MOD(C485-1+(COUNTIFS(D$353:$N$353,$A486)=COUNTIFS(D486:$N486,1)),C$352)+1)</f>
        <v>3</v>
      </c>
      <c r="D486" s="319">
        <f ca="1">IF($A486&lt;&gt;D$353,0,IF($A486&lt;&gt;$A485,1,MOD(D485-1+(COUNTIFS(E$353:$N$353,$A486)=COUNTIFS(E486:$N486,1)),D$352)+1))</f>
        <v>0</v>
      </c>
      <c r="E486" s="319">
        <f ca="1">IF($A486&lt;&gt;E$353,0,IF($A486&lt;&gt;$A485,1,MOD(E485-1+(COUNTIFS(F$353:$N$353,$A486)=COUNTIFS(F486:$N486,1)),E$352)+1))</f>
        <v>0</v>
      </c>
      <c r="F486" s="319">
        <f ca="1">IF($A486&lt;&gt;F$353,0,IF($A486&lt;&gt;$A485,1,MOD(F485-1+(COUNTIFS(G$353:$N$353,$A486)=COUNTIFS(G486:$N486,1)),F$352)+1))</f>
        <v>0</v>
      </c>
      <c r="G486" s="319">
        <f ca="1">IF($A486&lt;&gt;G$353,0,IF($A486&lt;&gt;$A485,1,MOD(G485-1+(COUNTIFS(H$353:$N$353,$A486)=COUNTIFS(H486:$N486,1)),G$352)+1))</f>
        <v>1</v>
      </c>
      <c r="H486" s="319">
        <f ca="1">IF($A486&lt;&gt;H$353,0,IF($A486&lt;&gt;$A485,1,MOD(H485-1+(COUNTIFS(I$353:$N$353,$A486)=COUNTIFS(I486:$N486,1)),H$352)+1))</f>
        <v>3</v>
      </c>
      <c r="I486" s="319">
        <f ca="1">IF($A486&lt;&gt;I$353,0,IF($A486&lt;&gt;$A485,1,MOD(I485-1+(COUNTIFS(N$353:$N$353,$A486)=COUNTIFS(N486:$N486,1)),I$352)+1))</f>
        <v>1</v>
      </c>
      <c r="J486" s="319"/>
      <c r="K486" s="319"/>
      <c r="L486" s="319"/>
      <c r="M486" s="319"/>
      <c r="O486">
        <v>132</v>
      </c>
      <c r="P486" s="124">
        <f t="shared" ca="1" si="901"/>
        <v>0.5</v>
      </c>
      <c r="Q486" s="124">
        <f t="shared" ca="1" si="902"/>
        <v>0</v>
      </c>
      <c r="R486" s="124">
        <f t="shared" ca="1" si="903"/>
        <v>0</v>
      </c>
      <c r="S486" s="124">
        <f t="shared" ca="1" si="904"/>
        <v>0</v>
      </c>
      <c r="T486" s="124">
        <v>0</v>
      </c>
      <c r="U486" s="124">
        <f t="shared" ca="1" si="905"/>
        <v>0.5</v>
      </c>
      <c r="V486" s="124">
        <f t="shared" ca="1" si="906"/>
        <v>-0.5</v>
      </c>
      <c r="W486" s="124"/>
      <c r="X486" s="124"/>
      <c r="Y486" s="124"/>
      <c r="Z486" s="124"/>
    </row>
    <row r="487" spans="1:26" outlineLevel="1">
      <c r="A487">
        <f t="shared" ca="1" si="907"/>
        <v>2</v>
      </c>
      <c r="B487" t="str">
        <f t="shared" ca="1" si="908"/>
        <v>EP3 LPD1 LPS3 LPM2</v>
      </c>
      <c r="C487" s="321">
        <f ca="1">IF($A487&lt;&gt;$A486,1,MOD(C486-1+(COUNTIFS(D$353:$N$353,$A487)=COUNTIFS(D487:$N487,1)),C$352)+1)</f>
        <v>3</v>
      </c>
      <c r="D487" s="319">
        <f ca="1">IF($A487&lt;&gt;D$353,0,IF($A487&lt;&gt;$A486,1,MOD(D486-1+(COUNTIFS(E$353:$N$353,$A487)=COUNTIFS(E487:$N487,1)),D$352)+1))</f>
        <v>0</v>
      </c>
      <c r="E487" s="319">
        <f ca="1">IF($A487&lt;&gt;E$353,0,IF($A487&lt;&gt;$A486,1,MOD(E486-1+(COUNTIFS(F$353:$N$353,$A487)=COUNTIFS(F487:$N487,1)),E$352)+1))</f>
        <v>0</v>
      </c>
      <c r="F487" s="319">
        <f ca="1">IF($A487&lt;&gt;F$353,0,IF($A487&lt;&gt;$A486,1,MOD(F486-1+(COUNTIFS(G$353:$N$353,$A487)=COUNTIFS(G487:$N487,1)),F$352)+1))</f>
        <v>0</v>
      </c>
      <c r="G487" s="319">
        <f ca="1">IF($A487&lt;&gt;G$353,0,IF($A487&lt;&gt;$A486,1,MOD(G486-1+(COUNTIFS(H$353:$N$353,$A487)=COUNTIFS(H487:$N487,1)),G$352)+1))</f>
        <v>1</v>
      </c>
      <c r="H487" s="319">
        <f ca="1">IF($A487&lt;&gt;H$353,0,IF($A487&lt;&gt;$A486,1,MOD(H486-1+(COUNTIFS(I$353:$N$353,$A487)=COUNTIFS(I487:$N487,1)),H$352)+1))</f>
        <v>3</v>
      </c>
      <c r="I487" s="319">
        <f ca="1">IF($A487&lt;&gt;I$353,0,IF($A487&lt;&gt;$A486,1,MOD(I486-1+(COUNTIFS(N$353:$N$353,$A487)=COUNTIFS(N487:$N487,1)),I$352)+1))</f>
        <v>2</v>
      </c>
      <c r="J487" s="319"/>
      <c r="K487" s="319"/>
      <c r="L487" s="319"/>
      <c r="M487" s="319"/>
      <c r="O487">
        <v>133</v>
      </c>
      <c r="P487" s="124">
        <f t="shared" ca="1" si="901"/>
        <v>0.5</v>
      </c>
      <c r="Q487" s="124">
        <f t="shared" ca="1" si="902"/>
        <v>0</v>
      </c>
      <c r="R487" s="124">
        <f t="shared" ca="1" si="903"/>
        <v>0</v>
      </c>
      <c r="S487" s="124">
        <f t="shared" ca="1" si="904"/>
        <v>0</v>
      </c>
      <c r="T487" s="124">
        <v>0</v>
      </c>
      <c r="U487" s="124">
        <f t="shared" ca="1" si="905"/>
        <v>0.5</v>
      </c>
      <c r="V487" s="124">
        <f t="shared" ca="1" si="906"/>
        <v>0</v>
      </c>
      <c r="W487" s="124"/>
      <c r="X487" s="124"/>
      <c r="Y487" s="124"/>
      <c r="Z487" s="124"/>
    </row>
    <row r="488" spans="1:26" outlineLevel="1">
      <c r="A488">
        <f t="shared" ca="1" si="907"/>
        <v>2</v>
      </c>
      <c r="B488" t="str">
        <f t="shared" ca="1" si="908"/>
        <v>EP3 LPD1 LPS3 LPM3</v>
      </c>
      <c r="C488" s="321">
        <f ca="1">IF($A488&lt;&gt;$A487,1,MOD(C487-1+(COUNTIFS(D$353:$N$353,$A488)=COUNTIFS(D488:$N488,1)),C$352)+1)</f>
        <v>3</v>
      </c>
      <c r="D488" s="319">
        <f ca="1">IF($A488&lt;&gt;D$353,0,IF($A488&lt;&gt;$A487,1,MOD(D487-1+(COUNTIFS(E$353:$N$353,$A488)=COUNTIFS(E488:$N488,1)),D$352)+1))</f>
        <v>0</v>
      </c>
      <c r="E488" s="319">
        <f ca="1">IF($A488&lt;&gt;E$353,0,IF($A488&lt;&gt;$A487,1,MOD(E487-1+(COUNTIFS(F$353:$N$353,$A488)=COUNTIFS(F488:$N488,1)),E$352)+1))</f>
        <v>0</v>
      </c>
      <c r="F488" s="319">
        <f ca="1">IF($A488&lt;&gt;F$353,0,IF($A488&lt;&gt;$A487,1,MOD(F487-1+(COUNTIFS(G$353:$N$353,$A488)=COUNTIFS(G488:$N488,1)),F$352)+1))</f>
        <v>0</v>
      </c>
      <c r="G488" s="319">
        <f ca="1">IF($A488&lt;&gt;G$353,0,IF($A488&lt;&gt;$A487,1,MOD(G487-1+(COUNTIFS(H$353:$N$353,$A488)=COUNTIFS(H488:$N488,1)),G$352)+1))</f>
        <v>1</v>
      </c>
      <c r="H488" s="319">
        <f ca="1">IF($A488&lt;&gt;H$353,0,IF($A488&lt;&gt;$A487,1,MOD(H487-1+(COUNTIFS(I$353:$N$353,$A488)=COUNTIFS(I488:$N488,1)),H$352)+1))</f>
        <v>3</v>
      </c>
      <c r="I488" s="319">
        <f ca="1">IF($A488&lt;&gt;I$353,0,IF($A488&lt;&gt;$A487,1,MOD(I487-1+(COUNTIFS(N$353:$N$353,$A488)=COUNTIFS(N488:$N488,1)),I$352)+1))</f>
        <v>3</v>
      </c>
      <c r="J488" s="319"/>
      <c r="K488" s="319"/>
      <c r="L488" s="319"/>
      <c r="M488" s="319"/>
      <c r="O488">
        <v>134</v>
      </c>
      <c r="P488" s="124">
        <f t="shared" ca="1" si="901"/>
        <v>0.5</v>
      </c>
      <c r="Q488" s="124">
        <f t="shared" ca="1" si="902"/>
        <v>0</v>
      </c>
      <c r="R488" s="124">
        <f t="shared" ca="1" si="903"/>
        <v>0</v>
      </c>
      <c r="S488" s="124">
        <f t="shared" ca="1" si="904"/>
        <v>0</v>
      </c>
      <c r="T488" s="124">
        <v>0</v>
      </c>
      <c r="U488" s="124">
        <f t="shared" ca="1" si="905"/>
        <v>0.5</v>
      </c>
      <c r="V488" s="124">
        <f t="shared" ca="1" si="906"/>
        <v>0.5</v>
      </c>
      <c r="W488" s="124"/>
      <c r="X488" s="124"/>
      <c r="Y488" s="124"/>
      <c r="Z488" s="124"/>
    </row>
    <row r="489" spans="1:26" outlineLevel="1">
      <c r="A489">
        <f t="shared" ca="1" si="907"/>
        <v>2</v>
      </c>
      <c r="B489" t="str">
        <f t="shared" ca="1" si="908"/>
        <v>EP1 LPD1 LPS1 LPM1</v>
      </c>
      <c r="C489" s="321">
        <f ca="1">IF($A489&lt;&gt;$A488,1,MOD(C488-1+(COUNTIFS(D$353:$N$353,$A489)=COUNTIFS(D489:$N489,1)),C$352)+1)</f>
        <v>1</v>
      </c>
      <c r="D489" s="319">
        <f ca="1">IF($A489&lt;&gt;D$353,0,IF($A489&lt;&gt;$A488,1,MOD(D488-1+(COUNTIFS(E$353:$N$353,$A489)=COUNTIFS(E489:$N489,1)),D$352)+1))</f>
        <v>0</v>
      </c>
      <c r="E489" s="319">
        <f ca="1">IF($A489&lt;&gt;E$353,0,IF($A489&lt;&gt;$A488,1,MOD(E488-1+(COUNTIFS(F$353:$N$353,$A489)=COUNTIFS(F489:$N489,1)),E$352)+1))</f>
        <v>0</v>
      </c>
      <c r="F489" s="319">
        <f ca="1">IF($A489&lt;&gt;F$353,0,IF($A489&lt;&gt;$A488,1,MOD(F488-1+(COUNTIFS(G$353:$N$353,$A489)=COUNTIFS(G489:$N489,1)),F$352)+1))</f>
        <v>0</v>
      </c>
      <c r="G489" s="319">
        <f ca="1">IF($A489&lt;&gt;G$353,0,IF($A489&lt;&gt;$A488,1,MOD(G488-1+(COUNTIFS(H$353:$N$353,$A489)=COUNTIFS(H489:$N489,1)),G$352)+1))</f>
        <v>1</v>
      </c>
      <c r="H489" s="319">
        <f ca="1">IF($A489&lt;&gt;H$353,0,IF($A489&lt;&gt;$A488,1,MOD(H488-1+(COUNTIFS(I$353:$N$353,$A489)=COUNTIFS(I489:$N489,1)),H$352)+1))</f>
        <v>1</v>
      </c>
      <c r="I489" s="319">
        <f ca="1">IF($A489&lt;&gt;I$353,0,IF($A489&lt;&gt;$A488,1,MOD(I488-1+(COUNTIFS(N$353:$N$353,$A489)=COUNTIFS(N489:$N489,1)),I$352)+1))</f>
        <v>1</v>
      </c>
      <c r="J489" s="319"/>
      <c r="K489" s="319"/>
      <c r="L489" s="319"/>
      <c r="M489" s="319"/>
      <c r="O489">
        <v>135</v>
      </c>
      <c r="P489" s="124">
        <f t="shared" ca="1" si="901"/>
        <v>-0.5</v>
      </c>
      <c r="Q489" s="124">
        <f t="shared" ca="1" si="902"/>
        <v>0</v>
      </c>
      <c r="R489" s="124">
        <f t="shared" ca="1" si="903"/>
        <v>0</v>
      </c>
      <c r="S489" s="124">
        <f t="shared" ca="1" si="904"/>
        <v>0</v>
      </c>
      <c r="T489" s="124">
        <v>0</v>
      </c>
      <c r="U489" s="124">
        <f t="shared" ca="1" si="905"/>
        <v>-0.5</v>
      </c>
      <c r="V489" s="124">
        <f t="shared" ca="1" si="906"/>
        <v>-0.5</v>
      </c>
      <c r="W489" s="124"/>
      <c r="X489" s="124"/>
      <c r="Y489" s="124"/>
      <c r="Z489" s="124"/>
    </row>
    <row r="490" spans="1:26" outlineLevel="1">
      <c r="A490">
        <f t="shared" ca="1" si="907"/>
        <v>2</v>
      </c>
      <c r="B490" t="str">
        <f t="shared" ca="1" si="908"/>
        <v>EP1 LPD1 LPS1 LPM2</v>
      </c>
      <c r="C490" s="321">
        <f ca="1">IF($A490&lt;&gt;$A489,1,MOD(C489-1+(COUNTIFS(D$353:$N$353,$A490)=COUNTIFS(D490:$N490,1)),C$352)+1)</f>
        <v>1</v>
      </c>
      <c r="D490" s="319">
        <f ca="1">IF($A490&lt;&gt;D$353,0,IF($A490&lt;&gt;$A489,1,MOD(D489-1+(COUNTIFS(E$353:$N$353,$A490)=COUNTIFS(E490:$N490,1)),D$352)+1))</f>
        <v>0</v>
      </c>
      <c r="E490" s="319">
        <f ca="1">IF($A490&lt;&gt;E$353,0,IF($A490&lt;&gt;$A489,1,MOD(E489-1+(COUNTIFS(F$353:$N$353,$A490)=COUNTIFS(F490:$N490,1)),E$352)+1))</f>
        <v>0</v>
      </c>
      <c r="F490" s="319">
        <f ca="1">IF($A490&lt;&gt;F$353,0,IF($A490&lt;&gt;$A489,1,MOD(F489-1+(COUNTIFS(G$353:$N$353,$A490)=COUNTIFS(G490:$N490,1)),F$352)+1))</f>
        <v>0</v>
      </c>
      <c r="G490" s="319">
        <f ca="1">IF($A490&lt;&gt;G$353,0,IF($A490&lt;&gt;$A489,1,MOD(G489-1+(COUNTIFS(H$353:$N$353,$A490)=COUNTIFS(H490:$N490,1)),G$352)+1))</f>
        <v>1</v>
      </c>
      <c r="H490" s="319">
        <f ca="1">IF($A490&lt;&gt;H$353,0,IF($A490&lt;&gt;$A489,1,MOD(H489-1+(COUNTIFS(I$353:$N$353,$A490)=COUNTIFS(I490:$N490,1)),H$352)+1))</f>
        <v>1</v>
      </c>
      <c r="I490" s="319">
        <f ca="1">IF($A490&lt;&gt;I$353,0,IF($A490&lt;&gt;$A489,1,MOD(I489-1+(COUNTIFS(N$353:$N$353,$A490)=COUNTIFS(N490:$N490,1)),I$352)+1))</f>
        <v>2</v>
      </c>
      <c r="J490" s="319"/>
      <c r="K490" s="319"/>
      <c r="L490" s="319"/>
      <c r="M490" s="319"/>
      <c r="O490">
        <v>136</v>
      </c>
      <c r="P490" s="124">
        <f t="shared" ca="1" si="901"/>
        <v>-0.5</v>
      </c>
      <c r="Q490" s="124">
        <f t="shared" ca="1" si="902"/>
        <v>0</v>
      </c>
      <c r="R490" s="124">
        <f t="shared" ca="1" si="903"/>
        <v>0</v>
      </c>
      <c r="S490" s="124">
        <f t="shared" ca="1" si="904"/>
        <v>0</v>
      </c>
      <c r="T490" s="124">
        <v>0</v>
      </c>
      <c r="U490" s="124">
        <f t="shared" ca="1" si="905"/>
        <v>-0.5</v>
      </c>
      <c r="V490" s="124">
        <f t="shared" ca="1" si="906"/>
        <v>0</v>
      </c>
      <c r="W490" s="124"/>
      <c r="X490" s="124"/>
      <c r="Y490" s="124"/>
      <c r="Z490" s="124"/>
    </row>
    <row r="491" spans="1:26" outlineLevel="1">
      <c r="A491">
        <f t="shared" ca="1" si="907"/>
        <v>2</v>
      </c>
      <c r="B491" t="str">
        <f t="shared" ca="1" si="908"/>
        <v>EP1 LPD1 LPS1 LPM3</v>
      </c>
      <c r="C491" s="321">
        <f ca="1">IF($A491&lt;&gt;$A490,1,MOD(C490-1+(COUNTIFS(D$353:$N$353,$A491)=COUNTIFS(D491:$N491,1)),C$352)+1)</f>
        <v>1</v>
      </c>
      <c r="D491" s="319">
        <f ca="1">IF($A491&lt;&gt;D$353,0,IF($A491&lt;&gt;$A490,1,MOD(D490-1+(COUNTIFS(E$353:$N$353,$A491)=COUNTIFS(E491:$N491,1)),D$352)+1))</f>
        <v>0</v>
      </c>
      <c r="E491" s="319">
        <f ca="1">IF($A491&lt;&gt;E$353,0,IF($A491&lt;&gt;$A490,1,MOD(E490-1+(COUNTIFS(F$353:$N$353,$A491)=COUNTIFS(F491:$N491,1)),E$352)+1))</f>
        <v>0</v>
      </c>
      <c r="F491" s="319">
        <f ca="1">IF($A491&lt;&gt;F$353,0,IF($A491&lt;&gt;$A490,1,MOD(F490-1+(COUNTIFS(G$353:$N$353,$A491)=COUNTIFS(G491:$N491,1)),F$352)+1))</f>
        <v>0</v>
      </c>
      <c r="G491" s="319">
        <f ca="1">IF($A491&lt;&gt;G$353,0,IF($A491&lt;&gt;$A490,1,MOD(G490-1+(COUNTIFS(H$353:$N$353,$A491)=COUNTIFS(H491:$N491,1)),G$352)+1))</f>
        <v>1</v>
      </c>
      <c r="H491" s="319">
        <f ca="1">IF($A491&lt;&gt;H$353,0,IF($A491&lt;&gt;$A490,1,MOD(H490-1+(COUNTIFS(I$353:$N$353,$A491)=COUNTIFS(I491:$N491,1)),H$352)+1))</f>
        <v>1</v>
      </c>
      <c r="I491" s="319">
        <f ca="1">IF($A491&lt;&gt;I$353,0,IF($A491&lt;&gt;$A490,1,MOD(I490-1+(COUNTIFS(N$353:$N$353,$A491)=COUNTIFS(N491:$N491,1)),I$352)+1))</f>
        <v>3</v>
      </c>
      <c r="J491" s="319"/>
      <c r="K491" s="319"/>
      <c r="L491" s="319"/>
      <c r="M491" s="319"/>
      <c r="O491">
        <v>137</v>
      </c>
      <c r="P491" s="124">
        <f t="shared" ca="1" si="901"/>
        <v>-0.5</v>
      </c>
      <c r="Q491" s="124">
        <f t="shared" ca="1" si="902"/>
        <v>0</v>
      </c>
      <c r="R491" s="124">
        <f t="shared" ca="1" si="903"/>
        <v>0</v>
      </c>
      <c r="S491" s="124">
        <f t="shared" ca="1" si="904"/>
        <v>0</v>
      </c>
      <c r="T491" s="124">
        <v>0</v>
      </c>
      <c r="U491" s="124">
        <f t="shared" ca="1" si="905"/>
        <v>-0.5</v>
      </c>
      <c r="V491" s="124">
        <f t="shared" ca="1" si="906"/>
        <v>0.5</v>
      </c>
      <c r="W491" s="124"/>
      <c r="X491" s="124"/>
      <c r="Y491" s="124"/>
      <c r="Z491" s="124"/>
    </row>
    <row r="492" spans="1:26" outlineLevel="1">
      <c r="A492">
        <f t="shared" ca="1" si="907"/>
        <v>2</v>
      </c>
      <c r="B492" t="str">
        <f t="shared" ca="1" si="908"/>
        <v>EP1 LPD1 LPS2 LPM1</v>
      </c>
      <c r="C492" s="321">
        <f ca="1">IF($A492&lt;&gt;$A491,1,MOD(C491-1+(COUNTIFS(D$353:$N$353,$A492)=COUNTIFS(D492:$N492,1)),C$352)+1)</f>
        <v>1</v>
      </c>
      <c r="D492" s="319">
        <f ca="1">IF($A492&lt;&gt;D$353,0,IF($A492&lt;&gt;$A491,1,MOD(D491-1+(COUNTIFS(E$353:$N$353,$A492)=COUNTIFS(E492:$N492,1)),D$352)+1))</f>
        <v>0</v>
      </c>
      <c r="E492" s="319">
        <f ca="1">IF($A492&lt;&gt;E$353,0,IF($A492&lt;&gt;$A491,1,MOD(E491-1+(COUNTIFS(F$353:$N$353,$A492)=COUNTIFS(F492:$N492,1)),E$352)+1))</f>
        <v>0</v>
      </c>
      <c r="F492" s="319">
        <f ca="1">IF($A492&lt;&gt;F$353,0,IF($A492&lt;&gt;$A491,1,MOD(F491-1+(COUNTIFS(G$353:$N$353,$A492)=COUNTIFS(G492:$N492,1)),F$352)+1))</f>
        <v>0</v>
      </c>
      <c r="G492" s="319">
        <f ca="1">IF($A492&lt;&gt;G$353,0,IF($A492&lt;&gt;$A491,1,MOD(G491-1+(COUNTIFS(H$353:$N$353,$A492)=COUNTIFS(H492:$N492,1)),G$352)+1))</f>
        <v>1</v>
      </c>
      <c r="H492" s="319">
        <f ca="1">IF($A492&lt;&gt;H$353,0,IF($A492&lt;&gt;$A491,1,MOD(H491-1+(COUNTIFS(I$353:$N$353,$A492)=COUNTIFS(I492:$N492,1)),H$352)+1))</f>
        <v>2</v>
      </c>
      <c r="I492" s="319">
        <f ca="1">IF($A492&lt;&gt;I$353,0,IF($A492&lt;&gt;$A491,1,MOD(I491-1+(COUNTIFS(N$353:$N$353,$A492)=COUNTIFS(N492:$N492,1)),I$352)+1))</f>
        <v>1</v>
      </c>
      <c r="J492" s="319"/>
      <c r="K492" s="319"/>
      <c r="L492" s="319"/>
      <c r="M492" s="319"/>
      <c r="O492">
        <v>138</v>
      </c>
      <c r="P492" s="124">
        <f t="shared" ca="1" si="901"/>
        <v>-0.5</v>
      </c>
      <c r="Q492" s="124">
        <f t="shared" ca="1" si="902"/>
        <v>0</v>
      </c>
      <c r="R492" s="124">
        <f t="shared" ca="1" si="903"/>
        <v>0</v>
      </c>
      <c r="S492" s="124">
        <f t="shared" ca="1" si="904"/>
        <v>0</v>
      </c>
      <c r="T492" s="124">
        <v>0</v>
      </c>
      <c r="U492" s="124">
        <f t="shared" ca="1" si="905"/>
        <v>0</v>
      </c>
      <c r="V492" s="124">
        <f t="shared" ca="1" si="906"/>
        <v>-0.5</v>
      </c>
      <c r="W492" s="124"/>
      <c r="X492" s="124"/>
      <c r="Y492" s="124"/>
      <c r="Z492" s="124"/>
    </row>
    <row r="493" spans="1:26" outlineLevel="1">
      <c r="A493">
        <f t="shared" ca="1" si="907"/>
        <v>2</v>
      </c>
      <c r="B493" t="str">
        <f t="shared" ca="1" si="908"/>
        <v>EP1 LPD1 LPS2 LPM2</v>
      </c>
      <c r="C493" s="321">
        <f ca="1">IF($A493&lt;&gt;$A492,1,MOD(C492-1+(COUNTIFS(D$353:$N$353,$A493)=COUNTIFS(D493:$N493,1)),C$352)+1)</f>
        <v>1</v>
      </c>
      <c r="D493" s="319">
        <f ca="1">IF($A493&lt;&gt;D$353,0,IF($A493&lt;&gt;$A492,1,MOD(D492-1+(COUNTIFS(E$353:$N$353,$A493)=COUNTIFS(E493:$N493,1)),D$352)+1))</f>
        <v>0</v>
      </c>
      <c r="E493" s="319">
        <f ca="1">IF($A493&lt;&gt;E$353,0,IF($A493&lt;&gt;$A492,1,MOD(E492-1+(COUNTIFS(F$353:$N$353,$A493)=COUNTIFS(F493:$N493,1)),E$352)+1))</f>
        <v>0</v>
      </c>
      <c r="F493" s="319">
        <f ca="1">IF($A493&lt;&gt;F$353,0,IF($A493&lt;&gt;$A492,1,MOD(F492-1+(COUNTIFS(G$353:$N$353,$A493)=COUNTIFS(G493:$N493,1)),F$352)+1))</f>
        <v>0</v>
      </c>
      <c r="G493" s="319">
        <f ca="1">IF($A493&lt;&gt;G$353,0,IF($A493&lt;&gt;$A492,1,MOD(G492-1+(COUNTIFS(H$353:$N$353,$A493)=COUNTIFS(H493:$N493,1)),G$352)+1))</f>
        <v>1</v>
      </c>
      <c r="H493" s="319">
        <f ca="1">IF($A493&lt;&gt;H$353,0,IF($A493&lt;&gt;$A492,1,MOD(H492-1+(COUNTIFS(I$353:$N$353,$A493)=COUNTIFS(I493:$N493,1)),H$352)+1))</f>
        <v>2</v>
      </c>
      <c r="I493" s="319">
        <f ca="1">IF($A493&lt;&gt;I$353,0,IF($A493&lt;&gt;$A492,1,MOD(I492-1+(COUNTIFS(N$353:$N$353,$A493)=COUNTIFS(N493:$N493,1)),I$352)+1))</f>
        <v>2</v>
      </c>
      <c r="J493" s="319"/>
      <c r="K493" s="319"/>
      <c r="L493" s="319"/>
      <c r="M493" s="319"/>
      <c r="O493">
        <v>139</v>
      </c>
      <c r="P493" s="124">
        <f t="shared" ca="1" si="901"/>
        <v>-0.5</v>
      </c>
      <c r="Q493" s="124">
        <f t="shared" ca="1" si="902"/>
        <v>0</v>
      </c>
      <c r="R493" s="124">
        <f t="shared" ca="1" si="903"/>
        <v>0</v>
      </c>
      <c r="S493" s="124">
        <f t="shared" ca="1" si="904"/>
        <v>0</v>
      </c>
      <c r="T493" s="124">
        <v>0</v>
      </c>
      <c r="U493" s="124">
        <f t="shared" ca="1" si="905"/>
        <v>0</v>
      </c>
      <c r="V493" s="124">
        <f t="shared" ca="1" si="906"/>
        <v>0</v>
      </c>
      <c r="W493" s="124"/>
      <c r="X493" s="124"/>
      <c r="Y493" s="124"/>
      <c r="Z493" s="124"/>
    </row>
    <row r="494" spans="1:26" outlineLevel="1">
      <c r="A494">
        <f t="shared" ca="1" si="907"/>
        <v>2</v>
      </c>
      <c r="B494" t="str">
        <f t="shared" ca="1" si="908"/>
        <v>EP1 LPD1 LPS2 LPM3</v>
      </c>
      <c r="C494" s="321">
        <f ca="1">IF($A494&lt;&gt;$A493,1,MOD(C493-1+(COUNTIFS(D$353:$N$353,$A494)=COUNTIFS(D494:$N494,1)),C$352)+1)</f>
        <v>1</v>
      </c>
      <c r="D494" s="319">
        <f ca="1">IF($A494&lt;&gt;D$353,0,IF($A494&lt;&gt;$A493,1,MOD(D493-1+(COUNTIFS(E$353:$N$353,$A494)=COUNTIFS(E494:$N494,1)),D$352)+1))</f>
        <v>0</v>
      </c>
      <c r="E494" s="319">
        <f ca="1">IF($A494&lt;&gt;E$353,0,IF($A494&lt;&gt;$A493,1,MOD(E493-1+(COUNTIFS(F$353:$N$353,$A494)=COUNTIFS(F494:$N494,1)),E$352)+1))</f>
        <v>0</v>
      </c>
      <c r="F494" s="319">
        <f ca="1">IF($A494&lt;&gt;F$353,0,IF($A494&lt;&gt;$A493,1,MOD(F493-1+(COUNTIFS(G$353:$N$353,$A494)=COUNTIFS(G494:$N494,1)),F$352)+1))</f>
        <v>0</v>
      </c>
      <c r="G494" s="319">
        <f ca="1">IF($A494&lt;&gt;G$353,0,IF($A494&lt;&gt;$A493,1,MOD(G493-1+(COUNTIFS(H$353:$N$353,$A494)=COUNTIFS(H494:$N494,1)),G$352)+1))</f>
        <v>1</v>
      </c>
      <c r="H494" s="319">
        <f ca="1">IF($A494&lt;&gt;H$353,0,IF($A494&lt;&gt;$A493,1,MOD(H493-1+(COUNTIFS(I$353:$N$353,$A494)=COUNTIFS(I494:$N494,1)),H$352)+1))</f>
        <v>2</v>
      </c>
      <c r="I494" s="319">
        <f ca="1">IF($A494&lt;&gt;I$353,0,IF($A494&lt;&gt;$A493,1,MOD(I493-1+(COUNTIFS(N$353:$N$353,$A494)=COUNTIFS(N494:$N494,1)),I$352)+1))</f>
        <v>3</v>
      </c>
      <c r="J494" s="319"/>
      <c r="K494" s="319"/>
      <c r="L494" s="319"/>
      <c r="M494" s="319"/>
      <c r="O494">
        <v>140</v>
      </c>
      <c r="P494" s="124">
        <f t="shared" ca="1" si="901"/>
        <v>-0.5</v>
      </c>
      <c r="Q494" s="124">
        <f t="shared" ca="1" si="902"/>
        <v>0</v>
      </c>
      <c r="R494" s="124">
        <f t="shared" ca="1" si="903"/>
        <v>0</v>
      </c>
      <c r="S494" s="124">
        <f t="shared" ca="1" si="904"/>
        <v>0</v>
      </c>
      <c r="T494" s="124">
        <v>0</v>
      </c>
      <c r="U494" s="124">
        <f t="shared" ca="1" si="905"/>
        <v>0</v>
      </c>
      <c r="V494" s="124">
        <f t="shared" ca="1" si="906"/>
        <v>0.5</v>
      </c>
      <c r="W494" s="124"/>
      <c r="X494" s="124"/>
      <c r="Y494" s="124"/>
      <c r="Z494" s="124"/>
    </row>
    <row r="495" spans="1:26" outlineLevel="1">
      <c r="A495">
        <f t="shared" ca="1" si="907"/>
        <v>2</v>
      </c>
      <c r="B495" t="str">
        <f t="shared" ca="1" si="908"/>
        <v>EP1 LPD1 LPS3 LPM1</v>
      </c>
      <c r="C495" s="321">
        <f ca="1">IF($A495&lt;&gt;$A494,1,MOD(C494-1+(COUNTIFS(D$353:$N$353,$A495)=COUNTIFS(D495:$N495,1)),C$352)+1)</f>
        <v>1</v>
      </c>
      <c r="D495" s="319">
        <f ca="1">IF($A495&lt;&gt;D$353,0,IF($A495&lt;&gt;$A494,1,MOD(D494-1+(COUNTIFS(E$353:$N$353,$A495)=COUNTIFS(E495:$N495,1)),D$352)+1))</f>
        <v>0</v>
      </c>
      <c r="E495" s="319">
        <f ca="1">IF($A495&lt;&gt;E$353,0,IF($A495&lt;&gt;$A494,1,MOD(E494-1+(COUNTIFS(F$353:$N$353,$A495)=COUNTIFS(F495:$N495,1)),E$352)+1))</f>
        <v>0</v>
      </c>
      <c r="F495" s="319">
        <f ca="1">IF($A495&lt;&gt;F$353,0,IF($A495&lt;&gt;$A494,1,MOD(F494-1+(COUNTIFS(G$353:$N$353,$A495)=COUNTIFS(G495:$N495,1)),F$352)+1))</f>
        <v>0</v>
      </c>
      <c r="G495" s="319">
        <f ca="1">IF($A495&lt;&gt;G$353,0,IF($A495&lt;&gt;$A494,1,MOD(G494-1+(COUNTIFS(H$353:$N$353,$A495)=COUNTIFS(H495:$N495,1)),G$352)+1))</f>
        <v>1</v>
      </c>
      <c r="H495" s="319">
        <f ca="1">IF($A495&lt;&gt;H$353,0,IF($A495&lt;&gt;$A494,1,MOD(H494-1+(COUNTIFS(I$353:$N$353,$A495)=COUNTIFS(I495:$N495,1)),H$352)+1))</f>
        <v>3</v>
      </c>
      <c r="I495" s="319">
        <f ca="1">IF($A495&lt;&gt;I$353,0,IF($A495&lt;&gt;$A494,1,MOD(I494-1+(COUNTIFS(N$353:$N$353,$A495)=COUNTIFS(N495:$N495,1)),I$352)+1))</f>
        <v>1</v>
      </c>
      <c r="J495" s="319"/>
      <c r="K495" s="319"/>
      <c r="L495" s="319"/>
      <c r="M495" s="319"/>
      <c r="O495">
        <v>141</v>
      </c>
      <c r="P495" s="124">
        <f t="shared" ca="1" si="901"/>
        <v>-0.5</v>
      </c>
      <c r="Q495" s="124">
        <f t="shared" ca="1" si="902"/>
        <v>0</v>
      </c>
      <c r="R495" s="124">
        <f t="shared" ca="1" si="903"/>
        <v>0</v>
      </c>
      <c r="S495" s="124">
        <f t="shared" ca="1" si="904"/>
        <v>0</v>
      </c>
      <c r="T495" s="124">
        <v>0</v>
      </c>
      <c r="U495" s="124">
        <f t="shared" ca="1" si="905"/>
        <v>0.5</v>
      </c>
      <c r="V495" s="124">
        <f t="shared" ca="1" si="906"/>
        <v>-0.5</v>
      </c>
      <c r="W495" s="124"/>
      <c r="X495" s="124"/>
      <c r="Y495" s="124"/>
      <c r="Z495" s="124"/>
    </row>
    <row r="496" spans="1:26" outlineLevel="1">
      <c r="A496">
        <f t="shared" ca="1" si="907"/>
        <v>2</v>
      </c>
      <c r="B496" t="str">
        <f t="shared" ca="1" si="908"/>
        <v>EP1 LPD1 LPS3 LPM2</v>
      </c>
      <c r="C496" s="321">
        <f ca="1">IF($A496&lt;&gt;$A495,1,MOD(C495-1+(COUNTIFS(D$353:$N$353,$A496)=COUNTIFS(D496:$N496,1)),C$352)+1)</f>
        <v>1</v>
      </c>
      <c r="D496" s="319">
        <f ca="1">IF($A496&lt;&gt;D$353,0,IF($A496&lt;&gt;$A495,1,MOD(D495-1+(COUNTIFS(E$353:$N$353,$A496)=COUNTIFS(E496:$N496,1)),D$352)+1))</f>
        <v>0</v>
      </c>
      <c r="E496" s="319">
        <f ca="1">IF($A496&lt;&gt;E$353,0,IF($A496&lt;&gt;$A495,1,MOD(E495-1+(COUNTIFS(F$353:$N$353,$A496)=COUNTIFS(F496:$N496,1)),E$352)+1))</f>
        <v>0</v>
      </c>
      <c r="F496" s="319">
        <f ca="1">IF($A496&lt;&gt;F$353,0,IF($A496&lt;&gt;$A495,1,MOD(F495-1+(COUNTIFS(G$353:$N$353,$A496)=COUNTIFS(G496:$N496,1)),F$352)+1))</f>
        <v>0</v>
      </c>
      <c r="G496" s="319">
        <f ca="1">IF($A496&lt;&gt;G$353,0,IF($A496&lt;&gt;$A495,1,MOD(G495-1+(COUNTIFS(H$353:$N$353,$A496)=COUNTIFS(H496:$N496,1)),G$352)+1))</f>
        <v>1</v>
      </c>
      <c r="H496" s="319">
        <f ca="1">IF($A496&lt;&gt;H$353,0,IF($A496&lt;&gt;$A495,1,MOD(H495-1+(COUNTIFS(I$353:$N$353,$A496)=COUNTIFS(I496:$N496,1)),H$352)+1))</f>
        <v>3</v>
      </c>
      <c r="I496" s="319">
        <f ca="1">IF($A496&lt;&gt;I$353,0,IF($A496&lt;&gt;$A495,1,MOD(I495-1+(COUNTIFS(N$353:$N$353,$A496)=COUNTIFS(N496:$N496,1)),I$352)+1))</f>
        <v>2</v>
      </c>
      <c r="J496" s="319"/>
      <c r="K496" s="319"/>
      <c r="L496" s="319"/>
      <c r="M496" s="319"/>
      <c r="O496">
        <v>142</v>
      </c>
      <c r="P496" s="124">
        <f t="shared" ca="1" si="901"/>
        <v>-0.5</v>
      </c>
      <c r="Q496" s="124">
        <f t="shared" ca="1" si="902"/>
        <v>0</v>
      </c>
      <c r="R496" s="124">
        <f t="shared" ca="1" si="903"/>
        <v>0</v>
      </c>
      <c r="S496" s="124">
        <f t="shared" ca="1" si="904"/>
        <v>0</v>
      </c>
      <c r="T496" s="124">
        <v>0</v>
      </c>
      <c r="U496" s="124">
        <f t="shared" ca="1" si="905"/>
        <v>0.5</v>
      </c>
      <c r="V496" s="124">
        <f t="shared" ca="1" si="906"/>
        <v>0</v>
      </c>
      <c r="W496" s="124"/>
      <c r="X496" s="124"/>
      <c r="Y496" s="124"/>
      <c r="Z496" s="124"/>
    </row>
    <row r="497" spans="1:26" outlineLevel="1">
      <c r="A497">
        <f t="shared" ca="1" si="907"/>
        <v>2</v>
      </c>
      <c r="B497" t="str">
        <f t="shared" ca="1" si="908"/>
        <v>EP1 LPD1 LPS3 LPM3</v>
      </c>
      <c r="C497" s="321">
        <f ca="1">IF($A497&lt;&gt;$A496,1,MOD(C496-1+(COUNTIFS(D$353:$N$353,$A497)=COUNTIFS(D497:$N497,1)),C$352)+1)</f>
        <v>1</v>
      </c>
      <c r="D497" s="319">
        <f ca="1">IF($A497&lt;&gt;D$353,0,IF($A497&lt;&gt;$A496,1,MOD(D496-1+(COUNTIFS(E$353:$N$353,$A497)=COUNTIFS(E497:$N497,1)),D$352)+1))</f>
        <v>0</v>
      </c>
      <c r="E497" s="319">
        <f ca="1">IF($A497&lt;&gt;E$353,0,IF($A497&lt;&gt;$A496,1,MOD(E496-1+(COUNTIFS(F$353:$N$353,$A497)=COUNTIFS(F497:$N497,1)),E$352)+1))</f>
        <v>0</v>
      </c>
      <c r="F497" s="319">
        <f ca="1">IF($A497&lt;&gt;F$353,0,IF($A497&lt;&gt;$A496,1,MOD(F496-1+(COUNTIFS(G$353:$N$353,$A497)=COUNTIFS(G497:$N497,1)),F$352)+1))</f>
        <v>0</v>
      </c>
      <c r="G497" s="319">
        <f ca="1">IF($A497&lt;&gt;G$353,0,IF($A497&lt;&gt;$A496,1,MOD(G496-1+(COUNTIFS(H$353:$N$353,$A497)=COUNTIFS(H497:$N497,1)),G$352)+1))</f>
        <v>1</v>
      </c>
      <c r="H497" s="319">
        <f ca="1">IF($A497&lt;&gt;H$353,0,IF($A497&lt;&gt;$A496,1,MOD(H496-1+(COUNTIFS(I$353:$N$353,$A497)=COUNTIFS(I497:$N497,1)),H$352)+1))</f>
        <v>3</v>
      </c>
      <c r="I497" s="319">
        <f ca="1">IF($A497&lt;&gt;I$353,0,IF($A497&lt;&gt;$A496,1,MOD(I496-1+(COUNTIFS(N$353:$N$353,$A497)=COUNTIFS(N497:$N497,1)),I$352)+1))</f>
        <v>3</v>
      </c>
      <c r="J497" s="319"/>
      <c r="K497" s="319"/>
      <c r="L497" s="319"/>
      <c r="M497" s="319"/>
      <c r="O497">
        <v>143</v>
      </c>
      <c r="P497" s="124">
        <f t="shared" ca="1" si="901"/>
        <v>-0.5</v>
      </c>
      <c r="Q497" s="124">
        <f t="shared" ca="1" si="902"/>
        <v>0</v>
      </c>
      <c r="R497" s="124">
        <f t="shared" ca="1" si="903"/>
        <v>0</v>
      </c>
      <c r="S497" s="124">
        <f t="shared" ca="1" si="904"/>
        <v>0</v>
      </c>
      <c r="T497" s="124">
        <v>0</v>
      </c>
      <c r="U497" s="124">
        <f t="shared" ca="1" si="905"/>
        <v>0.5</v>
      </c>
      <c r="V497" s="124">
        <f t="shared" ca="1" si="906"/>
        <v>0.5</v>
      </c>
      <c r="W497" s="124"/>
      <c r="X497" s="124"/>
      <c r="Y497" s="124"/>
      <c r="Z497" s="124"/>
    </row>
    <row r="498" spans="1:26" outlineLevel="1">
      <c r="A498">
        <f t="shared" ca="1" si="907"/>
        <v>2</v>
      </c>
      <c r="B498" t="str">
        <f t="shared" ca="1" si="908"/>
        <v>EP2 LPD1 LPS1 LPM1</v>
      </c>
      <c r="C498" s="321">
        <f ca="1">IF($A498&lt;&gt;$A497,1,MOD(C497-1+(COUNTIFS(D$353:$N$353,$A498)=COUNTIFS(D498:$N498,1)),C$352)+1)</f>
        <v>2</v>
      </c>
      <c r="D498" s="319">
        <f ca="1">IF($A498&lt;&gt;D$353,0,IF($A498&lt;&gt;$A497,1,MOD(D497-1+(COUNTIFS(E$353:$N$353,$A498)=COUNTIFS(E498:$N498,1)),D$352)+1))</f>
        <v>0</v>
      </c>
      <c r="E498" s="319">
        <f ca="1">IF($A498&lt;&gt;E$353,0,IF($A498&lt;&gt;$A497,1,MOD(E497-1+(COUNTIFS(F$353:$N$353,$A498)=COUNTIFS(F498:$N498,1)),E$352)+1))</f>
        <v>0</v>
      </c>
      <c r="F498" s="319">
        <f ca="1">IF($A498&lt;&gt;F$353,0,IF($A498&lt;&gt;$A497,1,MOD(F497-1+(COUNTIFS(G$353:$N$353,$A498)=COUNTIFS(G498:$N498,1)),F$352)+1))</f>
        <v>0</v>
      </c>
      <c r="G498" s="319">
        <f ca="1">IF($A498&lt;&gt;G$353,0,IF($A498&lt;&gt;$A497,1,MOD(G497-1+(COUNTIFS(H$353:$N$353,$A498)=COUNTIFS(H498:$N498,1)),G$352)+1))</f>
        <v>1</v>
      </c>
      <c r="H498" s="319">
        <f ca="1">IF($A498&lt;&gt;H$353,0,IF($A498&lt;&gt;$A497,1,MOD(H497-1+(COUNTIFS(I$353:$N$353,$A498)=COUNTIFS(I498:$N498,1)),H$352)+1))</f>
        <v>1</v>
      </c>
      <c r="I498" s="319">
        <f ca="1">IF($A498&lt;&gt;I$353,0,IF($A498&lt;&gt;$A497,1,MOD(I497-1+(COUNTIFS(N$353:$N$353,$A498)=COUNTIFS(N498:$N498,1)),I$352)+1))</f>
        <v>1</v>
      </c>
      <c r="J498" s="319"/>
      <c r="K498" s="319"/>
      <c r="L498" s="319"/>
      <c r="M498" s="319"/>
      <c r="O498">
        <v>144</v>
      </c>
      <c r="P498" s="124">
        <f t="shared" ca="1" si="901"/>
        <v>0</v>
      </c>
      <c r="Q498" s="124">
        <f t="shared" ca="1" si="902"/>
        <v>0</v>
      </c>
      <c r="R498" s="124">
        <f t="shared" ca="1" si="903"/>
        <v>0</v>
      </c>
      <c r="S498" s="124">
        <f t="shared" ca="1" si="904"/>
        <v>0</v>
      </c>
      <c r="T498" s="124">
        <v>0</v>
      </c>
      <c r="U498" s="124">
        <f t="shared" ca="1" si="905"/>
        <v>-0.5</v>
      </c>
      <c r="V498" s="124">
        <f t="shared" ca="1" si="906"/>
        <v>-0.5</v>
      </c>
      <c r="W498" s="124"/>
      <c r="X498" s="124"/>
      <c r="Y498" s="124"/>
      <c r="Z498" s="124"/>
    </row>
    <row r="499" spans="1:26" outlineLevel="1">
      <c r="A499">
        <f t="shared" ca="1" si="907"/>
        <v>2</v>
      </c>
      <c r="B499" t="str">
        <f t="shared" ca="1" si="908"/>
        <v>EP2 LPD1 LPS1 LPM2</v>
      </c>
      <c r="C499" s="321">
        <f ca="1">IF($A499&lt;&gt;$A498,1,MOD(C498-1+(COUNTIFS(D$353:$N$353,$A499)=COUNTIFS(D499:$N499,1)),C$352)+1)</f>
        <v>2</v>
      </c>
      <c r="D499" s="319">
        <f ca="1">IF($A499&lt;&gt;D$353,0,IF($A499&lt;&gt;$A498,1,MOD(D498-1+(COUNTIFS(E$353:$N$353,$A499)=COUNTIFS(E499:$N499,1)),D$352)+1))</f>
        <v>0</v>
      </c>
      <c r="E499" s="319">
        <f ca="1">IF($A499&lt;&gt;E$353,0,IF($A499&lt;&gt;$A498,1,MOD(E498-1+(COUNTIFS(F$353:$N$353,$A499)=COUNTIFS(F499:$N499,1)),E$352)+1))</f>
        <v>0</v>
      </c>
      <c r="F499" s="319">
        <f ca="1">IF($A499&lt;&gt;F$353,0,IF($A499&lt;&gt;$A498,1,MOD(F498-1+(COUNTIFS(G$353:$N$353,$A499)=COUNTIFS(G499:$N499,1)),F$352)+1))</f>
        <v>0</v>
      </c>
      <c r="G499" s="319">
        <f ca="1">IF($A499&lt;&gt;G$353,0,IF($A499&lt;&gt;$A498,1,MOD(G498-1+(COUNTIFS(H$353:$N$353,$A499)=COUNTIFS(H499:$N499,1)),G$352)+1))</f>
        <v>1</v>
      </c>
      <c r="H499" s="319">
        <f ca="1">IF($A499&lt;&gt;H$353,0,IF($A499&lt;&gt;$A498,1,MOD(H498-1+(COUNTIFS(I$353:$N$353,$A499)=COUNTIFS(I499:$N499,1)),H$352)+1))</f>
        <v>1</v>
      </c>
      <c r="I499" s="319">
        <f ca="1">IF($A499&lt;&gt;I$353,0,IF($A499&lt;&gt;$A498,1,MOD(I498-1+(COUNTIFS(N$353:$N$353,$A499)=COUNTIFS(N499:$N499,1)),I$352)+1))</f>
        <v>2</v>
      </c>
      <c r="J499" s="319"/>
      <c r="K499" s="319"/>
      <c r="L499" s="319"/>
      <c r="M499" s="319"/>
      <c r="O499">
        <v>145</v>
      </c>
      <c r="P499" s="124">
        <f t="shared" ref="P499:P562" ca="1" si="909">IF(C499=0,0,INDEX(C$345:C$348,C499,1))</f>
        <v>0</v>
      </c>
      <c r="Q499" s="124">
        <f t="shared" ref="Q499:Q562" ca="1" si="910">IF(D499=0,0,INDEX(D$345:D$348,D499,1))</f>
        <v>0</v>
      </c>
      <c r="R499" s="124">
        <f t="shared" ref="R499:R562" ca="1" si="911">IF(E499=0,0,INDEX(E$345:E$348,E499,1))</f>
        <v>0</v>
      </c>
      <c r="S499" s="124">
        <f t="shared" ref="S499:S562" ca="1" si="912">IF(F499=0,0,INDEX(F$345:F$348,F499,1))</f>
        <v>0</v>
      </c>
      <c r="T499" s="124">
        <v>0</v>
      </c>
      <c r="U499" s="124">
        <f t="shared" ref="U499:U562" ca="1" si="913">IF(H499=0,0,INDEX(H$345:H$348,H499,1))</f>
        <v>-0.5</v>
      </c>
      <c r="V499" s="124">
        <f t="shared" ref="V499:V562" ca="1" si="914">IF(I499=0,0,INDEX(I$345:I$348,I499,1))</f>
        <v>0</v>
      </c>
      <c r="W499" s="124"/>
      <c r="X499" s="124"/>
      <c r="Y499" s="124"/>
      <c r="Z499" s="124"/>
    </row>
    <row r="500" spans="1:26" outlineLevel="1">
      <c r="A500">
        <f t="shared" ref="A500:A563" ca="1" si="915">OFFSET(A500,-1,0)</f>
        <v>2</v>
      </c>
      <c r="B500" t="str">
        <f t="shared" ca="1" si="908"/>
        <v>EP2 LPD1 LPS1 LPM3</v>
      </c>
      <c r="C500" s="321">
        <f ca="1">IF($A500&lt;&gt;$A499,1,MOD(C499-1+(COUNTIFS(D$353:$N$353,$A500)=COUNTIFS(D500:$N500,1)),C$352)+1)</f>
        <v>2</v>
      </c>
      <c r="D500" s="319">
        <f ca="1">IF($A500&lt;&gt;D$353,0,IF($A500&lt;&gt;$A499,1,MOD(D499-1+(COUNTIFS(E$353:$N$353,$A500)=COUNTIFS(E500:$N500,1)),D$352)+1))</f>
        <v>0</v>
      </c>
      <c r="E500" s="319">
        <f ca="1">IF($A500&lt;&gt;E$353,0,IF($A500&lt;&gt;$A499,1,MOD(E499-1+(COUNTIFS(F$353:$N$353,$A500)=COUNTIFS(F500:$N500,1)),E$352)+1))</f>
        <v>0</v>
      </c>
      <c r="F500" s="319">
        <f ca="1">IF($A500&lt;&gt;F$353,0,IF($A500&lt;&gt;$A499,1,MOD(F499-1+(COUNTIFS(G$353:$N$353,$A500)=COUNTIFS(G500:$N500,1)),F$352)+1))</f>
        <v>0</v>
      </c>
      <c r="G500" s="319">
        <f ca="1">IF($A500&lt;&gt;G$353,0,IF($A500&lt;&gt;$A499,1,MOD(G499-1+(COUNTIFS(H$353:$N$353,$A500)=COUNTIFS(H500:$N500,1)),G$352)+1))</f>
        <v>1</v>
      </c>
      <c r="H500" s="319">
        <f ca="1">IF($A500&lt;&gt;H$353,0,IF($A500&lt;&gt;$A499,1,MOD(H499-1+(COUNTIFS(I$353:$N$353,$A500)=COUNTIFS(I500:$N500,1)),H$352)+1))</f>
        <v>1</v>
      </c>
      <c r="I500" s="319">
        <f ca="1">IF($A500&lt;&gt;I$353,0,IF($A500&lt;&gt;$A499,1,MOD(I499-1+(COUNTIFS(N$353:$N$353,$A500)=COUNTIFS(N500:$N500,1)),I$352)+1))</f>
        <v>3</v>
      </c>
      <c r="J500" s="319"/>
      <c r="K500" s="319"/>
      <c r="L500" s="319"/>
      <c r="M500" s="319"/>
      <c r="O500">
        <v>146</v>
      </c>
      <c r="P500" s="124">
        <f t="shared" ca="1" si="909"/>
        <v>0</v>
      </c>
      <c r="Q500" s="124">
        <f t="shared" ca="1" si="910"/>
        <v>0</v>
      </c>
      <c r="R500" s="124">
        <f t="shared" ca="1" si="911"/>
        <v>0</v>
      </c>
      <c r="S500" s="124">
        <f t="shared" ca="1" si="912"/>
        <v>0</v>
      </c>
      <c r="T500" s="124">
        <v>0</v>
      </c>
      <c r="U500" s="124">
        <f t="shared" ca="1" si="913"/>
        <v>-0.5</v>
      </c>
      <c r="V500" s="124">
        <f t="shared" ca="1" si="914"/>
        <v>0.5</v>
      </c>
      <c r="W500" s="124"/>
      <c r="X500" s="124"/>
      <c r="Y500" s="124"/>
      <c r="Z500" s="124"/>
    </row>
    <row r="501" spans="1:26" outlineLevel="1">
      <c r="A501">
        <f t="shared" ca="1" si="915"/>
        <v>2</v>
      </c>
      <c r="B501" t="str">
        <f t="shared" ca="1" si="908"/>
        <v>EP2 LPD1 LPS2 LPM1</v>
      </c>
      <c r="C501" s="321">
        <f ca="1">IF($A501&lt;&gt;$A500,1,MOD(C500-1+(COUNTIFS(D$353:$N$353,$A501)=COUNTIFS(D501:$N501,1)),C$352)+1)</f>
        <v>2</v>
      </c>
      <c r="D501" s="319">
        <f ca="1">IF($A501&lt;&gt;D$353,0,IF($A501&lt;&gt;$A500,1,MOD(D500-1+(COUNTIFS(E$353:$N$353,$A501)=COUNTIFS(E501:$N501,1)),D$352)+1))</f>
        <v>0</v>
      </c>
      <c r="E501" s="319">
        <f ca="1">IF($A501&lt;&gt;E$353,0,IF($A501&lt;&gt;$A500,1,MOD(E500-1+(COUNTIFS(F$353:$N$353,$A501)=COUNTIFS(F501:$N501,1)),E$352)+1))</f>
        <v>0</v>
      </c>
      <c r="F501" s="319">
        <f ca="1">IF($A501&lt;&gt;F$353,0,IF($A501&lt;&gt;$A500,1,MOD(F500-1+(COUNTIFS(G$353:$N$353,$A501)=COUNTIFS(G501:$N501,1)),F$352)+1))</f>
        <v>0</v>
      </c>
      <c r="G501" s="319">
        <f ca="1">IF($A501&lt;&gt;G$353,0,IF($A501&lt;&gt;$A500,1,MOD(G500-1+(COUNTIFS(H$353:$N$353,$A501)=COUNTIFS(H501:$N501,1)),G$352)+1))</f>
        <v>1</v>
      </c>
      <c r="H501" s="319">
        <f ca="1">IF($A501&lt;&gt;H$353,0,IF($A501&lt;&gt;$A500,1,MOD(H500-1+(COUNTIFS(I$353:$N$353,$A501)=COUNTIFS(I501:$N501,1)),H$352)+1))</f>
        <v>2</v>
      </c>
      <c r="I501" s="319">
        <f ca="1">IF($A501&lt;&gt;I$353,0,IF($A501&lt;&gt;$A500,1,MOD(I500-1+(COUNTIFS(N$353:$N$353,$A501)=COUNTIFS(N501:$N501,1)),I$352)+1))</f>
        <v>1</v>
      </c>
      <c r="J501" s="319"/>
      <c r="K501" s="319"/>
      <c r="L501" s="319"/>
      <c r="M501" s="319"/>
      <c r="O501">
        <v>147</v>
      </c>
      <c r="P501" s="124">
        <f t="shared" ca="1" si="909"/>
        <v>0</v>
      </c>
      <c r="Q501" s="124">
        <f t="shared" ca="1" si="910"/>
        <v>0</v>
      </c>
      <c r="R501" s="124">
        <f t="shared" ca="1" si="911"/>
        <v>0</v>
      </c>
      <c r="S501" s="124">
        <f t="shared" ca="1" si="912"/>
        <v>0</v>
      </c>
      <c r="T501" s="124">
        <v>0</v>
      </c>
      <c r="U501" s="124">
        <f t="shared" ca="1" si="913"/>
        <v>0</v>
      </c>
      <c r="V501" s="124">
        <f t="shared" ca="1" si="914"/>
        <v>-0.5</v>
      </c>
      <c r="W501" s="124"/>
      <c r="X501" s="124"/>
      <c r="Y501" s="124"/>
      <c r="Z501" s="124"/>
    </row>
    <row r="502" spans="1:26" outlineLevel="1">
      <c r="A502">
        <f t="shared" ca="1" si="915"/>
        <v>2</v>
      </c>
      <c r="B502" t="str">
        <f t="shared" ca="1" si="908"/>
        <v>EP2 LPD1 LPS2 LPM2</v>
      </c>
      <c r="C502" s="321">
        <f ca="1">IF($A502&lt;&gt;$A501,1,MOD(C501-1+(COUNTIFS(D$353:$N$353,$A502)=COUNTIFS(D502:$N502,1)),C$352)+1)</f>
        <v>2</v>
      </c>
      <c r="D502" s="319">
        <f ca="1">IF($A502&lt;&gt;D$353,0,IF($A502&lt;&gt;$A501,1,MOD(D501-1+(COUNTIFS(E$353:$N$353,$A502)=COUNTIFS(E502:$N502,1)),D$352)+1))</f>
        <v>0</v>
      </c>
      <c r="E502" s="319">
        <f ca="1">IF($A502&lt;&gt;E$353,0,IF($A502&lt;&gt;$A501,1,MOD(E501-1+(COUNTIFS(F$353:$N$353,$A502)=COUNTIFS(F502:$N502,1)),E$352)+1))</f>
        <v>0</v>
      </c>
      <c r="F502" s="319">
        <f ca="1">IF($A502&lt;&gt;F$353,0,IF($A502&lt;&gt;$A501,1,MOD(F501-1+(COUNTIFS(G$353:$N$353,$A502)=COUNTIFS(G502:$N502,1)),F$352)+1))</f>
        <v>0</v>
      </c>
      <c r="G502" s="319">
        <f ca="1">IF($A502&lt;&gt;G$353,0,IF($A502&lt;&gt;$A501,1,MOD(G501-1+(COUNTIFS(H$353:$N$353,$A502)=COUNTIFS(H502:$N502,1)),G$352)+1))</f>
        <v>1</v>
      </c>
      <c r="H502" s="319">
        <f ca="1">IF($A502&lt;&gt;H$353,0,IF($A502&lt;&gt;$A501,1,MOD(H501-1+(COUNTIFS(I$353:$N$353,$A502)=COUNTIFS(I502:$N502,1)),H$352)+1))</f>
        <v>2</v>
      </c>
      <c r="I502" s="319">
        <f ca="1">IF($A502&lt;&gt;I$353,0,IF($A502&lt;&gt;$A501,1,MOD(I501-1+(COUNTIFS(N$353:$N$353,$A502)=COUNTIFS(N502:$N502,1)),I$352)+1))</f>
        <v>2</v>
      </c>
      <c r="J502" s="319"/>
      <c r="K502" s="319"/>
      <c r="L502" s="319"/>
      <c r="M502" s="319"/>
      <c r="O502">
        <v>148</v>
      </c>
      <c r="P502" s="124">
        <f t="shared" ca="1" si="909"/>
        <v>0</v>
      </c>
      <c r="Q502" s="124">
        <f t="shared" ca="1" si="910"/>
        <v>0</v>
      </c>
      <c r="R502" s="124">
        <f t="shared" ca="1" si="911"/>
        <v>0</v>
      </c>
      <c r="S502" s="124">
        <f t="shared" ca="1" si="912"/>
        <v>0</v>
      </c>
      <c r="T502" s="124">
        <v>0</v>
      </c>
      <c r="U502" s="124">
        <f t="shared" ca="1" si="913"/>
        <v>0</v>
      </c>
      <c r="V502" s="124">
        <f t="shared" ca="1" si="914"/>
        <v>0</v>
      </c>
      <c r="W502" s="124"/>
      <c r="X502" s="124"/>
      <c r="Y502" s="124"/>
      <c r="Z502" s="124"/>
    </row>
    <row r="503" spans="1:26" outlineLevel="1">
      <c r="A503">
        <f t="shared" ca="1" si="915"/>
        <v>2</v>
      </c>
      <c r="B503" t="str">
        <f t="shared" ca="1" si="908"/>
        <v>EP2 LPD1 LPS2 LPM3</v>
      </c>
      <c r="C503" s="321">
        <f ca="1">IF($A503&lt;&gt;$A502,1,MOD(C502-1+(COUNTIFS(D$353:$N$353,$A503)=COUNTIFS(D503:$N503,1)),C$352)+1)</f>
        <v>2</v>
      </c>
      <c r="D503" s="319">
        <f ca="1">IF($A503&lt;&gt;D$353,0,IF($A503&lt;&gt;$A502,1,MOD(D502-1+(COUNTIFS(E$353:$N$353,$A503)=COUNTIFS(E503:$N503,1)),D$352)+1))</f>
        <v>0</v>
      </c>
      <c r="E503" s="319">
        <f ca="1">IF($A503&lt;&gt;E$353,0,IF($A503&lt;&gt;$A502,1,MOD(E502-1+(COUNTIFS(F$353:$N$353,$A503)=COUNTIFS(F503:$N503,1)),E$352)+1))</f>
        <v>0</v>
      </c>
      <c r="F503" s="319">
        <f ca="1">IF($A503&lt;&gt;F$353,0,IF($A503&lt;&gt;$A502,1,MOD(F502-1+(COUNTIFS(G$353:$N$353,$A503)=COUNTIFS(G503:$N503,1)),F$352)+1))</f>
        <v>0</v>
      </c>
      <c r="G503" s="319">
        <f ca="1">IF($A503&lt;&gt;G$353,0,IF($A503&lt;&gt;$A502,1,MOD(G502-1+(COUNTIFS(H$353:$N$353,$A503)=COUNTIFS(H503:$N503,1)),G$352)+1))</f>
        <v>1</v>
      </c>
      <c r="H503" s="319">
        <f ca="1">IF($A503&lt;&gt;H$353,0,IF($A503&lt;&gt;$A502,1,MOD(H502-1+(COUNTIFS(I$353:$N$353,$A503)=COUNTIFS(I503:$N503,1)),H$352)+1))</f>
        <v>2</v>
      </c>
      <c r="I503" s="319">
        <f ca="1">IF($A503&lt;&gt;I$353,0,IF($A503&lt;&gt;$A502,1,MOD(I502-1+(COUNTIFS(N$353:$N$353,$A503)=COUNTIFS(N503:$N503,1)),I$352)+1))</f>
        <v>3</v>
      </c>
      <c r="J503" s="319"/>
      <c r="K503" s="319"/>
      <c r="L503" s="319"/>
      <c r="M503" s="319"/>
      <c r="O503">
        <v>149</v>
      </c>
      <c r="P503" s="124">
        <f t="shared" ca="1" si="909"/>
        <v>0</v>
      </c>
      <c r="Q503" s="124">
        <f t="shared" ca="1" si="910"/>
        <v>0</v>
      </c>
      <c r="R503" s="124">
        <f t="shared" ca="1" si="911"/>
        <v>0</v>
      </c>
      <c r="S503" s="124">
        <f t="shared" ca="1" si="912"/>
        <v>0</v>
      </c>
      <c r="T503" s="124">
        <v>0</v>
      </c>
      <c r="U503" s="124">
        <f t="shared" ca="1" si="913"/>
        <v>0</v>
      </c>
      <c r="V503" s="124">
        <f t="shared" ca="1" si="914"/>
        <v>0.5</v>
      </c>
      <c r="W503" s="124"/>
      <c r="X503" s="124"/>
      <c r="Y503" s="124"/>
      <c r="Z503" s="124"/>
    </row>
    <row r="504" spans="1:26" outlineLevel="1">
      <c r="A504">
        <f t="shared" ca="1" si="915"/>
        <v>2</v>
      </c>
      <c r="B504" t="str">
        <f t="shared" ca="1" si="908"/>
        <v>EP2 LPD1 LPS3 LPM1</v>
      </c>
      <c r="C504" s="321">
        <f ca="1">IF($A504&lt;&gt;$A503,1,MOD(C503-1+(COUNTIFS(D$353:$N$353,$A504)=COUNTIFS(D504:$N504,1)),C$352)+1)</f>
        <v>2</v>
      </c>
      <c r="D504" s="319">
        <f ca="1">IF($A504&lt;&gt;D$353,0,IF($A504&lt;&gt;$A503,1,MOD(D503-1+(COUNTIFS(E$353:$N$353,$A504)=COUNTIFS(E504:$N504,1)),D$352)+1))</f>
        <v>0</v>
      </c>
      <c r="E504" s="319">
        <f ca="1">IF($A504&lt;&gt;E$353,0,IF($A504&lt;&gt;$A503,1,MOD(E503-1+(COUNTIFS(F$353:$N$353,$A504)=COUNTIFS(F504:$N504,1)),E$352)+1))</f>
        <v>0</v>
      </c>
      <c r="F504" s="319">
        <f ca="1">IF($A504&lt;&gt;F$353,0,IF($A504&lt;&gt;$A503,1,MOD(F503-1+(COUNTIFS(G$353:$N$353,$A504)=COUNTIFS(G504:$N504,1)),F$352)+1))</f>
        <v>0</v>
      </c>
      <c r="G504" s="319">
        <f ca="1">IF($A504&lt;&gt;G$353,0,IF($A504&lt;&gt;$A503,1,MOD(G503-1+(COUNTIFS(H$353:$N$353,$A504)=COUNTIFS(H504:$N504,1)),G$352)+1))</f>
        <v>1</v>
      </c>
      <c r="H504" s="319">
        <f ca="1">IF($A504&lt;&gt;H$353,0,IF($A504&lt;&gt;$A503,1,MOD(H503-1+(COUNTIFS(I$353:$N$353,$A504)=COUNTIFS(I504:$N504,1)),H$352)+1))</f>
        <v>3</v>
      </c>
      <c r="I504" s="319">
        <f ca="1">IF($A504&lt;&gt;I$353,0,IF($A504&lt;&gt;$A503,1,MOD(I503-1+(COUNTIFS(N$353:$N$353,$A504)=COUNTIFS(N504:$N504,1)),I$352)+1))</f>
        <v>1</v>
      </c>
      <c r="J504" s="319"/>
      <c r="K504" s="319"/>
      <c r="L504" s="319"/>
      <c r="M504" s="319"/>
      <c r="O504">
        <v>150</v>
      </c>
      <c r="P504" s="124">
        <f t="shared" ca="1" si="909"/>
        <v>0</v>
      </c>
      <c r="Q504" s="124">
        <f t="shared" ca="1" si="910"/>
        <v>0</v>
      </c>
      <c r="R504" s="124">
        <f t="shared" ca="1" si="911"/>
        <v>0</v>
      </c>
      <c r="S504" s="124">
        <f t="shared" ca="1" si="912"/>
        <v>0</v>
      </c>
      <c r="T504" s="124">
        <v>0</v>
      </c>
      <c r="U504" s="124">
        <f t="shared" ca="1" si="913"/>
        <v>0.5</v>
      </c>
      <c r="V504" s="124">
        <f t="shared" ca="1" si="914"/>
        <v>-0.5</v>
      </c>
      <c r="W504" s="124"/>
      <c r="X504" s="124"/>
      <c r="Y504" s="124"/>
      <c r="Z504" s="124"/>
    </row>
    <row r="505" spans="1:26" outlineLevel="1">
      <c r="A505">
        <f t="shared" ca="1" si="915"/>
        <v>2</v>
      </c>
      <c r="B505" t="str">
        <f t="shared" ca="1" si="908"/>
        <v>EP2 LPD1 LPS3 LPM2</v>
      </c>
      <c r="C505" s="321">
        <f ca="1">IF($A505&lt;&gt;$A504,1,MOD(C504-1+(COUNTIFS(D$353:$N$353,$A505)=COUNTIFS(D505:$N505,1)),C$352)+1)</f>
        <v>2</v>
      </c>
      <c r="D505" s="319">
        <f ca="1">IF($A505&lt;&gt;D$353,0,IF($A505&lt;&gt;$A504,1,MOD(D504-1+(COUNTIFS(E$353:$N$353,$A505)=COUNTIFS(E505:$N505,1)),D$352)+1))</f>
        <v>0</v>
      </c>
      <c r="E505" s="319">
        <f ca="1">IF($A505&lt;&gt;E$353,0,IF($A505&lt;&gt;$A504,1,MOD(E504-1+(COUNTIFS(F$353:$N$353,$A505)=COUNTIFS(F505:$N505,1)),E$352)+1))</f>
        <v>0</v>
      </c>
      <c r="F505" s="319">
        <f ca="1">IF($A505&lt;&gt;F$353,0,IF($A505&lt;&gt;$A504,1,MOD(F504-1+(COUNTIFS(G$353:$N$353,$A505)=COUNTIFS(G505:$N505,1)),F$352)+1))</f>
        <v>0</v>
      </c>
      <c r="G505" s="319">
        <f ca="1">IF($A505&lt;&gt;G$353,0,IF($A505&lt;&gt;$A504,1,MOD(G504-1+(COUNTIFS(H$353:$N$353,$A505)=COUNTIFS(H505:$N505,1)),G$352)+1))</f>
        <v>1</v>
      </c>
      <c r="H505" s="319">
        <f ca="1">IF($A505&lt;&gt;H$353,0,IF($A505&lt;&gt;$A504,1,MOD(H504-1+(COUNTIFS(I$353:$N$353,$A505)=COUNTIFS(I505:$N505,1)),H$352)+1))</f>
        <v>3</v>
      </c>
      <c r="I505" s="319">
        <f ca="1">IF($A505&lt;&gt;I$353,0,IF($A505&lt;&gt;$A504,1,MOD(I504-1+(COUNTIFS(N$353:$N$353,$A505)=COUNTIFS(N505:$N505,1)),I$352)+1))</f>
        <v>2</v>
      </c>
      <c r="J505" s="319"/>
      <c r="K505" s="319"/>
      <c r="L505" s="319"/>
      <c r="M505" s="319"/>
      <c r="O505">
        <v>151</v>
      </c>
      <c r="P505" s="124">
        <f t="shared" ca="1" si="909"/>
        <v>0</v>
      </c>
      <c r="Q505" s="124">
        <f t="shared" ca="1" si="910"/>
        <v>0</v>
      </c>
      <c r="R505" s="124">
        <f t="shared" ca="1" si="911"/>
        <v>0</v>
      </c>
      <c r="S505" s="124">
        <f t="shared" ca="1" si="912"/>
        <v>0</v>
      </c>
      <c r="T505" s="124">
        <v>0</v>
      </c>
      <c r="U505" s="124">
        <f t="shared" ca="1" si="913"/>
        <v>0.5</v>
      </c>
      <c r="V505" s="124">
        <f t="shared" ca="1" si="914"/>
        <v>0</v>
      </c>
      <c r="W505" s="124"/>
      <c r="X505" s="124"/>
      <c r="Y505" s="124"/>
      <c r="Z505" s="124"/>
    </row>
    <row r="506" spans="1:26" outlineLevel="1">
      <c r="A506">
        <f t="shared" ca="1" si="915"/>
        <v>2</v>
      </c>
      <c r="B506" t="str">
        <f t="shared" ca="1" si="908"/>
        <v>EP2 LPD1 LPS3 LPM3</v>
      </c>
      <c r="C506" s="321">
        <f ca="1">IF($A506&lt;&gt;$A505,1,MOD(C505-1+(COUNTIFS(D$353:$N$353,$A506)=COUNTIFS(D506:$N506,1)),C$352)+1)</f>
        <v>2</v>
      </c>
      <c r="D506" s="319">
        <f ca="1">IF($A506&lt;&gt;D$353,0,IF($A506&lt;&gt;$A505,1,MOD(D505-1+(COUNTIFS(E$353:$N$353,$A506)=COUNTIFS(E506:$N506,1)),D$352)+1))</f>
        <v>0</v>
      </c>
      <c r="E506" s="319">
        <f ca="1">IF($A506&lt;&gt;E$353,0,IF($A506&lt;&gt;$A505,1,MOD(E505-1+(COUNTIFS(F$353:$N$353,$A506)=COUNTIFS(F506:$N506,1)),E$352)+1))</f>
        <v>0</v>
      </c>
      <c r="F506" s="319">
        <f ca="1">IF($A506&lt;&gt;F$353,0,IF($A506&lt;&gt;$A505,1,MOD(F505-1+(COUNTIFS(G$353:$N$353,$A506)=COUNTIFS(G506:$N506,1)),F$352)+1))</f>
        <v>0</v>
      </c>
      <c r="G506" s="319">
        <f ca="1">IF($A506&lt;&gt;G$353,0,IF($A506&lt;&gt;$A505,1,MOD(G505-1+(COUNTIFS(H$353:$N$353,$A506)=COUNTIFS(H506:$N506,1)),G$352)+1))</f>
        <v>1</v>
      </c>
      <c r="H506" s="319">
        <f ca="1">IF($A506&lt;&gt;H$353,0,IF($A506&lt;&gt;$A505,1,MOD(H505-1+(COUNTIFS(I$353:$N$353,$A506)=COUNTIFS(I506:$N506,1)),H$352)+1))</f>
        <v>3</v>
      </c>
      <c r="I506" s="319">
        <f ca="1">IF($A506&lt;&gt;I$353,0,IF($A506&lt;&gt;$A505,1,MOD(I505-1+(COUNTIFS(N$353:$N$353,$A506)=COUNTIFS(N506:$N506,1)),I$352)+1))</f>
        <v>3</v>
      </c>
      <c r="J506" s="319"/>
      <c r="K506" s="319"/>
      <c r="L506" s="319"/>
      <c r="M506" s="319"/>
      <c r="O506">
        <v>152</v>
      </c>
      <c r="P506" s="124">
        <f t="shared" ca="1" si="909"/>
        <v>0</v>
      </c>
      <c r="Q506" s="124">
        <f t="shared" ca="1" si="910"/>
        <v>0</v>
      </c>
      <c r="R506" s="124">
        <f t="shared" ca="1" si="911"/>
        <v>0</v>
      </c>
      <c r="S506" s="124">
        <f t="shared" ca="1" si="912"/>
        <v>0</v>
      </c>
      <c r="T506" s="124">
        <v>0</v>
      </c>
      <c r="U506" s="124">
        <f t="shared" ca="1" si="913"/>
        <v>0.5</v>
      </c>
      <c r="V506" s="124">
        <f t="shared" ca="1" si="914"/>
        <v>0.5</v>
      </c>
      <c r="W506" s="124"/>
      <c r="X506" s="124"/>
      <c r="Y506" s="124"/>
      <c r="Z506" s="124"/>
    </row>
    <row r="507" spans="1:26" outlineLevel="1">
      <c r="A507">
        <f t="shared" ca="1" si="915"/>
        <v>2</v>
      </c>
      <c r="B507" t="str">
        <f t="shared" ca="1" si="908"/>
        <v>EP3 LPD1 LPS1 LPM1</v>
      </c>
      <c r="C507" s="321">
        <f ca="1">IF($A507&lt;&gt;$A506,1,MOD(C506-1+(COUNTIFS(D$353:$N$353,$A507)=COUNTIFS(D507:$N507,1)),C$352)+1)</f>
        <v>3</v>
      </c>
      <c r="D507" s="319">
        <f ca="1">IF($A507&lt;&gt;D$353,0,IF($A507&lt;&gt;$A506,1,MOD(D506-1+(COUNTIFS(E$353:$N$353,$A507)=COUNTIFS(E507:$N507,1)),D$352)+1))</f>
        <v>0</v>
      </c>
      <c r="E507" s="319">
        <f ca="1">IF($A507&lt;&gt;E$353,0,IF($A507&lt;&gt;$A506,1,MOD(E506-1+(COUNTIFS(F$353:$N$353,$A507)=COUNTIFS(F507:$N507,1)),E$352)+1))</f>
        <v>0</v>
      </c>
      <c r="F507" s="319">
        <f ca="1">IF($A507&lt;&gt;F$353,0,IF($A507&lt;&gt;$A506,1,MOD(F506-1+(COUNTIFS(G$353:$N$353,$A507)=COUNTIFS(G507:$N507,1)),F$352)+1))</f>
        <v>0</v>
      </c>
      <c r="G507" s="319">
        <f ca="1">IF($A507&lt;&gt;G$353,0,IF($A507&lt;&gt;$A506,1,MOD(G506-1+(COUNTIFS(H$353:$N$353,$A507)=COUNTIFS(H507:$N507,1)),G$352)+1))</f>
        <v>1</v>
      </c>
      <c r="H507" s="319">
        <f ca="1">IF($A507&lt;&gt;H$353,0,IF($A507&lt;&gt;$A506,1,MOD(H506-1+(COUNTIFS(I$353:$N$353,$A507)=COUNTIFS(I507:$N507,1)),H$352)+1))</f>
        <v>1</v>
      </c>
      <c r="I507" s="319">
        <f ca="1">IF($A507&lt;&gt;I$353,0,IF($A507&lt;&gt;$A506,1,MOD(I506-1+(COUNTIFS(N$353:$N$353,$A507)=COUNTIFS(N507:$N507,1)),I$352)+1))</f>
        <v>1</v>
      </c>
      <c r="J507" s="319"/>
      <c r="K507" s="319"/>
      <c r="L507" s="319"/>
      <c r="M507" s="319"/>
      <c r="O507">
        <v>153</v>
      </c>
      <c r="P507" s="124">
        <f t="shared" ca="1" si="909"/>
        <v>0.5</v>
      </c>
      <c r="Q507" s="124">
        <f t="shared" ca="1" si="910"/>
        <v>0</v>
      </c>
      <c r="R507" s="124">
        <f t="shared" ca="1" si="911"/>
        <v>0</v>
      </c>
      <c r="S507" s="124">
        <f t="shared" ca="1" si="912"/>
        <v>0</v>
      </c>
      <c r="T507" s="124">
        <v>0</v>
      </c>
      <c r="U507" s="124">
        <f t="shared" ca="1" si="913"/>
        <v>-0.5</v>
      </c>
      <c r="V507" s="124">
        <f t="shared" ca="1" si="914"/>
        <v>-0.5</v>
      </c>
      <c r="W507" s="124"/>
      <c r="X507" s="124"/>
      <c r="Y507" s="124"/>
      <c r="Z507" s="124"/>
    </row>
    <row r="508" spans="1:26" outlineLevel="1">
      <c r="A508">
        <f t="shared" ca="1" si="915"/>
        <v>2</v>
      </c>
      <c r="B508" t="str">
        <f t="shared" ca="1" si="908"/>
        <v>EP3 LPD1 LPS1 LPM2</v>
      </c>
      <c r="C508" s="321">
        <f ca="1">IF($A508&lt;&gt;$A507,1,MOD(C507-1+(COUNTIFS(D$353:$N$353,$A508)=COUNTIFS(D508:$N508,1)),C$352)+1)</f>
        <v>3</v>
      </c>
      <c r="D508" s="319">
        <f ca="1">IF($A508&lt;&gt;D$353,0,IF($A508&lt;&gt;$A507,1,MOD(D507-1+(COUNTIFS(E$353:$N$353,$A508)=COUNTIFS(E508:$N508,1)),D$352)+1))</f>
        <v>0</v>
      </c>
      <c r="E508" s="319">
        <f ca="1">IF($A508&lt;&gt;E$353,0,IF($A508&lt;&gt;$A507,1,MOD(E507-1+(COUNTIFS(F$353:$N$353,$A508)=COUNTIFS(F508:$N508,1)),E$352)+1))</f>
        <v>0</v>
      </c>
      <c r="F508" s="319">
        <f ca="1">IF($A508&lt;&gt;F$353,0,IF($A508&lt;&gt;$A507,1,MOD(F507-1+(COUNTIFS(G$353:$N$353,$A508)=COUNTIFS(G508:$N508,1)),F$352)+1))</f>
        <v>0</v>
      </c>
      <c r="G508" s="319">
        <f ca="1">IF($A508&lt;&gt;G$353,0,IF($A508&lt;&gt;$A507,1,MOD(G507-1+(COUNTIFS(H$353:$N$353,$A508)=COUNTIFS(H508:$N508,1)),G$352)+1))</f>
        <v>1</v>
      </c>
      <c r="H508" s="319">
        <f ca="1">IF($A508&lt;&gt;H$353,0,IF($A508&lt;&gt;$A507,1,MOD(H507-1+(COUNTIFS(I$353:$N$353,$A508)=COUNTIFS(I508:$N508,1)),H$352)+1))</f>
        <v>1</v>
      </c>
      <c r="I508" s="319">
        <f ca="1">IF($A508&lt;&gt;I$353,0,IF($A508&lt;&gt;$A507,1,MOD(I507-1+(COUNTIFS(N$353:$N$353,$A508)=COUNTIFS(N508:$N508,1)),I$352)+1))</f>
        <v>2</v>
      </c>
      <c r="J508" s="319"/>
      <c r="K508" s="319"/>
      <c r="L508" s="319"/>
      <c r="M508" s="319"/>
      <c r="O508">
        <v>154</v>
      </c>
      <c r="P508" s="124">
        <f t="shared" ca="1" si="909"/>
        <v>0.5</v>
      </c>
      <c r="Q508" s="124">
        <f t="shared" ca="1" si="910"/>
        <v>0</v>
      </c>
      <c r="R508" s="124">
        <f t="shared" ca="1" si="911"/>
        <v>0</v>
      </c>
      <c r="S508" s="124">
        <f t="shared" ca="1" si="912"/>
        <v>0</v>
      </c>
      <c r="T508" s="124">
        <v>0</v>
      </c>
      <c r="U508" s="124">
        <f t="shared" ca="1" si="913"/>
        <v>-0.5</v>
      </c>
      <c r="V508" s="124">
        <f t="shared" ca="1" si="914"/>
        <v>0</v>
      </c>
      <c r="W508" s="124"/>
      <c r="X508" s="124"/>
      <c r="Y508" s="124"/>
      <c r="Z508" s="124"/>
    </row>
    <row r="509" spans="1:26" outlineLevel="1">
      <c r="A509">
        <f t="shared" ca="1" si="915"/>
        <v>2</v>
      </c>
      <c r="B509" t="str">
        <f t="shared" ca="1" si="908"/>
        <v>EP3 LPD1 LPS1 LPM3</v>
      </c>
      <c r="C509" s="321">
        <f ca="1">IF($A509&lt;&gt;$A508,1,MOD(C508-1+(COUNTIFS(D$353:$N$353,$A509)=COUNTIFS(D509:$N509,1)),C$352)+1)</f>
        <v>3</v>
      </c>
      <c r="D509" s="319">
        <f ca="1">IF($A509&lt;&gt;D$353,0,IF($A509&lt;&gt;$A508,1,MOD(D508-1+(COUNTIFS(E$353:$N$353,$A509)=COUNTIFS(E509:$N509,1)),D$352)+1))</f>
        <v>0</v>
      </c>
      <c r="E509" s="319">
        <f ca="1">IF($A509&lt;&gt;E$353,0,IF($A509&lt;&gt;$A508,1,MOD(E508-1+(COUNTIFS(F$353:$N$353,$A509)=COUNTIFS(F509:$N509,1)),E$352)+1))</f>
        <v>0</v>
      </c>
      <c r="F509" s="319">
        <f ca="1">IF($A509&lt;&gt;F$353,0,IF($A509&lt;&gt;$A508,1,MOD(F508-1+(COUNTIFS(G$353:$N$353,$A509)=COUNTIFS(G509:$N509,1)),F$352)+1))</f>
        <v>0</v>
      </c>
      <c r="G509" s="319">
        <f ca="1">IF($A509&lt;&gt;G$353,0,IF($A509&lt;&gt;$A508,1,MOD(G508-1+(COUNTIFS(H$353:$N$353,$A509)=COUNTIFS(H509:$N509,1)),G$352)+1))</f>
        <v>1</v>
      </c>
      <c r="H509" s="319">
        <f ca="1">IF($A509&lt;&gt;H$353,0,IF($A509&lt;&gt;$A508,1,MOD(H508-1+(COUNTIFS(I$353:$N$353,$A509)=COUNTIFS(I509:$N509,1)),H$352)+1))</f>
        <v>1</v>
      </c>
      <c r="I509" s="319">
        <f ca="1">IF($A509&lt;&gt;I$353,0,IF($A509&lt;&gt;$A508,1,MOD(I508-1+(COUNTIFS(N$353:$N$353,$A509)=COUNTIFS(N509:$N509,1)),I$352)+1))</f>
        <v>3</v>
      </c>
      <c r="J509" s="319"/>
      <c r="K509" s="319"/>
      <c r="L509" s="319"/>
      <c r="M509" s="319"/>
      <c r="O509">
        <v>155</v>
      </c>
      <c r="P509" s="124">
        <f t="shared" ca="1" si="909"/>
        <v>0.5</v>
      </c>
      <c r="Q509" s="124">
        <f t="shared" ca="1" si="910"/>
        <v>0</v>
      </c>
      <c r="R509" s="124">
        <f t="shared" ca="1" si="911"/>
        <v>0</v>
      </c>
      <c r="S509" s="124">
        <f t="shared" ca="1" si="912"/>
        <v>0</v>
      </c>
      <c r="T509" s="124">
        <v>0</v>
      </c>
      <c r="U509" s="124">
        <f t="shared" ca="1" si="913"/>
        <v>-0.5</v>
      </c>
      <c r="V509" s="124">
        <f t="shared" ca="1" si="914"/>
        <v>0.5</v>
      </c>
      <c r="W509" s="124"/>
      <c r="X509" s="124"/>
      <c r="Y509" s="124"/>
      <c r="Z509" s="124"/>
    </row>
    <row r="510" spans="1:26" outlineLevel="1">
      <c r="A510">
        <f t="shared" ca="1" si="915"/>
        <v>2</v>
      </c>
      <c r="B510" t="str">
        <f t="shared" ca="1" si="908"/>
        <v>EP3 LPD1 LPS2 LPM1</v>
      </c>
      <c r="C510" s="321">
        <f ca="1">IF($A510&lt;&gt;$A509,1,MOD(C509-1+(COUNTIFS(D$353:$N$353,$A510)=COUNTIFS(D510:$N510,1)),C$352)+1)</f>
        <v>3</v>
      </c>
      <c r="D510" s="319">
        <f ca="1">IF($A510&lt;&gt;D$353,0,IF($A510&lt;&gt;$A509,1,MOD(D509-1+(COUNTIFS(E$353:$N$353,$A510)=COUNTIFS(E510:$N510,1)),D$352)+1))</f>
        <v>0</v>
      </c>
      <c r="E510" s="319">
        <f ca="1">IF($A510&lt;&gt;E$353,0,IF($A510&lt;&gt;$A509,1,MOD(E509-1+(COUNTIFS(F$353:$N$353,$A510)=COUNTIFS(F510:$N510,1)),E$352)+1))</f>
        <v>0</v>
      </c>
      <c r="F510" s="319">
        <f ca="1">IF($A510&lt;&gt;F$353,0,IF($A510&lt;&gt;$A509,1,MOD(F509-1+(COUNTIFS(G$353:$N$353,$A510)=COUNTIFS(G510:$N510,1)),F$352)+1))</f>
        <v>0</v>
      </c>
      <c r="G510" s="319">
        <f ca="1">IF($A510&lt;&gt;G$353,0,IF($A510&lt;&gt;$A509,1,MOD(G509-1+(COUNTIFS(H$353:$N$353,$A510)=COUNTIFS(H510:$N510,1)),G$352)+1))</f>
        <v>1</v>
      </c>
      <c r="H510" s="319">
        <f ca="1">IF($A510&lt;&gt;H$353,0,IF($A510&lt;&gt;$A509,1,MOD(H509-1+(COUNTIFS(I$353:$N$353,$A510)=COUNTIFS(I510:$N510,1)),H$352)+1))</f>
        <v>2</v>
      </c>
      <c r="I510" s="319">
        <f ca="1">IF($A510&lt;&gt;I$353,0,IF($A510&lt;&gt;$A509,1,MOD(I509-1+(COUNTIFS(N$353:$N$353,$A510)=COUNTIFS(N510:$N510,1)),I$352)+1))</f>
        <v>1</v>
      </c>
      <c r="J510" s="319"/>
      <c r="K510" s="319"/>
      <c r="L510" s="319"/>
      <c r="M510" s="319"/>
      <c r="O510">
        <v>156</v>
      </c>
      <c r="P510" s="124">
        <f t="shared" ca="1" si="909"/>
        <v>0.5</v>
      </c>
      <c r="Q510" s="124">
        <f t="shared" ca="1" si="910"/>
        <v>0</v>
      </c>
      <c r="R510" s="124">
        <f t="shared" ca="1" si="911"/>
        <v>0</v>
      </c>
      <c r="S510" s="124">
        <f t="shared" ca="1" si="912"/>
        <v>0</v>
      </c>
      <c r="T510" s="124">
        <v>0</v>
      </c>
      <c r="U510" s="124">
        <f t="shared" ca="1" si="913"/>
        <v>0</v>
      </c>
      <c r="V510" s="124">
        <f t="shared" ca="1" si="914"/>
        <v>-0.5</v>
      </c>
      <c r="W510" s="124"/>
      <c r="X510" s="124"/>
      <c r="Y510" s="124"/>
      <c r="Z510" s="124"/>
    </row>
    <row r="511" spans="1:26" outlineLevel="1">
      <c r="A511">
        <f t="shared" ca="1" si="915"/>
        <v>2</v>
      </c>
      <c r="B511" t="str">
        <f t="shared" ca="1" si="908"/>
        <v>EP3 LPD1 LPS2 LPM2</v>
      </c>
      <c r="C511" s="321">
        <f ca="1">IF($A511&lt;&gt;$A510,1,MOD(C510-1+(COUNTIFS(D$353:$N$353,$A511)=COUNTIFS(D511:$N511,1)),C$352)+1)</f>
        <v>3</v>
      </c>
      <c r="D511" s="319">
        <f ca="1">IF($A511&lt;&gt;D$353,0,IF($A511&lt;&gt;$A510,1,MOD(D510-1+(COUNTIFS(E$353:$N$353,$A511)=COUNTIFS(E511:$N511,1)),D$352)+1))</f>
        <v>0</v>
      </c>
      <c r="E511" s="319">
        <f ca="1">IF($A511&lt;&gt;E$353,0,IF($A511&lt;&gt;$A510,1,MOD(E510-1+(COUNTIFS(F$353:$N$353,$A511)=COUNTIFS(F511:$N511,1)),E$352)+1))</f>
        <v>0</v>
      </c>
      <c r="F511" s="319">
        <f ca="1">IF($A511&lt;&gt;F$353,0,IF($A511&lt;&gt;$A510,1,MOD(F510-1+(COUNTIFS(G$353:$N$353,$A511)=COUNTIFS(G511:$N511,1)),F$352)+1))</f>
        <v>0</v>
      </c>
      <c r="G511" s="319">
        <f ca="1">IF($A511&lt;&gt;G$353,0,IF($A511&lt;&gt;$A510,1,MOD(G510-1+(COUNTIFS(H$353:$N$353,$A511)=COUNTIFS(H511:$N511,1)),G$352)+1))</f>
        <v>1</v>
      </c>
      <c r="H511" s="319">
        <f ca="1">IF($A511&lt;&gt;H$353,0,IF($A511&lt;&gt;$A510,1,MOD(H510-1+(COUNTIFS(I$353:$N$353,$A511)=COUNTIFS(I511:$N511,1)),H$352)+1))</f>
        <v>2</v>
      </c>
      <c r="I511" s="319">
        <f ca="1">IF($A511&lt;&gt;I$353,0,IF($A511&lt;&gt;$A510,1,MOD(I510-1+(COUNTIFS(N$353:$N$353,$A511)=COUNTIFS(N511:$N511,1)),I$352)+1))</f>
        <v>2</v>
      </c>
      <c r="J511" s="319"/>
      <c r="K511" s="319"/>
      <c r="L511" s="319"/>
      <c r="M511" s="319"/>
      <c r="O511">
        <v>157</v>
      </c>
      <c r="P511" s="124">
        <f t="shared" ca="1" si="909"/>
        <v>0.5</v>
      </c>
      <c r="Q511" s="124">
        <f t="shared" ca="1" si="910"/>
        <v>0</v>
      </c>
      <c r="R511" s="124">
        <f t="shared" ca="1" si="911"/>
        <v>0</v>
      </c>
      <c r="S511" s="124">
        <f t="shared" ca="1" si="912"/>
        <v>0</v>
      </c>
      <c r="T511" s="124">
        <v>0</v>
      </c>
      <c r="U511" s="124">
        <f t="shared" ca="1" si="913"/>
        <v>0</v>
      </c>
      <c r="V511" s="124">
        <f t="shared" ca="1" si="914"/>
        <v>0</v>
      </c>
      <c r="W511" s="124"/>
      <c r="X511" s="124"/>
      <c r="Y511" s="124"/>
      <c r="Z511" s="124"/>
    </row>
    <row r="512" spans="1:26" outlineLevel="1">
      <c r="A512">
        <f t="shared" ca="1" si="915"/>
        <v>2</v>
      </c>
      <c r="B512" t="str">
        <f t="shared" ca="1" si="908"/>
        <v>EP3 LPD1 LPS2 LPM3</v>
      </c>
      <c r="C512" s="321">
        <f ca="1">IF($A512&lt;&gt;$A511,1,MOD(C511-1+(COUNTIFS(D$353:$N$353,$A512)=COUNTIFS(D512:$N512,1)),C$352)+1)</f>
        <v>3</v>
      </c>
      <c r="D512" s="319">
        <f ca="1">IF($A512&lt;&gt;D$353,0,IF($A512&lt;&gt;$A511,1,MOD(D511-1+(COUNTIFS(E$353:$N$353,$A512)=COUNTIFS(E512:$N512,1)),D$352)+1))</f>
        <v>0</v>
      </c>
      <c r="E512" s="319">
        <f ca="1">IF($A512&lt;&gt;E$353,0,IF($A512&lt;&gt;$A511,1,MOD(E511-1+(COUNTIFS(F$353:$N$353,$A512)=COUNTIFS(F512:$N512,1)),E$352)+1))</f>
        <v>0</v>
      </c>
      <c r="F512" s="319">
        <f ca="1">IF($A512&lt;&gt;F$353,0,IF($A512&lt;&gt;$A511,1,MOD(F511-1+(COUNTIFS(G$353:$N$353,$A512)=COUNTIFS(G512:$N512,1)),F$352)+1))</f>
        <v>0</v>
      </c>
      <c r="G512" s="319">
        <f ca="1">IF($A512&lt;&gt;G$353,0,IF($A512&lt;&gt;$A511,1,MOD(G511-1+(COUNTIFS(H$353:$N$353,$A512)=COUNTIFS(H512:$N512,1)),G$352)+1))</f>
        <v>1</v>
      </c>
      <c r="H512" s="319">
        <f ca="1">IF($A512&lt;&gt;H$353,0,IF($A512&lt;&gt;$A511,1,MOD(H511-1+(COUNTIFS(I$353:$N$353,$A512)=COUNTIFS(I512:$N512,1)),H$352)+1))</f>
        <v>2</v>
      </c>
      <c r="I512" s="319">
        <f ca="1">IF($A512&lt;&gt;I$353,0,IF($A512&lt;&gt;$A511,1,MOD(I511-1+(COUNTIFS(N$353:$N$353,$A512)=COUNTIFS(N512:$N512,1)),I$352)+1))</f>
        <v>3</v>
      </c>
      <c r="J512" s="319"/>
      <c r="K512" s="319"/>
      <c r="L512" s="319"/>
      <c r="M512" s="319"/>
      <c r="O512">
        <v>158</v>
      </c>
      <c r="P512" s="124">
        <f t="shared" ca="1" si="909"/>
        <v>0.5</v>
      </c>
      <c r="Q512" s="124">
        <f t="shared" ca="1" si="910"/>
        <v>0</v>
      </c>
      <c r="R512" s="124">
        <f t="shared" ca="1" si="911"/>
        <v>0</v>
      </c>
      <c r="S512" s="124">
        <f t="shared" ca="1" si="912"/>
        <v>0</v>
      </c>
      <c r="T512" s="124">
        <v>0</v>
      </c>
      <c r="U512" s="124">
        <f t="shared" ca="1" si="913"/>
        <v>0</v>
      </c>
      <c r="V512" s="124">
        <f t="shared" ca="1" si="914"/>
        <v>0.5</v>
      </c>
      <c r="W512" s="124"/>
      <c r="X512" s="124"/>
      <c r="Y512" s="124"/>
      <c r="Z512" s="124"/>
    </row>
    <row r="513" spans="1:26" outlineLevel="1">
      <c r="A513">
        <f t="shared" ca="1" si="915"/>
        <v>2</v>
      </c>
      <c r="B513" t="str">
        <f t="shared" ca="1" si="908"/>
        <v>EP3 LPD1 LPS3 LPM1</v>
      </c>
      <c r="C513" s="321">
        <f ca="1">IF($A513&lt;&gt;$A512,1,MOD(C512-1+(COUNTIFS(D$353:$N$353,$A513)=COUNTIFS(D513:$N513,1)),C$352)+1)</f>
        <v>3</v>
      </c>
      <c r="D513" s="319">
        <f ca="1">IF($A513&lt;&gt;D$353,0,IF($A513&lt;&gt;$A512,1,MOD(D512-1+(COUNTIFS(E$353:$N$353,$A513)=COUNTIFS(E513:$N513,1)),D$352)+1))</f>
        <v>0</v>
      </c>
      <c r="E513" s="319">
        <f ca="1">IF($A513&lt;&gt;E$353,0,IF($A513&lt;&gt;$A512,1,MOD(E512-1+(COUNTIFS(F$353:$N$353,$A513)=COUNTIFS(F513:$N513,1)),E$352)+1))</f>
        <v>0</v>
      </c>
      <c r="F513" s="319">
        <f ca="1">IF($A513&lt;&gt;F$353,0,IF($A513&lt;&gt;$A512,1,MOD(F512-1+(COUNTIFS(G$353:$N$353,$A513)=COUNTIFS(G513:$N513,1)),F$352)+1))</f>
        <v>0</v>
      </c>
      <c r="G513" s="319">
        <f ca="1">IF($A513&lt;&gt;G$353,0,IF($A513&lt;&gt;$A512,1,MOD(G512-1+(COUNTIFS(H$353:$N$353,$A513)=COUNTIFS(H513:$N513,1)),G$352)+1))</f>
        <v>1</v>
      </c>
      <c r="H513" s="319">
        <f ca="1">IF($A513&lt;&gt;H$353,0,IF($A513&lt;&gt;$A512,1,MOD(H512-1+(COUNTIFS(I$353:$N$353,$A513)=COUNTIFS(I513:$N513,1)),H$352)+1))</f>
        <v>3</v>
      </c>
      <c r="I513" s="319">
        <f ca="1">IF($A513&lt;&gt;I$353,0,IF($A513&lt;&gt;$A512,1,MOD(I512-1+(COUNTIFS(N$353:$N$353,$A513)=COUNTIFS(N513:$N513,1)),I$352)+1))</f>
        <v>1</v>
      </c>
      <c r="J513" s="319"/>
      <c r="K513" s="319"/>
      <c r="L513" s="319"/>
      <c r="M513" s="319"/>
      <c r="O513">
        <v>159</v>
      </c>
      <c r="P513" s="124">
        <f t="shared" ca="1" si="909"/>
        <v>0.5</v>
      </c>
      <c r="Q513" s="124">
        <f t="shared" ca="1" si="910"/>
        <v>0</v>
      </c>
      <c r="R513" s="124">
        <f t="shared" ca="1" si="911"/>
        <v>0</v>
      </c>
      <c r="S513" s="124">
        <f t="shared" ca="1" si="912"/>
        <v>0</v>
      </c>
      <c r="T513" s="124">
        <v>0</v>
      </c>
      <c r="U513" s="124">
        <f t="shared" ca="1" si="913"/>
        <v>0.5</v>
      </c>
      <c r="V513" s="124">
        <f t="shared" ca="1" si="914"/>
        <v>-0.5</v>
      </c>
      <c r="W513" s="124"/>
      <c r="X513" s="124"/>
      <c r="Y513" s="124"/>
      <c r="Z513" s="124"/>
    </row>
    <row r="514" spans="1:26" outlineLevel="1">
      <c r="A514">
        <f t="shared" ca="1" si="915"/>
        <v>2</v>
      </c>
      <c r="B514" t="str">
        <f t="shared" ca="1" si="908"/>
        <v>EP3 LPD1 LPS3 LPM2</v>
      </c>
      <c r="C514" s="321">
        <f ca="1">IF($A514&lt;&gt;$A513,1,MOD(C513-1+(COUNTIFS(D$353:$N$353,$A514)=COUNTIFS(D514:$N514,1)),C$352)+1)</f>
        <v>3</v>
      </c>
      <c r="D514" s="319">
        <f ca="1">IF($A514&lt;&gt;D$353,0,IF($A514&lt;&gt;$A513,1,MOD(D513-1+(COUNTIFS(E$353:$N$353,$A514)=COUNTIFS(E514:$N514,1)),D$352)+1))</f>
        <v>0</v>
      </c>
      <c r="E514" s="319">
        <f ca="1">IF($A514&lt;&gt;E$353,0,IF($A514&lt;&gt;$A513,1,MOD(E513-1+(COUNTIFS(F$353:$N$353,$A514)=COUNTIFS(F514:$N514,1)),E$352)+1))</f>
        <v>0</v>
      </c>
      <c r="F514" s="319">
        <f ca="1">IF($A514&lt;&gt;F$353,0,IF($A514&lt;&gt;$A513,1,MOD(F513-1+(COUNTIFS(G$353:$N$353,$A514)=COUNTIFS(G514:$N514,1)),F$352)+1))</f>
        <v>0</v>
      </c>
      <c r="G514" s="319">
        <f ca="1">IF($A514&lt;&gt;G$353,0,IF($A514&lt;&gt;$A513,1,MOD(G513-1+(COUNTIFS(H$353:$N$353,$A514)=COUNTIFS(H514:$N514,1)),G$352)+1))</f>
        <v>1</v>
      </c>
      <c r="H514" s="319">
        <f ca="1">IF($A514&lt;&gt;H$353,0,IF($A514&lt;&gt;$A513,1,MOD(H513-1+(COUNTIFS(I$353:$N$353,$A514)=COUNTIFS(I514:$N514,1)),H$352)+1))</f>
        <v>3</v>
      </c>
      <c r="I514" s="319">
        <f ca="1">IF($A514&lt;&gt;I$353,0,IF($A514&lt;&gt;$A513,1,MOD(I513-1+(COUNTIFS(N$353:$N$353,$A514)=COUNTIFS(N514:$N514,1)),I$352)+1))</f>
        <v>2</v>
      </c>
      <c r="J514" s="319"/>
      <c r="K514" s="319"/>
      <c r="L514" s="319"/>
      <c r="M514" s="319"/>
      <c r="O514">
        <v>160</v>
      </c>
      <c r="P514" s="124">
        <f t="shared" ca="1" si="909"/>
        <v>0.5</v>
      </c>
      <c r="Q514" s="124">
        <f t="shared" ca="1" si="910"/>
        <v>0</v>
      </c>
      <c r="R514" s="124">
        <f t="shared" ca="1" si="911"/>
        <v>0</v>
      </c>
      <c r="S514" s="124">
        <f t="shared" ca="1" si="912"/>
        <v>0</v>
      </c>
      <c r="T514" s="124">
        <v>0</v>
      </c>
      <c r="U514" s="124">
        <f t="shared" ca="1" si="913"/>
        <v>0.5</v>
      </c>
      <c r="V514" s="124">
        <f t="shared" ca="1" si="914"/>
        <v>0</v>
      </c>
      <c r="W514" s="124"/>
      <c r="X514" s="124"/>
      <c r="Y514" s="124"/>
      <c r="Z514" s="124"/>
    </row>
    <row r="515" spans="1:26" outlineLevel="1">
      <c r="A515">
        <f t="shared" ca="1" si="915"/>
        <v>2</v>
      </c>
      <c r="B515" t="str">
        <f t="shared" ca="1" si="908"/>
        <v>EP3 LPD1 LPS3 LPM3</v>
      </c>
      <c r="C515" s="321">
        <f ca="1">IF($A515&lt;&gt;$A514,1,MOD(C514-1+(COUNTIFS(D$353:$N$353,$A515)=COUNTIFS(D515:$N515,1)),C$352)+1)</f>
        <v>3</v>
      </c>
      <c r="D515" s="319">
        <f ca="1">IF($A515&lt;&gt;D$353,0,IF($A515&lt;&gt;$A514,1,MOD(D514-1+(COUNTIFS(E$353:$N$353,$A515)=COUNTIFS(E515:$N515,1)),D$352)+1))</f>
        <v>0</v>
      </c>
      <c r="E515" s="319">
        <f ca="1">IF($A515&lt;&gt;E$353,0,IF($A515&lt;&gt;$A514,1,MOD(E514-1+(COUNTIFS(F$353:$N$353,$A515)=COUNTIFS(F515:$N515,1)),E$352)+1))</f>
        <v>0</v>
      </c>
      <c r="F515" s="319">
        <f ca="1">IF($A515&lt;&gt;F$353,0,IF($A515&lt;&gt;$A514,1,MOD(F514-1+(COUNTIFS(G$353:$N$353,$A515)=COUNTIFS(G515:$N515,1)),F$352)+1))</f>
        <v>0</v>
      </c>
      <c r="G515" s="319">
        <f ca="1">IF($A515&lt;&gt;G$353,0,IF($A515&lt;&gt;$A514,1,MOD(G514-1+(COUNTIFS(H$353:$N$353,$A515)=COUNTIFS(H515:$N515,1)),G$352)+1))</f>
        <v>1</v>
      </c>
      <c r="H515" s="319">
        <f ca="1">IF($A515&lt;&gt;H$353,0,IF($A515&lt;&gt;$A514,1,MOD(H514-1+(COUNTIFS(I$353:$N$353,$A515)=COUNTIFS(I515:$N515,1)),H$352)+1))</f>
        <v>3</v>
      </c>
      <c r="I515" s="319">
        <f ca="1">IF($A515&lt;&gt;I$353,0,IF($A515&lt;&gt;$A514,1,MOD(I514-1+(COUNTIFS(N$353:$N$353,$A515)=COUNTIFS(N515:$N515,1)),I$352)+1))</f>
        <v>3</v>
      </c>
      <c r="J515" s="319"/>
      <c r="K515" s="319"/>
      <c r="L515" s="319"/>
      <c r="M515" s="319"/>
      <c r="O515">
        <v>161</v>
      </c>
      <c r="P515" s="124">
        <f t="shared" ca="1" si="909"/>
        <v>0.5</v>
      </c>
      <c r="Q515" s="124">
        <f t="shared" ca="1" si="910"/>
        <v>0</v>
      </c>
      <c r="R515" s="124">
        <f t="shared" ca="1" si="911"/>
        <v>0</v>
      </c>
      <c r="S515" s="124">
        <f t="shared" ca="1" si="912"/>
        <v>0</v>
      </c>
      <c r="T515" s="124">
        <v>0</v>
      </c>
      <c r="U515" s="124">
        <f t="shared" ca="1" si="913"/>
        <v>0.5</v>
      </c>
      <c r="V515" s="124">
        <f t="shared" ca="1" si="914"/>
        <v>0.5</v>
      </c>
      <c r="W515" s="124"/>
      <c r="X515" s="124"/>
      <c r="Y515" s="124"/>
      <c r="Z515" s="124"/>
    </row>
    <row r="516" spans="1:26" outlineLevel="1">
      <c r="A516">
        <f t="shared" ca="1" si="915"/>
        <v>2</v>
      </c>
      <c r="B516" t="str">
        <f t="shared" ca="1" si="908"/>
        <v>EP1 LPD1 LPS1 LPM1</v>
      </c>
      <c r="C516" s="321">
        <f ca="1">IF($A516&lt;&gt;$A515,1,MOD(C515-1+(COUNTIFS(D$353:$N$353,$A516)=COUNTIFS(D516:$N516,1)),C$352)+1)</f>
        <v>1</v>
      </c>
      <c r="D516" s="319">
        <f ca="1">IF($A516&lt;&gt;D$353,0,IF($A516&lt;&gt;$A515,1,MOD(D515-1+(COUNTIFS(E$353:$N$353,$A516)=COUNTIFS(E516:$N516,1)),D$352)+1))</f>
        <v>0</v>
      </c>
      <c r="E516" s="319">
        <f ca="1">IF($A516&lt;&gt;E$353,0,IF($A516&lt;&gt;$A515,1,MOD(E515-1+(COUNTIFS(F$353:$N$353,$A516)=COUNTIFS(F516:$N516,1)),E$352)+1))</f>
        <v>0</v>
      </c>
      <c r="F516" s="319">
        <f ca="1">IF($A516&lt;&gt;F$353,0,IF($A516&lt;&gt;$A515,1,MOD(F515-1+(COUNTIFS(G$353:$N$353,$A516)=COUNTIFS(G516:$N516,1)),F$352)+1))</f>
        <v>0</v>
      </c>
      <c r="G516" s="319">
        <f ca="1">IF($A516&lt;&gt;G$353,0,IF($A516&lt;&gt;$A515,1,MOD(G515-1+(COUNTIFS(H$353:$N$353,$A516)=COUNTIFS(H516:$N516,1)),G$352)+1))</f>
        <v>1</v>
      </c>
      <c r="H516" s="319">
        <f ca="1">IF($A516&lt;&gt;H$353,0,IF($A516&lt;&gt;$A515,1,MOD(H515-1+(COUNTIFS(I$353:$N$353,$A516)=COUNTIFS(I516:$N516,1)),H$352)+1))</f>
        <v>1</v>
      </c>
      <c r="I516" s="319">
        <f ca="1">IF($A516&lt;&gt;I$353,0,IF($A516&lt;&gt;$A515,1,MOD(I515-1+(COUNTIFS(N$353:$N$353,$A516)=COUNTIFS(N516:$N516,1)),I$352)+1))</f>
        <v>1</v>
      </c>
      <c r="J516" s="319"/>
      <c r="K516" s="319"/>
      <c r="L516" s="319"/>
      <c r="M516" s="319"/>
      <c r="O516">
        <v>162</v>
      </c>
      <c r="P516" s="124">
        <f t="shared" ca="1" si="909"/>
        <v>-0.5</v>
      </c>
      <c r="Q516" s="124">
        <f t="shared" ca="1" si="910"/>
        <v>0</v>
      </c>
      <c r="R516" s="124">
        <f t="shared" ca="1" si="911"/>
        <v>0</v>
      </c>
      <c r="S516" s="124">
        <f t="shared" ca="1" si="912"/>
        <v>0</v>
      </c>
      <c r="T516" s="124">
        <v>0</v>
      </c>
      <c r="U516" s="124">
        <f t="shared" ca="1" si="913"/>
        <v>-0.5</v>
      </c>
      <c r="V516" s="124">
        <f t="shared" ca="1" si="914"/>
        <v>-0.5</v>
      </c>
      <c r="W516" s="124"/>
      <c r="X516" s="124"/>
      <c r="Y516" s="124"/>
      <c r="Z516" s="124"/>
    </row>
    <row r="517" spans="1:26" outlineLevel="1">
      <c r="A517">
        <f t="shared" ca="1" si="915"/>
        <v>2</v>
      </c>
      <c r="B517" t="str">
        <f t="shared" ca="1" si="908"/>
        <v>EP1 LPD1 LPS1 LPM2</v>
      </c>
      <c r="C517" s="321">
        <f ca="1">IF($A517&lt;&gt;$A516,1,MOD(C516-1+(COUNTIFS(D$353:$N$353,$A517)=COUNTIFS(D517:$N517,1)),C$352)+1)</f>
        <v>1</v>
      </c>
      <c r="D517" s="319">
        <f ca="1">IF($A517&lt;&gt;D$353,0,IF($A517&lt;&gt;$A516,1,MOD(D516-1+(COUNTIFS(E$353:$N$353,$A517)=COUNTIFS(E517:$N517,1)),D$352)+1))</f>
        <v>0</v>
      </c>
      <c r="E517" s="319">
        <f ca="1">IF($A517&lt;&gt;E$353,0,IF($A517&lt;&gt;$A516,1,MOD(E516-1+(COUNTIFS(F$353:$N$353,$A517)=COUNTIFS(F517:$N517,1)),E$352)+1))</f>
        <v>0</v>
      </c>
      <c r="F517" s="319">
        <f ca="1">IF($A517&lt;&gt;F$353,0,IF($A517&lt;&gt;$A516,1,MOD(F516-1+(COUNTIFS(G$353:$N$353,$A517)=COUNTIFS(G517:$N517,1)),F$352)+1))</f>
        <v>0</v>
      </c>
      <c r="G517" s="319">
        <f ca="1">IF($A517&lt;&gt;G$353,0,IF($A517&lt;&gt;$A516,1,MOD(G516-1+(COUNTIFS(H$353:$N$353,$A517)=COUNTIFS(H517:$N517,1)),G$352)+1))</f>
        <v>1</v>
      </c>
      <c r="H517" s="319">
        <f ca="1">IF($A517&lt;&gt;H$353,0,IF($A517&lt;&gt;$A516,1,MOD(H516-1+(COUNTIFS(I$353:$N$353,$A517)=COUNTIFS(I517:$N517,1)),H$352)+1))</f>
        <v>1</v>
      </c>
      <c r="I517" s="319">
        <f ca="1">IF($A517&lt;&gt;I$353,0,IF($A517&lt;&gt;$A516,1,MOD(I516-1+(COUNTIFS(N$353:$N$353,$A517)=COUNTIFS(N517:$N517,1)),I$352)+1))</f>
        <v>2</v>
      </c>
      <c r="J517" s="319"/>
      <c r="K517" s="319"/>
      <c r="L517" s="319"/>
      <c r="M517" s="319"/>
      <c r="O517">
        <v>163</v>
      </c>
      <c r="P517" s="124">
        <f t="shared" ca="1" si="909"/>
        <v>-0.5</v>
      </c>
      <c r="Q517" s="124">
        <f t="shared" ca="1" si="910"/>
        <v>0</v>
      </c>
      <c r="R517" s="124">
        <f t="shared" ca="1" si="911"/>
        <v>0</v>
      </c>
      <c r="S517" s="124">
        <f t="shared" ca="1" si="912"/>
        <v>0</v>
      </c>
      <c r="T517" s="124">
        <v>0</v>
      </c>
      <c r="U517" s="124">
        <f t="shared" ca="1" si="913"/>
        <v>-0.5</v>
      </c>
      <c r="V517" s="124">
        <f t="shared" ca="1" si="914"/>
        <v>0</v>
      </c>
      <c r="W517" s="124"/>
      <c r="X517" s="124"/>
      <c r="Y517" s="124"/>
      <c r="Z517" s="124"/>
    </row>
    <row r="518" spans="1:26" outlineLevel="1">
      <c r="A518">
        <f t="shared" ca="1" si="915"/>
        <v>2</v>
      </c>
      <c r="B518" t="str">
        <f t="shared" ca="1" si="908"/>
        <v>EP1 LPD1 LPS1 LPM3</v>
      </c>
      <c r="C518" s="321">
        <f ca="1">IF($A518&lt;&gt;$A517,1,MOD(C517-1+(COUNTIFS(D$353:$N$353,$A518)=COUNTIFS(D518:$N518,1)),C$352)+1)</f>
        <v>1</v>
      </c>
      <c r="D518" s="319">
        <f ca="1">IF($A518&lt;&gt;D$353,0,IF($A518&lt;&gt;$A517,1,MOD(D517-1+(COUNTIFS(E$353:$N$353,$A518)=COUNTIFS(E518:$N518,1)),D$352)+1))</f>
        <v>0</v>
      </c>
      <c r="E518" s="319">
        <f ca="1">IF($A518&lt;&gt;E$353,0,IF($A518&lt;&gt;$A517,1,MOD(E517-1+(COUNTIFS(F$353:$N$353,$A518)=COUNTIFS(F518:$N518,1)),E$352)+1))</f>
        <v>0</v>
      </c>
      <c r="F518" s="319">
        <f ca="1">IF($A518&lt;&gt;F$353,0,IF($A518&lt;&gt;$A517,1,MOD(F517-1+(COUNTIFS(G$353:$N$353,$A518)=COUNTIFS(G518:$N518,1)),F$352)+1))</f>
        <v>0</v>
      </c>
      <c r="G518" s="319">
        <f ca="1">IF($A518&lt;&gt;G$353,0,IF($A518&lt;&gt;$A517,1,MOD(G517-1+(COUNTIFS(H$353:$N$353,$A518)=COUNTIFS(H518:$N518,1)),G$352)+1))</f>
        <v>1</v>
      </c>
      <c r="H518" s="319">
        <f ca="1">IF($A518&lt;&gt;H$353,0,IF($A518&lt;&gt;$A517,1,MOD(H517-1+(COUNTIFS(I$353:$N$353,$A518)=COUNTIFS(I518:$N518,1)),H$352)+1))</f>
        <v>1</v>
      </c>
      <c r="I518" s="319">
        <f ca="1">IF($A518&lt;&gt;I$353,0,IF($A518&lt;&gt;$A517,1,MOD(I517-1+(COUNTIFS(N$353:$N$353,$A518)=COUNTIFS(N518:$N518,1)),I$352)+1))</f>
        <v>3</v>
      </c>
      <c r="J518" s="319"/>
      <c r="K518" s="319"/>
      <c r="L518" s="319"/>
      <c r="M518" s="319"/>
      <c r="O518">
        <v>164</v>
      </c>
      <c r="P518" s="124">
        <f t="shared" ca="1" si="909"/>
        <v>-0.5</v>
      </c>
      <c r="Q518" s="124">
        <f t="shared" ca="1" si="910"/>
        <v>0</v>
      </c>
      <c r="R518" s="124">
        <f t="shared" ca="1" si="911"/>
        <v>0</v>
      </c>
      <c r="S518" s="124">
        <f t="shared" ca="1" si="912"/>
        <v>0</v>
      </c>
      <c r="T518" s="124">
        <v>0</v>
      </c>
      <c r="U518" s="124">
        <f t="shared" ca="1" si="913"/>
        <v>-0.5</v>
      </c>
      <c r="V518" s="124">
        <f t="shared" ca="1" si="914"/>
        <v>0.5</v>
      </c>
      <c r="W518" s="124"/>
      <c r="X518" s="124"/>
      <c r="Y518" s="124"/>
      <c r="Z518" s="124"/>
    </row>
    <row r="519" spans="1:26" outlineLevel="1">
      <c r="A519">
        <f t="shared" ca="1" si="915"/>
        <v>2</v>
      </c>
      <c r="B519" t="str">
        <f t="shared" ca="1" si="908"/>
        <v>EP1 LPD1 LPS2 LPM1</v>
      </c>
      <c r="C519" s="321">
        <f ca="1">IF($A519&lt;&gt;$A518,1,MOD(C518-1+(COUNTIFS(D$353:$N$353,$A519)=COUNTIFS(D519:$N519,1)),C$352)+1)</f>
        <v>1</v>
      </c>
      <c r="D519" s="319">
        <f ca="1">IF($A519&lt;&gt;D$353,0,IF($A519&lt;&gt;$A518,1,MOD(D518-1+(COUNTIFS(E$353:$N$353,$A519)=COUNTIFS(E519:$N519,1)),D$352)+1))</f>
        <v>0</v>
      </c>
      <c r="E519" s="319">
        <f ca="1">IF($A519&lt;&gt;E$353,0,IF($A519&lt;&gt;$A518,1,MOD(E518-1+(COUNTIFS(F$353:$N$353,$A519)=COUNTIFS(F519:$N519,1)),E$352)+1))</f>
        <v>0</v>
      </c>
      <c r="F519" s="319">
        <f ca="1">IF($A519&lt;&gt;F$353,0,IF($A519&lt;&gt;$A518,1,MOD(F518-1+(COUNTIFS(G$353:$N$353,$A519)=COUNTIFS(G519:$N519,1)),F$352)+1))</f>
        <v>0</v>
      </c>
      <c r="G519" s="319">
        <f ca="1">IF($A519&lt;&gt;G$353,0,IF($A519&lt;&gt;$A518,1,MOD(G518-1+(COUNTIFS(H$353:$N$353,$A519)=COUNTIFS(H519:$N519,1)),G$352)+1))</f>
        <v>1</v>
      </c>
      <c r="H519" s="319">
        <f ca="1">IF($A519&lt;&gt;H$353,0,IF($A519&lt;&gt;$A518,1,MOD(H518-1+(COUNTIFS(I$353:$N$353,$A519)=COUNTIFS(I519:$N519,1)),H$352)+1))</f>
        <v>2</v>
      </c>
      <c r="I519" s="319">
        <f ca="1">IF($A519&lt;&gt;I$353,0,IF($A519&lt;&gt;$A518,1,MOD(I518-1+(COUNTIFS(N$353:$N$353,$A519)=COUNTIFS(N519:$N519,1)),I$352)+1))</f>
        <v>1</v>
      </c>
      <c r="J519" s="319"/>
      <c r="K519" s="319"/>
      <c r="L519" s="319"/>
      <c r="M519" s="319"/>
      <c r="O519">
        <v>165</v>
      </c>
      <c r="P519" s="124">
        <f t="shared" ca="1" si="909"/>
        <v>-0.5</v>
      </c>
      <c r="Q519" s="124">
        <f t="shared" ca="1" si="910"/>
        <v>0</v>
      </c>
      <c r="R519" s="124">
        <f t="shared" ca="1" si="911"/>
        <v>0</v>
      </c>
      <c r="S519" s="124">
        <f t="shared" ca="1" si="912"/>
        <v>0</v>
      </c>
      <c r="T519" s="124">
        <v>0</v>
      </c>
      <c r="U519" s="124">
        <f t="shared" ca="1" si="913"/>
        <v>0</v>
      </c>
      <c r="V519" s="124">
        <f t="shared" ca="1" si="914"/>
        <v>-0.5</v>
      </c>
      <c r="W519" s="124"/>
      <c r="X519" s="124"/>
      <c r="Y519" s="124"/>
      <c r="Z519" s="124"/>
    </row>
    <row r="520" spans="1:26" outlineLevel="1">
      <c r="A520">
        <f t="shared" ca="1" si="915"/>
        <v>2</v>
      </c>
      <c r="B520" t="str">
        <f t="shared" ca="1" si="908"/>
        <v>EP1 LPD1 LPS2 LPM2</v>
      </c>
      <c r="C520" s="321">
        <f ca="1">IF($A520&lt;&gt;$A519,1,MOD(C519-1+(COUNTIFS(D$353:$N$353,$A520)=COUNTIFS(D520:$N520,1)),C$352)+1)</f>
        <v>1</v>
      </c>
      <c r="D520" s="319">
        <f ca="1">IF($A520&lt;&gt;D$353,0,IF($A520&lt;&gt;$A519,1,MOD(D519-1+(COUNTIFS(E$353:$N$353,$A520)=COUNTIFS(E520:$N520,1)),D$352)+1))</f>
        <v>0</v>
      </c>
      <c r="E520" s="319">
        <f ca="1">IF($A520&lt;&gt;E$353,0,IF($A520&lt;&gt;$A519,1,MOD(E519-1+(COUNTIFS(F$353:$N$353,$A520)=COUNTIFS(F520:$N520,1)),E$352)+1))</f>
        <v>0</v>
      </c>
      <c r="F520" s="319">
        <f ca="1">IF($A520&lt;&gt;F$353,0,IF($A520&lt;&gt;$A519,1,MOD(F519-1+(COUNTIFS(G$353:$N$353,$A520)=COUNTIFS(G520:$N520,1)),F$352)+1))</f>
        <v>0</v>
      </c>
      <c r="G520" s="319">
        <f ca="1">IF($A520&lt;&gt;G$353,0,IF($A520&lt;&gt;$A519,1,MOD(G519-1+(COUNTIFS(H$353:$N$353,$A520)=COUNTIFS(H520:$N520,1)),G$352)+1))</f>
        <v>1</v>
      </c>
      <c r="H520" s="319">
        <f ca="1">IF($A520&lt;&gt;H$353,0,IF($A520&lt;&gt;$A519,1,MOD(H519-1+(COUNTIFS(I$353:$N$353,$A520)=COUNTIFS(I520:$N520,1)),H$352)+1))</f>
        <v>2</v>
      </c>
      <c r="I520" s="319">
        <f ca="1">IF($A520&lt;&gt;I$353,0,IF($A520&lt;&gt;$A519,1,MOD(I519-1+(COUNTIFS(N$353:$N$353,$A520)=COUNTIFS(N520:$N520,1)),I$352)+1))</f>
        <v>2</v>
      </c>
      <c r="J520" s="319"/>
      <c r="K520" s="319"/>
      <c r="L520" s="319"/>
      <c r="M520" s="319"/>
      <c r="O520">
        <v>166</v>
      </c>
      <c r="P520" s="124">
        <f t="shared" ca="1" si="909"/>
        <v>-0.5</v>
      </c>
      <c r="Q520" s="124">
        <f t="shared" ca="1" si="910"/>
        <v>0</v>
      </c>
      <c r="R520" s="124">
        <f t="shared" ca="1" si="911"/>
        <v>0</v>
      </c>
      <c r="S520" s="124">
        <f t="shared" ca="1" si="912"/>
        <v>0</v>
      </c>
      <c r="T520" s="124">
        <v>0</v>
      </c>
      <c r="U520" s="124">
        <f t="shared" ca="1" si="913"/>
        <v>0</v>
      </c>
      <c r="V520" s="124">
        <f t="shared" ca="1" si="914"/>
        <v>0</v>
      </c>
      <c r="W520" s="124"/>
      <c r="X520" s="124"/>
      <c r="Y520" s="124"/>
      <c r="Z520" s="124"/>
    </row>
    <row r="521" spans="1:26" outlineLevel="1">
      <c r="A521">
        <f t="shared" ca="1" si="915"/>
        <v>2</v>
      </c>
      <c r="B521" t="str">
        <f t="shared" ca="1" si="908"/>
        <v>EP1 LPD1 LPS2 LPM3</v>
      </c>
      <c r="C521" s="321">
        <f ca="1">IF($A521&lt;&gt;$A520,1,MOD(C520-1+(COUNTIFS(D$353:$N$353,$A521)=COUNTIFS(D521:$N521,1)),C$352)+1)</f>
        <v>1</v>
      </c>
      <c r="D521" s="319">
        <f ca="1">IF($A521&lt;&gt;D$353,0,IF($A521&lt;&gt;$A520,1,MOD(D520-1+(COUNTIFS(E$353:$N$353,$A521)=COUNTIFS(E521:$N521,1)),D$352)+1))</f>
        <v>0</v>
      </c>
      <c r="E521" s="319">
        <f ca="1">IF($A521&lt;&gt;E$353,0,IF($A521&lt;&gt;$A520,1,MOD(E520-1+(COUNTIFS(F$353:$N$353,$A521)=COUNTIFS(F521:$N521,1)),E$352)+1))</f>
        <v>0</v>
      </c>
      <c r="F521" s="319">
        <f ca="1">IF($A521&lt;&gt;F$353,0,IF($A521&lt;&gt;$A520,1,MOD(F520-1+(COUNTIFS(G$353:$N$353,$A521)=COUNTIFS(G521:$N521,1)),F$352)+1))</f>
        <v>0</v>
      </c>
      <c r="G521" s="319">
        <f ca="1">IF($A521&lt;&gt;G$353,0,IF($A521&lt;&gt;$A520,1,MOD(G520-1+(COUNTIFS(H$353:$N$353,$A521)=COUNTIFS(H521:$N521,1)),G$352)+1))</f>
        <v>1</v>
      </c>
      <c r="H521" s="319">
        <f ca="1">IF($A521&lt;&gt;H$353,0,IF($A521&lt;&gt;$A520,1,MOD(H520-1+(COUNTIFS(I$353:$N$353,$A521)=COUNTIFS(I521:$N521,1)),H$352)+1))</f>
        <v>2</v>
      </c>
      <c r="I521" s="319">
        <f ca="1">IF($A521&lt;&gt;I$353,0,IF($A521&lt;&gt;$A520,1,MOD(I520-1+(COUNTIFS(N$353:$N$353,$A521)=COUNTIFS(N521:$N521,1)),I$352)+1))</f>
        <v>3</v>
      </c>
      <c r="J521" s="319"/>
      <c r="K521" s="319"/>
      <c r="L521" s="319"/>
      <c r="M521" s="319"/>
      <c r="O521">
        <v>167</v>
      </c>
      <c r="P521" s="124">
        <f t="shared" ca="1" si="909"/>
        <v>-0.5</v>
      </c>
      <c r="Q521" s="124">
        <f t="shared" ca="1" si="910"/>
        <v>0</v>
      </c>
      <c r="R521" s="124">
        <f t="shared" ca="1" si="911"/>
        <v>0</v>
      </c>
      <c r="S521" s="124">
        <f t="shared" ca="1" si="912"/>
        <v>0</v>
      </c>
      <c r="T521" s="124">
        <v>0</v>
      </c>
      <c r="U521" s="124">
        <f t="shared" ca="1" si="913"/>
        <v>0</v>
      </c>
      <c r="V521" s="124">
        <f t="shared" ca="1" si="914"/>
        <v>0.5</v>
      </c>
      <c r="W521" s="124"/>
      <c r="X521" s="124"/>
      <c r="Y521" s="124"/>
      <c r="Z521" s="124"/>
    </row>
    <row r="522" spans="1:26" outlineLevel="1">
      <c r="A522">
        <f t="shared" ca="1" si="915"/>
        <v>2</v>
      </c>
      <c r="B522" t="str">
        <f t="shared" ca="1" si="908"/>
        <v>EP1 LPD1 LPS3 LPM1</v>
      </c>
      <c r="C522" s="321">
        <f ca="1">IF($A522&lt;&gt;$A521,1,MOD(C521-1+(COUNTIFS(D$353:$N$353,$A522)=COUNTIFS(D522:$N522,1)),C$352)+1)</f>
        <v>1</v>
      </c>
      <c r="D522" s="319">
        <f ca="1">IF($A522&lt;&gt;D$353,0,IF($A522&lt;&gt;$A521,1,MOD(D521-1+(COUNTIFS(E$353:$N$353,$A522)=COUNTIFS(E522:$N522,1)),D$352)+1))</f>
        <v>0</v>
      </c>
      <c r="E522" s="319">
        <f ca="1">IF($A522&lt;&gt;E$353,0,IF($A522&lt;&gt;$A521,1,MOD(E521-1+(COUNTIFS(F$353:$N$353,$A522)=COUNTIFS(F522:$N522,1)),E$352)+1))</f>
        <v>0</v>
      </c>
      <c r="F522" s="319">
        <f ca="1">IF($A522&lt;&gt;F$353,0,IF($A522&lt;&gt;$A521,1,MOD(F521-1+(COUNTIFS(G$353:$N$353,$A522)=COUNTIFS(G522:$N522,1)),F$352)+1))</f>
        <v>0</v>
      </c>
      <c r="G522" s="319">
        <f ca="1">IF($A522&lt;&gt;G$353,0,IF($A522&lt;&gt;$A521,1,MOD(G521-1+(COUNTIFS(H$353:$N$353,$A522)=COUNTIFS(H522:$N522,1)),G$352)+1))</f>
        <v>1</v>
      </c>
      <c r="H522" s="319">
        <f ca="1">IF($A522&lt;&gt;H$353,0,IF($A522&lt;&gt;$A521,1,MOD(H521-1+(COUNTIFS(I$353:$N$353,$A522)=COUNTIFS(I522:$N522,1)),H$352)+1))</f>
        <v>3</v>
      </c>
      <c r="I522" s="319">
        <f ca="1">IF($A522&lt;&gt;I$353,0,IF($A522&lt;&gt;$A521,1,MOD(I521-1+(COUNTIFS(N$353:$N$353,$A522)=COUNTIFS(N522:$N522,1)),I$352)+1))</f>
        <v>1</v>
      </c>
      <c r="J522" s="319"/>
      <c r="K522" s="319"/>
      <c r="L522" s="319"/>
      <c r="M522" s="319"/>
      <c r="O522">
        <v>168</v>
      </c>
      <c r="P522" s="124">
        <f t="shared" ca="1" si="909"/>
        <v>-0.5</v>
      </c>
      <c r="Q522" s="124">
        <f t="shared" ca="1" si="910"/>
        <v>0</v>
      </c>
      <c r="R522" s="124">
        <f t="shared" ca="1" si="911"/>
        <v>0</v>
      </c>
      <c r="S522" s="124">
        <f t="shared" ca="1" si="912"/>
        <v>0</v>
      </c>
      <c r="T522" s="124">
        <v>0</v>
      </c>
      <c r="U522" s="124">
        <f t="shared" ca="1" si="913"/>
        <v>0.5</v>
      </c>
      <c r="V522" s="124">
        <f t="shared" ca="1" si="914"/>
        <v>-0.5</v>
      </c>
      <c r="W522" s="124"/>
      <c r="X522" s="124"/>
      <c r="Y522" s="124"/>
      <c r="Z522" s="124"/>
    </row>
    <row r="523" spans="1:26" outlineLevel="1">
      <c r="A523">
        <f t="shared" ca="1" si="915"/>
        <v>2</v>
      </c>
      <c r="B523" t="str">
        <f t="shared" ca="1" si="908"/>
        <v>EP1 LPD1 LPS3 LPM2</v>
      </c>
      <c r="C523" s="321">
        <f ca="1">IF($A523&lt;&gt;$A522,1,MOD(C522-1+(COUNTIFS(D$353:$N$353,$A523)=COUNTIFS(D523:$N523,1)),C$352)+1)</f>
        <v>1</v>
      </c>
      <c r="D523" s="319">
        <f ca="1">IF($A523&lt;&gt;D$353,0,IF($A523&lt;&gt;$A522,1,MOD(D522-1+(COUNTIFS(E$353:$N$353,$A523)=COUNTIFS(E523:$N523,1)),D$352)+1))</f>
        <v>0</v>
      </c>
      <c r="E523" s="319">
        <f ca="1">IF($A523&lt;&gt;E$353,0,IF($A523&lt;&gt;$A522,1,MOD(E522-1+(COUNTIFS(F$353:$N$353,$A523)=COUNTIFS(F523:$N523,1)),E$352)+1))</f>
        <v>0</v>
      </c>
      <c r="F523" s="319">
        <f ca="1">IF($A523&lt;&gt;F$353,0,IF($A523&lt;&gt;$A522,1,MOD(F522-1+(COUNTIFS(G$353:$N$353,$A523)=COUNTIFS(G523:$N523,1)),F$352)+1))</f>
        <v>0</v>
      </c>
      <c r="G523" s="319">
        <f ca="1">IF($A523&lt;&gt;G$353,0,IF($A523&lt;&gt;$A522,1,MOD(G522-1+(COUNTIFS(H$353:$N$353,$A523)=COUNTIFS(H523:$N523,1)),G$352)+1))</f>
        <v>1</v>
      </c>
      <c r="H523" s="319">
        <f ca="1">IF($A523&lt;&gt;H$353,0,IF($A523&lt;&gt;$A522,1,MOD(H522-1+(COUNTIFS(I$353:$N$353,$A523)=COUNTIFS(I523:$N523,1)),H$352)+1))</f>
        <v>3</v>
      </c>
      <c r="I523" s="319">
        <f ca="1">IF($A523&lt;&gt;I$353,0,IF($A523&lt;&gt;$A522,1,MOD(I522-1+(COUNTIFS(N$353:$N$353,$A523)=COUNTIFS(N523:$N523,1)),I$352)+1))</f>
        <v>2</v>
      </c>
      <c r="J523" s="319"/>
      <c r="K523" s="319"/>
      <c r="L523" s="319"/>
      <c r="M523" s="319"/>
      <c r="O523">
        <v>169</v>
      </c>
      <c r="P523" s="124">
        <f t="shared" ca="1" si="909"/>
        <v>-0.5</v>
      </c>
      <c r="Q523" s="124">
        <f t="shared" ca="1" si="910"/>
        <v>0</v>
      </c>
      <c r="R523" s="124">
        <f t="shared" ca="1" si="911"/>
        <v>0</v>
      </c>
      <c r="S523" s="124">
        <f t="shared" ca="1" si="912"/>
        <v>0</v>
      </c>
      <c r="T523" s="124">
        <v>0</v>
      </c>
      <c r="U523" s="124">
        <f t="shared" ca="1" si="913"/>
        <v>0.5</v>
      </c>
      <c r="V523" s="124">
        <f t="shared" ca="1" si="914"/>
        <v>0</v>
      </c>
      <c r="W523" s="124"/>
      <c r="X523" s="124"/>
      <c r="Y523" s="124"/>
      <c r="Z523" s="124"/>
    </row>
    <row r="524" spans="1:26" outlineLevel="1">
      <c r="A524">
        <f t="shared" ca="1" si="915"/>
        <v>2</v>
      </c>
      <c r="B524" t="str">
        <f t="shared" ca="1" si="908"/>
        <v>EP1 LPD1 LPS3 LPM3</v>
      </c>
      <c r="C524" s="321">
        <f ca="1">IF($A524&lt;&gt;$A523,1,MOD(C523-1+(COUNTIFS(D$353:$N$353,$A524)=COUNTIFS(D524:$N524,1)),C$352)+1)</f>
        <v>1</v>
      </c>
      <c r="D524" s="319">
        <f ca="1">IF($A524&lt;&gt;D$353,0,IF($A524&lt;&gt;$A523,1,MOD(D523-1+(COUNTIFS(E$353:$N$353,$A524)=COUNTIFS(E524:$N524,1)),D$352)+1))</f>
        <v>0</v>
      </c>
      <c r="E524" s="319">
        <f ca="1">IF($A524&lt;&gt;E$353,0,IF($A524&lt;&gt;$A523,1,MOD(E523-1+(COUNTIFS(F$353:$N$353,$A524)=COUNTIFS(F524:$N524,1)),E$352)+1))</f>
        <v>0</v>
      </c>
      <c r="F524" s="319">
        <f ca="1">IF($A524&lt;&gt;F$353,0,IF($A524&lt;&gt;$A523,1,MOD(F523-1+(COUNTIFS(G$353:$N$353,$A524)=COUNTIFS(G524:$N524,1)),F$352)+1))</f>
        <v>0</v>
      </c>
      <c r="G524" s="319">
        <f ca="1">IF($A524&lt;&gt;G$353,0,IF($A524&lt;&gt;$A523,1,MOD(G523-1+(COUNTIFS(H$353:$N$353,$A524)=COUNTIFS(H524:$N524,1)),G$352)+1))</f>
        <v>1</v>
      </c>
      <c r="H524" s="319">
        <f ca="1">IF($A524&lt;&gt;H$353,0,IF($A524&lt;&gt;$A523,1,MOD(H523-1+(COUNTIFS(I$353:$N$353,$A524)=COUNTIFS(I524:$N524,1)),H$352)+1))</f>
        <v>3</v>
      </c>
      <c r="I524" s="319">
        <f ca="1">IF($A524&lt;&gt;I$353,0,IF($A524&lt;&gt;$A523,1,MOD(I523-1+(COUNTIFS(N$353:$N$353,$A524)=COUNTIFS(N524:$N524,1)),I$352)+1))</f>
        <v>3</v>
      </c>
      <c r="J524" s="319"/>
      <c r="K524" s="319"/>
      <c r="L524" s="319"/>
      <c r="M524" s="319"/>
      <c r="O524">
        <v>170</v>
      </c>
      <c r="P524" s="124">
        <f t="shared" ca="1" si="909"/>
        <v>-0.5</v>
      </c>
      <c r="Q524" s="124">
        <f t="shared" ca="1" si="910"/>
        <v>0</v>
      </c>
      <c r="R524" s="124">
        <f t="shared" ca="1" si="911"/>
        <v>0</v>
      </c>
      <c r="S524" s="124">
        <f t="shared" ca="1" si="912"/>
        <v>0</v>
      </c>
      <c r="T524" s="124">
        <v>0</v>
      </c>
      <c r="U524" s="124">
        <f t="shared" ca="1" si="913"/>
        <v>0.5</v>
      </c>
      <c r="V524" s="124">
        <f t="shared" ca="1" si="914"/>
        <v>0.5</v>
      </c>
      <c r="W524" s="124"/>
      <c r="X524" s="124"/>
      <c r="Y524" s="124"/>
      <c r="Z524" s="124"/>
    </row>
    <row r="525" spans="1:26" outlineLevel="1">
      <c r="A525">
        <f t="shared" ca="1" si="915"/>
        <v>2</v>
      </c>
      <c r="B525" t="str">
        <f t="shared" ca="1" si="908"/>
        <v>EP2 LPD1 LPS1 LPM1</v>
      </c>
      <c r="C525" s="321">
        <f ca="1">IF($A525&lt;&gt;$A524,1,MOD(C524-1+(COUNTIFS(D$353:$N$353,$A525)=COUNTIFS(D525:$N525,1)),C$352)+1)</f>
        <v>2</v>
      </c>
      <c r="D525" s="319">
        <f ca="1">IF($A525&lt;&gt;D$353,0,IF($A525&lt;&gt;$A524,1,MOD(D524-1+(COUNTIFS(E$353:$N$353,$A525)=COUNTIFS(E525:$N525,1)),D$352)+1))</f>
        <v>0</v>
      </c>
      <c r="E525" s="319">
        <f ca="1">IF($A525&lt;&gt;E$353,0,IF($A525&lt;&gt;$A524,1,MOD(E524-1+(COUNTIFS(F$353:$N$353,$A525)=COUNTIFS(F525:$N525,1)),E$352)+1))</f>
        <v>0</v>
      </c>
      <c r="F525" s="319">
        <f ca="1">IF($A525&lt;&gt;F$353,0,IF($A525&lt;&gt;$A524,1,MOD(F524-1+(COUNTIFS(G$353:$N$353,$A525)=COUNTIFS(G525:$N525,1)),F$352)+1))</f>
        <v>0</v>
      </c>
      <c r="G525" s="319">
        <f ca="1">IF($A525&lt;&gt;G$353,0,IF($A525&lt;&gt;$A524,1,MOD(G524-1+(COUNTIFS(H$353:$N$353,$A525)=COUNTIFS(H525:$N525,1)),G$352)+1))</f>
        <v>1</v>
      </c>
      <c r="H525" s="319">
        <f ca="1">IF($A525&lt;&gt;H$353,0,IF($A525&lt;&gt;$A524,1,MOD(H524-1+(COUNTIFS(I$353:$N$353,$A525)=COUNTIFS(I525:$N525,1)),H$352)+1))</f>
        <v>1</v>
      </c>
      <c r="I525" s="319">
        <f ca="1">IF($A525&lt;&gt;I$353,0,IF($A525&lt;&gt;$A524,1,MOD(I524-1+(COUNTIFS(N$353:$N$353,$A525)=COUNTIFS(N525:$N525,1)),I$352)+1))</f>
        <v>1</v>
      </c>
      <c r="J525" s="319"/>
      <c r="K525" s="319"/>
      <c r="L525" s="319"/>
      <c r="M525" s="319"/>
      <c r="O525">
        <v>171</v>
      </c>
      <c r="P525" s="124">
        <f t="shared" ca="1" si="909"/>
        <v>0</v>
      </c>
      <c r="Q525" s="124">
        <f t="shared" ca="1" si="910"/>
        <v>0</v>
      </c>
      <c r="R525" s="124">
        <f t="shared" ca="1" si="911"/>
        <v>0</v>
      </c>
      <c r="S525" s="124">
        <f t="shared" ca="1" si="912"/>
        <v>0</v>
      </c>
      <c r="T525" s="124">
        <v>0</v>
      </c>
      <c r="U525" s="124">
        <f t="shared" ca="1" si="913"/>
        <v>-0.5</v>
      </c>
      <c r="V525" s="124">
        <f t="shared" ca="1" si="914"/>
        <v>-0.5</v>
      </c>
      <c r="W525" s="124"/>
      <c r="X525" s="124"/>
      <c r="Y525" s="124"/>
      <c r="Z525" s="124"/>
    </row>
    <row r="526" spans="1:26" outlineLevel="1">
      <c r="A526">
        <f t="shared" ca="1" si="915"/>
        <v>2</v>
      </c>
      <c r="B526" t="str">
        <f t="shared" ca="1" si="908"/>
        <v>EP2 LPD1 LPS1 LPM2</v>
      </c>
      <c r="C526" s="321">
        <f ca="1">IF($A526&lt;&gt;$A525,1,MOD(C525-1+(COUNTIFS(D$353:$N$353,$A526)=COUNTIFS(D526:$N526,1)),C$352)+1)</f>
        <v>2</v>
      </c>
      <c r="D526" s="319">
        <f ca="1">IF($A526&lt;&gt;D$353,0,IF($A526&lt;&gt;$A525,1,MOD(D525-1+(COUNTIFS(E$353:$N$353,$A526)=COUNTIFS(E526:$N526,1)),D$352)+1))</f>
        <v>0</v>
      </c>
      <c r="E526" s="319">
        <f ca="1">IF($A526&lt;&gt;E$353,0,IF($A526&lt;&gt;$A525,1,MOD(E525-1+(COUNTIFS(F$353:$N$353,$A526)=COUNTIFS(F526:$N526,1)),E$352)+1))</f>
        <v>0</v>
      </c>
      <c r="F526" s="319">
        <f ca="1">IF($A526&lt;&gt;F$353,0,IF($A526&lt;&gt;$A525,1,MOD(F525-1+(COUNTIFS(G$353:$N$353,$A526)=COUNTIFS(G526:$N526,1)),F$352)+1))</f>
        <v>0</v>
      </c>
      <c r="G526" s="319">
        <f ca="1">IF($A526&lt;&gt;G$353,0,IF($A526&lt;&gt;$A525,1,MOD(G525-1+(COUNTIFS(H$353:$N$353,$A526)=COUNTIFS(H526:$N526,1)),G$352)+1))</f>
        <v>1</v>
      </c>
      <c r="H526" s="319">
        <f ca="1">IF($A526&lt;&gt;H$353,0,IF($A526&lt;&gt;$A525,1,MOD(H525-1+(COUNTIFS(I$353:$N$353,$A526)=COUNTIFS(I526:$N526,1)),H$352)+1))</f>
        <v>1</v>
      </c>
      <c r="I526" s="319">
        <f ca="1">IF($A526&lt;&gt;I$353,0,IF($A526&lt;&gt;$A525,1,MOD(I525-1+(COUNTIFS(N$353:$N$353,$A526)=COUNTIFS(N526:$N526,1)),I$352)+1))</f>
        <v>2</v>
      </c>
      <c r="J526" s="319"/>
      <c r="K526" s="319"/>
      <c r="L526" s="319"/>
      <c r="M526" s="319"/>
      <c r="O526">
        <v>172</v>
      </c>
      <c r="P526" s="124">
        <f t="shared" ca="1" si="909"/>
        <v>0</v>
      </c>
      <c r="Q526" s="124">
        <f t="shared" ca="1" si="910"/>
        <v>0</v>
      </c>
      <c r="R526" s="124">
        <f t="shared" ca="1" si="911"/>
        <v>0</v>
      </c>
      <c r="S526" s="124">
        <f t="shared" ca="1" si="912"/>
        <v>0</v>
      </c>
      <c r="T526" s="124">
        <v>0</v>
      </c>
      <c r="U526" s="124">
        <f t="shared" ca="1" si="913"/>
        <v>-0.5</v>
      </c>
      <c r="V526" s="124">
        <f t="shared" ca="1" si="914"/>
        <v>0</v>
      </c>
      <c r="W526" s="124"/>
      <c r="X526" s="124"/>
      <c r="Y526" s="124"/>
      <c r="Z526" s="124"/>
    </row>
    <row r="527" spans="1:26" outlineLevel="1">
      <c r="A527">
        <f t="shared" ca="1" si="915"/>
        <v>2</v>
      </c>
      <c r="B527" t="str">
        <f t="shared" ca="1" si="908"/>
        <v>EP2 LPD1 LPS1 LPM3</v>
      </c>
      <c r="C527" s="321">
        <f ca="1">IF($A527&lt;&gt;$A526,1,MOD(C526-1+(COUNTIFS(D$353:$N$353,$A527)=COUNTIFS(D527:$N527,1)),C$352)+1)</f>
        <v>2</v>
      </c>
      <c r="D527" s="319">
        <f ca="1">IF($A527&lt;&gt;D$353,0,IF($A527&lt;&gt;$A526,1,MOD(D526-1+(COUNTIFS(E$353:$N$353,$A527)=COUNTIFS(E527:$N527,1)),D$352)+1))</f>
        <v>0</v>
      </c>
      <c r="E527" s="319">
        <f ca="1">IF($A527&lt;&gt;E$353,0,IF($A527&lt;&gt;$A526,1,MOD(E526-1+(COUNTIFS(F$353:$N$353,$A527)=COUNTIFS(F527:$N527,1)),E$352)+1))</f>
        <v>0</v>
      </c>
      <c r="F527" s="319">
        <f ca="1">IF($A527&lt;&gt;F$353,0,IF($A527&lt;&gt;$A526,1,MOD(F526-1+(COUNTIFS(G$353:$N$353,$A527)=COUNTIFS(G527:$N527,1)),F$352)+1))</f>
        <v>0</v>
      </c>
      <c r="G527" s="319">
        <f ca="1">IF($A527&lt;&gt;G$353,0,IF($A527&lt;&gt;$A526,1,MOD(G526-1+(COUNTIFS(H$353:$N$353,$A527)=COUNTIFS(H527:$N527,1)),G$352)+1))</f>
        <v>1</v>
      </c>
      <c r="H527" s="319">
        <f ca="1">IF($A527&lt;&gt;H$353,0,IF($A527&lt;&gt;$A526,1,MOD(H526-1+(COUNTIFS(I$353:$N$353,$A527)=COUNTIFS(I527:$N527,1)),H$352)+1))</f>
        <v>1</v>
      </c>
      <c r="I527" s="319">
        <f ca="1">IF($A527&lt;&gt;I$353,0,IF($A527&lt;&gt;$A526,1,MOD(I526-1+(COUNTIFS(N$353:$N$353,$A527)=COUNTIFS(N527:$N527,1)),I$352)+1))</f>
        <v>3</v>
      </c>
      <c r="J527" s="319"/>
      <c r="K527" s="319"/>
      <c r="L527" s="319"/>
      <c r="M527" s="319"/>
      <c r="O527">
        <v>173</v>
      </c>
      <c r="P527" s="124">
        <f t="shared" ca="1" si="909"/>
        <v>0</v>
      </c>
      <c r="Q527" s="124">
        <f t="shared" ca="1" si="910"/>
        <v>0</v>
      </c>
      <c r="R527" s="124">
        <f t="shared" ca="1" si="911"/>
        <v>0</v>
      </c>
      <c r="S527" s="124">
        <f t="shared" ca="1" si="912"/>
        <v>0</v>
      </c>
      <c r="T527" s="124">
        <v>0</v>
      </c>
      <c r="U527" s="124">
        <f t="shared" ca="1" si="913"/>
        <v>-0.5</v>
      </c>
      <c r="V527" s="124">
        <f t="shared" ca="1" si="914"/>
        <v>0.5</v>
      </c>
      <c r="W527" s="124"/>
      <c r="X527" s="124"/>
      <c r="Y527" s="124"/>
      <c r="Z527" s="124"/>
    </row>
    <row r="528" spans="1:26" outlineLevel="1">
      <c r="A528">
        <f t="shared" ca="1" si="915"/>
        <v>2</v>
      </c>
      <c r="B528" t="str">
        <f t="shared" ca="1" si="908"/>
        <v>EP2 LPD1 LPS2 LPM1</v>
      </c>
      <c r="C528" s="321">
        <f ca="1">IF($A528&lt;&gt;$A527,1,MOD(C527-1+(COUNTIFS(D$353:$N$353,$A528)=COUNTIFS(D528:$N528,1)),C$352)+1)</f>
        <v>2</v>
      </c>
      <c r="D528" s="319">
        <f ca="1">IF($A528&lt;&gt;D$353,0,IF($A528&lt;&gt;$A527,1,MOD(D527-1+(COUNTIFS(E$353:$N$353,$A528)=COUNTIFS(E528:$N528,1)),D$352)+1))</f>
        <v>0</v>
      </c>
      <c r="E528" s="319">
        <f ca="1">IF($A528&lt;&gt;E$353,0,IF($A528&lt;&gt;$A527,1,MOD(E527-1+(COUNTIFS(F$353:$N$353,$A528)=COUNTIFS(F528:$N528,1)),E$352)+1))</f>
        <v>0</v>
      </c>
      <c r="F528" s="319">
        <f ca="1">IF($A528&lt;&gt;F$353,0,IF($A528&lt;&gt;$A527,1,MOD(F527-1+(COUNTIFS(G$353:$N$353,$A528)=COUNTIFS(G528:$N528,1)),F$352)+1))</f>
        <v>0</v>
      </c>
      <c r="G528" s="319">
        <f ca="1">IF($A528&lt;&gt;G$353,0,IF($A528&lt;&gt;$A527,1,MOD(G527-1+(COUNTIFS(H$353:$N$353,$A528)=COUNTIFS(H528:$N528,1)),G$352)+1))</f>
        <v>1</v>
      </c>
      <c r="H528" s="319">
        <f ca="1">IF($A528&lt;&gt;H$353,0,IF($A528&lt;&gt;$A527,1,MOD(H527-1+(COUNTIFS(I$353:$N$353,$A528)=COUNTIFS(I528:$N528,1)),H$352)+1))</f>
        <v>2</v>
      </c>
      <c r="I528" s="319">
        <f ca="1">IF($A528&lt;&gt;I$353,0,IF($A528&lt;&gt;$A527,1,MOD(I527-1+(COUNTIFS(N$353:$N$353,$A528)=COUNTIFS(N528:$N528,1)),I$352)+1))</f>
        <v>1</v>
      </c>
      <c r="J528" s="319"/>
      <c r="K528" s="319"/>
      <c r="L528" s="319"/>
      <c r="M528" s="319"/>
      <c r="O528">
        <v>174</v>
      </c>
      <c r="P528" s="124">
        <f t="shared" ca="1" si="909"/>
        <v>0</v>
      </c>
      <c r="Q528" s="124">
        <f t="shared" ca="1" si="910"/>
        <v>0</v>
      </c>
      <c r="R528" s="124">
        <f t="shared" ca="1" si="911"/>
        <v>0</v>
      </c>
      <c r="S528" s="124">
        <f t="shared" ca="1" si="912"/>
        <v>0</v>
      </c>
      <c r="T528" s="124">
        <v>0</v>
      </c>
      <c r="U528" s="124">
        <f t="shared" ca="1" si="913"/>
        <v>0</v>
      </c>
      <c r="V528" s="124">
        <f t="shared" ca="1" si="914"/>
        <v>-0.5</v>
      </c>
      <c r="W528" s="124"/>
      <c r="X528" s="124"/>
      <c r="Y528" s="124"/>
      <c r="Z528" s="124"/>
    </row>
    <row r="529" spans="1:26" outlineLevel="1">
      <c r="A529">
        <f t="shared" ca="1" si="915"/>
        <v>2</v>
      </c>
      <c r="B529" t="str">
        <f t="shared" ca="1" si="908"/>
        <v>EP2 LPD1 LPS2 LPM2</v>
      </c>
      <c r="C529" s="321">
        <f ca="1">IF($A529&lt;&gt;$A528,1,MOD(C528-1+(COUNTIFS(D$353:$N$353,$A529)=COUNTIFS(D529:$N529,1)),C$352)+1)</f>
        <v>2</v>
      </c>
      <c r="D529" s="319">
        <f ca="1">IF($A529&lt;&gt;D$353,0,IF($A529&lt;&gt;$A528,1,MOD(D528-1+(COUNTIFS(E$353:$N$353,$A529)=COUNTIFS(E529:$N529,1)),D$352)+1))</f>
        <v>0</v>
      </c>
      <c r="E529" s="319">
        <f ca="1">IF($A529&lt;&gt;E$353,0,IF($A529&lt;&gt;$A528,1,MOD(E528-1+(COUNTIFS(F$353:$N$353,$A529)=COUNTIFS(F529:$N529,1)),E$352)+1))</f>
        <v>0</v>
      </c>
      <c r="F529" s="319">
        <f ca="1">IF($A529&lt;&gt;F$353,0,IF($A529&lt;&gt;$A528,1,MOD(F528-1+(COUNTIFS(G$353:$N$353,$A529)=COUNTIFS(G529:$N529,1)),F$352)+1))</f>
        <v>0</v>
      </c>
      <c r="G529" s="319">
        <f ca="1">IF($A529&lt;&gt;G$353,0,IF($A529&lt;&gt;$A528,1,MOD(G528-1+(COUNTIFS(H$353:$N$353,$A529)=COUNTIFS(H529:$N529,1)),G$352)+1))</f>
        <v>1</v>
      </c>
      <c r="H529" s="319">
        <f ca="1">IF($A529&lt;&gt;H$353,0,IF($A529&lt;&gt;$A528,1,MOD(H528-1+(COUNTIFS(I$353:$N$353,$A529)=COUNTIFS(I529:$N529,1)),H$352)+1))</f>
        <v>2</v>
      </c>
      <c r="I529" s="319">
        <f ca="1">IF($A529&lt;&gt;I$353,0,IF($A529&lt;&gt;$A528,1,MOD(I528-1+(COUNTIFS(N$353:$N$353,$A529)=COUNTIFS(N529:$N529,1)),I$352)+1))</f>
        <v>2</v>
      </c>
      <c r="J529" s="319"/>
      <c r="K529" s="319"/>
      <c r="L529" s="319"/>
      <c r="M529" s="319"/>
      <c r="O529">
        <v>175</v>
      </c>
      <c r="P529" s="124">
        <f t="shared" ca="1" si="909"/>
        <v>0</v>
      </c>
      <c r="Q529" s="124">
        <f t="shared" ca="1" si="910"/>
        <v>0</v>
      </c>
      <c r="R529" s="124">
        <f t="shared" ca="1" si="911"/>
        <v>0</v>
      </c>
      <c r="S529" s="124">
        <f t="shared" ca="1" si="912"/>
        <v>0</v>
      </c>
      <c r="T529" s="124">
        <v>0</v>
      </c>
      <c r="U529" s="124">
        <f t="shared" ca="1" si="913"/>
        <v>0</v>
      </c>
      <c r="V529" s="124">
        <f t="shared" ca="1" si="914"/>
        <v>0</v>
      </c>
      <c r="W529" s="124"/>
      <c r="X529" s="124"/>
      <c r="Y529" s="124"/>
      <c r="Z529" s="124"/>
    </row>
    <row r="530" spans="1:26" outlineLevel="1">
      <c r="A530">
        <f t="shared" ca="1" si="915"/>
        <v>2</v>
      </c>
      <c r="B530" t="str">
        <f t="shared" ca="1" si="908"/>
        <v>EP2 LPD1 LPS2 LPM3</v>
      </c>
      <c r="C530" s="321">
        <f ca="1">IF($A530&lt;&gt;$A529,1,MOD(C529-1+(COUNTIFS(D$353:$N$353,$A530)=COUNTIFS(D530:$N530,1)),C$352)+1)</f>
        <v>2</v>
      </c>
      <c r="D530" s="319">
        <f ca="1">IF($A530&lt;&gt;D$353,0,IF($A530&lt;&gt;$A529,1,MOD(D529-1+(COUNTIFS(E$353:$N$353,$A530)=COUNTIFS(E530:$N530,1)),D$352)+1))</f>
        <v>0</v>
      </c>
      <c r="E530" s="319">
        <f ca="1">IF($A530&lt;&gt;E$353,0,IF($A530&lt;&gt;$A529,1,MOD(E529-1+(COUNTIFS(F$353:$N$353,$A530)=COUNTIFS(F530:$N530,1)),E$352)+1))</f>
        <v>0</v>
      </c>
      <c r="F530" s="319">
        <f ca="1">IF($A530&lt;&gt;F$353,0,IF($A530&lt;&gt;$A529,1,MOD(F529-1+(COUNTIFS(G$353:$N$353,$A530)=COUNTIFS(G530:$N530,1)),F$352)+1))</f>
        <v>0</v>
      </c>
      <c r="G530" s="319">
        <f ca="1">IF($A530&lt;&gt;G$353,0,IF($A530&lt;&gt;$A529,1,MOD(G529-1+(COUNTIFS(H$353:$N$353,$A530)=COUNTIFS(H530:$N530,1)),G$352)+1))</f>
        <v>1</v>
      </c>
      <c r="H530" s="319">
        <f ca="1">IF($A530&lt;&gt;H$353,0,IF($A530&lt;&gt;$A529,1,MOD(H529-1+(COUNTIFS(I$353:$N$353,$A530)=COUNTIFS(I530:$N530,1)),H$352)+1))</f>
        <v>2</v>
      </c>
      <c r="I530" s="319">
        <f ca="1">IF($A530&lt;&gt;I$353,0,IF($A530&lt;&gt;$A529,1,MOD(I529-1+(COUNTIFS(N$353:$N$353,$A530)=COUNTIFS(N530:$N530,1)),I$352)+1))</f>
        <v>3</v>
      </c>
      <c r="J530" s="319"/>
      <c r="K530" s="319"/>
      <c r="L530" s="319"/>
      <c r="M530" s="319"/>
      <c r="O530">
        <v>176</v>
      </c>
      <c r="P530" s="124">
        <f t="shared" ca="1" si="909"/>
        <v>0</v>
      </c>
      <c r="Q530" s="124">
        <f t="shared" ca="1" si="910"/>
        <v>0</v>
      </c>
      <c r="R530" s="124">
        <f t="shared" ca="1" si="911"/>
        <v>0</v>
      </c>
      <c r="S530" s="124">
        <f t="shared" ca="1" si="912"/>
        <v>0</v>
      </c>
      <c r="T530" s="124">
        <v>0</v>
      </c>
      <c r="U530" s="124">
        <f t="shared" ca="1" si="913"/>
        <v>0</v>
      </c>
      <c r="V530" s="124">
        <f t="shared" ca="1" si="914"/>
        <v>0.5</v>
      </c>
      <c r="W530" s="124"/>
      <c r="X530" s="124"/>
      <c r="Y530" s="124"/>
      <c r="Z530" s="124"/>
    </row>
    <row r="531" spans="1:26" outlineLevel="1">
      <c r="A531">
        <f t="shared" ca="1" si="915"/>
        <v>2</v>
      </c>
      <c r="B531" t="str">
        <f t="shared" ca="1" si="908"/>
        <v>EP2 LPD1 LPS3 LPM1</v>
      </c>
      <c r="C531" s="321">
        <f ca="1">IF($A531&lt;&gt;$A530,1,MOD(C530-1+(COUNTIFS(D$353:$N$353,$A531)=COUNTIFS(D531:$N531,1)),C$352)+1)</f>
        <v>2</v>
      </c>
      <c r="D531" s="319">
        <f ca="1">IF($A531&lt;&gt;D$353,0,IF($A531&lt;&gt;$A530,1,MOD(D530-1+(COUNTIFS(E$353:$N$353,$A531)=COUNTIFS(E531:$N531,1)),D$352)+1))</f>
        <v>0</v>
      </c>
      <c r="E531" s="319">
        <f ca="1">IF($A531&lt;&gt;E$353,0,IF($A531&lt;&gt;$A530,1,MOD(E530-1+(COUNTIFS(F$353:$N$353,$A531)=COUNTIFS(F531:$N531,1)),E$352)+1))</f>
        <v>0</v>
      </c>
      <c r="F531" s="319">
        <f ca="1">IF($A531&lt;&gt;F$353,0,IF($A531&lt;&gt;$A530,1,MOD(F530-1+(COUNTIFS(G$353:$N$353,$A531)=COUNTIFS(G531:$N531,1)),F$352)+1))</f>
        <v>0</v>
      </c>
      <c r="G531" s="319">
        <f ca="1">IF($A531&lt;&gt;G$353,0,IF($A531&lt;&gt;$A530,1,MOD(G530-1+(COUNTIFS(H$353:$N$353,$A531)=COUNTIFS(H531:$N531,1)),G$352)+1))</f>
        <v>1</v>
      </c>
      <c r="H531" s="319">
        <f ca="1">IF($A531&lt;&gt;H$353,0,IF($A531&lt;&gt;$A530,1,MOD(H530-1+(COUNTIFS(I$353:$N$353,$A531)=COUNTIFS(I531:$N531,1)),H$352)+1))</f>
        <v>3</v>
      </c>
      <c r="I531" s="319">
        <f ca="1">IF($A531&lt;&gt;I$353,0,IF($A531&lt;&gt;$A530,1,MOD(I530-1+(COUNTIFS(N$353:$N$353,$A531)=COUNTIFS(N531:$N531,1)),I$352)+1))</f>
        <v>1</v>
      </c>
      <c r="J531" s="319"/>
      <c r="K531" s="319"/>
      <c r="L531" s="319"/>
      <c r="M531" s="319"/>
      <c r="O531">
        <v>177</v>
      </c>
      <c r="P531" s="124">
        <f t="shared" ca="1" si="909"/>
        <v>0</v>
      </c>
      <c r="Q531" s="124">
        <f t="shared" ca="1" si="910"/>
        <v>0</v>
      </c>
      <c r="R531" s="124">
        <f t="shared" ca="1" si="911"/>
        <v>0</v>
      </c>
      <c r="S531" s="124">
        <f t="shared" ca="1" si="912"/>
        <v>0</v>
      </c>
      <c r="T531" s="124">
        <v>0</v>
      </c>
      <c r="U531" s="124">
        <f t="shared" ca="1" si="913"/>
        <v>0.5</v>
      </c>
      <c r="V531" s="124">
        <f t="shared" ca="1" si="914"/>
        <v>-0.5</v>
      </c>
      <c r="W531" s="124"/>
      <c r="X531" s="124"/>
      <c r="Y531" s="124"/>
      <c r="Z531" s="124"/>
    </row>
    <row r="532" spans="1:26" outlineLevel="1">
      <c r="A532">
        <f t="shared" ca="1" si="915"/>
        <v>2</v>
      </c>
      <c r="B532" t="str">
        <f t="shared" ca="1" si="908"/>
        <v>EP2 LPD1 LPS3 LPM2</v>
      </c>
      <c r="C532" s="321">
        <f ca="1">IF($A532&lt;&gt;$A531,1,MOD(C531-1+(COUNTIFS(D$353:$N$353,$A532)=COUNTIFS(D532:$N532,1)),C$352)+1)</f>
        <v>2</v>
      </c>
      <c r="D532" s="319">
        <f ca="1">IF($A532&lt;&gt;D$353,0,IF($A532&lt;&gt;$A531,1,MOD(D531-1+(COUNTIFS(E$353:$N$353,$A532)=COUNTIFS(E532:$N532,1)),D$352)+1))</f>
        <v>0</v>
      </c>
      <c r="E532" s="319">
        <f ca="1">IF($A532&lt;&gt;E$353,0,IF($A532&lt;&gt;$A531,1,MOD(E531-1+(COUNTIFS(F$353:$N$353,$A532)=COUNTIFS(F532:$N532,1)),E$352)+1))</f>
        <v>0</v>
      </c>
      <c r="F532" s="319">
        <f ca="1">IF($A532&lt;&gt;F$353,0,IF($A532&lt;&gt;$A531,1,MOD(F531-1+(COUNTIFS(G$353:$N$353,$A532)=COUNTIFS(G532:$N532,1)),F$352)+1))</f>
        <v>0</v>
      </c>
      <c r="G532" s="319">
        <f ca="1">IF($A532&lt;&gt;G$353,0,IF($A532&lt;&gt;$A531,1,MOD(G531-1+(COUNTIFS(H$353:$N$353,$A532)=COUNTIFS(H532:$N532,1)),G$352)+1))</f>
        <v>1</v>
      </c>
      <c r="H532" s="319">
        <f ca="1">IF($A532&lt;&gt;H$353,0,IF($A532&lt;&gt;$A531,1,MOD(H531-1+(COUNTIFS(I$353:$N$353,$A532)=COUNTIFS(I532:$N532,1)),H$352)+1))</f>
        <v>3</v>
      </c>
      <c r="I532" s="319">
        <f ca="1">IF($A532&lt;&gt;I$353,0,IF($A532&lt;&gt;$A531,1,MOD(I531-1+(COUNTIFS(N$353:$N$353,$A532)=COUNTIFS(N532:$N532,1)),I$352)+1))</f>
        <v>2</v>
      </c>
      <c r="J532" s="319"/>
      <c r="K532" s="319"/>
      <c r="L532" s="319"/>
      <c r="M532" s="319"/>
      <c r="O532">
        <v>178</v>
      </c>
      <c r="P532" s="124">
        <f t="shared" ca="1" si="909"/>
        <v>0</v>
      </c>
      <c r="Q532" s="124">
        <f t="shared" ca="1" si="910"/>
        <v>0</v>
      </c>
      <c r="R532" s="124">
        <f t="shared" ca="1" si="911"/>
        <v>0</v>
      </c>
      <c r="S532" s="124">
        <f t="shared" ca="1" si="912"/>
        <v>0</v>
      </c>
      <c r="T532" s="124">
        <v>0</v>
      </c>
      <c r="U532" s="124">
        <f t="shared" ca="1" si="913"/>
        <v>0.5</v>
      </c>
      <c r="V532" s="124">
        <f t="shared" ca="1" si="914"/>
        <v>0</v>
      </c>
      <c r="W532" s="124"/>
      <c r="X532" s="124"/>
      <c r="Y532" s="124"/>
      <c r="Z532" s="124"/>
    </row>
    <row r="533" spans="1:26" outlineLevel="1">
      <c r="A533">
        <f t="shared" ca="1" si="915"/>
        <v>2</v>
      </c>
      <c r="B533" t="str">
        <f t="shared" ca="1" si="908"/>
        <v>EP2 LPD1 LPS3 LPM3</v>
      </c>
      <c r="C533" s="321">
        <f ca="1">IF($A533&lt;&gt;$A532,1,MOD(C532-1+(COUNTIFS(D$353:$N$353,$A533)=COUNTIFS(D533:$N533,1)),C$352)+1)</f>
        <v>2</v>
      </c>
      <c r="D533" s="319">
        <f ca="1">IF($A533&lt;&gt;D$353,0,IF($A533&lt;&gt;$A532,1,MOD(D532-1+(COUNTIFS(E$353:$N$353,$A533)=COUNTIFS(E533:$N533,1)),D$352)+1))</f>
        <v>0</v>
      </c>
      <c r="E533" s="319">
        <f ca="1">IF($A533&lt;&gt;E$353,0,IF($A533&lt;&gt;$A532,1,MOD(E532-1+(COUNTIFS(F$353:$N$353,$A533)=COUNTIFS(F533:$N533,1)),E$352)+1))</f>
        <v>0</v>
      </c>
      <c r="F533" s="319">
        <f ca="1">IF($A533&lt;&gt;F$353,0,IF($A533&lt;&gt;$A532,1,MOD(F532-1+(COUNTIFS(G$353:$N$353,$A533)=COUNTIFS(G533:$N533,1)),F$352)+1))</f>
        <v>0</v>
      </c>
      <c r="G533" s="319">
        <f ca="1">IF($A533&lt;&gt;G$353,0,IF($A533&lt;&gt;$A532,1,MOD(G532-1+(COUNTIFS(H$353:$N$353,$A533)=COUNTIFS(H533:$N533,1)),G$352)+1))</f>
        <v>1</v>
      </c>
      <c r="H533" s="319">
        <f ca="1">IF($A533&lt;&gt;H$353,0,IF($A533&lt;&gt;$A532,1,MOD(H532-1+(COUNTIFS(I$353:$N$353,$A533)=COUNTIFS(I533:$N533,1)),H$352)+1))</f>
        <v>3</v>
      </c>
      <c r="I533" s="319">
        <f ca="1">IF($A533&lt;&gt;I$353,0,IF($A533&lt;&gt;$A532,1,MOD(I532-1+(COUNTIFS(N$353:$N$353,$A533)=COUNTIFS(N533:$N533,1)),I$352)+1))</f>
        <v>3</v>
      </c>
      <c r="J533" s="319"/>
      <c r="K533" s="319"/>
      <c r="L533" s="319"/>
      <c r="M533" s="319"/>
      <c r="O533">
        <v>179</v>
      </c>
      <c r="P533" s="124">
        <f t="shared" ca="1" si="909"/>
        <v>0</v>
      </c>
      <c r="Q533" s="124">
        <f t="shared" ca="1" si="910"/>
        <v>0</v>
      </c>
      <c r="R533" s="124">
        <f t="shared" ca="1" si="911"/>
        <v>0</v>
      </c>
      <c r="S533" s="124">
        <f t="shared" ca="1" si="912"/>
        <v>0</v>
      </c>
      <c r="T533" s="124">
        <v>0</v>
      </c>
      <c r="U533" s="124">
        <f t="shared" ca="1" si="913"/>
        <v>0.5</v>
      </c>
      <c r="V533" s="124">
        <f t="shared" ca="1" si="914"/>
        <v>0.5</v>
      </c>
      <c r="W533" s="124"/>
      <c r="X533" s="124"/>
      <c r="Y533" s="124"/>
      <c r="Z533" s="124"/>
    </row>
    <row r="534" spans="1:26" outlineLevel="1">
      <c r="A534">
        <f t="shared" ca="1" si="915"/>
        <v>2</v>
      </c>
      <c r="B534" t="str">
        <f t="shared" ca="1" si="908"/>
        <v>EP3 LPD1 LPS1 LPM1</v>
      </c>
      <c r="C534" s="321">
        <f ca="1">IF($A534&lt;&gt;$A533,1,MOD(C533-1+(COUNTIFS(D$353:$N$353,$A534)=COUNTIFS(D534:$N534,1)),C$352)+1)</f>
        <v>3</v>
      </c>
      <c r="D534" s="319">
        <f ca="1">IF($A534&lt;&gt;D$353,0,IF($A534&lt;&gt;$A533,1,MOD(D533-1+(COUNTIFS(E$353:$N$353,$A534)=COUNTIFS(E534:$N534,1)),D$352)+1))</f>
        <v>0</v>
      </c>
      <c r="E534" s="319">
        <f ca="1">IF($A534&lt;&gt;E$353,0,IF($A534&lt;&gt;$A533,1,MOD(E533-1+(COUNTIFS(F$353:$N$353,$A534)=COUNTIFS(F534:$N534,1)),E$352)+1))</f>
        <v>0</v>
      </c>
      <c r="F534" s="319">
        <f ca="1">IF($A534&lt;&gt;F$353,0,IF($A534&lt;&gt;$A533,1,MOD(F533-1+(COUNTIFS(G$353:$N$353,$A534)=COUNTIFS(G534:$N534,1)),F$352)+1))</f>
        <v>0</v>
      </c>
      <c r="G534" s="319">
        <f ca="1">IF($A534&lt;&gt;G$353,0,IF($A534&lt;&gt;$A533,1,MOD(G533-1+(COUNTIFS(H$353:$N$353,$A534)=COUNTIFS(H534:$N534,1)),G$352)+1))</f>
        <v>1</v>
      </c>
      <c r="H534" s="319">
        <f ca="1">IF($A534&lt;&gt;H$353,0,IF($A534&lt;&gt;$A533,1,MOD(H533-1+(COUNTIFS(I$353:$N$353,$A534)=COUNTIFS(I534:$N534,1)),H$352)+1))</f>
        <v>1</v>
      </c>
      <c r="I534" s="319">
        <f ca="1">IF($A534&lt;&gt;I$353,0,IF($A534&lt;&gt;$A533,1,MOD(I533-1+(COUNTIFS(N$353:$N$353,$A534)=COUNTIFS(N534:$N534,1)),I$352)+1))</f>
        <v>1</v>
      </c>
      <c r="J534" s="319"/>
      <c r="K534" s="319"/>
      <c r="L534" s="319"/>
      <c r="M534" s="319"/>
      <c r="O534">
        <v>180</v>
      </c>
      <c r="P534" s="124">
        <f t="shared" ca="1" si="909"/>
        <v>0.5</v>
      </c>
      <c r="Q534" s="124">
        <f t="shared" ca="1" si="910"/>
        <v>0</v>
      </c>
      <c r="R534" s="124">
        <f t="shared" ca="1" si="911"/>
        <v>0</v>
      </c>
      <c r="S534" s="124">
        <f t="shared" ca="1" si="912"/>
        <v>0</v>
      </c>
      <c r="T534" s="124">
        <v>0</v>
      </c>
      <c r="U534" s="124">
        <f t="shared" ca="1" si="913"/>
        <v>-0.5</v>
      </c>
      <c r="V534" s="124">
        <f t="shared" ca="1" si="914"/>
        <v>-0.5</v>
      </c>
      <c r="W534" s="124"/>
      <c r="X534" s="124"/>
      <c r="Y534" s="124"/>
      <c r="Z534" s="124"/>
    </row>
    <row r="535" spans="1:26" outlineLevel="1">
      <c r="A535">
        <f t="shared" ca="1" si="915"/>
        <v>2</v>
      </c>
      <c r="B535" t="str">
        <f t="shared" ca="1" si="908"/>
        <v>EP3 LPD1 LPS1 LPM2</v>
      </c>
      <c r="C535" s="321">
        <f ca="1">IF($A535&lt;&gt;$A534,1,MOD(C534-1+(COUNTIFS(D$353:$N$353,$A535)=COUNTIFS(D535:$N535,1)),C$352)+1)</f>
        <v>3</v>
      </c>
      <c r="D535" s="319">
        <f ca="1">IF($A535&lt;&gt;D$353,0,IF($A535&lt;&gt;$A534,1,MOD(D534-1+(COUNTIFS(E$353:$N$353,$A535)=COUNTIFS(E535:$N535,1)),D$352)+1))</f>
        <v>0</v>
      </c>
      <c r="E535" s="319">
        <f ca="1">IF($A535&lt;&gt;E$353,0,IF($A535&lt;&gt;$A534,1,MOD(E534-1+(COUNTIFS(F$353:$N$353,$A535)=COUNTIFS(F535:$N535,1)),E$352)+1))</f>
        <v>0</v>
      </c>
      <c r="F535" s="319">
        <f ca="1">IF($A535&lt;&gt;F$353,0,IF($A535&lt;&gt;$A534,1,MOD(F534-1+(COUNTIFS(G$353:$N$353,$A535)=COUNTIFS(G535:$N535,1)),F$352)+1))</f>
        <v>0</v>
      </c>
      <c r="G535" s="319">
        <f ca="1">IF($A535&lt;&gt;G$353,0,IF($A535&lt;&gt;$A534,1,MOD(G534-1+(COUNTIFS(H$353:$N$353,$A535)=COUNTIFS(H535:$N535,1)),G$352)+1))</f>
        <v>1</v>
      </c>
      <c r="H535" s="319">
        <f ca="1">IF($A535&lt;&gt;H$353,0,IF($A535&lt;&gt;$A534,1,MOD(H534-1+(COUNTIFS(I$353:$N$353,$A535)=COUNTIFS(I535:$N535,1)),H$352)+1))</f>
        <v>1</v>
      </c>
      <c r="I535" s="319">
        <f ca="1">IF($A535&lt;&gt;I$353,0,IF($A535&lt;&gt;$A534,1,MOD(I534-1+(COUNTIFS(N$353:$N$353,$A535)=COUNTIFS(N535:$N535,1)),I$352)+1))</f>
        <v>2</v>
      </c>
      <c r="J535" s="319"/>
      <c r="K535" s="319"/>
      <c r="L535" s="319"/>
      <c r="M535" s="319"/>
      <c r="O535">
        <v>181</v>
      </c>
      <c r="P535" s="124">
        <f t="shared" ca="1" si="909"/>
        <v>0.5</v>
      </c>
      <c r="Q535" s="124">
        <f t="shared" ca="1" si="910"/>
        <v>0</v>
      </c>
      <c r="R535" s="124">
        <f t="shared" ca="1" si="911"/>
        <v>0</v>
      </c>
      <c r="S535" s="124">
        <f t="shared" ca="1" si="912"/>
        <v>0</v>
      </c>
      <c r="T535" s="124">
        <v>0</v>
      </c>
      <c r="U535" s="124">
        <f t="shared" ca="1" si="913"/>
        <v>-0.5</v>
      </c>
      <c r="V535" s="124">
        <f t="shared" ca="1" si="914"/>
        <v>0</v>
      </c>
      <c r="W535" s="124"/>
      <c r="X535" s="124"/>
      <c r="Y535" s="124"/>
      <c r="Z535" s="124"/>
    </row>
    <row r="536" spans="1:26" outlineLevel="1">
      <c r="A536">
        <f t="shared" ca="1" si="915"/>
        <v>2</v>
      </c>
      <c r="B536" t="str">
        <f t="shared" ca="1" si="908"/>
        <v>EP3 LPD1 LPS1 LPM3</v>
      </c>
      <c r="C536" s="321">
        <f ca="1">IF($A536&lt;&gt;$A535,1,MOD(C535-1+(COUNTIFS(D$353:$N$353,$A536)=COUNTIFS(D536:$N536,1)),C$352)+1)</f>
        <v>3</v>
      </c>
      <c r="D536" s="319">
        <f ca="1">IF($A536&lt;&gt;D$353,0,IF($A536&lt;&gt;$A535,1,MOD(D535-1+(COUNTIFS(E$353:$N$353,$A536)=COUNTIFS(E536:$N536,1)),D$352)+1))</f>
        <v>0</v>
      </c>
      <c r="E536" s="319">
        <f ca="1">IF($A536&lt;&gt;E$353,0,IF($A536&lt;&gt;$A535,1,MOD(E535-1+(COUNTIFS(F$353:$N$353,$A536)=COUNTIFS(F536:$N536,1)),E$352)+1))</f>
        <v>0</v>
      </c>
      <c r="F536" s="319">
        <f ca="1">IF($A536&lt;&gt;F$353,0,IF($A536&lt;&gt;$A535,1,MOD(F535-1+(COUNTIFS(G$353:$N$353,$A536)=COUNTIFS(G536:$N536,1)),F$352)+1))</f>
        <v>0</v>
      </c>
      <c r="G536" s="319">
        <f ca="1">IF($A536&lt;&gt;G$353,0,IF($A536&lt;&gt;$A535,1,MOD(G535-1+(COUNTIFS(H$353:$N$353,$A536)=COUNTIFS(H536:$N536,1)),G$352)+1))</f>
        <v>1</v>
      </c>
      <c r="H536" s="319">
        <f ca="1">IF($A536&lt;&gt;H$353,0,IF($A536&lt;&gt;$A535,1,MOD(H535-1+(COUNTIFS(I$353:$N$353,$A536)=COUNTIFS(I536:$N536,1)),H$352)+1))</f>
        <v>1</v>
      </c>
      <c r="I536" s="319">
        <f ca="1">IF($A536&lt;&gt;I$353,0,IF($A536&lt;&gt;$A535,1,MOD(I535-1+(COUNTIFS(N$353:$N$353,$A536)=COUNTIFS(N536:$N536,1)),I$352)+1))</f>
        <v>3</v>
      </c>
      <c r="J536" s="319"/>
      <c r="K536" s="319"/>
      <c r="L536" s="319"/>
      <c r="M536" s="319"/>
      <c r="O536">
        <v>182</v>
      </c>
      <c r="P536" s="124">
        <f t="shared" ca="1" si="909"/>
        <v>0.5</v>
      </c>
      <c r="Q536" s="124">
        <f t="shared" ca="1" si="910"/>
        <v>0</v>
      </c>
      <c r="R536" s="124">
        <f t="shared" ca="1" si="911"/>
        <v>0</v>
      </c>
      <c r="S536" s="124">
        <f t="shared" ca="1" si="912"/>
        <v>0</v>
      </c>
      <c r="T536" s="124">
        <v>0</v>
      </c>
      <c r="U536" s="124">
        <f t="shared" ca="1" si="913"/>
        <v>-0.5</v>
      </c>
      <c r="V536" s="124">
        <f t="shared" ca="1" si="914"/>
        <v>0.5</v>
      </c>
      <c r="W536" s="124"/>
      <c r="X536" s="124"/>
      <c r="Y536" s="124"/>
      <c r="Z536" s="124"/>
    </row>
    <row r="537" spans="1:26" outlineLevel="1">
      <c r="A537">
        <f t="shared" ca="1" si="915"/>
        <v>2</v>
      </c>
      <c r="B537" t="str">
        <f t="shared" ca="1" si="908"/>
        <v>EP3 LPD1 LPS2 LPM1</v>
      </c>
      <c r="C537" s="321">
        <f ca="1">IF($A537&lt;&gt;$A536,1,MOD(C536-1+(COUNTIFS(D$353:$N$353,$A537)=COUNTIFS(D537:$N537,1)),C$352)+1)</f>
        <v>3</v>
      </c>
      <c r="D537" s="319">
        <f ca="1">IF($A537&lt;&gt;D$353,0,IF($A537&lt;&gt;$A536,1,MOD(D536-1+(COUNTIFS(E$353:$N$353,$A537)=COUNTIFS(E537:$N537,1)),D$352)+1))</f>
        <v>0</v>
      </c>
      <c r="E537" s="319">
        <f ca="1">IF($A537&lt;&gt;E$353,0,IF($A537&lt;&gt;$A536,1,MOD(E536-1+(COUNTIFS(F$353:$N$353,$A537)=COUNTIFS(F537:$N537,1)),E$352)+1))</f>
        <v>0</v>
      </c>
      <c r="F537" s="319">
        <f ca="1">IF($A537&lt;&gt;F$353,0,IF($A537&lt;&gt;$A536,1,MOD(F536-1+(COUNTIFS(G$353:$N$353,$A537)=COUNTIFS(G537:$N537,1)),F$352)+1))</f>
        <v>0</v>
      </c>
      <c r="G537" s="319">
        <f ca="1">IF($A537&lt;&gt;G$353,0,IF($A537&lt;&gt;$A536,1,MOD(G536-1+(COUNTIFS(H$353:$N$353,$A537)=COUNTIFS(H537:$N537,1)),G$352)+1))</f>
        <v>1</v>
      </c>
      <c r="H537" s="319">
        <f ca="1">IF($A537&lt;&gt;H$353,0,IF($A537&lt;&gt;$A536,1,MOD(H536-1+(COUNTIFS(I$353:$N$353,$A537)=COUNTIFS(I537:$N537,1)),H$352)+1))</f>
        <v>2</v>
      </c>
      <c r="I537" s="319">
        <f ca="1">IF($A537&lt;&gt;I$353,0,IF($A537&lt;&gt;$A536,1,MOD(I536-1+(COUNTIFS(N$353:$N$353,$A537)=COUNTIFS(N537:$N537,1)),I$352)+1))</f>
        <v>1</v>
      </c>
      <c r="J537" s="319"/>
      <c r="K537" s="319"/>
      <c r="L537" s="319"/>
      <c r="M537" s="319"/>
      <c r="O537">
        <v>183</v>
      </c>
      <c r="P537" s="124">
        <f t="shared" ca="1" si="909"/>
        <v>0.5</v>
      </c>
      <c r="Q537" s="124">
        <f t="shared" ca="1" si="910"/>
        <v>0</v>
      </c>
      <c r="R537" s="124">
        <f t="shared" ca="1" si="911"/>
        <v>0</v>
      </c>
      <c r="S537" s="124">
        <f t="shared" ca="1" si="912"/>
        <v>0</v>
      </c>
      <c r="T537" s="124">
        <v>0</v>
      </c>
      <c r="U537" s="124">
        <f t="shared" ca="1" si="913"/>
        <v>0</v>
      </c>
      <c r="V537" s="124">
        <f t="shared" ca="1" si="914"/>
        <v>-0.5</v>
      </c>
      <c r="W537" s="124"/>
      <c r="X537" s="124"/>
      <c r="Y537" s="124"/>
      <c r="Z537" s="124"/>
    </row>
    <row r="538" spans="1:26" outlineLevel="1">
      <c r="A538">
        <f t="shared" ca="1" si="915"/>
        <v>2</v>
      </c>
      <c r="B538" t="str">
        <f t="shared" ca="1" si="908"/>
        <v>EP3 LPD1 LPS2 LPM2</v>
      </c>
      <c r="C538" s="321">
        <f ca="1">IF($A538&lt;&gt;$A537,1,MOD(C537-1+(COUNTIFS(D$353:$N$353,$A538)=COUNTIFS(D538:$N538,1)),C$352)+1)</f>
        <v>3</v>
      </c>
      <c r="D538" s="319">
        <f ca="1">IF($A538&lt;&gt;D$353,0,IF($A538&lt;&gt;$A537,1,MOD(D537-1+(COUNTIFS(E$353:$N$353,$A538)=COUNTIFS(E538:$N538,1)),D$352)+1))</f>
        <v>0</v>
      </c>
      <c r="E538" s="319">
        <f ca="1">IF($A538&lt;&gt;E$353,0,IF($A538&lt;&gt;$A537,1,MOD(E537-1+(COUNTIFS(F$353:$N$353,$A538)=COUNTIFS(F538:$N538,1)),E$352)+1))</f>
        <v>0</v>
      </c>
      <c r="F538" s="319">
        <f ca="1">IF($A538&lt;&gt;F$353,0,IF($A538&lt;&gt;$A537,1,MOD(F537-1+(COUNTIFS(G$353:$N$353,$A538)=COUNTIFS(G538:$N538,1)),F$352)+1))</f>
        <v>0</v>
      </c>
      <c r="G538" s="319">
        <f ca="1">IF($A538&lt;&gt;G$353,0,IF($A538&lt;&gt;$A537,1,MOD(G537-1+(COUNTIFS(H$353:$N$353,$A538)=COUNTIFS(H538:$N538,1)),G$352)+1))</f>
        <v>1</v>
      </c>
      <c r="H538" s="319">
        <f ca="1">IF($A538&lt;&gt;H$353,0,IF($A538&lt;&gt;$A537,1,MOD(H537-1+(COUNTIFS(I$353:$N$353,$A538)=COUNTIFS(I538:$N538,1)),H$352)+1))</f>
        <v>2</v>
      </c>
      <c r="I538" s="319">
        <f ca="1">IF($A538&lt;&gt;I$353,0,IF($A538&lt;&gt;$A537,1,MOD(I537-1+(COUNTIFS(N$353:$N$353,$A538)=COUNTIFS(N538:$N538,1)),I$352)+1))</f>
        <v>2</v>
      </c>
      <c r="J538" s="319"/>
      <c r="K538" s="319"/>
      <c r="L538" s="319"/>
      <c r="M538" s="319"/>
      <c r="O538">
        <v>184</v>
      </c>
      <c r="P538" s="124">
        <f t="shared" ca="1" si="909"/>
        <v>0.5</v>
      </c>
      <c r="Q538" s="124">
        <f t="shared" ca="1" si="910"/>
        <v>0</v>
      </c>
      <c r="R538" s="124">
        <f t="shared" ca="1" si="911"/>
        <v>0</v>
      </c>
      <c r="S538" s="124">
        <f t="shared" ca="1" si="912"/>
        <v>0</v>
      </c>
      <c r="T538" s="124">
        <v>0</v>
      </c>
      <c r="U538" s="124">
        <f t="shared" ca="1" si="913"/>
        <v>0</v>
      </c>
      <c r="V538" s="124">
        <f t="shared" ca="1" si="914"/>
        <v>0</v>
      </c>
      <c r="W538" s="124"/>
      <c r="X538" s="124"/>
      <c r="Y538" s="124"/>
      <c r="Z538" s="124"/>
    </row>
    <row r="539" spans="1:26" outlineLevel="1">
      <c r="A539">
        <f t="shared" ca="1" si="915"/>
        <v>2</v>
      </c>
      <c r="B539" t="str">
        <f t="shared" ca="1" si="908"/>
        <v>EP3 LPD1 LPS2 LPM3</v>
      </c>
      <c r="C539" s="321">
        <f ca="1">IF($A539&lt;&gt;$A538,1,MOD(C538-1+(COUNTIFS(D$353:$N$353,$A539)=COUNTIFS(D539:$N539,1)),C$352)+1)</f>
        <v>3</v>
      </c>
      <c r="D539" s="319">
        <f ca="1">IF($A539&lt;&gt;D$353,0,IF($A539&lt;&gt;$A538,1,MOD(D538-1+(COUNTIFS(E$353:$N$353,$A539)=COUNTIFS(E539:$N539,1)),D$352)+1))</f>
        <v>0</v>
      </c>
      <c r="E539" s="319">
        <f ca="1">IF($A539&lt;&gt;E$353,0,IF($A539&lt;&gt;$A538,1,MOD(E538-1+(COUNTIFS(F$353:$N$353,$A539)=COUNTIFS(F539:$N539,1)),E$352)+1))</f>
        <v>0</v>
      </c>
      <c r="F539" s="319">
        <f ca="1">IF($A539&lt;&gt;F$353,0,IF($A539&lt;&gt;$A538,1,MOD(F538-1+(COUNTIFS(G$353:$N$353,$A539)=COUNTIFS(G539:$N539,1)),F$352)+1))</f>
        <v>0</v>
      </c>
      <c r="G539" s="319">
        <f ca="1">IF($A539&lt;&gt;G$353,0,IF($A539&lt;&gt;$A538,1,MOD(G538-1+(COUNTIFS(H$353:$N$353,$A539)=COUNTIFS(H539:$N539,1)),G$352)+1))</f>
        <v>1</v>
      </c>
      <c r="H539" s="319">
        <f ca="1">IF($A539&lt;&gt;H$353,0,IF($A539&lt;&gt;$A538,1,MOD(H538-1+(COUNTIFS(I$353:$N$353,$A539)=COUNTIFS(I539:$N539,1)),H$352)+1))</f>
        <v>2</v>
      </c>
      <c r="I539" s="319">
        <f ca="1">IF($A539&lt;&gt;I$353,0,IF($A539&lt;&gt;$A538,1,MOD(I538-1+(COUNTIFS(N$353:$N$353,$A539)=COUNTIFS(N539:$N539,1)),I$352)+1))</f>
        <v>3</v>
      </c>
      <c r="J539" s="319"/>
      <c r="K539" s="319"/>
      <c r="L539" s="319"/>
      <c r="M539" s="319"/>
      <c r="O539">
        <v>185</v>
      </c>
      <c r="P539" s="124">
        <f t="shared" ca="1" si="909"/>
        <v>0.5</v>
      </c>
      <c r="Q539" s="124">
        <f t="shared" ca="1" si="910"/>
        <v>0</v>
      </c>
      <c r="R539" s="124">
        <f t="shared" ca="1" si="911"/>
        <v>0</v>
      </c>
      <c r="S539" s="124">
        <f t="shared" ca="1" si="912"/>
        <v>0</v>
      </c>
      <c r="T539" s="124">
        <v>0</v>
      </c>
      <c r="U539" s="124">
        <f t="shared" ca="1" si="913"/>
        <v>0</v>
      </c>
      <c r="V539" s="124">
        <f t="shared" ca="1" si="914"/>
        <v>0.5</v>
      </c>
      <c r="W539" s="124"/>
      <c r="X539" s="124"/>
      <c r="Y539" s="124"/>
      <c r="Z539" s="124"/>
    </row>
    <row r="540" spans="1:26" outlineLevel="1">
      <c r="A540">
        <f t="shared" ca="1" si="915"/>
        <v>2</v>
      </c>
      <c r="B540" t="str">
        <f t="shared" ca="1" si="908"/>
        <v>EP3 LPD1 LPS3 LPM1</v>
      </c>
      <c r="C540" s="321">
        <f ca="1">IF($A540&lt;&gt;$A539,1,MOD(C539-1+(COUNTIFS(D$353:$N$353,$A540)=COUNTIFS(D540:$N540,1)),C$352)+1)</f>
        <v>3</v>
      </c>
      <c r="D540" s="319">
        <f ca="1">IF($A540&lt;&gt;D$353,0,IF($A540&lt;&gt;$A539,1,MOD(D539-1+(COUNTIFS(E$353:$N$353,$A540)=COUNTIFS(E540:$N540,1)),D$352)+1))</f>
        <v>0</v>
      </c>
      <c r="E540" s="319">
        <f ca="1">IF($A540&lt;&gt;E$353,0,IF($A540&lt;&gt;$A539,1,MOD(E539-1+(COUNTIFS(F$353:$N$353,$A540)=COUNTIFS(F540:$N540,1)),E$352)+1))</f>
        <v>0</v>
      </c>
      <c r="F540" s="319">
        <f ca="1">IF($A540&lt;&gt;F$353,0,IF($A540&lt;&gt;$A539,1,MOD(F539-1+(COUNTIFS(G$353:$N$353,$A540)=COUNTIFS(G540:$N540,1)),F$352)+1))</f>
        <v>0</v>
      </c>
      <c r="G540" s="319">
        <f ca="1">IF($A540&lt;&gt;G$353,0,IF($A540&lt;&gt;$A539,1,MOD(G539-1+(COUNTIFS(H$353:$N$353,$A540)=COUNTIFS(H540:$N540,1)),G$352)+1))</f>
        <v>1</v>
      </c>
      <c r="H540" s="319">
        <f ca="1">IF($A540&lt;&gt;H$353,0,IF($A540&lt;&gt;$A539,1,MOD(H539-1+(COUNTIFS(I$353:$N$353,$A540)=COUNTIFS(I540:$N540,1)),H$352)+1))</f>
        <v>3</v>
      </c>
      <c r="I540" s="319">
        <f ca="1">IF($A540&lt;&gt;I$353,0,IF($A540&lt;&gt;$A539,1,MOD(I539-1+(COUNTIFS(N$353:$N$353,$A540)=COUNTIFS(N540:$N540,1)),I$352)+1))</f>
        <v>1</v>
      </c>
      <c r="J540" s="319"/>
      <c r="K540" s="319"/>
      <c r="L540" s="319"/>
      <c r="M540" s="319"/>
      <c r="O540">
        <v>186</v>
      </c>
      <c r="P540" s="124">
        <f t="shared" ca="1" si="909"/>
        <v>0.5</v>
      </c>
      <c r="Q540" s="124">
        <f t="shared" ca="1" si="910"/>
        <v>0</v>
      </c>
      <c r="R540" s="124">
        <f t="shared" ca="1" si="911"/>
        <v>0</v>
      </c>
      <c r="S540" s="124">
        <f t="shared" ca="1" si="912"/>
        <v>0</v>
      </c>
      <c r="T540" s="124">
        <v>0</v>
      </c>
      <c r="U540" s="124">
        <f t="shared" ca="1" si="913"/>
        <v>0.5</v>
      </c>
      <c r="V540" s="124">
        <f t="shared" ca="1" si="914"/>
        <v>-0.5</v>
      </c>
      <c r="W540" s="124"/>
      <c r="X540" s="124"/>
      <c r="Y540" s="124"/>
      <c r="Z540" s="124"/>
    </row>
    <row r="541" spans="1:26" outlineLevel="1">
      <c r="A541">
        <f t="shared" ca="1" si="915"/>
        <v>2</v>
      </c>
      <c r="B541" t="str">
        <f t="shared" ca="1" si="908"/>
        <v>EP3 LPD1 LPS3 LPM2</v>
      </c>
      <c r="C541" s="321">
        <f ca="1">IF($A541&lt;&gt;$A540,1,MOD(C540-1+(COUNTIFS(D$353:$N$353,$A541)=COUNTIFS(D541:$N541,1)),C$352)+1)</f>
        <v>3</v>
      </c>
      <c r="D541" s="319">
        <f ca="1">IF($A541&lt;&gt;D$353,0,IF($A541&lt;&gt;$A540,1,MOD(D540-1+(COUNTIFS(E$353:$N$353,$A541)=COUNTIFS(E541:$N541,1)),D$352)+1))</f>
        <v>0</v>
      </c>
      <c r="E541" s="319">
        <f ca="1">IF($A541&lt;&gt;E$353,0,IF($A541&lt;&gt;$A540,1,MOD(E540-1+(COUNTIFS(F$353:$N$353,$A541)=COUNTIFS(F541:$N541,1)),E$352)+1))</f>
        <v>0</v>
      </c>
      <c r="F541" s="319">
        <f ca="1">IF($A541&lt;&gt;F$353,0,IF($A541&lt;&gt;$A540,1,MOD(F540-1+(COUNTIFS(G$353:$N$353,$A541)=COUNTIFS(G541:$N541,1)),F$352)+1))</f>
        <v>0</v>
      </c>
      <c r="G541" s="319">
        <f ca="1">IF($A541&lt;&gt;G$353,0,IF($A541&lt;&gt;$A540,1,MOD(G540-1+(COUNTIFS(H$353:$N$353,$A541)=COUNTIFS(H541:$N541,1)),G$352)+1))</f>
        <v>1</v>
      </c>
      <c r="H541" s="319">
        <f ca="1">IF($A541&lt;&gt;H$353,0,IF($A541&lt;&gt;$A540,1,MOD(H540-1+(COUNTIFS(I$353:$N$353,$A541)=COUNTIFS(I541:$N541,1)),H$352)+1))</f>
        <v>3</v>
      </c>
      <c r="I541" s="319">
        <f ca="1">IF($A541&lt;&gt;I$353,0,IF($A541&lt;&gt;$A540,1,MOD(I540-1+(COUNTIFS(N$353:$N$353,$A541)=COUNTIFS(N541:$N541,1)),I$352)+1))</f>
        <v>2</v>
      </c>
      <c r="J541" s="319"/>
      <c r="K541" s="319"/>
      <c r="L541" s="319"/>
      <c r="M541" s="319"/>
      <c r="O541">
        <v>187</v>
      </c>
      <c r="P541" s="124">
        <f t="shared" ca="1" si="909"/>
        <v>0.5</v>
      </c>
      <c r="Q541" s="124">
        <f t="shared" ca="1" si="910"/>
        <v>0</v>
      </c>
      <c r="R541" s="124">
        <f t="shared" ca="1" si="911"/>
        <v>0</v>
      </c>
      <c r="S541" s="124">
        <f t="shared" ca="1" si="912"/>
        <v>0</v>
      </c>
      <c r="T541" s="124">
        <v>0</v>
      </c>
      <c r="U541" s="124">
        <f t="shared" ca="1" si="913"/>
        <v>0.5</v>
      </c>
      <c r="V541" s="124">
        <f t="shared" ca="1" si="914"/>
        <v>0</v>
      </c>
      <c r="W541" s="124"/>
      <c r="X541" s="124"/>
      <c r="Y541" s="124"/>
      <c r="Z541" s="124"/>
    </row>
    <row r="542" spans="1:26" outlineLevel="1">
      <c r="A542">
        <f t="shared" ca="1" si="915"/>
        <v>2</v>
      </c>
      <c r="B542" t="str">
        <f t="shared" ca="1" si="908"/>
        <v>EP3 LPD1 LPS3 LPM3</v>
      </c>
      <c r="C542" s="321">
        <f ca="1">IF($A542&lt;&gt;$A541,1,MOD(C541-1+(COUNTIFS(D$353:$N$353,$A542)=COUNTIFS(D542:$N542,1)),C$352)+1)</f>
        <v>3</v>
      </c>
      <c r="D542" s="319">
        <f ca="1">IF($A542&lt;&gt;D$353,0,IF($A542&lt;&gt;$A541,1,MOD(D541-1+(COUNTIFS(E$353:$N$353,$A542)=COUNTIFS(E542:$N542,1)),D$352)+1))</f>
        <v>0</v>
      </c>
      <c r="E542" s="319">
        <f ca="1">IF($A542&lt;&gt;E$353,0,IF($A542&lt;&gt;$A541,1,MOD(E541-1+(COUNTIFS(F$353:$N$353,$A542)=COUNTIFS(F542:$N542,1)),E$352)+1))</f>
        <v>0</v>
      </c>
      <c r="F542" s="319">
        <f ca="1">IF($A542&lt;&gt;F$353,0,IF($A542&lt;&gt;$A541,1,MOD(F541-1+(COUNTIFS(G$353:$N$353,$A542)=COUNTIFS(G542:$N542,1)),F$352)+1))</f>
        <v>0</v>
      </c>
      <c r="G542" s="319">
        <f ca="1">IF($A542&lt;&gt;G$353,0,IF($A542&lt;&gt;$A541,1,MOD(G541-1+(COUNTIFS(H$353:$N$353,$A542)=COUNTIFS(H542:$N542,1)),G$352)+1))</f>
        <v>1</v>
      </c>
      <c r="H542" s="319">
        <f ca="1">IF($A542&lt;&gt;H$353,0,IF($A542&lt;&gt;$A541,1,MOD(H541-1+(COUNTIFS(I$353:$N$353,$A542)=COUNTIFS(I542:$N542,1)),H$352)+1))</f>
        <v>3</v>
      </c>
      <c r="I542" s="319">
        <f ca="1">IF($A542&lt;&gt;I$353,0,IF($A542&lt;&gt;$A541,1,MOD(I541-1+(COUNTIFS(N$353:$N$353,$A542)=COUNTIFS(N542:$N542,1)),I$352)+1))</f>
        <v>3</v>
      </c>
      <c r="J542" s="319"/>
      <c r="K542" s="319"/>
      <c r="L542" s="319"/>
      <c r="M542" s="319"/>
      <c r="O542">
        <v>188</v>
      </c>
      <c r="P542" s="124">
        <f t="shared" ca="1" si="909"/>
        <v>0.5</v>
      </c>
      <c r="Q542" s="124">
        <f t="shared" ca="1" si="910"/>
        <v>0</v>
      </c>
      <c r="R542" s="124">
        <f t="shared" ca="1" si="911"/>
        <v>0</v>
      </c>
      <c r="S542" s="124">
        <f t="shared" ca="1" si="912"/>
        <v>0</v>
      </c>
      <c r="T542" s="124">
        <v>0</v>
      </c>
      <c r="U542" s="124">
        <f t="shared" ca="1" si="913"/>
        <v>0.5</v>
      </c>
      <c r="V542" s="124">
        <f t="shared" ca="1" si="914"/>
        <v>0.5</v>
      </c>
      <c r="W542" s="124"/>
      <c r="X542" s="124"/>
      <c r="Y542" s="124"/>
      <c r="Z542" s="124"/>
    </row>
    <row r="543" spans="1:26" outlineLevel="1">
      <c r="A543">
        <f t="shared" ca="1" si="915"/>
        <v>2</v>
      </c>
      <c r="B543" t="str">
        <f t="shared" ca="1" si="908"/>
        <v>EP1 LPD1 LPS1 LPM1</v>
      </c>
      <c r="C543" s="321">
        <f ca="1">IF($A543&lt;&gt;$A542,1,MOD(C542-1+(COUNTIFS(D$353:$N$353,$A543)=COUNTIFS(D543:$N543,1)),C$352)+1)</f>
        <v>1</v>
      </c>
      <c r="D543" s="319">
        <f ca="1">IF($A543&lt;&gt;D$353,0,IF($A543&lt;&gt;$A542,1,MOD(D542-1+(COUNTIFS(E$353:$N$353,$A543)=COUNTIFS(E543:$N543,1)),D$352)+1))</f>
        <v>0</v>
      </c>
      <c r="E543" s="319">
        <f ca="1">IF($A543&lt;&gt;E$353,0,IF($A543&lt;&gt;$A542,1,MOD(E542-1+(COUNTIFS(F$353:$N$353,$A543)=COUNTIFS(F543:$N543,1)),E$352)+1))</f>
        <v>0</v>
      </c>
      <c r="F543" s="319">
        <f ca="1">IF($A543&lt;&gt;F$353,0,IF($A543&lt;&gt;$A542,1,MOD(F542-1+(COUNTIFS(G$353:$N$353,$A543)=COUNTIFS(G543:$N543,1)),F$352)+1))</f>
        <v>0</v>
      </c>
      <c r="G543" s="319">
        <f ca="1">IF($A543&lt;&gt;G$353,0,IF($A543&lt;&gt;$A542,1,MOD(G542-1+(COUNTIFS(H$353:$N$353,$A543)=COUNTIFS(H543:$N543,1)),G$352)+1))</f>
        <v>1</v>
      </c>
      <c r="H543" s="319">
        <f ca="1">IF($A543&lt;&gt;H$353,0,IF($A543&lt;&gt;$A542,1,MOD(H542-1+(COUNTIFS(I$353:$N$353,$A543)=COUNTIFS(I543:$N543,1)),H$352)+1))</f>
        <v>1</v>
      </c>
      <c r="I543" s="319">
        <f ca="1">IF($A543&lt;&gt;I$353,0,IF($A543&lt;&gt;$A542,1,MOD(I542-1+(COUNTIFS(N$353:$N$353,$A543)=COUNTIFS(N543:$N543,1)),I$352)+1))</f>
        <v>1</v>
      </c>
      <c r="J543" s="319"/>
      <c r="K543" s="319"/>
      <c r="L543" s="319"/>
      <c r="M543" s="319"/>
      <c r="O543">
        <v>189</v>
      </c>
      <c r="P543" s="124">
        <f t="shared" ca="1" si="909"/>
        <v>-0.5</v>
      </c>
      <c r="Q543" s="124">
        <f t="shared" ca="1" si="910"/>
        <v>0</v>
      </c>
      <c r="R543" s="124">
        <f t="shared" ca="1" si="911"/>
        <v>0</v>
      </c>
      <c r="S543" s="124">
        <f t="shared" ca="1" si="912"/>
        <v>0</v>
      </c>
      <c r="T543" s="124">
        <v>0</v>
      </c>
      <c r="U543" s="124">
        <f t="shared" ca="1" si="913"/>
        <v>-0.5</v>
      </c>
      <c r="V543" s="124">
        <f t="shared" ca="1" si="914"/>
        <v>-0.5</v>
      </c>
      <c r="W543" s="124"/>
      <c r="X543" s="124"/>
      <c r="Y543" s="124"/>
      <c r="Z543" s="124"/>
    </row>
    <row r="544" spans="1:26" outlineLevel="1">
      <c r="A544">
        <f t="shared" ca="1" si="915"/>
        <v>2</v>
      </c>
      <c r="B544" t="str">
        <f t="shared" ca="1" si="908"/>
        <v>EP1 LPD1 LPS1 LPM2</v>
      </c>
      <c r="C544" s="321">
        <f ca="1">IF($A544&lt;&gt;$A543,1,MOD(C543-1+(COUNTIFS(D$353:$N$353,$A544)=COUNTIFS(D544:$N544,1)),C$352)+1)</f>
        <v>1</v>
      </c>
      <c r="D544" s="319">
        <f ca="1">IF($A544&lt;&gt;D$353,0,IF($A544&lt;&gt;$A543,1,MOD(D543-1+(COUNTIFS(E$353:$N$353,$A544)=COUNTIFS(E544:$N544,1)),D$352)+1))</f>
        <v>0</v>
      </c>
      <c r="E544" s="319">
        <f ca="1">IF($A544&lt;&gt;E$353,0,IF($A544&lt;&gt;$A543,1,MOD(E543-1+(COUNTIFS(F$353:$N$353,$A544)=COUNTIFS(F544:$N544,1)),E$352)+1))</f>
        <v>0</v>
      </c>
      <c r="F544" s="319">
        <f ca="1">IF($A544&lt;&gt;F$353,0,IF($A544&lt;&gt;$A543,1,MOD(F543-1+(COUNTIFS(G$353:$N$353,$A544)=COUNTIFS(G544:$N544,1)),F$352)+1))</f>
        <v>0</v>
      </c>
      <c r="G544" s="319">
        <f ca="1">IF($A544&lt;&gt;G$353,0,IF($A544&lt;&gt;$A543,1,MOD(G543-1+(COUNTIFS(H$353:$N$353,$A544)=COUNTIFS(H544:$N544,1)),G$352)+1))</f>
        <v>1</v>
      </c>
      <c r="H544" s="319">
        <f ca="1">IF($A544&lt;&gt;H$353,0,IF($A544&lt;&gt;$A543,1,MOD(H543-1+(COUNTIFS(I$353:$N$353,$A544)=COUNTIFS(I544:$N544,1)),H$352)+1))</f>
        <v>1</v>
      </c>
      <c r="I544" s="319">
        <f ca="1">IF($A544&lt;&gt;I$353,0,IF($A544&lt;&gt;$A543,1,MOD(I543-1+(COUNTIFS(N$353:$N$353,$A544)=COUNTIFS(N544:$N544,1)),I$352)+1))</f>
        <v>2</v>
      </c>
      <c r="J544" s="319"/>
      <c r="K544" s="319"/>
      <c r="L544" s="319"/>
      <c r="M544" s="319"/>
      <c r="O544">
        <v>190</v>
      </c>
      <c r="P544" s="124">
        <f t="shared" ca="1" si="909"/>
        <v>-0.5</v>
      </c>
      <c r="Q544" s="124">
        <f t="shared" ca="1" si="910"/>
        <v>0</v>
      </c>
      <c r="R544" s="124">
        <f t="shared" ca="1" si="911"/>
        <v>0</v>
      </c>
      <c r="S544" s="124">
        <f t="shared" ca="1" si="912"/>
        <v>0</v>
      </c>
      <c r="T544" s="124">
        <v>0</v>
      </c>
      <c r="U544" s="124">
        <f t="shared" ca="1" si="913"/>
        <v>-0.5</v>
      </c>
      <c r="V544" s="124">
        <f t="shared" ca="1" si="914"/>
        <v>0</v>
      </c>
      <c r="W544" s="124"/>
      <c r="X544" s="124"/>
      <c r="Y544" s="124"/>
      <c r="Z544" s="124"/>
    </row>
    <row r="545" spans="1:26" outlineLevel="1">
      <c r="A545">
        <f t="shared" ca="1" si="915"/>
        <v>2</v>
      </c>
      <c r="B545" t="str">
        <f t="shared" ca="1" si="908"/>
        <v>EP1 LPD1 LPS1 LPM3</v>
      </c>
      <c r="C545" s="321">
        <f ca="1">IF($A545&lt;&gt;$A544,1,MOD(C544-1+(COUNTIFS(D$353:$N$353,$A545)=COUNTIFS(D545:$N545,1)),C$352)+1)</f>
        <v>1</v>
      </c>
      <c r="D545" s="319">
        <f ca="1">IF($A545&lt;&gt;D$353,0,IF($A545&lt;&gt;$A544,1,MOD(D544-1+(COUNTIFS(E$353:$N$353,$A545)=COUNTIFS(E545:$N545,1)),D$352)+1))</f>
        <v>0</v>
      </c>
      <c r="E545" s="319">
        <f ca="1">IF($A545&lt;&gt;E$353,0,IF($A545&lt;&gt;$A544,1,MOD(E544-1+(COUNTIFS(F$353:$N$353,$A545)=COUNTIFS(F545:$N545,1)),E$352)+1))</f>
        <v>0</v>
      </c>
      <c r="F545" s="319">
        <f ca="1">IF($A545&lt;&gt;F$353,0,IF($A545&lt;&gt;$A544,1,MOD(F544-1+(COUNTIFS(G$353:$N$353,$A545)=COUNTIFS(G545:$N545,1)),F$352)+1))</f>
        <v>0</v>
      </c>
      <c r="G545" s="319">
        <f ca="1">IF($A545&lt;&gt;G$353,0,IF($A545&lt;&gt;$A544,1,MOD(G544-1+(COUNTIFS(H$353:$N$353,$A545)=COUNTIFS(H545:$N545,1)),G$352)+1))</f>
        <v>1</v>
      </c>
      <c r="H545" s="319">
        <f ca="1">IF($A545&lt;&gt;H$353,0,IF($A545&lt;&gt;$A544,1,MOD(H544-1+(COUNTIFS(I$353:$N$353,$A545)=COUNTIFS(I545:$N545,1)),H$352)+1))</f>
        <v>1</v>
      </c>
      <c r="I545" s="319">
        <f ca="1">IF($A545&lt;&gt;I$353,0,IF($A545&lt;&gt;$A544,1,MOD(I544-1+(COUNTIFS(N$353:$N$353,$A545)=COUNTIFS(N545:$N545,1)),I$352)+1))</f>
        <v>3</v>
      </c>
      <c r="J545" s="319"/>
      <c r="K545" s="319"/>
      <c r="L545" s="319"/>
      <c r="M545" s="319"/>
      <c r="O545">
        <v>191</v>
      </c>
      <c r="P545" s="124">
        <f t="shared" ca="1" si="909"/>
        <v>-0.5</v>
      </c>
      <c r="Q545" s="124">
        <f t="shared" ca="1" si="910"/>
        <v>0</v>
      </c>
      <c r="R545" s="124">
        <f t="shared" ca="1" si="911"/>
        <v>0</v>
      </c>
      <c r="S545" s="124">
        <f t="shared" ca="1" si="912"/>
        <v>0</v>
      </c>
      <c r="T545" s="124">
        <v>0</v>
      </c>
      <c r="U545" s="124">
        <f t="shared" ca="1" si="913"/>
        <v>-0.5</v>
      </c>
      <c r="V545" s="124">
        <f t="shared" ca="1" si="914"/>
        <v>0.5</v>
      </c>
      <c r="W545" s="124"/>
      <c r="X545" s="124"/>
      <c r="Y545" s="124"/>
      <c r="Z545" s="124"/>
    </row>
    <row r="546" spans="1:26" outlineLevel="1">
      <c r="A546">
        <f t="shared" ca="1" si="915"/>
        <v>2</v>
      </c>
      <c r="B546" t="str">
        <f t="shared" ca="1" si="908"/>
        <v>EP1 LPD1 LPS2 LPM1</v>
      </c>
      <c r="C546" s="321">
        <f ca="1">IF($A546&lt;&gt;$A545,1,MOD(C545-1+(COUNTIFS(D$353:$N$353,$A546)=COUNTIFS(D546:$N546,1)),C$352)+1)</f>
        <v>1</v>
      </c>
      <c r="D546" s="319">
        <f ca="1">IF($A546&lt;&gt;D$353,0,IF($A546&lt;&gt;$A545,1,MOD(D545-1+(COUNTIFS(E$353:$N$353,$A546)=COUNTIFS(E546:$N546,1)),D$352)+1))</f>
        <v>0</v>
      </c>
      <c r="E546" s="319">
        <f ca="1">IF($A546&lt;&gt;E$353,0,IF($A546&lt;&gt;$A545,1,MOD(E545-1+(COUNTIFS(F$353:$N$353,$A546)=COUNTIFS(F546:$N546,1)),E$352)+1))</f>
        <v>0</v>
      </c>
      <c r="F546" s="319">
        <f ca="1">IF($A546&lt;&gt;F$353,0,IF($A546&lt;&gt;$A545,1,MOD(F545-1+(COUNTIFS(G$353:$N$353,$A546)=COUNTIFS(G546:$N546,1)),F$352)+1))</f>
        <v>0</v>
      </c>
      <c r="G546" s="319">
        <f ca="1">IF($A546&lt;&gt;G$353,0,IF($A546&lt;&gt;$A545,1,MOD(G545-1+(COUNTIFS(H$353:$N$353,$A546)=COUNTIFS(H546:$N546,1)),G$352)+1))</f>
        <v>1</v>
      </c>
      <c r="H546" s="319">
        <f ca="1">IF($A546&lt;&gt;H$353,0,IF($A546&lt;&gt;$A545,1,MOD(H545-1+(COUNTIFS(I$353:$N$353,$A546)=COUNTIFS(I546:$N546,1)),H$352)+1))</f>
        <v>2</v>
      </c>
      <c r="I546" s="319">
        <f ca="1">IF($A546&lt;&gt;I$353,0,IF($A546&lt;&gt;$A545,1,MOD(I545-1+(COUNTIFS(N$353:$N$353,$A546)=COUNTIFS(N546:$N546,1)),I$352)+1))</f>
        <v>1</v>
      </c>
      <c r="J546" s="319"/>
      <c r="K546" s="319"/>
      <c r="L546" s="319"/>
      <c r="M546" s="319"/>
      <c r="O546">
        <v>192</v>
      </c>
      <c r="P546" s="124">
        <f t="shared" ca="1" si="909"/>
        <v>-0.5</v>
      </c>
      <c r="Q546" s="124">
        <f t="shared" ca="1" si="910"/>
        <v>0</v>
      </c>
      <c r="R546" s="124">
        <f t="shared" ca="1" si="911"/>
        <v>0</v>
      </c>
      <c r="S546" s="124">
        <f t="shared" ca="1" si="912"/>
        <v>0</v>
      </c>
      <c r="T546" s="124">
        <v>0</v>
      </c>
      <c r="U546" s="124">
        <f t="shared" ca="1" si="913"/>
        <v>0</v>
      </c>
      <c r="V546" s="124">
        <f t="shared" ca="1" si="914"/>
        <v>-0.5</v>
      </c>
      <c r="W546" s="124"/>
      <c r="X546" s="124"/>
      <c r="Y546" s="124"/>
      <c r="Z546" s="124"/>
    </row>
    <row r="547" spans="1:26" outlineLevel="1">
      <c r="A547">
        <f t="shared" ca="1" si="915"/>
        <v>2</v>
      </c>
      <c r="B547" t="str">
        <f t="shared" ref="B547:B610" ca="1" si="916">"EP"&amp;$C547&amp;IF($A547=0," LPAll"&amp;$D547,"")&amp;IF($A547=1," LPD"&amp;$E547&amp;" LPS"&amp;$F547,"")&amp;IF($A547=2," LPD"&amp;$G547&amp;" LPS"&amp;$H547&amp;" LPM"&amp;$I547,"")</f>
        <v>EP1 LPD1 LPS2 LPM2</v>
      </c>
      <c r="C547" s="321">
        <f ca="1">IF($A547&lt;&gt;$A546,1,MOD(C546-1+(COUNTIFS(D$353:$N$353,$A547)=COUNTIFS(D547:$N547,1)),C$352)+1)</f>
        <v>1</v>
      </c>
      <c r="D547" s="319">
        <f ca="1">IF($A547&lt;&gt;D$353,0,IF($A547&lt;&gt;$A546,1,MOD(D546-1+(COUNTIFS(E$353:$N$353,$A547)=COUNTIFS(E547:$N547,1)),D$352)+1))</f>
        <v>0</v>
      </c>
      <c r="E547" s="319">
        <f ca="1">IF($A547&lt;&gt;E$353,0,IF($A547&lt;&gt;$A546,1,MOD(E546-1+(COUNTIFS(F$353:$N$353,$A547)=COUNTIFS(F547:$N547,1)),E$352)+1))</f>
        <v>0</v>
      </c>
      <c r="F547" s="319">
        <f ca="1">IF($A547&lt;&gt;F$353,0,IF($A547&lt;&gt;$A546,1,MOD(F546-1+(COUNTIFS(G$353:$N$353,$A547)=COUNTIFS(G547:$N547,1)),F$352)+1))</f>
        <v>0</v>
      </c>
      <c r="G547" s="319">
        <f ca="1">IF($A547&lt;&gt;G$353,0,IF($A547&lt;&gt;$A546,1,MOD(G546-1+(COUNTIFS(H$353:$N$353,$A547)=COUNTIFS(H547:$N547,1)),G$352)+1))</f>
        <v>1</v>
      </c>
      <c r="H547" s="319">
        <f ca="1">IF($A547&lt;&gt;H$353,0,IF($A547&lt;&gt;$A546,1,MOD(H546-1+(COUNTIFS(I$353:$N$353,$A547)=COUNTIFS(I547:$N547,1)),H$352)+1))</f>
        <v>2</v>
      </c>
      <c r="I547" s="319">
        <f ca="1">IF($A547&lt;&gt;I$353,0,IF($A547&lt;&gt;$A546,1,MOD(I546-1+(COUNTIFS(N$353:$N$353,$A547)=COUNTIFS(N547:$N547,1)),I$352)+1))</f>
        <v>2</v>
      </c>
      <c r="J547" s="319"/>
      <c r="K547" s="319"/>
      <c r="L547" s="319"/>
      <c r="M547" s="319"/>
      <c r="O547">
        <v>193</v>
      </c>
      <c r="P547" s="124">
        <f t="shared" ca="1" si="909"/>
        <v>-0.5</v>
      </c>
      <c r="Q547" s="124">
        <f t="shared" ca="1" si="910"/>
        <v>0</v>
      </c>
      <c r="R547" s="124">
        <f t="shared" ca="1" si="911"/>
        <v>0</v>
      </c>
      <c r="S547" s="124">
        <f t="shared" ca="1" si="912"/>
        <v>0</v>
      </c>
      <c r="T547" s="124">
        <v>0</v>
      </c>
      <c r="U547" s="124">
        <f t="shared" ca="1" si="913"/>
        <v>0</v>
      </c>
      <c r="V547" s="124">
        <f t="shared" ca="1" si="914"/>
        <v>0</v>
      </c>
      <c r="W547" s="124"/>
      <c r="X547" s="124"/>
      <c r="Y547" s="124"/>
      <c r="Z547" s="124"/>
    </row>
    <row r="548" spans="1:26" outlineLevel="1">
      <c r="A548">
        <f t="shared" ca="1" si="915"/>
        <v>2</v>
      </c>
      <c r="B548" t="str">
        <f t="shared" ca="1" si="916"/>
        <v>EP1 LPD1 LPS2 LPM3</v>
      </c>
      <c r="C548" s="321">
        <f ca="1">IF($A548&lt;&gt;$A547,1,MOD(C547-1+(COUNTIFS(D$353:$N$353,$A548)=COUNTIFS(D548:$N548,1)),C$352)+1)</f>
        <v>1</v>
      </c>
      <c r="D548" s="319">
        <f ca="1">IF($A548&lt;&gt;D$353,0,IF($A548&lt;&gt;$A547,1,MOD(D547-1+(COUNTIFS(E$353:$N$353,$A548)=COUNTIFS(E548:$N548,1)),D$352)+1))</f>
        <v>0</v>
      </c>
      <c r="E548" s="319">
        <f ca="1">IF($A548&lt;&gt;E$353,0,IF($A548&lt;&gt;$A547,1,MOD(E547-1+(COUNTIFS(F$353:$N$353,$A548)=COUNTIFS(F548:$N548,1)),E$352)+1))</f>
        <v>0</v>
      </c>
      <c r="F548" s="319">
        <f ca="1">IF($A548&lt;&gt;F$353,0,IF($A548&lt;&gt;$A547,1,MOD(F547-1+(COUNTIFS(G$353:$N$353,$A548)=COUNTIFS(G548:$N548,1)),F$352)+1))</f>
        <v>0</v>
      </c>
      <c r="G548" s="319">
        <f ca="1">IF($A548&lt;&gt;G$353,0,IF($A548&lt;&gt;$A547,1,MOD(G547-1+(COUNTIFS(H$353:$N$353,$A548)=COUNTIFS(H548:$N548,1)),G$352)+1))</f>
        <v>1</v>
      </c>
      <c r="H548" s="319">
        <f ca="1">IF($A548&lt;&gt;H$353,0,IF($A548&lt;&gt;$A547,1,MOD(H547-1+(COUNTIFS(I$353:$N$353,$A548)=COUNTIFS(I548:$N548,1)),H$352)+1))</f>
        <v>2</v>
      </c>
      <c r="I548" s="319">
        <f ca="1">IF($A548&lt;&gt;I$353,0,IF($A548&lt;&gt;$A547,1,MOD(I547-1+(COUNTIFS(N$353:$N$353,$A548)=COUNTIFS(N548:$N548,1)),I$352)+1))</f>
        <v>3</v>
      </c>
      <c r="J548" s="319"/>
      <c r="K548" s="319"/>
      <c r="L548" s="319"/>
      <c r="M548" s="319"/>
      <c r="O548">
        <v>194</v>
      </c>
      <c r="P548" s="124">
        <f t="shared" ca="1" si="909"/>
        <v>-0.5</v>
      </c>
      <c r="Q548" s="124">
        <f t="shared" ca="1" si="910"/>
        <v>0</v>
      </c>
      <c r="R548" s="124">
        <f t="shared" ca="1" si="911"/>
        <v>0</v>
      </c>
      <c r="S548" s="124">
        <f t="shared" ca="1" si="912"/>
        <v>0</v>
      </c>
      <c r="T548" s="124">
        <v>0</v>
      </c>
      <c r="U548" s="124">
        <f t="shared" ca="1" si="913"/>
        <v>0</v>
      </c>
      <c r="V548" s="124">
        <f t="shared" ca="1" si="914"/>
        <v>0.5</v>
      </c>
      <c r="W548" s="124"/>
      <c r="X548" s="124"/>
      <c r="Y548" s="124"/>
      <c r="Z548" s="124"/>
    </row>
    <row r="549" spans="1:26" outlineLevel="1">
      <c r="A549">
        <f t="shared" ca="1" si="915"/>
        <v>2</v>
      </c>
      <c r="B549" t="str">
        <f t="shared" ca="1" si="916"/>
        <v>EP1 LPD1 LPS3 LPM1</v>
      </c>
      <c r="C549" s="321">
        <f ca="1">IF($A549&lt;&gt;$A548,1,MOD(C548-1+(COUNTIFS(D$353:$N$353,$A549)=COUNTIFS(D549:$N549,1)),C$352)+1)</f>
        <v>1</v>
      </c>
      <c r="D549" s="319">
        <f ca="1">IF($A549&lt;&gt;D$353,0,IF($A549&lt;&gt;$A548,1,MOD(D548-1+(COUNTIFS(E$353:$N$353,$A549)=COUNTIFS(E549:$N549,1)),D$352)+1))</f>
        <v>0</v>
      </c>
      <c r="E549" s="319">
        <f ca="1">IF($A549&lt;&gt;E$353,0,IF($A549&lt;&gt;$A548,1,MOD(E548-1+(COUNTIFS(F$353:$N$353,$A549)=COUNTIFS(F549:$N549,1)),E$352)+1))</f>
        <v>0</v>
      </c>
      <c r="F549" s="319">
        <f ca="1">IF($A549&lt;&gt;F$353,0,IF($A549&lt;&gt;$A548,1,MOD(F548-1+(COUNTIFS(G$353:$N$353,$A549)=COUNTIFS(G549:$N549,1)),F$352)+1))</f>
        <v>0</v>
      </c>
      <c r="G549" s="319">
        <f ca="1">IF($A549&lt;&gt;G$353,0,IF($A549&lt;&gt;$A548,1,MOD(G548-1+(COUNTIFS(H$353:$N$353,$A549)=COUNTIFS(H549:$N549,1)),G$352)+1))</f>
        <v>1</v>
      </c>
      <c r="H549" s="319">
        <f ca="1">IF($A549&lt;&gt;H$353,0,IF($A549&lt;&gt;$A548,1,MOD(H548-1+(COUNTIFS(I$353:$N$353,$A549)=COUNTIFS(I549:$N549,1)),H$352)+1))</f>
        <v>3</v>
      </c>
      <c r="I549" s="319">
        <f ca="1">IF($A549&lt;&gt;I$353,0,IF($A549&lt;&gt;$A548,1,MOD(I548-1+(COUNTIFS(N$353:$N$353,$A549)=COUNTIFS(N549:$N549,1)),I$352)+1))</f>
        <v>1</v>
      </c>
      <c r="J549" s="319"/>
      <c r="K549" s="319"/>
      <c r="L549" s="319"/>
      <c r="M549" s="319"/>
      <c r="O549">
        <v>195</v>
      </c>
      <c r="P549" s="124">
        <f t="shared" ca="1" si="909"/>
        <v>-0.5</v>
      </c>
      <c r="Q549" s="124">
        <f t="shared" ca="1" si="910"/>
        <v>0</v>
      </c>
      <c r="R549" s="124">
        <f t="shared" ca="1" si="911"/>
        <v>0</v>
      </c>
      <c r="S549" s="124">
        <f t="shared" ca="1" si="912"/>
        <v>0</v>
      </c>
      <c r="T549" s="124">
        <v>0</v>
      </c>
      <c r="U549" s="124">
        <f t="shared" ca="1" si="913"/>
        <v>0.5</v>
      </c>
      <c r="V549" s="124">
        <f t="shared" ca="1" si="914"/>
        <v>-0.5</v>
      </c>
      <c r="W549" s="124"/>
      <c r="X549" s="124"/>
      <c r="Y549" s="124"/>
      <c r="Z549" s="124"/>
    </row>
    <row r="550" spans="1:26" outlineLevel="1">
      <c r="A550">
        <f t="shared" ca="1" si="915"/>
        <v>2</v>
      </c>
      <c r="B550" t="str">
        <f t="shared" ca="1" si="916"/>
        <v>EP1 LPD1 LPS3 LPM2</v>
      </c>
      <c r="C550" s="321">
        <f ca="1">IF($A550&lt;&gt;$A549,1,MOD(C549-1+(COUNTIFS(D$353:$N$353,$A550)=COUNTIFS(D550:$N550,1)),C$352)+1)</f>
        <v>1</v>
      </c>
      <c r="D550" s="319">
        <f ca="1">IF($A550&lt;&gt;D$353,0,IF($A550&lt;&gt;$A549,1,MOD(D549-1+(COUNTIFS(E$353:$N$353,$A550)=COUNTIFS(E550:$N550,1)),D$352)+1))</f>
        <v>0</v>
      </c>
      <c r="E550" s="319">
        <f ca="1">IF($A550&lt;&gt;E$353,0,IF($A550&lt;&gt;$A549,1,MOD(E549-1+(COUNTIFS(F$353:$N$353,$A550)=COUNTIFS(F550:$N550,1)),E$352)+1))</f>
        <v>0</v>
      </c>
      <c r="F550" s="319">
        <f ca="1">IF($A550&lt;&gt;F$353,0,IF($A550&lt;&gt;$A549,1,MOD(F549-1+(COUNTIFS(G$353:$N$353,$A550)=COUNTIFS(G550:$N550,1)),F$352)+1))</f>
        <v>0</v>
      </c>
      <c r="G550" s="319">
        <f ca="1">IF($A550&lt;&gt;G$353,0,IF($A550&lt;&gt;$A549,1,MOD(G549-1+(COUNTIFS(H$353:$N$353,$A550)=COUNTIFS(H550:$N550,1)),G$352)+1))</f>
        <v>1</v>
      </c>
      <c r="H550" s="319">
        <f ca="1">IF($A550&lt;&gt;H$353,0,IF($A550&lt;&gt;$A549,1,MOD(H549-1+(COUNTIFS(I$353:$N$353,$A550)=COUNTIFS(I550:$N550,1)),H$352)+1))</f>
        <v>3</v>
      </c>
      <c r="I550" s="319">
        <f ca="1">IF($A550&lt;&gt;I$353,0,IF($A550&lt;&gt;$A549,1,MOD(I549-1+(COUNTIFS(N$353:$N$353,$A550)=COUNTIFS(N550:$N550,1)),I$352)+1))</f>
        <v>2</v>
      </c>
      <c r="J550" s="319"/>
      <c r="K550" s="319"/>
      <c r="L550" s="319"/>
      <c r="M550" s="319"/>
      <c r="O550">
        <v>196</v>
      </c>
      <c r="P550" s="124">
        <f t="shared" ca="1" si="909"/>
        <v>-0.5</v>
      </c>
      <c r="Q550" s="124">
        <f t="shared" ca="1" si="910"/>
        <v>0</v>
      </c>
      <c r="R550" s="124">
        <f t="shared" ca="1" si="911"/>
        <v>0</v>
      </c>
      <c r="S550" s="124">
        <f t="shared" ca="1" si="912"/>
        <v>0</v>
      </c>
      <c r="T550" s="124">
        <v>0</v>
      </c>
      <c r="U550" s="124">
        <f t="shared" ca="1" si="913"/>
        <v>0.5</v>
      </c>
      <c r="V550" s="124">
        <f t="shared" ca="1" si="914"/>
        <v>0</v>
      </c>
      <c r="W550" s="124"/>
      <c r="X550" s="124"/>
      <c r="Y550" s="124"/>
      <c r="Z550" s="124"/>
    </row>
    <row r="551" spans="1:26" outlineLevel="1">
      <c r="A551">
        <f t="shared" ca="1" si="915"/>
        <v>2</v>
      </c>
      <c r="B551" t="str">
        <f t="shared" ca="1" si="916"/>
        <v>EP1 LPD1 LPS3 LPM3</v>
      </c>
      <c r="C551" s="321">
        <f ca="1">IF($A551&lt;&gt;$A550,1,MOD(C550-1+(COUNTIFS(D$353:$N$353,$A551)=COUNTIFS(D551:$N551,1)),C$352)+1)</f>
        <v>1</v>
      </c>
      <c r="D551" s="319">
        <f ca="1">IF($A551&lt;&gt;D$353,0,IF($A551&lt;&gt;$A550,1,MOD(D550-1+(COUNTIFS(E$353:$N$353,$A551)=COUNTIFS(E551:$N551,1)),D$352)+1))</f>
        <v>0</v>
      </c>
      <c r="E551" s="319">
        <f ca="1">IF($A551&lt;&gt;E$353,0,IF($A551&lt;&gt;$A550,1,MOD(E550-1+(COUNTIFS(F$353:$N$353,$A551)=COUNTIFS(F551:$N551,1)),E$352)+1))</f>
        <v>0</v>
      </c>
      <c r="F551" s="319">
        <f ca="1">IF($A551&lt;&gt;F$353,0,IF($A551&lt;&gt;$A550,1,MOD(F550-1+(COUNTIFS(G$353:$N$353,$A551)=COUNTIFS(G551:$N551,1)),F$352)+1))</f>
        <v>0</v>
      </c>
      <c r="G551" s="319">
        <f ca="1">IF($A551&lt;&gt;G$353,0,IF($A551&lt;&gt;$A550,1,MOD(G550-1+(COUNTIFS(H$353:$N$353,$A551)=COUNTIFS(H551:$N551,1)),G$352)+1))</f>
        <v>1</v>
      </c>
      <c r="H551" s="319">
        <f ca="1">IF($A551&lt;&gt;H$353,0,IF($A551&lt;&gt;$A550,1,MOD(H550-1+(COUNTIFS(I$353:$N$353,$A551)=COUNTIFS(I551:$N551,1)),H$352)+1))</f>
        <v>3</v>
      </c>
      <c r="I551" s="319">
        <f ca="1">IF($A551&lt;&gt;I$353,0,IF($A551&lt;&gt;$A550,1,MOD(I550-1+(COUNTIFS(N$353:$N$353,$A551)=COUNTIFS(N551:$N551,1)),I$352)+1))</f>
        <v>3</v>
      </c>
      <c r="J551" s="319"/>
      <c r="K551" s="319"/>
      <c r="L551" s="319"/>
      <c r="M551" s="319"/>
      <c r="O551">
        <v>197</v>
      </c>
      <c r="P551" s="124">
        <f t="shared" ca="1" si="909"/>
        <v>-0.5</v>
      </c>
      <c r="Q551" s="124">
        <f t="shared" ca="1" si="910"/>
        <v>0</v>
      </c>
      <c r="R551" s="124">
        <f t="shared" ca="1" si="911"/>
        <v>0</v>
      </c>
      <c r="S551" s="124">
        <f t="shared" ca="1" si="912"/>
        <v>0</v>
      </c>
      <c r="T551" s="124">
        <v>0</v>
      </c>
      <c r="U551" s="124">
        <f t="shared" ca="1" si="913"/>
        <v>0.5</v>
      </c>
      <c r="V551" s="124">
        <f t="shared" ca="1" si="914"/>
        <v>0.5</v>
      </c>
      <c r="W551" s="124"/>
      <c r="X551" s="124"/>
      <c r="Y551" s="124"/>
      <c r="Z551" s="124"/>
    </row>
    <row r="552" spans="1:26" outlineLevel="1">
      <c r="A552">
        <f t="shared" ca="1" si="915"/>
        <v>2</v>
      </c>
      <c r="B552" t="str">
        <f t="shared" ca="1" si="916"/>
        <v>EP2 LPD1 LPS1 LPM1</v>
      </c>
      <c r="C552" s="321">
        <f ca="1">IF($A552&lt;&gt;$A551,1,MOD(C551-1+(COUNTIFS(D$353:$N$353,$A552)=COUNTIFS(D552:$N552,1)),C$352)+1)</f>
        <v>2</v>
      </c>
      <c r="D552" s="319">
        <f ca="1">IF($A552&lt;&gt;D$353,0,IF($A552&lt;&gt;$A551,1,MOD(D551-1+(COUNTIFS(E$353:$N$353,$A552)=COUNTIFS(E552:$N552,1)),D$352)+1))</f>
        <v>0</v>
      </c>
      <c r="E552" s="319">
        <f ca="1">IF($A552&lt;&gt;E$353,0,IF($A552&lt;&gt;$A551,1,MOD(E551-1+(COUNTIFS(F$353:$N$353,$A552)=COUNTIFS(F552:$N552,1)),E$352)+1))</f>
        <v>0</v>
      </c>
      <c r="F552" s="319">
        <f ca="1">IF($A552&lt;&gt;F$353,0,IF($A552&lt;&gt;$A551,1,MOD(F551-1+(COUNTIFS(G$353:$N$353,$A552)=COUNTIFS(G552:$N552,1)),F$352)+1))</f>
        <v>0</v>
      </c>
      <c r="G552" s="319">
        <f ca="1">IF($A552&lt;&gt;G$353,0,IF($A552&lt;&gt;$A551,1,MOD(G551-1+(COUNTIFS(H$353:$N$353,$A552)=COUNTIFS(H552:$N552,1)),G$352)+1))</f>
        <v>1</v>
      </c>
      <c r="H552" s="319">
        <f ca="1">IF($A552&lt;&gt;H$353,0,IF($A552&lt;&gt;$A551,1,MOD(H551-1+(COUNTIFS(I$353:$N$353,$A552)=COUNTIFS(I552:$N552,1)),H$352)+1))</f>
        <v>1</v>
      </c>
      <c r="I552" s="319">
        <f ca="1">IF($A552&lt;&gt;I$353,0,IF($A552&lt;&gt;$A551,1,MOD(I551-1+(COUNTIFS(N$353:$N$353,$A552)=COUNTIFS(N552:$N552,1)),I$352)+1))</f>
        <v>1</v>
      </c>
      <c r="J552" s="319"/>
      <c r="K552" s="319"/>
      <c r="L552" s="319"/>
      <c r="M552" s="319"/>
      <c r="O552">
        <v>198</v>
      </c>
      <c r="P552" s="124">
        <f t="shared" ca="1" si="909"/>
        <v>0</v>
      </c>
      <c r="Q552" s="124">
        <f t="shared" ca="1" si="910"/>
        <v>0</v>
      </c>
      <c r="R552" s="124">
        <f t="shared" ca="1" si="911"/>
        <v>0</v>
      </c>
      <c r="S552" s="124">
        <f t="shared" ca="1" si="912"/>
        <v>0</v>
      </c>
      <c r="T552" s="124">
        <v>0</v>
      </c>
      <c r="U552" s="124">
        <f t="shared" ca="1" si="913"/>
        <v>-0.5</v>
      </c>
      <c r="V552" s="124">
        <f t="shared" ca="1" si="914"/>
        <v>-0.5</v>
      </c>
      <c r="W552" s="124"/>
      <c r="X552" s="124"/>
      <c r="Y552" s="124"/>
      <c r="Z552" s="124"/>
    </row>
    <row r="553" spans="1:26" outlineLevel="1">
      <c r="A553">
        <f t="shared" ca="1" si="915"/>
        <v>2</v>
      </c>
      <c r="B553" t="str">
        <f t="shared" ca="1" si="916"/>
        <v>EP2 LPD1 LPS1 LPM2</v>
      </c>
      <c r="C553" s="321">
        <f ca="1">IF($A553&lt;&gt;$A552,1,MOD(C552-1+(COUNTIFS(D$353:$N$353,$A553)=COUNTIFS(D553:$N553,1)),C$352)+1)</f>
        <v>2</v>
      </c>
      <c r="D553" s="319">
        <f ca="1">IF($A553&lt;&gt;D$353,0,IF($A553&lt;&gt;$A552,1,MOD(D552-1+(COUNTIFS(E$353:$N$353,$A553)=COUNTIFS(E553:$N553,1)),D$352)+1))</f>
        <v>0</v>
      </c>
      <c r="E553" s="319">
        <f ca="1">IF($A553&lt;&gt;E$353,0,IF($A553&lt;&gt;$A552,1,MOD(E552-1+(COUNTIFS(F$353:$N$353,$A553)=COUNTIFS(F553:$N553,1)),E$352)+1))</f>
        <v>0</v>
      </c>
      <c r="F553" s="319">
        <f ca="1">IF($A553&lt;&gt;F$353,0,IF($A553&lt;&gt;$A552,1,MOD(F552-1+(COUNTIFS(G$353:$N$353,$A553)=COUNTIFS(G553:$N553,1)),F$352)+1))</f>
        <v>0</v>
      </c>
      <c r="G553" s="319">
        <f ca="1">IF($A553&lt;&gt;G$353,0,IF($A553&lt;&gt;$A552,1,MOD(G552-1+(COUNTIFS(H$353:$N$353,$A553)=COUNTIFS(H553:$N553,1)),G$352)+1))</f>
        <v>1</v>
      </c>
      <c r="H553" s="319">
        <f ca="1">IF($A553&lt;&gt;H$353,0,IF($A553&lt;&gt;$A552,1,MOD(H552-1+(COUNTIFS(I$353:$N$353,$A553)=COUNTIFS(I553:$N553,1)),H$352)+1))</f>
        <v>1</v>
      </c>
      <c r="I553" s="319">
        <f ca="1">IF($A553&lt;&gt;I$353,0,IF($A553&lt;&gt;$A552,1,MOD(I552-1+(COUNTIFS(N$353:$N$353,$A553)=COUNTIFS(N553:$N553,1)),I$352)+1))</f>
        <v>2</v>
      </c>
      <c r="J553" s="319"/>
      <c r="K553" s="319"/>
      <c r="L553" s="319"/>
      <c r="M553" s="319"/>
      <c r="O553">
        <v>199</v>
      </c>
      <c r="P553" s="124">
        <f t="shared" ca="1" si="909"/>
        <v>0</v>
      </c>
      <c r="Q553" s="124">
        <f t="shared" ca="1" si="910"/>
        <v>0</v>
      </c>
      <c r="R553" s="124">
        <f t="shared" ca="1" si="911"/>
        <v>0</v>
      </c>
      <c r="S553" s="124">
        <f t="shared" ca="1" si="912"/>
        <v>0</v>
      </c>
      <c r="T553" s="124">
        <v>0</v>
      </c>
      <c r="U553" s="124">
        <f t="shared" ca="1" si="913"/>
        <v>-0.5</v>
      </c>
      <c r="V553" s="124">
        <f t="shared" ca="1" si="914"/>
        <v>0</v>
      </c>
      <c r="W553" s="124"/>
      <c r="X553" s="124"/>
      <c r="Y553" s="124"/>
      <c r="Z553" s="124"/>
    </row>
    <row r="554" spans="1:26" outlineLevel="1">
      <c r="A554">
        <f t="shared" ca="1" si="915"/>
        <v>2</v>
      </c>
      <c r="B554" t="str">
        <f t="shared" ca="1" si="916"/>
        <v>EP2 LPD1 LPS1 LPM3</v>
      </c>
      <c r="C554" s="321">
        <f ca="1">IF($A554&lt;&gt;$A553,1,MOD(C553-1+(COUNTIFS(D$353:$N$353,$A554)=COUNTIFS(D554:$N554,1)),C$352)+1)</f>
        <v>2</v>
      </c>
      <c r="D554" s="319">
        <f ca="1">IF($A554&lt;&gt;D$353,0,IF($A554&lt;&gt;$A553,1,MOD(D553-1+(COUNTIFS(E$353:$N$353,$A554)=COUNTIFS(E554:$N554,1)),D$352)+1))</f>
        <v>0</v>
      </c>
      <c r="E554" s="319">
        <f ca="1">IF($A554&lt;&gt;E$353,0,IF($A554&lt;&gt;$A553,1,MOD(E553-1+(COUNTIFS(F$353:$N$353,$A554)=COUNTIFS(F554:$N554,1)),E$352)+1))</f>
        <v>0</v>
      </c>
      <c r="F554" s="319">
        <f ca="1">IF($A554&lt;&gt;F$353,0,IF($A554&lt;&gt;$A553,1,MOD(F553-1+(COUNTIFS(G$353:$N$353,$A554)=COUNTIFS(G554:$N554,1)),F$352)+1))</f>
        <v>0</v>
      </c>
      <c r="G554" s="319">
        <f ca="1">IF($A554&lt;&gt;G$353,0,IF($A554&lt;&gt;$A553,1,MOD(G553-1+(COUNTIFS(H$353:$N$353,$A554)=COUNTIFS(H554:$N554,1)),G$352)+1))</f>
        <v>1</v>
      </c>
      <c r="H554" s="319">
        <f ca="1">IF($A554&lt;&gt;H$353,0,IF($A554&lt;&gt;$A553,1,MOD(H553-1+(COUNTIFS(I$353:$N$353,$A554)=COUNTIFS(I554:$N554,1)),H$352)+1))</f>
        <v>1</v>
      </c>
      <c r="I554" s="319">
        <f ca="1">IF($A554&lt;&gt;I$353,0,IF($A554&lt;&gt;$A553,1,MOD(I553-1+(COUNTIFS(N$353:$N$353,$A554)=COUNTIFS(N554:$N554,1)),I$352)+1))</f>
        <v>3</v>
      </c>
      <c r="J554" s="319"/>
      <c r="K554" s="319"/>
      <c r="L554" s="319"/>
      <c r="M554" s="319"/>
      <c r="O554">
        <v>200</v>
      </c>
      <c r="P554" s="124">
        <f t="shared" ca="1" si="909"/>
        <v>0</v>
      </c>
      <c r="Q554" s="124">
        <f t="shared" ca="1" si="910"/>
        <v>0</v>
      </c>
      <c r="R554" s="124">
        <f t="shared" ca="1" si="911"/>
        <v>0</v>
      </c>
      <c r="S554" s="124">
        <f t="shared" ca="1" si="912"/>
        <v>0</v>
      </c>
      <c r="T554" s="124">
        <v>0</v>
      </c>
      <c r="U554" s="124">
        <f t="shared" ca="1" si="913"/>
        <v>-0.5</v>
      </c>
      <c r="V554" s="124">
        <f t="shared" ca="1" si="914"/>
        <v>0.5</v>
      </c>
      <c r="W554" s="124"/>
      <c r="X554" s="124"/>
      <c r="Y554" s="124"/>
      <c r="Z554" s="124"/>
    </row>
    <row r="555" spans="1:26" outlineLevel="1">
      <c r="A555">
        <f t="shared" ca="1" si="915"/>
        <v>2</v>
      </c>
      <c r="B555" t="str">
        <f t="shared" ca="1" si="916"/>
        <v>EP2 LPD1 LPS2 LPM1</v>
      </c>
      <c r="C555" s="321">
        <f ca="1">IF($A555&lt;&gt;$A554,1,MOD(C554-1+(COUNTIFS(D$353:$N$353,$A555)=COUNTIFS(D555:$N555,1)),C$352)+1)</f>
        <v>2</v>
      </c>
      <c r="D555" s="319">
        <f ca="1">IF($A555&lt;&gt;D$353,0,IF($A555&lt;&gt;$A554,1,MOD(D554-1+(COUNTIFS(E$353:$N$353,$A555)=COUNTIFS(E555:$N555,1)),D$352)+1))</f>
        <v>0</v>
      </c>
      <c r="E555" s="319">
        <f ca="1">IF($A555&lt;&gt;E$353,0,IF($A555&lt;&gt;$A554,1,MOD(E554-1+(COUNTIFS(F$353:$N$353,$A555)=COUNTIFS(F555:$N555,1)),E$352)+1))</f>
        <v>0</v>
      </c>
      <c r="F555" s="319">
        <f ca="1">IF($A555&lt;&gt;F$353,0,IF($A555&lt;&gt;$A554,1,MOD(F554-1+(COUNTIFS(G$353:$N$353,$A555)=COUNTIFS(G555:$N555,1)),F$352)+1))</f>
        <v>0</v>
      </c>
      <c r="G555" s="319">
        <f ca="1">IF($A555&lt;&gt;G$353,0,IF($A555&lt;&gt;$A554,1,MOD(G554-1+(COUNTIFS(H$353:$N$353,$A555)=COUNTIFS(H555:$N555,1)),G$352)+1))</f>
        <v>1</v>
      </c>
      <c r="H555" s="319">
        <f ca="1">IF($A555&lt;&gt;H$353,0,IF($A555&lt;&gt;$A554,1,MOD(H554-1+(COUNTIFS(I$353:$N$353,$A555)=COUNTIFS(I555:$N555,1)),H$352)+1))</f>
        <v>2</v>
      </c>
      <c r="I555" s="319">
        <f ca="1">IF($A555&lt;&gt;I$353,0,IF($A555&lt;&gt;$A554,1,MOD(I554-1+(COUNTIFS(N$353:$N$353,$A555)=COUNTIFS(N555:$N555,1)),I$352)+1))</f>
        <v>1</v>
      </c>
      <c r="J555" s="319"/>
      <c r="K555" s="319"/>
      <c r="L555" s="319"/>
      <c r="M555" s="319"/>
      <c r="O555">
        <v>201</v>
      </c>
      <c r="P555" s="124">
        <f t="shared" ca="1" si="909"/>
        <v>0</v>
      </c>
      <c r="Q555" s="124">
        <f t="shared" ca="1" si="910"/>
        <v>0</v>
      </c>
      <c r="R555" s="124">
        <f t="shared" ca="1" si="911"/>
        <v>0</v>
      </c>
      <c r="S555" s="124">
        <f t="shared" ca="1" si="912"/>
        <v>0</v>
      </c>
      <c r="T555" s="124">
        <v>0</v>
      </c>
      <c r="U555" s="124">
        <f t="shared" ca="1" si="913"/>
        <v>0</v>
      </c>
      <c r="V555" s="124">
        <f t="shared" ca="1" si="914"/>
        <v>-0.5</v>
      </c>
      <c r="W555" s="124"/>
      <c r="X555" s="124"/>
      <c r="Y555" s="124"/>
      <c r="Z555" s="124"/>
    </row>
    <row r="556" spans="1:26" outlineLevel="1">
      <c r="A556">
        <f t="shared" ca="1" si="915"/>
        <v>2</v>
      </c>
      <c r="B556" t="str">
        <f t="shared" ca="1" si="916"/>
        <v>EP2 LPD1 LPS2 LPM2</v>
      </c>
      <c r="C556" s="321">
        <f ca="1">IF($A556&lt;&gt;$A555,1,MOD(C555-1+(COUNTIFS(D$353:$N$353,$A556)=COUNTIFS(D556:$N556,1)),C$352)+1)</f>
        <v>2</v>
      </c>
      <c r="D556" s="319">
        <f ca="1">IF($A556&lt;&gt;D$353,0,IF($A556&lt;&gt;$A555,1,MOD(D555-1+(COUNTIFS(E$353:$N$353,$A556)=COUNTIFS(E556:$N556,1)),D$352)+1))</f>
        <v>0</v>
      </c>
      <c r="E556" s="319">
        <f ca="1">IF($A556&lt;&gt;E$353,0,IF($A556&lt;&gt;$A555,1,MOD(E555-1+(COUNTIFS(F$353:$N$353,$A556)=COUNTIFS(F556:$N556,1)),E$352)+1))</f>
        <v>0</v>
      </c>
      <c r="F556" s="319">
        <f ca="1">IF($A556&lt;&gt;F$353,0,IF($A556&lt;&gt;$A555,1,MOD(F555-1+(COUNTIFS(G$353:$N$353,$A556)=COUNTIFS(G556:$N556,1)),F$352)+1))</f>
        <v>0</v>
      </c>
      <c r="G556" s="319">
        <f ca="1">IF($A556&lt;&gt;G$353,0,IF($A556&lt;&gt;$A555,1,MOD(G555-1+(COUNTIFS(H$353:$N$353,$A556)=COUNTIFS(H556:$N556,1)),G$352)+1))</f>
        <v>1</v>
      </c>
      <c r="H556" s="319">
        <f ca="1">IF($A556&lt;&gt;H$353,0,IF($A556&lt;&gt;$A555,1,MOD(H555-1+(COUNTIFS(I$353:$N$353,$A556)=COUNTIFS(I556:$N556,1)),H$352)+1))</f>
        <v>2</v>
      </c>
      <c r="I556" s="319">
        <f ca="1">IF($A556&lt;&gt;I$353,0,IF($A556&lt;&gt;$A555,1,MOD(I555-1+(COUNTIFS(N$353:$N$353,$A556)=COUNTIFS(N556:$N556,1)),I$352)+1))</f>
        <v>2</v>
      </c>
      <c r="J556" s="319"/>
      <c r="K556" s="319"/>
      <c r="L556" s="319"/>
      <c r="M556" s="319"/>
      <c r="O556">
        <v>202</v>
      </c>
      <c r="P556" s="124">
        <f t="shared" ca="1" si="909"/>
        <v>0</v>
      </c>
      <c r="Q556" s="124">
        <f t="shared" ca="1" si="910"/>
        <v>0</v>
      </c>
      <c r="R556" s="124">
        <f t="shared" ca="1" si="911"/>
        <v>0</v>
      </c>
      <c r="S556" s="124">
        <f t="shared" ca="1" si="912"/>
        <v>0</v>
      </c>
      <c r="T556" s="124">
        <v>0</v>
      </c>
      <c r="U556" s="124">
        <f t="shared" ca="1" si="913"/>
        <v>0</v>
      </c>
      <c r="V556" s="124">
        <f t="shared" ca="1" si="914"/>
        <v>0</v>
      </c>
      <c r="W556" s="124"/>
      <c r="X556" s="124"/>
      <c r="Y556" s="124"/>
      <c r="Z556" s="124"/>
    </row>
    <row r="557" spans="1:26" outlineLevel="1">
      <c r="A557">
        <f t="shared" ca="1" si="915"/>
        <v>2</v>
      </c>
      <c r="B557" t="str">
        <f t="shared" ca="1" si="916"/>
        <v>EP2 LPD1 LPS2 LPM3</v>
      </c>
      <c r="C557" s="321">
        <f ca="1">IF($A557&lt;&gt;$A556,1,MOD(C556-1+(COUNTIFS(D$353:$N$353,$A557)=COUNTIFS(D557:$N557,1)),C$352)+1)</f>
        <v>2</v>
      </c>
      <c r="D557" s="319">
        <f ca="1">IF($A557&lt;&gt;D$353,0,IF($A557&lt;&gt;$A556,1,MOD(D556-1+(COUNTIFS(E$353:$N$353,$A557)=COUNTIFS(E557:$N557,1)),D$352)+1))</f>
        <v>0</v>
      </c>
      <c r="E557" s="319">
        <f ca="1">IF($A557&lt;&gt;E$353,0,IF($A557&lt;&gt;$A556,1,MOD(E556-1+(COUNTIFS(F$353:$N$353,$A557)=COUNTIFS(F557:$N557,1)),E$352)+1))</f>
        <v>0</v>
      </c>
      <c r="F557" s="319">
        <f ca="1">IF($A557&lt;&gt;F$353,0,IF($A557&lt;&gt;$A556,1,MOD(F556-1+(COUNTIFS(G$353:$N$353,$A557)=COUNTIFS(G557:$N557,1)),F$352)+1))</f>
        <v>0</v>
      </c>
      <c r="G557" s="319">
        <f ca="1">IF($A557&lt;&gt;G$353,0,IF($A557&lt;&gt;$A556,1,MOD(G556-1+(COUNTIFS(H$353:$N$353,$A557)=COUNTIFS(H557:$N557,1)),G$352)+1))</f>
        <v>1</v>
      </c>
      <c r="H557" s="319">
        <f ca="1">IF($A557&lt;&gt;H$353,0,IF($A557&lt;&gt;$A556,1,MOD(H556-1+(COUNTIFS(I$353:$N$353,$A557)=COUNTIFS(I557:$N557,1)),H$352)+1))</f>
        <v>2</v>
      </c>
      <c r="I557" s="319">
        <f ca="1">IF($A557&lt;&gt;I$353,0,IF($A557&lt;&gt;$A556,1,MOD(I556-1+(COUNTIFS(N$353:$N$353,$A557)=COUNTIFS(N557:$N557,1)),I$352)+1))</f>
        <v>3</v>
      </c>
      <c r="J557" s="319"/>
      <c r="K557" s="319"/>
      <c r="L557" s="319"/>
      <c r="M557" s="319"/>
      <c r="O557">
        <v>203</v>
      </c>
      <c r="P557" s="124">
        <f t="shared" ca="1" si="909"/>
        <v>0</v>
      </c>
      <c r="Q557" s="124">
        <f t="shared" ca="1" si="910"/>
        <v>0</v>
      </c>
      <c r="R557" s="124">
        <f t="shared" ca="1" si="911"/>
        <v>0</v>
      </c>
      <c r="S557" s="124">
        <f t="shared" ca="1" si="912"/>
        <v>0</v>
      </c>
      <c r="T557" s="124">
        <v>0</v>
      </c>
      <c r="U557" s="124">
        <f t="shared" ca="1" si="913"/>
        <v>0</v>
      </c>
      <c r="V557" s="124">
        <f t="shared" ca="1" si="914"/>
        <v>0.5</v>
      </c>
      <c r="W557" s="124"/>
      <c r="X557" s="124"/>
      <c r="Y557" s="124"/>
      <c r="Z557" s="124"/>
    </row>
    <row r="558" spans="1:26" outlineLevel="1">
      <c r="A558">
        <f t="shared" ca="1" si="915"/>
        <v>2</v>
      </c>
      <c r="B558" t="str">
        <f t="shared" ca="1" si="916"/>
        <v>EP2 LPD1 LPS3 LPM1</v>
      </c>
      <c r="C558" s="321">
        <f ca="1">IF($A558&lt;&gt;$A557,1,MOD(C557-1+(COUNTIFS(D$353:$N$353,$A558)=COUNTIFS(D558:$N558,1)),C$352)+1)</f>
        <v>2</v>
      </c>
      <c r="D558" s="319">
        <f ca="1">IF($A558&lt;&gt;D$353,0,IF($A558&lt;&gt;$A557,1,MOD(D557-1+(COUNTIFS(E$353:$N$353,$A558)=COUNTIFS(E558:$N558,1)),D$352)+1))</f>
        <v>0</v>
      </c>
      <c r="E558" s="319">
        <f ca="1">IF($A558&lt;&gt;E$353,0,IF($A558&lt;&gt;$A557,1,MOD(E557-1+(COUNTIFS(F$353:$N$353,$A558)=COUNTIFS(F558:$N558,1)),E$352)+1))</f>
        <v>0</v>
      </c>
      <c r="F558" s="319">
        <f ca="1">IF($A558&lt;&gt;F$353,0,IF($A558&lt;&gt;$A557,1,MOD(F557-1+(COUNTIFS(G$353:$N$353,$A558)=COUNTIFS(G558:$N558,1)),F$352)+1))</f>
        <v>0</v>
      </c>
      <c r="G558" s="319">
        <f ca="1">IF($A558&lt;&gt;G$353,0,IF($A558&lt;&gt;$A557,1,MOD(G557-1+(COUNTIFS(H$353:$N$353,$A558)=COUNTIFS(H558:$N558,1)),G$352)+1))</f>
        <v>1</v>
      </c>
      <c r="H558" s="319">
        <f ca="1">IF($A558&lt;&gt;H$353,0,IF($A558&lt;&gt;$A557,1,MOD(H557-1+(COUNTIFS(I$353:$N$353,$A558)=COUNTIFS(I558:$N558,1)),H$352)+1))</f>
        <v>3</v>
      </c>
      <c r="I558" s="319">
        <f ca="1">IF($A558&lt;&gt;I$353,0,IF($A558&lt;&gt;$A557,1,MOD(I557-1+(COUNTIFS(N$353:$N$353,$A558)=COUNTIFS(N558:$N558,1)),I$352)+1))</f>
        <v>1</v>
      </c>
      <c r="J558" s="319"/>
      <c r="K558" s="319"/>
      <c r="L558" s="319"/>
      <c r="M558" s="319"/>
      <c r="O558">
        <v>204</v>
      </c>
      <c r="P558" s="124">
        <f t="shared" ca="1" si="909"/>
        <v>0</v>
      </c>
      <c r="Q558" s="124">
        <f t="shared" ca="1" si="910"/>
        <v>0</v>
      </c>
      <c r="R558" s="124">
        <f t="shared" ca="1" si="911"/>
        <v>0</v>
      </c>
      <c r="S558" s="124">
        <f t="shared" ca="1" si="912"/>
        <v>0</v>
      </c>
      <c r="T558" s="124">
        <v>0</v>
      </c>
      <c r="U558" s="124">
        <f t="shared" ca="1" si="913"/>
        <v>0.5</v>
      </c>
      <c r="V558" s="124">
        <f t="shared" ca="1" si="914"/>
        <v>-0.5</v>
      </c>
      <c r="W558" s="124"/>
      <c r="X558" s="124"/>
      <c r="Y558" s="124"/>
      <c r="Z558" s="124"/>
    </row>
    <row r="559" spans="1:26" outlineLevel="1">
      <c r="A559">
        <f t="shared" ca="1" si="915"/>
        <v>2</v>
      </c>
      <c r="B559" t="str">
        <f t="shared" ca="1" si="916"/>
        <v>EP2 LPD1 LPS3 LPM2</v>
      </c>
      <c r="C559" s="321">
        <f ca="1">IF($A559&lt;&gt;$A558,1,MOD(C558-1+(COUNTIFS(D$353:$N$353,$A559)=COUNTIFS(D559:$N559,1)),C$352)+1)</f>
        <v>2</v>
      </c>
      <c r="D559" s="319">
        <f ca="1">IF($A559&lt;&gt;D$353,0,IF($A559&lt;&gt;$A558,1,MOD(D558-1+(COUNTIFS(E$353:$N$353,$A559)=COUNTIFS(E559:$N559,1)),D$352)+1))</f>
        <v>0</v>
      </c>
      <c r="E559" s="319">
        <f ca="1">IF($A559&lt;&gt;E$353,0,IF($A559&lt;&gt;$A558,1,MOD(E558-1+(COUNTIFS(F$353:$N$353,$A559)=COUNTIFS(F559:$N559,1)),E$352)+1))</f>
        <v>0</v>
      </c>
      <c r="F559" s="319">
        <f ca="1">IF($A559&lt;&gt;F$353,0,IF($A559&lt;&gt;$A558,1,MOD(F558-1+(COUNTIFS(G$353:$N$353,$A559)=COUNTIFS(G559:$N559,1)),F$352)+1))</f>
        <v>0</v>
      </c>
      <c r="G559" s="319">
        <f ca="1">IF($A559&lt;&gt;G$353,0,IF($A559&lt;&gt;$A558,1,MOD(G558-1+(COUNTIFS(H$353:$N$353,$A559)=COUNTIFS(H559:$N559,1)),G$352)+1))</f>
        <v>1</v>
      </c>
      <c r="H559" s="319">
        <f ca="1">IF($A559&lt;&gt;H$353,0,IF($A559&lt;&gt;$A558,1,MOD(H558-1+(COUNTIFS(I$353:$N$353,$A559)=COUNTIFS(I559:$N559,1)),H$352)+1))</f>
        <v>3</v>
      </c>
      <c r="I559" s="319">
        <f ca="1">IF($A559&lt;&gt;I$353,0,IF($A559&lt;&gt;$A558,1,MOD(I558-1+(COUNTIFS(N$353:$N$353,$A559)=COUNTIFS(N559:$N559,1)),I$352)+1))</f>
        <v>2</v>
      </c>
      <c r="J559" s="319"/>
      <c r="K559" s="319"/>
      <c r="L559" s="319"/>
      <c r="M559" s="319"/>
      <c r="O559">
        <v>205</v>
      </c>
      <c r="P559" s="124">
        <f t="shared" ca="1" si="909"/>
        <v>0</v>
      </c>
      <c r="Q559" s="124">
        <f t="shared" ca="1" si="910"/>
        <v>0</v>
      </c>
      <c r="R559" s="124">
        <f t="shared" ca="1" si="911"/>
        <v>0</v>
      </c>
      <c r="S559" s="124">
        <f t="shared" ca="1" si="912"/>
        <v>0</v>
      </c>
      <c r="T559" s="124">
        <v>0</v>
      </c>
      <c r="U559" s="124">
        <f t="shared" ca="1" si="913"/>
        <v>0.5</v>
      </c>
      <c r="V559" s="124">
        <f t="shared" ca="1" si="914"/>
        <v>0</v>
      </c>
      <c r="W559" s="124"/>
      <c r="X559" s="124"/>
      <c r="Y559" s="124"/>
      <c r="Z559" s="124"/>
    </row>
    <row r="560" spans="1:26" outlineLevel="1">
      <c r="A560">
        <f t="shared" ca="1" si="915"/>
        <v>2</v>
      </c>
      <c r="B560" t="str">
        <f t="shared" ca="1" si="916"/>
        <v>EP2 LPD1 LPS3 LPM3</v>
      </c>
      <c r="C560" s="321">
        <f ca="1">IF($A560&lt;&gt;$A559,1,MOD(C559-1+(COUNTIFS(D$353:$N$353,$A560)=COUNTIFS(D560:$N560,1)),C$352)+1)</f>
        <v>2</v>
      </c>
      <c r="D560" s="319">
        <f ca="1">IF($A560&lt;&gt;D$353,0,IF($A560&lt;&gt;$A559,1,MOD(D559-1+(COUNTIFS(E$353:$N$353,$A560)=COUNTIFS(E560:$N560,1)),D$352)+1))</f>
        <v>0</v>
      </c>
      <c r="E560" s="319">
        <f ca="1">IF($A560&lt;&gt;E$353,0,IF($A560&lt;&gt;$A559,1,MOD(E559-1+(COUNTIFS(F$353:$N$353,$A560)=COUNTIFS(F560:$N560,1)),E$352)+1))</f>
        <v>0</v>
      </c>
      <c r="F560" s="319">
        <f ca="1">IF($A560&lt;&gt;F$353,0,IF($A560&lt;&gt;$A559,1,MOD(F559-1+(COUNTIFS(G$353:$N$353,$A560)=COUNTIFS(G560:$N560,1)),F$352)+1))</f>
        <v>0</v>
      </c>
      <c r="G560" s="319">
        <f ca="1">IF($A560&lt;&gt;G$353,0,IF($A560&lt;&gt;$A559,1,MOD(G559-1+(COUNTIFS(H$353:$N$353,$A560)=COUNTIFS(H560:$N560,1)),G$352)+1))</f>
        <v>1</v>
      </c>
      <c r="H560" s="319">
        <f ca="1">IF($A560&lt;&gt;H$353,0,IF($A560&lt;&gt;$A559,1,MOD(H559-1+(COUNTIFS(I$353:$N$353,$A560)=COUNTIFS(I560:$N560,1)),H$352)+1))</f>
        <v>3</v>
      </c>
      <c r="I560" s="319">
        <f ca="1">IF($A560&lt;&gt;I$353,0,IF($A560&lt;&gt;$A559,1,MOD(I559-1+(COUNTIFS(N$353:$N$353,$A560)=COUNTIFS(N560:$N560,1)),I$352)+1))</f>
        <v>3</v>
      </c>
      <c r="J560" s="319"/>
      <c r="K560" s="319"/>
      <c r="L560" s="319"/>
      <c r="M560" s="319"/>
      <c r="O560">
        <v>206</v>
      </c>
      <c r="P560" s="124">
        <f t="shared" ca="1" si="909"/>
        <v>0</v>
      </c>
      <c r="Q560" s="124">
        <f t="shared" ca="1" si="910"/>
        <v>0</v>
      </c>
      <c r="R560" s="124">
        <f t="shared" ca="1" si="911"/>
        <v>0</v>
      </c>
      <c r="S560" s="124">
        <f t="shared" ca="1" si="912"/>
        <v>0</v>
      </c>
      <c r="T560" s="124">
        <v>0</v>
      </c>
      <c r="U560" s="124">
        <f t="shared" ca="1" si="913"/>
        <v>0.5</v>
      </c>
      <c r="V560" s="124">
        <f t="shared" ca="1" si="914"/>
        <v>0.5</v>
      </c>
      <c r="W560" s="124"/>
      <c r="X560" s="124"/>
      <c r="Y560" s="124"/>
      <c r="Z560" s="124"/>
    </row>
    <row r="561" spans="1:26" outlineLevel="1">
      <c r="A561">
        <f t="shared" ca="1" si="915"/>
        <v>2</v>
      </c>
      <c r="B561" t="str">
        <f t="shared" ca="1" si="916"/>
        <v>EP3 LPD1 LPS1 LPM1</v>
      </c>
      <c r="C561" s="321">
        <f ca="1">IF($A561&lt;&gt;$A560,1,MOD(C560-1+(COUNTIFS(D$353:$N$353,$A561)=COUNTIFS(D561:$N561,1)),C$352)+1)</f>
        <v>3</v>
      </c>
      <c r="D561" s="319">
        <f ca="1">IF($A561&lt;&gt;D$353,0,IF($A561&lt;&gt;$A560,1,MOD(D560-1+(COUNTIFS(E$353:$N$353,$A561)=COUNTIFS(E561:$N561,1)),D$352)+1))</f>
        <v>0</v>
      </c>
      <c r="E561" s="319">
        <f ca="1">IF($A561&lt;&gt;E$353,0,IF($A561&lt;&gt;$A560,1,MOD(E560-1+(COUNTIFS(F$353:$N$353,$A561)=COUNTIFS(F561:$N561,1)),E$352)+1))</f>
        <v>0</v>
      </c>
      <c r="F561" s="319">
        <f ca="1">IF($A561&lt;&gt;F$353,0,IF($A561&lt;&gt;$A560,1,MOD(F560-1+(COUNTIFS(G$353:$N$353,$A561)=COUNTIFS(G561:$N561,1)),F$352)+1))</f>
        <v>0</v>
      </c>
      <c r="G561" s="319">
        <f ca="1">IF($A561&lt;&gt;G$353,0,IF($A561&lt;&gt;$A560,1,MOD(G560-1+(COUNTIFS(H$353:$N$353,$A561)=COUNTIFS(H561:$N561,1)),G$352)+1))</f>
        <v>1</v>
      </c>
      <c r="H561" s="319">
        <f ca="1">IF($A561&lt;&gt;H$353,0,IF($A561&lt;&gt;$A560,1,MOD(H560-1+(COUNTIFS(I$353:$N$353,$A561)=COUNTIFS(I561:$N561,1)),H$352)+1))</f>
        <v>1</v>
      </c>
      <c r="I561" s="319">
        <f ca="1">IF($A561&lt;&gt;I$353,0,IF($A561&lt;&gt;$A560,1,MOD(I560-1+(COUNTIFS(N$353:$N$353,$A561)=COUNTIFS(N561:$N561,1)),I$352)+1))</f>
        <v>1</v>
      </c>
      <c r="J561" s="319"/>
      <c r="K561" s="319"/>
      <c r="L561" s="319"/>
      <c r="M561" s="319"/>
      <c r="O561">
        <v>207</v>
      </c>
      <c r="P561" s="124">
        <f t="shared" ca="1" si="909"/>
        <v>0.5</v>
      </c>
      <c r="Q561" s="124">
        <f t="shared" ca="1" si="910"/>
        <v>0</v>
      </c>
      <c r="R561" s="124">
        <f t="shared" ca="1" si="911"/>
        <v>0</v>
      </c>
      <c r="S561" s="124">
        <f t="shared" ca="1" si="912"/>
        <v>0</v>
      </c>
      <c r="T561" s="124">
        <v>0</v>
      </c>
      <c r="U561" s="124">
        <f t="shared" ca="1" si="913"/>
        <v>-0.5</v>
      </c>
      <c r="V561" s="124">
        <f t="shared" ca="1" si="914"/>
        <v>-0.5</v>
      </c>
      <c r="W561" s="124"/>
      <c r="X561" s="124"/>
      <c r="Y561" s="124"/>
      <c r="Z561" s="124"/>
    </row>
    <row r="562" spans="1:26" outlineLevel="1">
      <c r="A562">
        <f t="shared" ca="1" si="915"/>
        <v>2</v>
      </c>
      <c r="B562" t="str">
        <f t="shared" ca="1" si="916"/>
        <v>EP3 LPD1 LPS1 LPM2</v>
      </c>
      <c r="C562" s="321">
        <f ca="1">IF($A562&lt;&gt;$A561,1,MOD(C561-1+(COUNTIFS(D$353:$N$353,$A562)=COUNTIFS(D562:$N562,1)),C$352)+1)</f>
        <v>3</v>
      </c>
      <c r="D562" s="319">
        <f ca="1">IF($A562&lt;&gt;D$353,0,IF($A562&lt;&gt;$A561,1,MOD(D561-1+(COUNTIFS(E$353:$N$353,$A562)=COUNTIFS(E562:$N562,1)),D$352)+1))</f>
        <v>0</v>
      </c>
      <c r="E562" s="319">
        <f ca="1">IF($A562&lt;&gt;E$353,0,IF($A562&lt;&gt;$A561,1,MOD(E561-1+(COUNTIFS(F$353:$N$353,$A562)=COUNTIFS(F562:$N562,1)),E$352)+1))</f>
        <v>0</v>
      </c>
      <c r="F562" s="319">
        <f ca="1">IF($A562&lt;&gt;F$353,0,IF($A562&lt;&gt;$A561,1,MOD(F561-1+(COUNTIFS(G$353:$N$353,$A562)=COUNTIFS(G562:$N562,1)),F$352)+1))</f>
        <v>0</v>
      </c>
      <c r="G562" s="319">
        <f ca="1">IF($A562&lt;&gt;G$353,0,IF($A562&lt;&gt;$A561,1,MOD(G561-1+(COUNTIFS(H$353:$N$353,$A562)=COUNTIFS(H562:$N562,1)),G$352)+1))</f>
        <v>1</v>
      </c>
      <c r="H562" s="319">
        <f ca="1">IF($A562&lt;&gt;H$353,0,IF($A562&lt;&gt;$A561,1,MOD(H561-1+(COUNTIFS(I$353:$N$353,$A562)=COUNTIFS(I562:$N562,1)),H$352)+1))</f>
        <v>1</v>
      </c>
      <c r="I562" s="319">
        <f ca="1">IF($A562&lt;&gt;I$353,0,IF($A562&lt;&gt;$A561,1,MOD(I561-1+(COUNTIFS(N$353:$N$353,$A562)=COUNTIFS(N562:$N562,1)),I$352)+1))</f>
        <v>2</v>
      </c>
      <c r="J562" s="319"/>
      <c r="K562" s="319"/>
      <c r="L562" s="319"/>
      <c r="M562" s="319"/>
      <c r="O562">
        <v>208</v>
      </c>
      <c r="P562" s="124">
        <f t="shared" ca="1" si="909"/>
        <v>0.5</v>
      </c>
      <c r="Q562" s="124">
        <f t="shared" ca="1" si="910"/>
        <v>0</v>
      </c>
      <c r="R562" s="124">
        <f t="shared" ca="1" si="911"/>
        <v>0</v>
      </c>
      <c r="S562" s="124">
        <f t="shared" ca="1" si="912"/>
        <v>0</v>
      </c>
      <c r="T562" s="124">
        <v>0</v>
      </c>
      <c r="U562" s="124">
        <f t="shared" ca="1" si="913"/>
        <v>-0.5</v>
      </c>
      <c r="V562" s="124">
        <f t="shared" ca="1" si="914"/>
        <v>0</v>
      </c>
      <c r="W562" s="124"/>
      <c r="X562" s="124"/>
      <c r="Y562" s="124"/>
      <c r="Z562" s="124"/>
    </row>
    <row r="563" spans="1:26" outlineLevel="1">
      <c r="A563">
        <f t="shared" ca="1" si="915"/>
        <v>2</v>
      </c>
      <c r="B563" t="str">
        <f t="shared" ca="1" si="916"/>
        <v>EP3 LPD1 LPS1 LPM3</v>
      </c>
      <c r="C563" s="321">
        <f ca="1">IF($A563&lt;&gt;$A562,1,MOD(C562-1+(COUNTIFS(D$353:$N$353,$A563)=COUNTIFS(D563:$N563,1)),C$352)+1)</f>
        <v>3</v>
      </c>
      <c r="D563" s="319">
        <f ca="1">IF($A563&lt;&gt;D$353,0,IF($A563&lt;&gt;$A562,1,MOD(D562-1+(COUNTIFS(E$353:$N$353,$A563)=COUNTIFS(E563:$N563,1)),D$352)+1))</f>
        <v>0</v>
      </c>
      <c r="E563" s="319">
        <f ca="1">IF($A563&lt;&gt;E$353,0,IF($A563&lt;&gt;$A562,1,MOD(E562-1+(COUNTIFS(F$353:$N$353,$A563)=COUNTIFS(F563:$N563,1)),E$352)+1))</f>
        <v>0</v>
      </c>
      <c r="F563" s="319">
        <f ca="1">IF($A563&lt;&gt;F$353,0,IF($A563&lt;&gt;$A562,1,MOD(F562-1+(COUNTIFS(G$353:$N$353,$A563)=COUNTIFS(G563:$N563,1)),F$352)+1))</f>
        <v>0</v>
      </c>
      <c r="G563" s="319">
        <f ca="1">IF($A563&lt;&gt;G$353,0,IF($A563&lt;&gt;$A562,1,MOD(G562-1+(COUNTIFS(H$353:$N$353,$A563)=COUNTIFS(H563:$N563,1)),G$352)+1))</f>
        <v>1</v>
      </c>
      <c r="H563" s="319">
        <f ca="1">IF($A563&lt;&gt;H$353,0,IF($A563&lt;&gt;$A562,1,MOD(H562-1+(COUNTIFS(I$353:$N$353,$A563)=COUNTIFS(I563:$N563,1)),H$352)+1))</f>
        <v>1</v>
      </c>
      <c r="I563" s="319">
        <f ca="1">IF($A563&lt;&gt;I$353,0,IF($A563&lt;&gt;$A562,1,MOD(I562-1+(COUNTIFS(N$353:$N$353,$A563)=COUNTIFS(N563:$N563,1)),I$352)+1))</f>
        <v>3</v>
      </c>
      <c r="J563" s="319"/>
      <c r="K563" s="319"/>
      <c r="L563" s="319"/>
      <c r="M563" s="319"/>
      <c r="O563">
        <v>209</v>
      </c>
      <c r="P563" s="124">
        <f t="shared" ref="P563:P626" ca="1" si="917">IF(C563=0,0,INDEX(C$345:C$348,C563,1))</f>
        <v>0.5</v>
      </c>
      <c r="Q563" s="124">
        <f t="shared" ref="Q563:Q626" ca="1" si="918">IF(D563=0,0,INDEX(D$345:D$348,D563,1))</f>
        <v>0</v>
      </c>
      <c r="R563" s="124">
        <f t="shared" ref="R563:R626" ca="1" si="919">IF(E563=0,0,INDEX(E$345:E$348,E563,1))</f>
        <v>0</v>
      </c>
      <c r="S563" s="124">
        <f t="shared" ref="S563:S626" ca="1" si="920">IF(F563=0,0,INDEX(F$345:F$348,F563,1))</f>
        <v>0</v>
      </c>
      <c r="T563" s="124">
        <v>0</v>
      </c>
      <c r="U563" s="124">
        <f t="shared" ref="U563:U626" ca="1" si="921">IF(H563=0,0,INDEX(H$345:H$348,H563,1))</f>
        <v>-0.5</v>
      </c>
      <c r="V563" s="124">
        <f t="shared" ref="V563:V626" ca="1" si="922">IF(I563=0,0,INDEX(I$345:I$348,I563,1))</f>
        <v>0.5</v>
      </c>
      <c r="W563" s="124"/>
      <c r="X563" s="124"/>
      <c r="Y563" s="124"/>
      <c r="Z563" s="124"/>
    </row>
    <row r="564" spans="1:26" outlineLevel="1">
      <c r="A564">
        <f t="shared" ref="A564:A627" ca="1" si="923">OFFSET(A564,-1,0)</f>
        <v>2</v>
      </c>
      <c r="B564" t="str">
        <f t="shared" ca="1" si="916"/>
        <v>EP3 LPD1 LPS2 LPM1</v>
      </c>
      <c r="C564" s="321">
        <f ca="1">IF($A564&lt;&gt;$A563,1,MOD(C563-1+(COUNTIFS(D$353:$N$353,$A564)=COUNTIFS(D564:$N564,1)),C$352)+1)</f>
        <v>3</v>
      </c>
      <c r="D564" s="319">
        <f ca="1">IF($A564&lt;&gt;D$353,0,IF($A564&lt;&gt;$A563,1,MOD(D563-1+(COUNTIFS(E$353:$N$353,$A564)=COUNTIFS(E564:$N564,1)),D$352)+1))</f>
        <v>0</v>
      </c>
      <c r="E564" s="319">
        <f ca="1">IF($A564&lt;&gt;E$353,0,IF($A564&lt;&gt;$A563,1,MOD(E563-1+(COUNTIFS(F$353:$N$353,$A564)=COUNTIFS(F564:$N564,1)),E$352)+1))</f>
        <v>0</v>
      </c>
      <c r="F564" s="319">
        <f ca="1">IF($A564&lt;&gt;F$353,0,IF($A564&lt;&gt;$A563,1,MOD(F563-1+(COUNTIFS(G$353:$N$353,$A564)=COUNTIFS(G564:$N564,1)),F$352)+1))</f>
        <v>0</v>
      </c>
      <c r="G564" s="319">
        <f ca="1">IF($A564&lt;&gt;G$353,0,IF($A564&lt;&gt;$A563,1,MOD(G563-1+(COUNTIFS(H$353:$N$353,$A564)=COUNTIFS(H564:$N564,1)),G$352)+1))</f>
        <v>1</v>
      </c>
      <c r="H564" s="319">
        <f ca="1">IF($A564&lt;&gt;H$353,0,IF($A564&lt;&gt;$A563,1,MOD(H563-1+(COUNTIFS(I$353:$N$353,$A564)=COUNTIFS(I564:$N564,1)),H$352)+1))</f>
        <v>2</v>
      </c>
      <c r="I564" s="319">
        <f ca="1">IF($A564&lt;&gt;I$353,0,IF($A564&lt;&gt;$A563,1,MOD(I563-1+(COUNTIFS(N$353:$N$353,$A564)=COUNTIFS(N564:$N564,1)),I$352)+1))</f>
        <v>1</v>
      </c>
      <c r="J564" s="319"/>
      <c r="K564" s="319"/>
      <c r="L564" s="319"/>
      <c r="M564" s="319"/>
      <c r="O564">
        <v>210</v>
      </c>
      <c r="P564" s="124">
        <f t="shared" ca="1" si="917"/>
        <v>0.5</v>
      </c>
      <c r="Q564" s="124">
        <f t="shared" ca="1" si="918"/>
        <v>0</v>
      </c>
      <c r="R564" s="124">
        <f t="shared" ca="1" si="919"/>
        <v>0</v>
      </c>
      <c r="S564" s="124">
        <f t="shared" ca="1" si="920"/>
        <v>0</v>
      </c>
      <c r="T564" s="124">
        <v>0</v>
      </c>
      <c r="U564" s="124">
        <f t="shared" ca="1" si="921"/>
        <v>0</v>
      </c>
      <c r="V564" s="124">
        <f t="shared" ca="1" si="922"/>
        <v>-0.5</v>
      </c>
      <c r="W564" s="124"/>
      <c r="X564" s="124"/>
      <c r="Y564" s="124"/>
      <c r="Z564" s="124"/>
    </row>
    <row r="565" spans="1:26" outlineLevel="1">
      <c r="A565">
        <f t="shared" ca="1" si="923"/>
        <v>2</v>
      </c>
      <c r="B565" t="str">
        <f t="shared" ca="1" si="916"/>
        <v>EP3 LPD1 LPS2 LPM2</v>
      </c>
      <c r="C565" s="321">
        <f ca="1">IF($A565&lt;&gt;$A564,1,MOD(C564-1+(COUNTIFS(D$353:$N$353,$A565)=COUNTIFS(D565:$N565,1)),C$352)+1)</f>
        <v>3</v>
      </c>
      <c r="D565" s="319">
        <f ca="1">IF($A565&lt;&gt;D$353,0,IF($A565&lt;&gt;$A564,1,MOD(D564-1+(COUNTIFS(E$353:$N$353,$A565)=COUNTIFS(E565:$N565,1)),D$352)+1))</f>
        <v>0</v>
      </c>
      <c r="E565" s="319">
        <f ca="1">IF($A565&lt;&gt;E$353,0,IF($A565&lt;&gt;$A564,1,MOD(E564-1+(COUNTIFS(F$353:$N$353,$A565)=COUNTIFS(F565:$N565,1)),E$352)+1))</f>
        <v>0</v>
      </c>
      <c r="F565" s="319">
        <f ca="1">IF($A565&lt;&gt;F$353,0,IF($A565&lt;&gt;$A564,1,MOD(F564-1+(COUNTIFS(G$353:$N$353,$A565)=COUNTIFS(G565:$N565,1)),F$352)+1))</f>
        <v>0</v>
      </c>
      <c r="G565" s="319">
        <f ca="1">IF($A565&lt;&gt;G$353,0,IF($A565&lt;&gt;$A564,1,MOD(G564-1+(COUNTIFS(H$353:$N$353,$A565)=COUNTIFS(H565:$N565,1)),G$352)+1))</f>
        <v>1</v>
      </c>
      <c r="H565" s="319">
        <f ca="1">IF($A565&lt;&gt;H$353,0,IF($A565&lt;&gt;$A564,1,MOD(H564-1+(COUNTIFS(I$353:$N$353,$A565)=COUNTIFS(I565:$N565,1)),H$352)+1))</f>
        <v>2</v>
      </c>
      <c r="I565" s="319">
        <f ca="1">IF($A565&lt;&gt;I$353,0,IF($A565&lt;&gt;$A564,1,MOD(I564-1+(COUNTIFS(N$353:$N$353,$A565)=COUNTIFS(N565:$N565,1)),I$352)+1))</f>
        <v>2</v>
      </c>
      <c r="J565" s="319"/>
      <c r="K565" s="319"/>
      <c r="L565" s="319"/>
      <c r="M565" s="319"/>
      <c r="O565">
        <v>211</v>
      </c>
      <c r="P565" s="124">
        <f t="shared" ca="1" si="917"/>
        <v>0.5</v>
      </c>
      <c r="Q565" s="124">
        <f t="shared" ca="1" si="918"/>
        <v>0</v>
      </c>
      <c r="R565" s="124">
        <f t="shared" ca="1" si="919"/>
        <v>0</v>
      </c>
      <c r="S565" s="124">
        <f t="shared" ca="1" si="920"/>
        <v>0</v>
      </c>
      <c r="T565" s="124">
        <v>0</v>
      </c>
      <c r="U565" s="124">
        <f t="shared" ca="1" si="921"/>
        <v>0</v>
      </c>
      <c r="V565" s="124">
        <f t="shared" ca="1" si="922"/>
        <v>0</v>
      </c>
      <c r="W565" s="124"/>
      <c r="X565" s="124"/>
      <c r="Y565" s="124"/>
      <c r="Z565" s="124"/>
    </row>
    <row r="566" spans="1:26" outlineLevel="1">
      <c r="A566">
        <f t="shared" ca="1" si="923"/>
        <v>2</v>
      </c>
      <c r="B566" t="str">
        <f t="shared" ca="1" si="916"/>
        <v>EP3 LPD1 LPS2 LPM3</v>
      </c>
      <c r="C566" s="321">
        <f ca="1">IF($A566&lt;&gt;$A565,1,MOD(C565-1+(COUNTIFS(D$353:$N$353,$A566)=COUNTIFS(D566:$N566,1)),C$352)+1)</f>
        <v>3</v>
      </c>
      <c r="D566" s="319">
        <f ca="1">IF($A566&lt;&gt;D$353,0,IF($A566&lt;&gt;$A565,1,MOD(D565-1+(COUNTIFS(E$353:$N$353,$A566)=COUNTIFS(E566:$N566,1)),D$352)+1))</f>
        <v>0</v>
      </c>
      <c r="E566" s="319">
        <f ca="1">IF($A566&lt;&gt;E$353,0,IF($A566&lt;&gt;$A565,1,MOD(E565-1+(COUNTIFS(F$353:$N$353,$A566)=COUNTIFS(F566:$N566,1)),E$352)+1))</f>
        <v>0</v>
      </c>
      <c r="F566" s="319">
        <f ca="1">IF($A566&lt;&gt;F$353,0,IF($A566&lt;&gt;$A565,1,MOD(F565-1+(COUNTIFS(G$353:$N$353,$A566)=COUNTIFS(G566:$N566,1)),F$352)+1))</f>
        <v>0</v>
      </c>
      <c r="G566" s="319">
        <f ca="1">IF($A566&lt;&gt;G$353,0,IF($A566&lt;&gt;$A565,1,MOD(G565-1+(COUNTIFS(H$353:$N$353,$A566)=COUNTIFS(H566:$N566,1)),G$352)+1))</f>
        <v>1</v>
      </c>
      <c r="H566" s="319">
        <f ca="1">IF($A566&lt;&gt;H$353,0,IF($A566&lt;&gt;$A565,1,MOD(H565-1+(COUNTIFS(I$353:$N$353,$A566)=COUNTIFS(I566:$N566,1)),H$352)+1))</f>
        <v>2</v>
      </c>
      <c r="I566" s="319">
        <f ca="1">IF($A566&lt;&gt;I$353,0,IF($A566&lt;&gt;$A565,1,MOD(I565-1+(COUNTIFS(N$353:$N$353,$A566)=COUNTIFS(N566:$N566,1)),I$352)+1))</f>
        <v>3</v>
      </c>
      <c r="J566" s="319"/>
      <c r="K566" s="319"/>
      <c r="L566" s="319"/>
      <c r="M566" s="319"/>
      <c r="O566">
        <v>212</v>
      </c>
      <c r="P566" s="124">
        <f t="shared" ca="1" si="917"/>
        <v>0.5</v>
      </c>
      <c r="Q566" s="124">
        <f t="shared" ca="1" si="918"/>
        <v>0</v>
      </c>
      <c r="R566" s="124">
        <f t="shared" ca="1" si="919"/>
        <v>0</v>
      </c>
      <c r="S566" s="124">
        <f t="shared" ca="1" si="920"/>
        <v>0</v>
      </c>
      <c r="T566" s="124">
        <v>0</v>
      </c>
      <c r="U566" s="124">
        <f t="shared" ca="1" si="921"/>
        <v>0</v>
      </c>
      <c r="V566" s="124">
        <f t="shared" ca="1" si="922"/>
        <v>0.5</v>
      </c>
      <c r="W566" s="124"/>
      <c r="X566" s="124"/>
      <c r="Y566" s="124"/>
      <c r="Z566" s="124"/>
    </row>
    <row r="567" spans="1:26" outlineLevel="1">
      <c r="A567">
        <f t="shared" ca="1" si="923"/>
        <v>2</v>
      </c>
      <c r="B567" t="str">
        <f t="shared" ca="1" si="916"/>
        <v>EP3 LPD1 LPS3 LPM1</v>
      </c>
      <c r="C567" s="321">
        <f ca="1">IF($A567&lt;&gt;$A566,1,MOD(C566-1+(COUNTIFS(D$353:$N$353,$A567)=COUNTIFS(D567:$N567,1)),C$352)+1)</f>
        <v>3</v>
      </c>
      <c r="D567" s="319">
        <f ca="1">IF($A567&lt;&gt;D$353,0,IF($A567&lt;&gt;$A566,1,MOD(D566-1+(COUNTIFS(E$353:$N$353,$A567)=COUNTIFS(E567:$N567,1)),D$352)+1))</f>
        <v>0</v>
      </c>
      <c r="E567" s="319">
        <f ca="1">IF($A567&lt;&gt;E$353,0,IF($A567&lt;&gt;$A566,1,MOD(E566-1+(COUNTIFS(F$353:$N$353,$A567)=COUNTIFS(F567:$N567,1)),E$352)+1))</f>
        <v>0</v>
      </c>
      <c r="F567" s="319">
        <f ca="1">IF($A567&lt;&gt;F$353,0,IF($A567&lt;&gt;$A566,1,MOD(F566-1+(COUNTIFS(G$353:$N$353,$A567)=COUNTIFS(G567:$N567,1)),F$352)+1))</f>
        <v>0</v>
      </c>
      <c r="G567" s="319">
        <f ca="1">IF($A567&lt;&gt;G$353,0,IF($A567&lt;&gt;$A566,1,MOD(G566-1+(COUNTIFS(H$353:$N$353,$A567)=COUNTIFS(H567:$N567,1)),G$352)+1))</f>
        <v>1</v>
      </c>
      <c r="H567" s="319">
        <f ca="1">IF($A567&lt;&gt;H$353,0,IF($A567&lt;&gt;$A566,1,MOD(H566-1+(COUNTIFS(I$353:$N$353,$A567)=COUNTIFS(I567:$N567,1)),H$352)+1))</f>
        <v>3</v>
      </c>
      <c r="I567" s="319">
        <f ca="1">IF($A567&lt;&gt;I$353,0,IF($A567&lt;&gt;$A566,1,MOD(I566-1+(COUNTIFS(N$353:$N$353,$A567)=COUNTIFS(N567:$N567,1)),I$352)+1))</f>
        <v>1</v>
      </c>
      <c r="J567" s="319"/>
      <c r="K567" s="319"/>
      <c r="L567" s="319"/>
      <c r="M567" s="319"/>
      <c r="O567">
        <v>213</v>
      </c>
      <c r="P567" s="124">
        <f t="shared" ca="1" si="917"/>
        <v>0.5</v>
      </c>
      <c r="Q567" s="124">
        <f t="shared" ca="1" si="918"/>
        <v>0</v>
      </c>
      <c r="R567" s="124">
        <f t="shared" ca="1" si="919"/>
        <v>0</v>
      </c>
      <c r="S567" s="124">
        <f t="shared" ca="1" si="920"/>
        <v>0</v>
      </c>
      <c r="T567" s="124">
        <v>0</v>
      </c>
      <c r="U567" s="124">
        <f t="shared" ca="1" si="921"/>
        <v>0.5</v>
      </c>
      <c r="V567" s="124">
        <f t="shared" ca="1" si="922"/>
        <v>-0.5</v>
      </c>
      <c r="W567" s="124"/>
      <c r="X567" s="124"/>
      <c r="Y567" s="124"/>
      <c r="Z567" s="124"/>
    </row>
    <row r="568" spans="1:26" outlineLevel="1">
      <c r="A568">
        <f t="shared" ca="1" si="923"/>
        <v>2</v>
      </c>
      <c r="B568" t="str">
        <f t="shared" ca="1" si="916"/>
        <v>EP3 LPD1 LPS3 LPM2</v>
      </c>
      <c r="C568" s="321">
        <f ca="1">IF($A568&lt;&gt;$A567,1,MOD(C567-1+(COUNTIFS(D$353:$N$353,$A568)=COUNTIFS(D568:$N568,1)),C$352)+1)</f>
        <v>3</v>
      </c>
      <c r="D568" s="319">
        <f ca="1">IF($A568&lt;&gt;D$353,0,IF($A568&lt;&gt;$A567,1,MOD(D567-1+(COUNTIFS(E$353:$N$353,$A568)=COUNTIFS(E568:$N568,1)),D$352)+1))</f>
        <v>0</v>
      </c>
      <c r="E568" s="319">
        <f ca="1">IF($A568&lt;&gt;E$353,0,IF($A568&lt;&gt;$A567,1,MOD(E567-1+(COUNTIFS(F$353:$N$353,$A568)=COUNTIFS(F568:$N568,1)),E$352)+1))</f>
        <v>0</v>
      </c>
      <c r="F568" s="319">
        <f ca="1">IF($A568&lt;&gt;F$353,0,IF($A568&lt;&gt;$A567,1,MOD(F567-1+(COUNTIFS(G$353:$N$353,$A568)=COUNTIFS(G568:$N568,1)),F$352)+1))</f>
        <v>0</v>
      </c>
      <c r="G568" s="319">
        <f ca="1">IF($A568&lt;&gt;G$353,0,IF($A568&lt;&gt;$A567,1,MOD(G567-1+(COUNTIFS(H$353:$N$353,$A568)=COUNTIFS(H568:$N568,1)),G$352)+1))</f>
        <v>1</v>
      </c>
      <c r="H568" s="319">
        <f ca="1">IF($A568&lt;&gt;H$353,0,IF($A568&lt;&gt;$A567,1,MOD(H567-1+(COUNTIFS(I$353:$N$353,$A568)=COUNTIFS(I568:$N568,1)),H$352)+1))</f>
        <v>3</v>
      </c>
      <c r="I568" s="319">
        <f ca="1">IF($A568&lt;&gt;I$353,0,IF($A568&lt;&gt;$A567,1,MOD(I567-1+(COUNTIFS(N$353:$N$353,$A568)=COUNTIFS(N568:$N568,1)),I$352)+1))</f>
        <v>2</v>
      </c>
      <c r="J568" s="319"/>
      <c r="K568" s="319"/>
      <c r="L568" s="319"/>
      <c r="M568" s="319"/>
      <c r="O568">
        <v>214</v>
      </c>
      <c r="P568" s="124">
        <f t="shared" ca="1" si="917"/>
        <v>0.5</v>
      </c>
      <c r="Q568" s="124">
        <f t="shared" ca="1" si="918"/>
        <v>0</v>
      </c>
      <c r="R568" s="124">
        <f t="shared" ca="1" si="919"/>
        <v>0</v>
      </c>
      <c r="S568" s="124">
        <f t="shared" ca="1" si="920"/>
        <v>0</v>
      </c>
      <c r="T568" s="124">
        <v>0</v>
      </c>
      <c r="U568" s="124">
        <f t="shared" ca="1" si="921"/>
        <v>0.5</v>
      </c>
      <c r="V568" s="124">
        <f t="shared" ca="1" si="922"/>
        <v>0</v>
      </c>
      <c r="W568" s="124"/>
      <c r="X568" s="124"/>
      <c r="Y568" s="124"/>
      <c r="Z568" s="124"/>
    </row>
    <row r="569" spans="1:26" outlineLevel="1">
      <c r="A569">
        <f t="shared" ca="1" si="923"/>
        <v>2</v>
      </c>
      <c r="B569" t="str">
        <f t="shared" ca="1" si="916"/>
        <v>EP3 LPD1 LPS3 LPM3</v>
      </c>
      <c r="C569" s="321">
        <f ca="1">IF($A569&lt;&gt;$A568,1,MOD(C568-1+(COUNTIFS(D$353:$N$353,$A569)=COUNTIFS(D569:$N569,1)),C$352)+1)</f>
        <v>3</v>
      </c>
      <c r="D569" s="319">
        <f ca="1">IF($A569&lt;&gt;D$353,0,IF($A569&lt;&gt;$A568,1,MOD(D568-1+(COUNTIFS(E$353:$N$353,$A569)=COUNTIFS(E569:$N569,1)),D$352)+1))</f>
        <v>0</v>
      </c>
      <c r="E569" s="319">
        <f ca="1">IF($A569&lt;&gt;E$353,0,IF($A569&lt;&gt;$A568,1,MOD(E568-1+(COUNTIFS(F$353:$N$353,$A569)=COUNTIFS(F569:$N569,1)),E$352)+1))</f>
        <v>0</v>
      </c>
      <c r="F569" s="319">
        <f ca="1">IF($A569&lt;&gt;F$353,0,IF($A569&lt;&gt;$A568,1,MOD(F568-1+(COUNTIFS(G$353:$N$353,$A569)=COUNTIFS(G569:$N569,1)),F$352)+1))</f>
        <v>0</v>
      </c>
      <c r="G569" s="319">
        <f ca="1">IF($A569&lt;&gt;G$353,0,IF($A569&lt;&gt;$A568,1,MOD(G568-1+(COUNTIFS(H$353:$N$353,$A569)=COUNTIFS(H569:$N569,1)),G$352)+1))</f>
        <v>1</v>
      </c>
      <c r="H569" s="319">
        <f ca="1">IF($A569&lt;&gt;H$353,0,IF($A569&lt;&gt;$A568,1,MOD(H568-1+(COUNTIFS(I$353:$N$353,$A569)=COUNTIFS(I569:$N569,1)),H$352)+1))</f>
        <v>3</v>
      </c>
      <c r="I569" s="319">
        <f ca="1">IF($A569&lt;&gt;I$353,0,IF($A569&lt;&gt;$A568,1,MOD(I568-1+(COUNTIFS(N$353:$N$353,$A569)=COUNTIFS(N569:$N569,1)),I$352)+1))</f>
        <v>3</v>
      </c>
      <c r="J569" s="319"/>
      <c r="K569" s="319"/>
      <c r="L569" s="319"/>
      <c r="M569" s="319"/>
      <c r="O569">
        <v>215</v>
      </c>
      <c r="P569" s="124">
        <f t="shared" ca="1" si="917"/>
        <v>0.5</v>
      </c>
      <c r="Q569" s="124">
        <f t="shared" ca="1" si="918"/>
        <v>0</v>
      </c>
      <c r="R569" s="124">
        <f t="shared" ca="1" si="919"/>
        <v>0</v>
      </c>
      <c r="S569" s="124">
        <f t="shared" ca="1" si="920"/>
        <v>0</v>
      </c>
      <c r="T569" s="124">
        <v>0</v>
      </c>
      <c r="U569" s="124">
        <f t="shared" ca="1" si="921"/>
        <v>0.5</v>
      </c>
      <c r="V569" s="124">
        <f t="shared" ca="1" si="922"/>
        <v>0.5</v>
      </c>
      <c r="W569" s="124"/>
      <c r="X569" s="124"/>
      <c r="Y569" s="124"/>
      <c r="Z569" s="124"/>
    </row>
    <row r="570" spans="1:26" outlineLevel="1">
      <c r="A570">
        <f t="shared" ca="1" si="923"/>
        <v>2</v>
      </c>
      <c r="B570" t="str">
        <f t="shared" ca="1" si="916"/>
        <v>EP1 LPD1 LPS1 LPM1</v>
      </c>
      <c r="C570" s="321">
        <f ca="1">IF($A570&lt;&gt;$A569,1,MOD(C569-1+(COUNTIFS(D$353:$N$353,$A570)=COUNTIFS(D570:$N570,1)),C$352)+1)</f>
        <v>1</v>
      </c>
      <c r="D570" s="319">
        <f ca="1">IF($A570&lt;&gt;D$353,0,IF($A570&lt;&gt;$A569,1,MOD(D569-1+(COUNTIFS(E$353:$N$353,$A570)=COUNTIFS(E570:$N570,1)),D$352)+1))</f>
        <v>0</v>
      </c>
      <c r="E570" s="319">
        <f ca="1">IF($A570&lt;&gt;E$353,0,IF($A570&lt;&gt;$A569,1,MOD(E569-1+(COUNTIFS(F$353:$N$353,$A570)=COUNTIFS(F570:$N570,1)),E$352)+1))</f>
        <v>0</v>
      </c>
      <c r="F570" s="319">
        <f ca="1">IF($A570&lt;&gt;F$353,0,IF($A570&lt;&gt;$A569,1,MOD(F569-1+(COUNTIFS(G$353:$N$353,$A570)=COUNTIFS(G570:$N570,1)),F$352)+1))</f>
        <v>0</v>
      </c>
      <c r="G570" s="319">
        <f ca="1">IF($A570&lt;&gt;G$353,0,IF($A570&lt;&gt;$A569,1,MOD(G569-1+(COUNTIFS(H$353:$N$353,$A570)=COUNTIFS(H570:$N570,1)),G$352)+1))</f>
        <v>1</v>
      </c>
      <c r="H570" s="319">
        <f ca="1">IF($A570&lt;&gt;H$353,0,IF($A570&lt;&gt;$A569,1,MOD(H569-1+(COUNTIFS(I$353:$N$353,$A570)=COUNTIFS(I570:$N570,1)),H$352)+1))</f>
        <v>1</v>
      </c>
      <c r="I570" s="319">
        <f ca="1">IF($A570&lt;&gt;I$353,0,IF($A570&lt;&gt;$A569,1,MOD(I569-1+(COUNTIFS(N$353:$N$353,$A570)=COUNTIFS(N570:$N570,1)),I$352)+1))</f>
        <v>1</v>
      </c>
      <c r="J570" s="319"/>
      <c r="K570" s="319"/>
      <c r="L570" s="319"/>
      <c r="M570" s="319"/>
      <c r="O570">
        <v>216</v>
      </c>
      <c r="P570" s="124">
        <f t="shared" ca="1" si="917"/>
        <v>-0.5</v>
      </c>
      <c r="Q570" s="124">
        <f t="shared" ca="1" si="918"/>
        <v>0</v>
      </c>
      <c r="R570" s="124">
        <f t="shared" ca="1" si="919"/>
        <v>0</v>
      </c>
      <c r="S570" s="124">
        <f t="shared" ca="1" si="920"/>
        <v>0</v>
      </c>
      <c r="T570" s="124">
        <v>0</v>
      </c>
      <c r="U570" s="124">
        <f t="shared" ca="1" si="921"/>
        <v>-0.5</v>
      </c>
      <c r="V570" s="124">
        <f t="shared" ca="1" si="922"/>
        <v>-0.5</v>
      </c>
      <c r="W570" s="124"/>
      <c r="X570" s="124"/>
      <c r="Y570" s="124"/>
      <c r="Z570" s="124"/>
    </row>
    <row r="571" spans="1:26" outlineLevel="1">
      <c r="A571">
        <f t="shared" ca="1" si="923"/>
        <v>2</v>
      </c>
      <c r="B571" t="str">
        <f t="shared" ca="1" si="916"/>
        <v>EP1 LPD1 LPS1 LPM2</v>
      </c>
      <c r="C571" s="321">
        <f ca="1">IF($A571&lt;&gt;$A570,1,MOD(C570-1+(COUNTIFS(D$353:$N$353,$A571)=COUNTIFS(D571:$N571,1)),C$352)+1)</f>
        <v>1</v>
      </c>
      <c r="D571" s="319">
        <f ca="1">IF($A571&lt;&gt;D$353,0,IF($A571&lt;&gt;$A570,1,MOD(D570-1+(COUNTIFS(E$353:$N$353,$A571)=COUNTIFS(E571:$N571,1)),D$352)+1))</f>
        <v>0</v>
      </c>
      <c r="E571" s="319">
        <f ca="1">IF($A571&lt;&gt;E$353,0,IF($A571&lt;&gt;$A570,1,MOD(E570-1+(COUNTIFS(F$353:$N$353,$A571)=COUNTIFS(F571:$N571,1)),E$352)+1))</f>
        <v>0</v>
      </c>
      <c r="F571" s="319">
        <f ca="1">IF($A571&lt;&gt;F$353,0,IF($A571&lt;&gt;$A570,1,MOD(F570-1+(COUNTIFS(G$353:$N$353,$A571)=COUNTIFS(G571:$N571,1)),F$352)+1))</f>
        <v>0</v>
      </c>
      <c r="G571" s="319">
        <f ca="1">IF($A571&lt;&gt;G$353,0,IF($A571&lt;&gt;$A570,1,MOD(G570-1+(COUNTIFS(H$353:$N$353,$A571)=COUNTIFS(H571:$N571,1)),G$352)+1))</f>
        <v>1</v>
      </c>
      <c r="H571" s="319">
        <f ca="1">IF($A571&lt;&gt;H$353,0,IF($A571&lt;&gt;$A570,1,MOD(H570-1+(COUNTIFS(I$353:$N$353,$A571)=COUNTIFS(I571:$N571,1)),H$352)+1))</f>
        <v>1</v>
      </c>
      <c r="I571" s="319">
        <f ca="1">IF($A571&lt;&gt;I$353,0,IF($A571&lt;&gt;$A570,1,MOD(I570-1+(COUNTIFS(N$353:$N$353,$A571)=COUNTIFS(N571:$N571,1)),I$352)+1))</f>
        <v>2</v>
      </c>
      <c r="J571" s="319"/>
      <c r="K571" s="319"/>
      <c r="L571" s="319"/>
      <c r="M571" s="319"/>
      <c r="O571">
        <v>217</v>
      </c>
      <c r="P571" s="124">
        <f t="shared" ca="1" si="917"/>
        <v>-0.5</v>
      </c>
      <c r="Q571" s="124">
        <f t="shared" ca="1" si="918"/>
        <v>0</v>
      </c>
      <c r="R571" s="124">
        <f t="shared" ca="1" si="919"/>
        <v>0</v>
      </c>
      <c r="S571" s="124">
        <f t="shared" ca="1" si="920"/>
        <v>0</v>
      </c>
      <c r="T571" s="124">
        <v>0</v>
      </c>
      <c r="U571" s="124">
        <f t="shared" ca="1" si="921"/>
        <v>-0.5</v>
      </c>
      <c r="V571" s="124">
        <f t="shared" ca="1" si="922"/>
        <v>0</v>
      </c>
      <c r="W571" s="124"/>
      <c r="X571" s="124"/>
      <c r="Y571" s="124"/>
      <c r="Z571" s="124"/>
    </row>
    <row r="572" spans="1:26" outlineLevel="1">
      <c r="A572">
        <f t="shared" ca="1" si="923"/>
        <v>2</v>
      </c>
      <c r="B572" t="str">
        <f t="shared" ca="1" si="916"/>
        <v>EP1 LPD1 LPS1 LPM3</v>
      </c>
      <c r="C572" s="321">
        <f ca="1">IF($A572&lt;&gt;$A571,1,MOD(C571-1+(COUNTIFS(D$353:$N$353,$A572)=COUNTIFS(D572:$N572,1)),C$352)+1)</f>
        <v>1</v>
      </c>
      <c r="D572" s="319">
        <f ca="1">IF($A572&lt;&gt;D$353,0,IF($A572&lt;&gt;$A571,1,MOD(D571-1+(COUNTIFS(E$353:$N$353,$A572)=COUNTIFS(E572:$N572,1)),D$352)+1))</f>
        <v>0</v>
      </c>
      <c r="E572" s="319">
        <f ca="1">IF($A572&lt;&gt;E$353,0,IF($A572&lt;&gt;$A571,1,MOD(E571-1+(COUNTIFS(F$353:$N$353,$A572)=COUNTIFS(F572:$N572,1)),E$352)+1))</f>
        <v>0</v>
      </c>
      <c r="F572" s="319">
        <f ca="1">IF($A572&lt;&gt;F$353,0,IF($A572&lt;&gt;$A571,1,MOD(F571-1+(COUNTIFS(G$353:$N$353,$A572)=COUNTIFS(G572:$N572,1)),F$352)+1))</f>
        <v>0</v>
      </c>
      <c r="G572" s="319">
        <f ca="1">IF($A572&lt;&gt;G$353,0,IF($A572&lt;&gt;$A571,1,MOD(G571-1+(COUNTIFS(H$353:$N$353,$A572)=COUNTIFS(H572:$N572,1)),G$352)+1))</f>
        <v>1</v>
      </c>
      <c r="H572" s="319">
        <f ca="1">IF($A572&lt;&gt;H$353,0,IF($A572&lt;&gt;$A571,1,MOD(H571-1+(COUNTIFS(I$353:$N$353,$A572)=COUNTIFS(I572:$N572,1)),H$352)+1))</f>
        <v>1</v>
      </c>
      <c r="I572" s="319">
        <f ca="1">IF($A572&lt;&gt;I$353,0,IF($A572&lt;&gt;$A571,1,MOD(I571-1+(COUNTIFS(N$353:$N$353,$A572)=COUNTIFS(N572:$N572,1)),I$352)+1))</f>
        <v>3</v>
      </c>
      <c r="J572" s="319"/>
      <c r="K572" s="319"/>
      <c r="L572" s="319"/>
      <c r="M572" s="319"/>
      <c r="O572">
        <v>218</v>
      </c>
      <c r="P572" s="124">
        <f t="shared" ca="1" si="917"/>
        <v>-0.5</v>
      </c>
      <c r="Q572" s="124">
        <f t="shared" ca="1" si="918"/>
        <v>0</v>
      </c>
      <c r="R572" s="124">
        <f t="shared" ca="1" si="919"/>
        <v>0</v>
      </c>
      <c r="S572" s="124">
        <f t="shared" ca="1" si="920"/>
        <v>0</v>
      </c>
      <c r="T572" s="124">
        <v>0</v>
      </c>
      <c r="U572" s="124">
        <f t="shared" ca="1" si="921"/>
        <v>-0.5</v>
      </c>
      <c r="V572" s="124">
        <f t="shared" ca="1" si="922"/>
        <v>0.5</v>
      </c>
      <c r="W572" s="124"/>
      <c r="X572" s="124"/>
      <c r="Y572" s="124"/>
      <c r="Z572" s="124"/>
    </row>
    <row r="573" spans="1:26" outlineLevel="1">
      <c r="A573">
        <f t="shared" ca="1" si="923"/>
        <v>2</v>
      </c>
      <c r="B573" t="str">
        <f t="shared" ca="1" si="916"/>
        <v>EP1 LPD1 LPS2 LPM1</v>
      </c>
      <c r="C573" s="321">
        <f ca="1">IF($A573&lt;&gt;$A572,1,MOD(C572-1+(COUNTIFS(D$353:$N$353,$A573)=COUNTIFS(D573:$N573,1)),C$352)+1)</f>
        <v>1</v>
      </c>
      <c r="D573" s="319">
        <f ca="1">IF($A573&lt;&gt;D$353,0,IF($A573&lt;&gt;$A572,1,MOD(D572-1+(COUNTIFS(E$353:$N$353,$A573)=COUNTIFS(E573:$N573,1)),D$352)+1))</f>
        <v>0</v>
      </c>
      <c r="E573" s="319">
        <f ca="1">IF($A573&lt;&gt;E$353,0,IF($A573&lt;&gt;$A572,1,MOD(E572-1+(COUNTIFS(F$353:$N$353,$A573)=COUNTIFS(F573:$N573,1)),E$352)+1))</f>
        <v>0</v>
      </c>
      <c r="F573" s="319">
        <f ca="1">IF($A573&lt;&gt;F$353,0,IF($A573&lt;&gt;$A572,1,MOD(F572-1+(COUNTIFS(G$353:$N$353,$A573)=COUNTIFS(G573:$N573,1)),F$352)+1))</f>
        <v>0</v>
      </c>
      <c r="G573" s="319">
        <f ca="1">IF($A573&lt;&gt;G$353,0,IF($A573&lt;&gt;$A572,1,MOD(G572-1+(COUNTIFS(H$353:$N$353,$A573)=COUNTIFS(H573:$N573,1)),G$352)+1))</f>
        <v>1</v>
      </c>
      <c r="H573" s="319">
        <f ca="1">IF($A573&lt;&gt;H$353,0,IF($A573&lt;&gt;$A572,1,MOD(H572-1+(COUNTIFS(I$353:$N$353,$A573)=COUNTIFS(I573:$N573,1)),H$352)+1))</f>
        <v>2</v>
      </c>
      <c r="I573" s="319">
        <f ca="1">IF($A573&lt;&gt;I$353,0,IF($A573&lt;&gt;$A572,1,MOD(I572-1+(COUNTIFS(N$353:$N$353,$A573)=COUNTIFS(N573:$N573,1)),I$352)+1))</f>
        <v>1</v>
      </c>
      <c r="J573" s="319"/>
      <c r="K573" s="319"/>
      <c r="L573" s="319"/>
      <c r="M573" s="319"/>
      <c r="O573">
        <v>219</v>
      </c>
      <c r="P573" s="124">
        <f t="shared" ca="1" si="917"/>
        <v>-0.5</v>
      </c>
      <c r="Q573" s="124">
        <f t="shared" ca="1" si="918"/>
        <v>0</v>
      </c>
      <c r="R573" s="124">
        <f t="shared" ca="1" si="919"/>
        <v>0</v>
      </c>
      <c r="S573" s="124">
        <f t="shared" ca="1" si="920"/>
        <v>0</v>
      </c>
      <c r="T573" s="124">
        <v>0</v>
      </c>
      <c r="U573" s="124">
        <f t="shared" ca="1" si="921"/>
        <v>0</v>
      </c>
      <c r="V573" s="124">
        <f t="shared" ca="1" si="922"/>
        <v>-0.5</v>
      </c>
      <c r="W573" s="124"/>
      <c r="X573" s="124"/>
      <c r="Y573" s="124"/>
      <c r="Z573" s="124"/>
    </row>
    <row r="574" spans="1:26" outlineLevel="1">
      <c r="A574">
        <f t="shared" ca="1" si="923"/>
        <v>2</v>
      </c>
      <c r="B574" t="str">
        <f t="shared" ca="1" si="916"/>
        <v>EP1 LPD1 LPS2 LPM2</v>
      </c>
      <c r="C574" s="321">
        <f ca="1">IF($A574&lt;&gt;$A573,1,MOD(C573-1+(COUNTIFS(D$353:$N$353,$A574)=COUNTIFS(D574:$N574,1)),C$352)+1)</f>
        <v>1</v>
      </c>
      <c r="D574" s="319">
        <f ca="1">IF($A574&lt;&gt;D$353,0,IF($A574&lt;&gt;$A573,1,MOD(D573-1+(COUNTIFS(E$353:$N$353,$A574)=COUNTIFS(E574:$N574,1)),D$352)+1))</f>
        <v>0</v>
      </c>
      <c r="E574" s="319">
        <f ca="1">IF($A574&lt;&gt;E$353,0,IF($A574&lt;&gt;$A573,1,MOD(E573-1+(COUNTIFS(F$353:$N$353,$A574)=COUNTIFS(F574:$N574,1)),E$352)+1))</f>
        <v>0</v>
      </c>
      <c r="F574" s="319">
        <f ca="1">IF($A574&lt;&gt;F$353,0,IF($A574&lt;&gt;$A573,1,MOD(F573-1+(COUNTIFS(G$353:$N$353,$A574)=COUNTIFS(G574:$N574,1)),F$352)+1))</f>
        <v>0</v>
      </c>
      <c r="G574" s="319">
        <f ca="1">IF($A574&lt;&gt;G$353,0,IF($A574&lt;&gt;$A573,1,MOD(G573-1+(COUNTIFS(H$353:$N$353,$A574)=COUNTIFS(H574:$N574,1)),G$352)+1))</f>
        <v>1</v>
      </c>
      <c r="H574" s="319">
        <f ca="1">IF($A574&lt;&gt;H$353,0,IF($A574&lt;&gt;$A573,1,MOD(H573-1+(COUNTIFS(I$353:$N$353,$A574)=COUNTIFS(I574:$N574,1)),H$352)+1))</f>
        <v>2</v>
      </c>
      <c r="I574" s="319">
        <f ca="1">IF($A574&lt;&gt;I$353,0,IF($A574&lt;&gt;$A573,1,MOD(I573-1+(COUNTIFS(N$353:$N$353,$A574)=COUNTIFS(N574:$N574,1)),I$352)+1))</f>
        <v>2</v>
      </c>
      <c r="J574" s="319"/>
      <c r="K574" s="319"/>
      <c r="L574" s="319"/>
      <c r="M574" s="319"/>
      <c r="O574">
        <v>220</v>
      </c>
      <c r="P574" s="124">
        <f t="shared" ca="1" si="917"/>
        <v>-0.5</v>
      </c>
      <c r="Q574" s="124">
        <f t="shared" ca="1" si="918"/>
        <v>0</v>
      </c>
      <c r="R574" s="124">
        <f t="shared" ca="1" si="919"/>
        <v>0</v>
      </c>
      <c r="S574" s="124">
        <f t="shared" ca="1" si="920"/>
        <v>0</v>
      </c>
      <c r="T574" s="124">
        <v>0</v>
      </c>
      <c r="U574" s="124">
        <f t="shared" ca="1" si="921"/>
        <v>0</v>
      </c>
      <c r="V574" s="124">
        <f t="shared" ca="1" si="922"/>
        <v>0</v>
      </c>
      <c r="W574" s="124"/>
      <c r="X574" s="124"/>
      <c r="Y574" s="124"/>
      <c r="Z574" s="124"/>
    </row>
    <row r="575" spans="1:26" outlineLevel="1">
      <c r="A575">
        <f t="shared" ca="1" si="923"/>
        <v>2</v>
      </c>
      <c r="B575" t="str">
        <f t="shared" ca="1" si="916"/>
        <v>EP1 LPD1 LPS2 LPM3</v>
      </c>
      <c r="C575" s="321">
        <f ca="1">IF($A575&lt;&gt;$A574,1,MOD(C574-1+(COUNTIFS(D$353:$N$353,$A575)=COUNTIFS(D575:$N575,1)),C$352)+1)</f>
        <v>1</v>
      </c>
      <c r="D575" s="319">
        <f ca="1">IF($A575&lt;&gt;D$353,0,IF($A575&lt;&gt;$A574,1,MOD(D574-1+(COUNTIFS(E$353:$N$353,$A575)=COUNTIFS(E575:$N575,1)),D$352)+1))</f>
        <v>0</v>
      </c>
      <c r="E575" s="319">
        <f ca="1">IF($A575&lt;&gt;E$353,0,IF($A575&lt;&gt;$A574,1,MOD(E574-1+(COUNTIFS(F$353:$N$353,$A575)=COUNTIFS(F575:$N575,1)),E$352)+1))</f>
        <v>0</v>
      </c>
      <c r="F575" s="319">
        <f ca="1">IF($A575&lt;&gt;F$353,0,IF($A575&lt;&gt;$A574,1,MOD(F574-1+(COUNTIFS(G$353:$N$353,$A575)=COUNTIFS(G575:$N575,1)),F$352)+1))</f>
        <v>0</v>
      </c>
      <c r="G575" s="319">
        <f ca="1">IF($A575&lt;&gt;G$353,0,IF($A575&lt;&gt;$A574,1,MOD(G574-1+(COUNTIFS(H$353:$N$353,$A575)=COUNTIFS(H575:$N575,1)),G$352)+1))</f>
        <v>1</v>
      </c>
      <c r="H575" s="319">
        <f ca="1">IF($A575&lt;&gt;H$353,0,IF($A575&lt;&gt;$A574,1,MOD(H574-1+(COUNTIFS(I$353:$N$353,$A575)=COUNTIFS(I575:$N575,1)),H$352)+1))</f>
        <v>2</v>
      </c>
      <c r="I575" s="319">
        <f ca="1">IF($A575&lt;&gt;I$353,0,IF($A575&lt;&gt;$A574,1,MOD(I574-1+(COUNTIFS(N$353:$N$353,$A575)=COUNTIFS(N575:$N575,1)),I$352)+1))</f>
        <v>3</v>
      </c>
      <c r="J575" s="319"/>
      <c r="K575" s="319"/>
      <c r="L575" s="319"/>
      <c r="M575" s="319"/>
      <c r="O575">
        <v>221</v>
      </c>
      <c r="P575" s="124">
        <f t="shared" ca="1" si="917"/>
        <v>-0.5</v>
      </c>
      <c r="Q575" s="124">
        <f t="shared" ca="1" si="918"/>
        <v>0</v>
      </c>
      <c r="R575" s="124">
        <f t="shared" ca="1" si="919"/>
        <v>0</v>
      </c>
      <c r="S575" s="124">
        <f t="shared" ca="1" si="920"/>
        <v>0</v>
      </c>
      <c r="T575" s="124">
        <v>0</v>
      </c>
      <c r="U575" s="124">
        <f t="shared" ca="1" si="921"/>
        <v>0</v>
      </c>
      <c r="V575" s="124">
        <f t="shared" ca="1" si="922"/>
        <v>0.5</v>
      </c>
      <c r="W575" s="124"/>
      <c r="X575" s="124"/>
      <c r="Y575" s="124"/>
      <c r="Z575" s="124"/>
    </row>
    <row r="576" spans="1:26" outlineLevel="1">
      <c r="A576">
        <f t="shared" ca="1" si="923"/>
        <v>2</v>
      </c>
      <c r="B576" t="str">
        <f t="shared" ca="1" si="916"/>
        <v>EP1 LPD1 LPS3 LPM1</v>
      </c>
      <c r="C576" s="321">
        <f ca="1">IF($A576&lt;&gt;$A575,1,MOD(C575-1+(COUNTIFS(D$353:$N$353,$A576)=COUNTIFS(D576:$N576,1)),C$352)+1)</f>
        <v>1</v>
      </c>
      <c r="D576" s="319">
        <f ca="1">IF($A576&lt;&gt;D$353,0,IF($A576&lt;&gt;$A575,1,MOD(D575-1+(COUNTIFS(E$353:$N$353,$A576)=COUNTIFS(E576:$N576,1)),D$352)+1))</f>
        <v>0</v>
      </c>
      <c r="E576" s="319">
        <f ca="1">IF($A576&lt;&gt;E$353,0,IF($A576&lt;&gt;$A575,1,MOD(E575-1+(COUNTIFS(F$353:$N$353,$A576)=COUNTIFS(F576:$N576,1)),E$352)+1))</f>
        <v>0</v>
      </c>
      <c r="F576" s="319">
        <f ca="1">IF($A576&lt;&gt;F$353,0,IF($A576&lt;&gt;$A575,1,MOD(F575-1+(COUNTIFS(G$353:$N$353,$A576)=COUNTIFS(G576:$N576,1)),F$352)+1))</f>
        <v>0</v>
      </c>
      <c r="G576" s="319">
        <f ca="1">IF($A576&lt;&gt;G$353,0,IF($A576&lt;&gt;$A575,1,MOD(G575-1+(COUNTIFS(H$353:$N$353,$A576)=COUNTIFS(H576:$N576,1)),G$352)+1))</f>
        <v>1</v>
      </c>
      <c r="H576" s="319">
        <f ca="1">IF($A576&lt;&gt;H$353,0,IF($A576&lt;&gt;$A575,1,MOD(H575-1+(COUNTIFS(I$353:$N$353,$A576)=COUNTIFS(I576:$N576,1)),H$352)+1))</f>
        <v>3</v>
      </c>
      <c r="I576" s="319">
        <f ca="1">IF($A576&lt;&gt;I$353,0,IF($A576&lt;&gt;$A575,1,MOD(I575-1+(COUNTIFS(N$353:$N$353,$A576)=COUNTIFS(N576:$N576,1)),I$352)+1))</f>
        <v>1</v>
      </c>
      <c r="J576" s="319"/>
      <c r="K576" s="319"/>
      <c r="L576" s="319"/>
      <c r="M576" s="319"/>
      <c r="O576">
        <v>222</v>
      </c>
      <c r="P576" s="124">
        <f t="shared" ca="1" si="917"/>
        <v>-0.5</v>
      </c>
      <c r="Q576" s="124">
        <f t="shared" ca="1" si="918"/>
        <v>0</v>
      </c>
      <c r="R576" s="124">
        <f t="shared" ca="1" si="919"/>
        <v>0</v>
      </c>
      <c r="S576" s="124">
        <f t="shared" ca="1" si="920"/>
        <v>0</v>
      </c>
      <c r="T576" s="124">
        <v>0</v>
      </c>
      <c r="U576" s="124">
        <f t="shared" ca="1" si="921"/>
        <v>0.5</v>
      </c>
      <c r="V576" s="124">
        <f t="shared" ca="1" si="922"/>
        <v>-0.5</v>
      </c>
      <c r="W576" s="124"/>
      <c r="X576" s="124"/>
      <c r="Y576" s="124"/>
      <c r="Z576" s="124"/>
    </row>
    <row r="577" spans="1:26" outlineLevel="1">
      <c r="A577">
        <f t="shared" ca="1" si="923"/>
        <v>2</v>
      </c>
      <c r="B577" t="str">
        <f t="shared" ca="1" si="916"/>
        <v>EP1 LPD1 LPS3 LPM2</v>
      </c>
      <c r="C577" s="321">
        <f ca="1">IF($A577&lt;&gt;$A576,1,MOD(C576-1+(COUNTIFS(D$353:$N$353,$A577)=COUNTIFS(D577:$N577,1)),C$352)+1)</f>
        <v>1</v>
      </c>
      <c r="D577" s="319">
        <f ca="1">IF($A577&lt;&gt;D$353,0,IF($A577&lt;&gt;$A576,1,MOD(D576-1+(COUNTIFS(E$353:$N$353,$A577)=COUNTIFS(E577:$N577,1)),D$352)+1))</f>
        <v>0</v>
      </c>
      <c r="E577" s="319">
        <f ca="1">IF($A577&lt;&gt;E$353,0,IF($A577&lt;&gt;$A576,1,MOD(E576-1+(COUNTIFS(F$353:$N$353,$A577)=COUNTIFS(F577:$N577,1)),E$352)+1))</f>
        <v>0</v>
      </c>
      <c r="F577" s="319">
        <f ca="1">IF($A577&lt;&gt;F$353,0,IF($A577&lt;&gt;$A576,1,MOD(F576-1+(COUNTIFS(G$353:$N$353,$A577)=COUNTIFS(G577:$N577,1)),F$352)+1))</f>
        <v>0</v>
      </c>
      <c r="G577" s="319">
        <f ca="1">IF($A577&lt;&gt;G$353,0,IF($A577&lt;&gt;$A576,1,MOD(G576-1+(COUNTIFS(H$353:$N$353,$A577)=COUNTIFS(H577:$N577,1)),G$352)+1))</f>
        <v>1</v>
      </c>
      <c r="H577" s="319">
        <f ca="1">IF($A577&lt;&gt;H$353,0,IF($A577&lt;&gt;$A576,1,MOD(H576-1+(COUNTIFS(I$353:$N$353,$A577)=COUNTIFS(I577:$N577,1)),H$352)+1))</f>
        <v>3</v>
      </c>
      <c r="I577" s="319">
        <f ca="1">IF($A577&lt;&gt;I$353,0,IF($A577&lt;&gt;$A576,1,MOD(I576-1+(COUNTIFS(N$353:$N$353,$A577)=COUNTIFS(N577:$N577,1)),I$352)+1))</f>
        <v>2</v>
      </c>
      <c r="J577" s="319"/>
      <c r="K577" s="319"/>
      <c r="L577" s="319"/>
      <c r="M577" s="319"/>
      <c r="O577">
        <v>223</v>
      </c>
      <c r="P577" s="124">
        <f t="shared" ca="1" si="917"/>
        <v>-0.5</v>
      </c>
      <c r="Q577" s="124">
        <f t="shared" ca="1" si="918"/>
        <v>0</v>
      </c>
      <c r="R577" s="124">
        <f t="shared" ca="1" si="919"/>
        <v>0</v>
      </c>
      <c r="S577" s="124">
        <f t="shared" ca="1" si="920"/>
        <v>0</v>
      </c>
      <c r="T577" s="124">
        <v>0</v>
      </c>
      <c r="U577" s="124">
        <f t="shared" ca="1" si="921"/>
        <v>0.5</v>
      </c>
      <c r="V577" s="124">
        <f t="shared" ca="1" si="922"/>
        <v>0</v>
      </c>
      <c r="W577" s="124"/>
      <c r="X577" s="124"/>
      <c r="Y577" s="124"/>
      <c r="Z577" s="124"/>
    </row>
    <row r="578" spans="1:26" outlineLevel="1">
      <c r="A578">
        <f t="shared" ca="1" si="923"/>
        <v>2</v>
      </c>
      <c r="B578" t="str">
        <f t="shared" ca="1" si="916"/>
        <v>EP1 LPD1 LPS3 LPM3</v>
      </c>
      <c r="C578" s="321">
        <f ca="1">IF($A578&lt;&gt;$A577,1,MOD(C577-1+(COUNTIFS(D$353:$N$353,$A578)=COUNTIFS(D578:$N578,1)),C$352)+1)</f>
        <v>1</v>
      </c>
      <c r="D578" s="319">
        <f ca="1">IF($A578&lt;&gt;D$353,0,IF($A578&lt;&gt;$A577,1,MOD(D577-1+(COUNTIFS(E$353:$N$353,$A578)=COUNTIFS(E578:$N578,1)),D$352)+1))</f>
        <v>0</v>
      </c>
      <c r="E578" s="319">
        <f ca="1">IF($A578&lt;&gt;E$353,0,IF($A578&lt;&gt;$A577,1,MOD(E577-1+(COUNTIFS(F$353:$N$353,$A578)=COUNTIFS(F578:$N578,1)),E$352)+1))</f>
        <v>0</v>
      </c>
      <c r="F578" s="319">
        <f ca="1">IF($A578&lt;&gt;F$353,0,IF($A578&lt;&gt;$A577,1,MOD(F577-1+(COUNTIFS(G$353:$N$353,$A578)=COUNTIFS(G578:$N578,1)),F$352)+1))</f>
        <v>0</v>
      </c>
      <c r="G578" s="319">
        <f ca="1">IF($A578&lt;&gt;G$353,0,IF($A578&lt;&gt;$A577,1,MOD(G577-1+(COUNTIFS(H$353:$N$353,$A578)=COUNTIFS(H578:$N578,1)),G$352)+1))</f>
        <v>1</v>
      </c>
      <c r="H578" s="319">
        <f ca="1">IF($A578&lt;&gt;H$353,0,IF($A578&lt;&gt;$A577,1,MOD(H577-1+(COUNTIFS(I$353:$N$353,$A578)=COUNTIFS(I578:$N578,1)),H$352)+1))</f>
        <v>3</v>
      </c>
      <c r="I578" s="319">
        <f ca="1">IF($A578&lt;&gt;I$353,0,IF($A578&lt;&gt;$A577,1,MOD(I577-1+(COUNTIFS(N$353:$N$353,$A578)=COUNTIFS(N578:$N578,1)),I$352)+1))</f>
        <v>3</v>
      </c>
      <c r="J578" s="319"/>
      <c r="K578" s="319"/>
      <c r="L578" s="319"/>
      <c r="M578" s="319"/>
      <c r="O578">
        <v>224</v>
      </c>
      <c r="P578" s="124">
        <f t="shared" ca="1" si="917"/>
        <v>-0.5</v>
      </c>
      <c r="Q578" s="124">
        <f t="shared" ca="1" si="918"/>
        <v>0</v>
      </c>
      <c r="R578" s="124">
        <f t="shared" ca="1" si="919"/>
        <v>0</v>
      </c>
      <c r="S578" s="124">
        <f t="shared" ca="1" si="920"/>
        <v>0</v>
      </c>
      <c r="T578" s="124">
        <v>0</v>
      </c>
      <c r="U578" s="124">
        <f t="shared" ca="1" si="921"/>
        <v>0.5</v>
      </c>
      <c r="V578" s="124">
        <f t="shared" ca="1" si="922"/>
        <v>0.5</v>
      </c>
      <c r="W578" s="124"/>
      <c r="X578" s="124"/>
      <c r="Y578" s="124"/>
      <c r="Z578" s="124"/>
    </row>
    <row r="579" spans="1:26" outlineLevel="1">
      <c r="A579">
        <f t="shared" ca="1" si="923"/>
        <v>2</v>
      </c>
      <c r="B579" t="str">
        <f t="shared" ca="1" si="916"/>
        <v>EP2 LPD1 LPS1 LPM1</v>
      </c>
      <c r="C579" s="321">
        <f ca="1">IF($A579&lt;&gt;$A578,1,MOD(C578-1+(COUNTIFS(D$353:$N$353,$A579)=COUNTIFS(D579:$N579,1)),C$352)+1)</f>
        <v>2</v>
      </c>
      <c r="D579" s="319">
        <f ca="1">IF($A579&lt;&gt;D$353,0,IF($A579&lt;&gt;$A578,1,MOD(D578-1+(COUNTIFS(E$353:$N$353,$A579)=COUNTIFS(E579:$N579,1)),D$352)+1))</f>
        <v>0</v>
      </c>
      <c r="E579" s="319">
        <f ca="1">IF($A579&lt;&gt;E$353,0,IF($A579&lt;&gt;$A578,1,MOD(E578-1+(COUNTIFS(F$353:$N$353,$A579)=COUNTIFS(F579:$N579,1)),E$352)+1))</f>
        <v>0</v>
      </c>
      <c r="F579" s="319">
        <f ca="1">IF($A579&lt;&gt;F$353,0,IF($A579&lt;&gt;$A578,1,MOD(F578-1+(COUNTIFS(G$353:$N$353,$A579)=COUNTIFS(G579:$N579,1)),F$352)+1))</f>
        <v>0</v>
      </c>
      <c r="G579" s="319">
        <f ca="1">IF($A579&lt;&gt;G$353,0,IF($A579&lt;&gt;$A578,1,MOD(G578-1+(COUNTIFS(H$353:$N$353,$A579)=COUNTIFS(H579:$N579,1)),G$352)+1))</f>
        <v>1</v>
      </c>
      <c r="H579" s="319">
        <f ca="1">IF($A579&lt;&gt;H$353,0,IF($A579&lt;&gt;$A578,1,MOD(H578-1+(COUNTIFS(I$353:$N$353,$A579)=COUNTIFS(I579:$N579,1)),H$352)+1))</f>
        <v>1</v>
      </c>
      <c r="I579" s="319">
        <f ca="1">IF($A579&lt;&gt;I$353,0,IF($A579&lt;&gt;$A578,1,MOD(I578-1+(COUNTIFS(N$353:$N$353,$A579)=COUNTIFS(N579:$N579,1)),I$352)+1))</f>
        <v>1</v>
      </c>
      <c r="J579" s="319"/>
      <c r="K579" s="319"/>
      <c r="L579" s="319"/>
      <c r="M579" s="319"/>
      <c r="O579">
        <v>225</v>
      </c>
      <c r="P579" s="124">
        <f t="shared" ca="1" si="917"/>
        <v>0</v>
      </c>
      <c r="Q579" s="124">
        <f t="shared" ca="1" si="918"/>
        <v>0</v>
      </c>
      <c r="R579" s="124">
        <f t="shared" ca="1" si="919"/>
        <v>0</v>
      </c>
      <c r="S579" s="124">
        <f t="shared" ca="1" si="920"/>
        <v>0</v>
      </c>
      <c r="T579" s="124">
        <v>0</v>
      </c>
      <c r="U579" s="124">
        <f t="shared" ca="1" si="921"/>
        <v>-0.5</v>
      </c>
      <c r="V579" s="124">
        <f t="shared" ca="1" si="922"/>
        <v>-0.5</v>
      </c>
      <c r="W579" s="124"/>
      <c r="X579" s="124"/>
      <c r="Y579" s="124"/>
      <c r="Z579" s="124"/>
    </row>
    <row r="580" spans="1:26" outlineLevel="1">
      <c r="A580">
        <f t="shared" ca="1" si="923"/>
        <v>2</v>
      </c>
      <c r="B580" t="str">
        <f t="shared" ca="1" si="916"/>
        <v>EP2 LPD1 LPS1 LPM2</v>
      </c>
      <c r="C580" s="321">
        <f ca="1">IF($A580&lt;&gt;$A579,1,MOD(C579-1+(COUNTIFS(D$353:$N$353,$A580)=COUNTIFS(D580:$N580,1)),C$352)+1)</f>
        <v>2</v>
      </c>
      <c r="D580" s="319">
        <f ca="1">IF($A580&lt;&gt;D$353,0,IF($A580&lt;&gt;$A579,1,MOD(D579-1+(COUNTIFS(E$353:$N$353,$A580)=COUNTIFS(E580:$N580,1)),D$352)+1))</f>
        <v>0</v>
      </c>
      <c r="E580" s="319">
        <f ca="1">IF($A580&lt;&gt;E$353,0,IF($A580&lt;&gt;$A579,1,MOD(E579-1+(COUNTIFS(F$353:$N$353,$A580)=COUNTIFS(F580:$N580,1)),E$352)+1))</f>
        <v>0</v>
      </c>
      <c r="F580" s="319">
        <f ca="1">IF($A580&lt;&gt;F$353,0,IF($A580&lt;&gt;$A579,1,MOD(F579-1+(COUNTIFS(G$353:$N$353,$A580)=COUNTIFS(G580:$N580,1)),F$352)+1))</f>
        <v>0</v>
      </c>
      <c r="G580" s="319">
        <f ca="1">IF($A580&lt;&gt;G$353,0,IF($A580&lt;&gt;$A579,1,MOD(G579-1+(COUNTIFS(H$353:$N$353,$A580)=COUNTIFS(H580:$N580,1)),G$352)+1))</f>
        <v>1</v>
      </c>
      <c r="H580" s="319">
        <f ca="1">IF($A580&lt;&gt;H$353,0,IF($A580&lt;&gt;$A579,1,MOD(H579-1+(COUNTIFS(I$353:$N$353,$A580)=COUNTIFS(I580:$N580,1)),H$352)+1))</f>
        <v>1</v>
      </c>
      <c r="I580" s="319">
        <f ca="1">IF($A580&lt;&gt;I$353,0,IF($A580&lt;&gt;$A579,1,MOD(I579-1+(COUNTIFS(N$353:$N$353,$A580)=COUNTIFS(N580:$N580,1)),I$352)+1))</f>
        <v>2</v>
      </c>
      <c r="J580" s="319"/>
      <c r="K580" s="319"/>
      <c r="L580" s="319"/>
      <c r="M580" s="319"/>
      <c r="O580">
        <v>226</v>
      </c>
      <c r="P580" s="124">
        <f t="shared" ca="1" si="917"/>
        <v>0</v>
      </c>
      <c r="Q580" s="124">
        <f t="shared" ca="1" si="918"/>
        <v>0</v>
      </c>
      <c r="R580" s="124">
        <f t="shared" ca="1" si="919"/>
        <v>0</v>
      </c>
      <c r="S580" s="124">
        <f t="shared" ca="1" si="920"/>
        <v>0</v>
      </c>
      <c r="T580" s="124">
        <v>0</v>
      </c>
      <c r="U580" s="124">
        <f t="shared" ca="1" si="921"/>
        <v>-0.5</v>
      </c>
      <c r="V580" s="124">
        <f t="shared" ca="1" si="922"/>
        <v>0</v>
      </c>
      <c r="W580" s="124"/>
      <c r="X580" s="124"/>
      <c r="Y580" s="124"/>
      <c r="Z580" s="124"/>
    </row>
    <row r="581" spans="1:26" outlineLevel="1">
      <c r="A581">
        <f t="shared" ca="1" si="923"/>
        <v>2</v>
      </c>
      <c r="B581" t="str">
        <f t="shared" ca="1" si="916"/>
        <v>EP2 LPD1 LPS1 LPM3</v>
      </c>
      <c r="C581" s="321">
        <f ca="1">IF($A581&lt;&gt;$A580,1,MOD(C580-1+(COUNTIFS(D$353:$N$353,$A581)=COUNTIFS(D581:$N581,1)),C$352)+1)</f>
        <v>2</v>
      </c>
      <c r="D581" s="319">
        <f ca="1">IF($A581&lt;&gt;D$353,0,IF($A581&lt;&gt;$A580,1,MOD(D580-1+(COUNTIFS(E$353:$N$353,$A581)=COUNTIFS(E581:$N581,1)),D$352)+1))</f>
        <v>0</v>
      </c>
      <c r="E581" s="319">
        <f ca="1">IF($A581&lt;&gt;E$353,0,IF($A581&lt;&gt;$A580,1,MOD(E580-1+(COUNTIFS(F$353:$N$353,$A581)=COUNTIFS(F581:$N581,1)),E$352)+1))</f>
        <v>0</v>
      </c>
      <c r="F581" s="319">
        <f ca="1">IF($A581&lt;&gt;F$353,0,IF($A581&lt;&gt;$A580,1,MOD(F580-1+(COUNTIFS(G$353:$N$353,$A581)=COUNTIFS(G581:$N581,1)),F$352)+1))</f>
        <v>0</v>
      </c>
      <c r="G581" s="319">
        <f ca="1">IF($A581&lt;&gt;G$353,0,IF($A581&lt;&gt;$A580,1,MOD(G580-1+(COUNTIFS(H$353:$N$353,$A581)=COUNTIFS(H581:$N581,1)),G$352)+1))</f>
        <v>1</v>
      </c>
      <c r="H581" s="319">
        <f ca="1">IF($A581&lt;&gt;H$353,0,IF($A581&lt;&gt;$A580,1,MOD(H580-1+(COUNTIFS(I$353:$N$353,$A581)=COUNTIFS(I581:$N581,1)),H$352)+1))</f>
        <v>1</v>
      </c>
      <c r="I581" s="319">
        <f ca="1">IF($A581&lt;&gt;I$353,0,IF($A581&lt;&gt;$A580,1,MOD(I580-1+(COUNTIFS(N$353:$N$353,$A581)=COUNTIFS(N581:$N581,1)),I$352)+1))</f>
        <v>3</v>
      </c>
      <c r="J581" s="319"/>
      <c r="K581" s="319"/>
      <c r="L581" s="319"/>
      <c r="M581" s="319"/>
      <c r="O581">
        <v>227</v>
      </c>
      <c r="P581" s="124">
        <f t="shared" ca="1" si="917"/>
        <v>0</v>
      </c>
      <c r="Q581" s="124">
        <f t="shared" ca="1" si="918"/>
        <v>0</v>
      </c>
      <c r="R581" s="124">
        <f t="shared" ca="1" si="919"/>
        <v>0</v>
      </c>
      <c r="S581" s="124">
        <f t="shared" ca="1" si="920"/>
        <v>0</v>
      </c>
      <c r="T581" s="124">
        <v>0</v>
      </c>
      <c r="U581" s="124">
        <f t="shared" ca="1" si="921"/>
        <v>-0.5</v>
      </c>
      <c r="V581" s="124">
        <f t="shared" ca="1" si="922"/>
        <v>0.5</v>
      </c>
      <c r="W581" s="124"/>
      <c r="X581" s="124"/>
      <c r="Y581" s="124"/>
      <c r="Z581" s="124"/>
    </row>
    <row r="582" spans="1:26" outlineLevel="1">
      <c r="A582">
        <f t="shared" ca="1" si="923"/>
        <v>2</v>
      </c>
      <c r="B582" t="str">
        <f t="shared" ca="1" si="916"/>
        <v>EP2 LPD1 LPS2 LPM1</v>
      </c>
      <c r="C582" s="321">
        <f ca="1">IF($A582&lt;&gt;$A581,1,MOD(C581-1+(COUNTIFS(D$353:$N$353,$A582)=COUNTIFS(D582:$N582,1)),C$352)+1)</f>
        <v>2</v>
      </c>
      <c r="D582" s="319">
        <f ca="1">IF($A582&lt;&gt;D$353,0,IF($A582&lt;&gt;$A581,1,MOD(D581-1+(COUNTIFS(E$353:$N$353,$A582)=COUNTIFS(E582:$N582,1)),D$352)+1))</f>
        <v>0</v>
      </c>
      <c r="E582" s="319">
        <f ca="1">IF($A582&lt;&gt;E$353,0,IF($A582&lt;&gt;$A581,1,MOD(E581-1+(COUNTIFS(F$353:$N$353,$A582)=COUNTIFS(F582:$N582,1)),E$352)+1))</f>
        <v>0</v>
      </c>
      <c r="F582" s="319">
        <f ca="1">IF($A582&lt;&gt;F$353,0,IF($A582&lt;&gt;$A581,1,MOD(F581-1+(COUNTIFS(G$353:$N$353,$A582)=COUNTIFS(G582:$N582,1)),F$352)+1))</f>
        <v>0</v>
      </c>
      <c r="G582" s="319">
        <f ca="1">IF($A582&lt;&gt;G$353,0,IF($A582&lt;&gt;$A581,1,MOD(G581-1+(COUNTIFS(H$353:$N$353,$A582)=COUNTIFS(H582:$N582,1)),G$352)+1))</f>
        <v>1</v>
      </c>
      <c r="H582" s="319">
        <f ca="1">IF($A582&lt;&gt;H$353,0,IF($A582&lt;&gt;$A581,1,MOD(H581-1+(COUNTIFS(I$353:$N$353,$A582)=COUNTIFS(I582:$N582,1)),H$352)+1))</f>
        <v>2</v>
      </c>
      <c r="I582" s="319">
        <f ca="1">IF($A582&lt;&gt;I$353,0,IF($A582&lt;&gt;$A581,1,MOD(I581-1+(COUNTIFS(N$353:$N$353,$A582)=COUNTIFS(N582:$N582,1)),I$352)+1))</f>
        <v>1</v>
      </c>
      <c r="J582" s="319"/>
      <c r="K582" s="319"/>
      <c r="L582" s="319"/>
      <c r="M582" s="319"/>
      <c r="O582">
        <v>228</v>
      </c>
      <c r="P582" s="124">
        <f t="shared" ca="1" si="917"/>
        <v>0</v>
      </c>
      <c r="Q582" s="124">
        <f t="shared" ca="1" si="918"/>
        <v>0</v>
      </c>
      <c r="R582" s="124">
        <f t="shared" ca="1" si="919"/>
        <v>0</v>
      </c>
      <c r="S582" s="124">
        <f t="shared" ca="1" si="920"/>
        <v>0</v>
      </c>
      <c r="T582" s="124">
        <v>0</v>
      </c>
      <c r="U582" s="124">
        <f t="shared" ca="1" si="921"/>
        <v>0</v>
      </c>
      <c r="V582" s="124">
        <f t="shared" ca="1" si="922"/>
        <v>-0.5</v>
      </c>
      <c r="W582" s="124"/>
      <c r="X582" s="124"/>
      <c r="Y582" s="124"/>
      <c r="Z582" s="124"/>
    </row>
    <row r="583" spans="1:26" outlineLevel="1">
      <c r="A583">
        <f t="shared" ca="1" si="923"/>
        <v>2</v>
      </c>
      <c r="B583" t="str">
        <f t="shared" ca="1" si="916"/>
        <v>EP2 LPD1 LPS2 LPM2</v>
      </c>
      <c r="C583" s="321">
        <f ca="1">IF($A583&lt;&gt;$A582,1,MOD(C582-1+(COUNTIFS(D$353:$N$353,$A583)=COUNTIFS(D583:$N583,1)),C$352)+1)</f>
        <v>2</v>
      </c>
      <c r="D583" s="319">
        <f ca="1">IF($A583&lt;&gt;D$353,0,IF($A583&lt;&gt;$A582,1,MOD(D582-1+(COUNTIFS(E$353:$N$353,$A583)=COUNTIFS(E583:$N583,1)),D$352)+1))</f>
        <v>0</v>
      </c>
      <c r="E583" s="319">
        <f ca="1">IF($A583&lt;&gt;E$353,0,IF($A583&lt;&gt;$A582,1,MOD(E582-1+(COUNTIFS(F$353:$N$353,$A583)=COUNTIFS(F583:$N583,1)),E$352)+1))</f>
        <v>0</v>
      </c>
      <c r="F583" s="319">
        <f ca="1">IF($A583&lt;&gt;F$353,0,IF($A583&lt;&gt;$A582,1,MOD(F582-1+(COUNTIFS(G$353:$N$353,$A583)=COUNTIFS(G583:$N583,1)),F$352)+1))</f>
        <v>0</v>
      </c>
      <c r="G583" s="319">
        <f ca="1">IF($A583&lt;&gt;G$353,0,IF($A583&lt;&gt;$A582,1,MOD(G582-1+(COUNTIFS(H$353:$N$353,$A583)=COUNTIFS(H583:$N583,1)),G$352)+1))</f>
        <v>1</v>
      </c>
      <c r="H583" s="319">
        <f ca="1">IF($A583&lt;&gt;H$353,0,IF($A583&lt;&gt;$A582,1,MOD(H582-1+(COUNTIFS(I$353:$N$353,$A583)=COUNTIFS(I583:$N583,1)),H$352)+1))</f>
        <v>2</v>
      </c>
      <c r="I583" s="319">
        <f ca="1">IF($A583&lt;&gt;I$353,0,IF($A583&lt;&gt;$A582,1,MOD(I582-1+(COUNTIFS(N$353:$N$353,$A583)=COUNTIFS(N583:$N583,1)),I$352)+1))</f>
        <v>2</v>
      </c>
      <c r="J583" s="319"/>
      <c r="K583" s="319"/>
      <c r="L583" s="319"/>
      <c r="M583" s="319"/>
      <c r="O583">
        <v>229</v>
      </c>
      <c r="P583" s="124">
        <f t="shared" ca="1" si="917"/>
        <v>0</v>
      </c>
      <c r="Q583" s="124">
        <f t="shared" ca="1" si="918"/>
        <v>0</v>
      </c>
      <c r="R583" s="124">
        <f t="shared" ca="1" si="919"/>
        <v>0</v>
      </c>
      <c r="S583" s="124">
        <f t="shared" ca="1" si="920"/>
        <v>0</v>
      </c>
      <c r="T583" s="124">
        <v>0</v>
      </c>
      <c r="U583" s="124">
        <f t="shared" ca="1" si="921"/>
        <v>0</v>
      </c>
      <c r="V583" s="124">
        <f t="shared" ca="1" si="922"/>
        <v>0</v>
      </c>
      <c r="W583" s="124"/>
      <c r="X583" s="124"/>
      <c r="Y583" s="124"/>
      <c r="Z583" s="124"/>
    </row>
    <row r="584" spans="1:26" outlineLevel="1">
      <c r="A584">
        <f t="shared" ca="1" si="923"/>
        <v>2</v>
      </c>
      <c r="B584" t="str">
        <f t="shared" ca="1" si="916"/>
        <v>EP2 LPD1 LPS2 LPM3</v>
      </c>
      <c r="C584" s="321">
        <f ca="1">IF($A584&lt;&gt;$A583,1,MOD(C583-1+(COUNTIFS(D$353:$N$353,$A584)=COUNTIFS(D584:$N584,1)),C$352)+1)</f>
        <v>2</v>
      </c>
      <c r="D584" s="319">
        <f ca="1">IF($A584&lt;&gt;D$353,0,IF($A584&lt;&gt;$A583,1,MOD(D583-1+(COUNTIFS(E$353:$N$353,$A584)=COUNTIFS(E584:$N584,1)),D$352)+1))</f>
        <v>0</v>
      </c>
      <c r="E584" s="319">
        <f ca="1">IF($A584&lt;&gt;E$353,0,IF($A584&lt;&gt;$A583,1,MOD(E583-1+(COUNTIFS(F$353:$N$353,$A584)=COUNTIFS(F584:$N584,1)),E$352)+1))</f>
        <v>0</v>
      </c>
      <c r="F584" s="319">
        <f ca="1">IF($A584&lt;&gt;F$353,0,IF($A584&lt;&gt;$A583,1,MOD(F583-1+(COUNTIFS(G$353:$N$353,$A584)=COUNTIFS(G584:$N584,1)),F$352)+1))</f>
        <v>0</v>
      </c>
      <c r="G584" s="319">
        <f ca="1">IF($A584&lt;&gt;G$353,0,IF($A584&lt;&gt;$A583,1,MOD(G583-1+(COUNTIFS(H$353:$N$353,$A584)=COUNTIFS(H584:$N584,1)),G$352)+1))</f>
        <v>1</v>
      </c>
      <c r="H584" s="319">
        <f ca="1">IF($A584&lt;&gt;H$353,0,IF($A584&lt;&gt;$A583,1,MOD(H583-1+(COUNTIFS(I$353:$N$353,$A584)=COUNTIFS(I584:$N584,1)),H$352)+1))</f>
        <v>2</v>
      </c>
      <c r="I584" s="319">
        <f ca="1">IF($A584&lt;&gt;I$353,0,IF($A584&lt;&gt;$A583,1,MOD(I583-1+(COUNTIFS(N$353:$N$353,$A584)=COUNTIFS(N584:$N584,1)),I$352)+1))</f>
        <v>3</v>
      </c>
      <c r="J584" s="319"/>
      <c r="K584" s="319"/>
      <c r="L584" s="319"/>
      <c r="M584" s="319"/>
      <c r="O584">
        <v>230</v>
      </c>
      <c r="P584" s="124">
        <f t="shared" ca="1" si="917"/>
        <v>0</v>
      </c>
      <c r="Q584" s="124">
        <f t="shared" ca="1" si="918"/>
        <v>0</v>
      </c>
      <c r="R584" s="124">
        <f t="shared" ca="1" si="919"/>
        <v>0</v>
      </c>
      <c r="S584" s="124">
        <f t="shared" ca="1" si="920"/>
        <v>0</v>
      </c>
      <c r="T584" s="124">
        <v>0</v>
      </c>
      <c r="U584" s="124">
        <f t="shared" ca="1" si="921"/>
        <v>0</v>
      </c>
      <c r="V584" s="124">
        <f t="shared" ca="1" si="922"/>
        <v>0.5</v>
      </c>
      <c r="W584" s="124"/>
      <c r="X584" s="124"/>
      <c r="Y584" s="124"/>
      <c r="Z584" s="124"/>
    </row>
    <row r="585" spans="1:26" outlineLevel="1">
      <c r="A585">
        <f t="shared" ca="1" si="923"/>
        <v>2</v>
      </c>
      <c r="B585" t="str">
        <f t="shared" ca="1" si="916"/>
        <v>EP2 LPD1 LPS3 LPM1</v>
      </c>
      <c r="C585" s="321">
        <f ca="1">IF($A585&lt;&gt;$A584,1,MOD(C584-1+(COUNTIFS(D$353:$N$353,$A585)=COUNTIFS(D585:$N585,1)),C$352)+1)</f>
        <v>2</v>
      </c>
      <c r="D585" s="319">
        <f ca="1">IF($A585&lt;&gt;D$353,0,IF($A585&lt;&gt;$A584,1,MOD(D584-1+(COUNTIFS(E$353:$N$353,$A585)=COUNTIFS(E585:$N585,1)),D$352)+1))</f>
        <v>0</v>
      </c>
      <c r="E585" s="319">
        <f ca="1">IF($A585&lt;&gt;E$353,0,IF($A585&lt;&gt;$A584,1,MOD(E584-1+(COUNTIFS(F$353:$N$353,$A585)=COUNTIFS(F585:$N585,1)),E$352)+1))</f>
        <v>0</v>
      </c>
      <c r="F585" s="319">
        <f ca="1">IF($A585&lt;&gt;F$353,0,IF($A585&lt;&gt;$A584,1,MOD(F584-1+(COUNTIFS(G$353:$N$353,$A585)=COUNTIFS(G585:$N585,1)),F$352)+1))</f>
        <v>0</v>
      </c>
      <c r="G585" s="319">
        <f ca="1">IF($A585&lt;&gt;G$353,0,IF($A585&lt;&gt;$A584,1,MOD(G584-1+(COUNTIFS(H$353:$N$353,$A585)=COUNTIFS(H585:$N585,1)),G$352)+1))</f>
        <v>1</v>
      </c>
      <c r="H585" s="319">
        <f ca="1">IF($A585&lt;&gt;H$353,0,IF($A585&lt;&gt;$A584,1,MOD(H584-1+(COUNTIFS(I$353:$N$353,$A585)=COUNTIFS(I585:$N585,1)),H$352)+1))</f>
        <v>3</v>
      </c>
      <c r="I585" s="319">
        <f ca="1">IF($A585&lt;&gt;I$353,0,IF($A585&lt;&gt;$A584,1,MOD(I584-1+(COUNTIFS(N$353:$N$353,$A585)=COUNTIFS(N585:$N585,1)),I$352)+1))</f>
        <v>1</v>
      </c>
      <c r="J585" s="319"/>
      <c r="K585" s="319"/>
      <c r="L585" s="319"/>
      <c r="M585" s="319"/>
      <c r="O585">
        <v>231</v>
      </c>
      <c r="P585" s="124">
        <f t="shared" ca="1" si="917"/>
        <v>0</v>
      </c>
      <c r="Q585" s="124">
        <f t="shared" ca="1" si="918"/>
        <v>0</v>
      </c>
      <c r="R585" s="124">
        <f t="shared" ca="1" si="919"/>
        <v>0</v>
      </c>
      <c r="S585" s="124">
        <f t="shared" ca="1" si="920"/>
        <v>0</v>
      </c>
      <c r="T585" s="124">
        <v>0</v>
      </c>
      <c r="U585" s="124">
        <f t="shared" ca="1" si="921"/>
        <v>0.5</v>
      </c>
      <c r="V585" s="124">
        <f t="shared" ca="1" si="922"/>
        <v>-0.5</v>
      </c>
      <c r="W585" s="124"/>
      <c r="X585" s="124"/>
      <c r="Y585" s="124"/>
      <c r="Z585" s="124"/>
    </row>
    <row r="586" spans="1:26" outlineLevel="1">
      <c r="A586">
        <f t="shared" ca="1" si="923"/>
        <v>2</v>
      </c>
      <c r="B586" t="str">
        <f t="shared" ca="1" si="916"/>
        <v>EP2 LPD1 LPS3 LPM2</v>
      </c>
      <c r="C586" s="321">
        <f ca="1">IF($A586&lt;&gt;$A585,1,MOD(C585-1+(COUNTIFS(D$353:$N$353,$A586)=COUNTIFS(D586:$N586,1)),C$352)+1)</f>
        <v>2</v>
      </c>
      <c r="D586" s="319">
        <f ca="1">IF($A586&lt;&gt;D$353,0,IF($A586&lt;&gt;$A585,1,MOD(D585-1+(COUNTIFS(E$353:$N$353,$A586)=COUNTIFS(E586:$N586,1)),D$352)+1))</f>
        <v>0</v>
      </c>
      <c r="E586" s="319">
        <f ca="1">IF($A586&lt;&gt;E$353,0,IF($A586&lt;&gt;$A585,1,MOD(E585-1+(COUNTIFS(F$353:$N$353,$A586)=COUNTIFS(F586:$N586,1)),E$352)+1))</f>
        <v>0</v>
      </c>
      <c r="F586" s="319">
        <f ca="1">IF($A586&lt;&gt;F$353,0,IF($A586&lt;&gt;$A585,1,MOD(F585-1+(COUNTIFS(G$353:$N$353,$A586)=COUNTIFS(G586:$N586,1)),F$352)+1))</f>
        <v>0</v>
      </c>
      <c r="G586" s="319">
        <f ca="1">IF($A586&lt;&gt;G$353,0,IF($A586&lt;&gt;$A585,1,MOD(G585-1+(COUNTIFS(H$353:$N$353,$A586)=COUNTIFS(H586:$N586,1)),G$352)+1))</f>
        <v>1</v>
      </c>
      <c r="H586" s="319">
        <f ca="1">IF($A586&lt;&gt;H$353,0,IF($A586&lt;&gt;$A585,1,MOD(H585-1+(COUNTIFS(I$353:$N$353,$A586)=COUNTIFS(I586:$N586,1)),H$352)+1))</f>
        <v>3</v>
      </c>
      <c r="I586" s="319">
        <f ca="1">IF($A586&lt;&gt;I$353,0,IF($A586&lt;&gt;$A585,1,MOD(I585-1+(COUNTIFS(N$353:$N$353,$A586)=COUNTIFS(N586:$N586,1)),I$352)+1))</f>
        <v>2</v>
      </c>
      <c r="J586" s="319"/>
      <c r="K586" s="319"/>
      <c r="L586" s="319"/>
      <c r="M586" s="319"/>
      <c r="O586">
        <v>232</v>
      </c>
      <c r="P586" s="124">
        <f t="shared" ca="1" si="917"/>
        <v>0</v>
      </c>
      <c r="Q586" s="124">
        <f t="shared" ca="1" si="918"/>
        <v>0</v>
      </c>
      <c r="R586" s="124">
        <f t="shared" ca="1" si="919"/>
        <v>0</v>
      </c>
      <c r="S586" s="124">
        <f t="shared" ca="1" si="920"/>
        <v>0</v>
      </c>
      <c r="T586" s="124">
        <v>0</v>
      </c>
      <c r="U586" s="124">
        <f t="shared" ca="1" si="921"/>
        <v>0.5</v>
      </c>
      <c r="V586" s="124">
        <f t="shared" ca="1" si="922"/>
        <v>0</v>
      </c>
      <c r="W586" s="124"/>
      <c r="X586" s="124"/>
      <c r="Y586" s="124"/>
      <c r="Z586" s="124"/>
    </row>
    <row r="587" spans="1:26" outlineLevel="1">
      <c r="A587">
        <f t="shared" ca="1" si="923"/>
        <v>2</v>
      </c>
      <c r="B587" t="str">
        <f t="shared" ca="1" si="916"/>
        <v>EP2 LPD1 LPS3 LPM3</v>
      </c>
      <c r="C587" s="321">
        <f ca="1">IF($A587&lt;&gt;$A586,1,MOD(C586-1+(COUNTIFS(D$353:$N$353,$A587)=COUNTIFS(D587:$N587,1)),C$352)+1)</f>
        <v>2</v>
      </c>
      <c r="D587" s="319">
        <f ca="1">IF($A587&lt;&gt;D$353,0,IF($A587&lt;&gt;$A586,1,MOD(D586-1+(COUNTIFS(E$353:$N$353,$A587)=COUNTIFS(E587:$N587,1)),D$352)+1))</f>
        <v>0</v>
      </c>
      <c r="E587" s="319">
        <f ca="1">IF($A587&lt;&gt;E$353,0,IF($A587&lt;&gt;$A586,1,MOD(E586-1+(COUNTIFS(F$353:$N$353,$A587)=COUNTIFS(F587:$N587,1)),E$352)+1))</f>
        <v>0</v>
      </c>
      <c r="F587" s="319">
        <f ca="1">IF($A587&lt;&gt;F$353,0,IF($A587&lt;&gt;$A586,1,MOD(F586-1+(COUNTIFS(G$353:$N$353,$A587)=COUNTIFS(G587:$N587,1)),F$352)+1))</f>
        <v>0</v>
      </c>
      <c r="G587" s="319">
        <f ca="1">IF($A587&lt;&gt;G$353,0,IF($A587&lt;&gt;$A586,1,MOD(G586-1+(COUNTIFS(H$353:$N$353,$A587)=COUNTIFS(H587:$N587,1)),G$352)+1))</f>
        <v>1</v>
      </c>
      <c r="H587" s="319">
        <f ca="1">IF($A587&lt;&gt;H$353,0,IF($A587&lt;&gt;$A586,1,MOD(H586-1+(COUNTIFS(I$353:$N$353,$A587)=COUNTIFS(I587:$N587,1)),H$352)+1))</f>
        <v>3</v>
      </c>
      <c r="I587" s="319">
        <f ca="1">IF($A587&lt;&gt;I$353,0,IF($A587&lt;&gt;$A586,1,MOD(I586-1+(COUNTIFS(N$353:$N$353,$A587)=COUNTIFS(N587:$N587,1)),I$352)+1))</f>
        <v>3</v>
      </c>
      <c r="J587" s="319"/>
      <c r="K587" s="319"/>
      <c r="L587" s="319"/>
      <c r="M587" s="319"/>
      <c r="O587">
        <v>233</v>
      </c>
      <c r="P587" s="124">
        <f t="shared" ca="1" si="917"/>
        <v>0</v>
      </c>
      <c r="Q587" s="124">
        <f t="shared" ca="1" si="918"/>
        <v>0</v>
      </c>
      <c r="R587" s="124">
        <f t="shared" ca="1" si="919"/>
        <v>0</v>
      </c>
      <c r="S587" s="124">
        <f t="shared" ca="1" si="920"/>
        <v>0</v>
      </c>
      <c r="T587" s="124">
        <v>0</v>
      </c>
      <c r="U587" s="124">
        <f t="shared" ca="1" si="921"/>
        <v>0.5</v>
      </c>
      <c r="V587" s="124">
        <f t="shared" ca="1" si="922"/>
        <v>0.5</v>
      </c>
      <c r="W587" s="124"/>
      <c r="X587" s="124"/>
      <c r="Y587" s="124"/>
      <c r="Z587" s="124"/>
    </row>
    <row r="588" spans="1:26" outlineLevel="1">
      <c r="A588">
        <f t="shared" ca="1" si="923"/>
        <v>2</v>
      </c>
      <c r="B588" t="str">
        <f t="shared" ca="1" si="916"/>
        <v>EP3 LPD1 LPS1 LPM1</v>
      </c>
      <c r="C588" s="321">
        <f ca="1">IF($A588&lt;&gt;$A587,1,MOD(C587-1+(COUNTIFS(D$353:$N$353,$A588)=COUNTIFS(D588:$N588,1)),C$352)+1)</f>
        <v>3</v>
      </c>
      <c r="D588" s="319">
        <f ca="1">IF($A588&lt;&gt;D$353,0,IF($A588&lt;&gt;$A587,1,MOD(D587-1+(COUNTIFS(E$353:$N$353,$A588)=COUNTIFS(E588:$N588,1)),D$352)+1))</f>
        <v>0</v>
      </c>
      <c r="E588" s="319">
        <f ca="1">IF($A588&lt;&gt;E$353,0,IF($A588&lt;&gt;$A587,1,MOD(E587-1+(COUNTIFS(F$353:$N$353,$A588)=COUNTIFS(F588:$N588,1)),E$352)+1))</f>
        <v>0</v>
      </c>
      <c r="F588" s="319">
        <f ca="1">IF($A588&lt;&gt;F$353,0,IF($A588&lt;&gt;$A587,1,MOD(F587-1+(COUNTIFS(G$353:$N$353,$A588)=COUNTIFS(G588:$N588,1)),F$352)+1))</f>
        <v>0</v>
      </c>
      <c r="G588" s="319">
        <f ca="1">IF($A588&lt;&gt;G$353,0,IF($A588&lt;&gt;$A587,1,MOD(G587-1+(COUNTIFS(H$353:$N$353,$A588)=COUNTIFS(H588:$N588,1)),G$352)+1))</f>
        <v>1</v>
      </c>
      <c r="H588" s="319">
        <f ca="1">IF($A588&lt;&gt;H$353,0,IF($A588&lt;&gt;$A587,1,MOD(H587-1+(COUNTIFS(I$353:$N$353,$A588)=COUNTIFS(I588:$N588,1)),H$352)+1))</f>
        <v>1</v>
      </c>
      <c r="I588" s="319">
        <f ca="1">IF($A588&lt;&gt;I$353,0,IF($A588&lt;&gt;$A587,1,MOD(I587-1+(COUNTIFS(N$353:$N$353,$A588)=COUNTIFS(N588:$N588,1)),I$352)+1))</f>
        <v>1</v>
      </c>
      <c r="J588" s="319"/>
      <c r="K588" s="319"/>
      <c r="L588" s="319"/>
      <c r="M588" s="319"/>
      <c r="O588">
        <v>234</v>
      </c>
      <c r="P588" s="124">
        <f t="shared" ca="1" si="917"/>
        <v>0.5</v>
      </c>
      <c r="Q588" s="124">
        <f t="shared" ca="1" si="918"/>
        <v>0</v>
      </c>
      <c r="R588" s="124">
        <f t="shared" ca="1" si="919"/>
        <v>0</v>
      </c>
      <c r="S588" s="124">
        <f t="shared" ca="1" si="920"/>
        <v>0</v>
      </c>
      <c r="T588" s="124">
        <v>0</v>
      </c>
      <c r="U588" s="124">
        <f t="shared" ca="1" si="921"/>
        <v>-0.5</v>
      </c>
      <c r="V588" s="124">
        <f t="shared" ca="1" si="922"/>
        <v>-0.5</v>
      </c>
      <c r="W588" s="124"/>
      <c r="X588" s="124"/>
      <c r="Y588" s="124"/>
      <c r="Z588" s="124"/>
    </row>
    <row r="589" spans="1:26" outlineLevel="1">
      <c r="A589">
        <f t="shared" ca="1" si="923"/>
        <v>2</v>
      </c>
      <c r="B589" t="str">
        <f t="shared" ca="1" si="916"/>
        <v>EP3 LPD1 LPS1 LPM2</v>
      </c>
      <c r="C589" s="321">
        <f ca="1">IF($A589&lt;&gt;$A588,1,MOD(C588-1+(COUNTIFS(D$353:$N$353,$A589)=COUNTIFS(D589:$N589,1)),C$352)+1)</f>
        <v>3</v>
      </c>
      <c r="D589" s="319">
        <f ca="1">IF($A589&lt;&gt;D$353,0,IF($A589&lt;&gt;$A588,1,MOD(D588-1+(COUNTIFS(E$353:$N$353,$A589)=COUNTIFS(E589:$N589,1)),D$352)+1))</f>
        <v>0</v>
      </c>
      <c r="E589" s="319">
        <f ca="1">IF($A589&lt;&gt;E$353,0,IF($A589&lt;&gt;$A588,1,MOD(E588-1+(COUNTIFS(F$353:$N$353,$A589)=COUNTIFS(F589:$N589,1)),E$352)+1))</f>
        <v>0</v>
      </c>
      <c r="F589" s="319">
        <f ca="1">IF($A589&lt;&gt;F$353,0,IF($A589&lt;&gt;$A588,1,MOD(F588-1+(COUNTIFS(G$353:$N$353,$A589)=COUNTIFS(G589:$N589,1)),F$352)+1))</f>
        <v>0</v>
      </c>
      <c r="G589" s="319">
        <f ca="1">IF($A589&lt;&gt;G$353,0,IF($A589&lt;&gt;$A588,1,MOD(G588-1+(COUNTIFS(H$353:$N$353,$A589)=COUNTIFS(H589:$N589,1)),G$352)+1))</f>
        <v>1</v>
      </c>
      <c r="H589" s="319">
        <f ca="1">IF($A589&lt;&gt;H$353,0,IF($A589&lt;&gt;$A588,1,MOD(H588-1+(COUNTIFS(I$353:$N$353,$A589)=COUNTIFS(I589:$N589,1)),H$352)+1))</f>
        <v>1</v>
      </c>
      <c r="I589" s="319">
        <f ca="1">IF($A589&lt;&gt;I$353,0,IF($A589&lt;&gt;$A588,1,MOD(I588-1+(COUNTIFS(N$353:$N$353,$A589)=COUNTIFS(N589:$N589,1)),I$352)+1))</f>
        <v>2</v>
      </c>
      <c r="J589" s="319"/>
      <c r="K589" s="319"/>
      <c r="L589" s="319"/>
      <c r="M589" s="319"/>
      <c r="O589">
        <v>235</v>
      </c>
      <c r="P589" s="124">
        <f t="shared" ca="1" si="917"/>
        <v>0.5</v>
      </c>
      <c r="Q589" s="124">
        <f t="shared" ca="1" si="918"/>
        <v>0</v>
      </c>
      <c r="R589" s="124">
        <f t="shared" ca="1" si="919"/>
        <v>0</v>
      </c>
      <c r="S589" s="124">
        <f t="shared" ca="1" si="920"/>
        <v>0</v>
      </c>
      <c r="T589" s="124">
        <v>0</v>
      </c>
      <c r="U589" s="124">
        <f t="shared" ca="1" si="921"/>
        <v>-0.5</v>
      </c>
      <c r="V589" s="124">
        <f t="shared" ca="1" si="922"/>
        <v>0</v>
      </c>
      <c r="W589" s="124"/>
      <c r="X589" s="124"/>
      <c r="Y589" s="124"/>
      <c r="Z589" s="124"/>
    </row>
    <row r="590" spans="1:26" outlineLevel="1">
      <c r="A590">
        <f t="shared" ca="1" si="923"/>
        <v>2</v>
      </c>
      <c r="B590" t="str">
        <f t="shared" ca="1" si="916"/>
        <v>EP3 LPD1 LPS1 LPM3</v>
      </c>
      <c r="C590" s="321">
        <f ca="1">IF($A590&lt;&gt;$A589,1,MOD(C589-1+(COUNTIFS(D$353:$N$353,$A590)=COUNTIFS(D590:$N590,1)),C$352)+1)</f>
        <v>3</v>
      </c>
      <c r="D590" s="319">
        <f ca="1">IF($A590&lt;&gt;D$353,0,IF($A590&lt;&gt;$A589,1,MOD(D589-1+(COUNTIFS(E$353:$N$353,$A590)=COUNTIFS(E590:$N590,1)),D$352)+1))</f>
        <v>0</v>
      </c>
      <c r="E590" s="319">
        <f ca="1">IF($A590&lt;&gt;E$353,0,IF($A590&lt;&gt;$A589,1,MOD(E589-1+(COUNTIFS(F$353:$N$353,$A590)=COUNTIFS(F590:$N590,1)),E$352)+1))</f>
        <v>0</v>
      </c>
      <c r="F590" s="319">
        <f ca="1">IF($A590&lt;&gt;F$353,0,IF($A590&lt;&gt;$A589,1,MOD(F589-1+(COUNTIFS(G$353:$N$353,$A590)=COUNTIFS(G590:$N590,1)),F$352)+1))</f>
        <v>0</v>
      </c>
      <c r="G590" s="319">
        <f ca="1">IF($A590&lt;&gt;G$353,0,IF($A590&lt;&gt;$A589,1,MOD(G589-1+(COUNTIFS(H$353:$N$353,$A590)=COUNTIFS(H590:$N590,1)),G$352)+1))</f>
        <v>1</v>
      </c>
      <c r="H590" s="319">
        <f ca="1">IF($A590&lt;&gt;H$353,0,IF($A590&lt;&gt;$A589,1,MOD(H589-1+(COUNTIFS(I$353:$N$353,$A590)=COUNTIFS(I590:$N590,1)),H$352)+1))</f>
        <v>1</v>
      </c>
      <c r="I590" s="319">
        <f ca="1">IF($A590&lt;&gt;I$353,0,IF($A590&lt;&gt;$A589,1,MOD(I589-1+(COUNTIFS(N$353:$N$353,$A590)=COUNTIFS(N590:$N590,1)),I$352)+1))</f>
        <v>3</v>
      </c>
      <c r="J590" s="319"/>
      <c r="K590" s="319"/>
      <c r="L590" s="319"/>
      <c r="M590" s="319"/>
      <c r="O590">
        <v>236</v>
      </c>
      <c r="P590" s="124">
        <f t="shared" ca="1" si="917"/>
        <v>0.5</v>
      </c>
      <c r="Q590" s="124">
        <f t="shared" ca="1" si="918"/>
        <v>0</v>
      </c>
      <c r="R590" s="124">
        <f t="shared" ca="1" si="919"/>
        <v>0</v>
      </c>
      <c r="S590" s="124">
        <f t="shared" ca="1" si="920"/>
        <v>0</v>
      </c>
      <c r="T590" s="124">
        <v>0</v>
      </c>
      <c r="U590" s="124">
        <f t="shared" ca="1" si="921"/>
        <v>-0.5</v>
      </c>
      <c r="V590" s="124">
        <f t="shared" ca="1" si="922"/>
        <v>0.5</v>
      </c>
      <c r="W590" s="124"/>
      <c r="X590" s="124"/>
      <c r="Y590" s="124"/>
      <c r="Z590" s="124"/>
    </row>
    <row r="591" spans="1:26" outlineLevel="1">
      <c r="A591">
        <f t="shared" ca="1" si="923"/>
        <v>2</v>
      </c>
      <c r="B591" t="str">
        <f t="shared" ca="1" si="916"/>
        <v>EP3 LPD1 LPS2 LPM1</v>
      </c>
      <c r="C591" s="321">
        <f ca="1">IF($A591&lt;&gt;$A590,1,MOD(C590-1+(COUNTIFS(D$353:$N$353,$A591)=COUNTIFS(D591:$N591,1)),C$352)+1)</f>
        <v>3</v>
      </c>
      <c r="D591" s="319">
        <f ca="1">IF($A591&lt;&gt;D$353,0,IF($A591&lt;&gt;$A590,1,MOD(D590-1+(COUNTIFS(E$353:$N$353,$A591)=COUNTIFS(E591:$N591,1)),D$352)+1))</f>
        <v>0</v>
      </c>
      <c r="E591" s="319">
        <f ca="1">IF($A591&lt;&gt;E$353,0,IF($A591&lt;&gt;$A590,1,MOD(E590-1+(COUNTIFS(F$353:$N$353,$A591)=COUNTIFS(F591:$N591,1)),E$352)+1))</f>
        <v>0</v>
      </c>
      <c r="F591" s="319">
        <f ca="1">IF($A591&lt;&gt;F$353,0,IF($A591&lt;&gt;$A590,1,MOD(F590-1+(COUNTIFS(G$353:$N$353,$A591)=COUNTIFS(G591:$N591,1)),F$352)+1))</f>
        <v>0</v>
      </c>
      <c r="G591" s="319">
        <f ca="1">IF($A591&lt;&gt;G$353,0,IF($A591&lt;&gt;$A590,1,MOD(G590-1+(COUNTIFS(H$353:$N$353,$A591)=COUNTIFS(H591:$N591,1)),G$352)+1))</f>
        <v>1</v>
      </c>
      <c r="H591" s="319">
        <f ca="1">IF($A591&lt;&gt;H$353,0,IF($A591&lt;&gt;$A590,1,MOD(H590-1+(COUNTIFS(I$353:$N$353,$A591)=COUNTIFS(I591:$N591,1)),H$352)+1))</f>
        <v>2</v>
      </c>
      <c r="I591" s="319">
        <f ca="1">IF($A591&lt;&gt;I$353,0,IF($A591&lt;&gt;$A590,1,MOD(I590-1+(COUNTIFS(N$353:$N$353,$A591)=COUNTIFS(N591:$N591,1)),I$352)+1))</f>
        <v>1</v>
      </c>
      <c r="J591" s="319"/>
      <c r="K591" s="319"/>
      <c r="L591" s="319"/>
      <c r="M591" s="319"/>
      <c r="O591">
        <v>237</v>
      </c>
      <c r="P591" s="124">
        <f t="shared" ca="1" si="917"/>
        <v>0.5</v>
      </c>
      <c r="Q591" s="124">
        <f t="shared" ca="1" si="918"/>
        <v>0</v>
      </c>
      <c r="R591" s="124">
        <f t="shared" ca="1" si="919"/>
        <v>0</v>
      </c>
      <c r="S591" s="124">
        <f t="shared" ca="1" si="920"/>
        <v>0</v>
      </c>
      <c r="T591" s="124">
        <v>0</v>
      </c>
      <c r="U591" s="124">
        <f t="shared" ca="1" si="921"/>
        <v>0</v>
      </c>
      <c r="V591" s="124">
        <f t="shared" ca="1" si="922"/>
        <v>-0.5</v>
      </c>
      <c r="W591" s="124"/>
      <c r="X591" s="124"/>
      <c r="Y591" s="124"/>
      <c r="Z591" s="124"/>
    </row>
    <row r="592" spans="1:26" outlineLevel="1">
      <c r="A592">
        <f t="shared" ca="1" si="923"/>
        <v>2</v>
      </c>
      <c r="B592" t="str">
        <f t="shared" ca="1" si="916"/>
        <v>EP3 LPD1 LPS2 LPM2</v>
      </c>
      <c r="C592" s="321">
        <f ca="1">IF($A592&lt;&gt;$A591,1,MOD(C591-1+(COUNTIFS(D$353:$N$353,$A592)=COUNTIFS(D592:$N592,1)),C$352)+1)</f>
        <v>3</v>
      </c>
      <c r="D592" s="319">
        <f ca="1">IF($A592&lt;&gt;D$353,0,IF($A592&lt;&gt;$A591,1,MOD(D591-1+(COUNTIFS(E$353:$N$353,$A592)=COUNTIFS(E592:$N592,1)),D$352)+1))</f>
        <v>0</v>
      </c>
      <c r="E592" s="319">
        <f ca="1">IF($A592&lt;&gt;E$353,0,IF($A592&lt;&gt;$A591,1,MOD(E591-1+(COUNTIFS(F$353:$N$353,$A592)=COUNTIFS(F592:$N592,1)),E$352)+1))</f>
        <v>0</v>
      </c>
      <c r="F592" s="319">
        <f ca="1">IF($A592&lt;&gt;F$353,0,IF($A592&lt;&gt;$A591,1,MOD(F591-1+(COUNTIFS(G$353:$N$353,$A592)=COUNTIFS(G592:$N592,1)),F$352)+1))</f>
        <v>0</v>
      </c>
      <c r="G592" s="319">
        <f ca="1">IF($A592&lt;&gt;G$353,0,IF($A592&lt;&gt;$A591,1,MOD(G591-1+(COUNTIFS(H$353:$N$353,$A592)=COUNTIFS(H592:$N592,1)),G$352)+1))</f>
        <v>1</v>
      </c>
      <c r="H592" s="319">
        <f ca="1">IF($A592&lt;&gt;H$353,0,IF($A592&lt;&gt;$A591,1,MOD(H591-1+(COUNTIFS(I$353:$N$353,$A592)=COUNTIFS(I592:$N592,1)),H$352)+1))</f>
        <v>2</v>
      </c>
      <c r="I592" s="319">
        <f ca="1">IF($A592&lt;&gt;I$353,0,IF($A592&lt;&gt;$A591,1,MOD(I591-1+(COUNTIFS(N$353:$N$353,$A592)=COUNTIFS(N592:$N592,1)),I$352)+1))</f>
        <v>2</v>
      </c>
      <c r="J592" s="319"/>
      <c r="K592" s="319"/>
      <c r="L592" s="319"/>
      <c r="M592" s="319"/>
      <c r="O592">
        <v>238</v>
      </c>
      <c r="P592" s="124">
        <f t="shared" ca="1" si="917"/>
        <v>0.5</v>
      </c>
      <c r="Q592" s="124">
        <f t="shared" ca="1" si="918"/>
        <v>0</v>
      </c>
      <c r="R592" s="124">
        <f t="shared" ca="1" si="919"/>
        <v>0</v>
      </c>
      <c r="S592" s="124">
        <f t="shared" ca="1" si="920"/>
        <v>0</v>
      </c>
      <c r="T592" s="124">
        <v>0</v>
      </c>
      <c r="U592" s="124">
        <f t="shared" ca="1" si="921"/>
        <v>0</v>
      </c>
      <c r="V592" s="124">
        <f t="shared" ca="1" si="922"/>
        <v>0</v>
      </c>
      <c r="W592" s="124"/>
      <c r="X592" s="124"/>
      <c r="Y592" s="124"/>
      <c r="Z592" s="124"/>
    </row>
    <row r="593" spans="1:26" outlineLevel="1">
      <c r="A593">
        <f t="shared" ca="1" si="923"/>
        <v>2</v>
      </c>
      <c r="B593" t="str">
        <f t="shared" ca="1" si="916"/>
        <v>EP3 LPD1 LPS2 LPM3</v>
      </c>
      <c r="C593" s="321">
        <f ca="1">IF($A593&lt;&gt;$A592,1,MOD(C592-1+(COUNTIFS(D$353:$N$353,$A593)=COUNTIFS(D593:$N593,1)),C$352)+1)</f>
        <v>3</v>
      </c>
      <c r="D593" s="319">
        <f ca="1">IF($A593&lt;&gt;D$353,0,IF($A593&lt;&gt;$A592,1,MOD(D592-1+(COUNTIFS(E$353:$N$353,$A593)=COUNTIFS(E593:$N593,1)),D$352)+1))</f>
        <v>0</v>
      </c>
      <c r="E593" s="319">
        <f ca="1">IF($A593&lt;&gt;E$353,0,IF($A593&lt;&gt;$A592,1,MOD(E592-1+(COUNTIFS(F$353:$N$353,$A593)=COUNTIFS(F593:$N593,1)),E$352)+1))</f>
        <v>0</v>
      </c>
      <c r="F593" s="319">
        <f ca="1">IF($A593&lt;&gt;F$353,0,IF($A593&lt;&gt;$A592,1,MOD(F592-1+(COUNTIFS(G$353:$N$353,$A593)=COUNTIFS(G593:$N593,1)),F$352)+1))</f>
        <v>0</v>
      </c>
      <c r="G593" s="319">
        <f ca="1">IF($A593&lt;&gt;G$353,0,IF($A593&lt;&gt;$A592,1,MOD(G592-1+(COUNTIFS(H$353:$N$353,$A593)=COUNTIFS(H593:$N593,1)),G$352)+1))</f>
        <v>1</v>
      </c>
      <c r="H593" s="319">
        <f ca="1">IF($A593&lt;&gt;H$353,0,IF($A593&lt;&gt;$A592,1,MOD(H592-1+(COUNTIFS(I$353:$N$353,$A593)=COUNTIFS(I593:$N593,1)),H$352)+1))</f>
        <v>2</v>
      </c>
      <c r="I593" s="319">
        <f ca="1">IF($A593&lt;&gt;I$353,0,IF($A593&lt;&gt;$A592,1,MOD(I592-1+(COUNTIFS(N$353:$N$353,$A593)=COUNTIFS(N593:$N593,1)),I$352)+1))</f>
        <v>3</v>
      </c>
      <c r="J593" s="319"/>
      <c r="K593" s="319"/>
      <c r="L593" s="319"/>
      <c r="M593" s="319"/>
      <c r="O593">
        <v>239</v>
      </c>
      <c r="P593" s="124">
        <f t="shared" ca="1" si="917"/>
        <v>0.5</v>
      </c>
      <c r="Q593" s="124">
        <f t="shared" ca="1" si="918"/>
        <v>0</v>
      </c>
      <c r="R593" s="124">
        <f t="shared" ca="1" si="919"/>
        <v>0</v>
      </c>
      <c r="S593" s="124">
        <f t="shared" ca="1" si="920"/>
        <v>0</v>
      </c>
      <c r="T593" s="124">
        <v>0</v>
      </c>
      <c r="U593" s="124">
        <f t="shared" ca="1" si="921"/>
        <v>0</v>
      </c>
      <c r="V593" s="124">
        <f t="shared" ca="1" si="922"/>
        <v>0.5</v>
      </c>
      <c r="W593" s="124"/>
      <c r="X593" s="124"/>
      <c r="Y593" s="124"/>
      <c r="Z593" s="124"/>
    </row>
    <row r="594" spans="1:26" outlineLevel="1">
      <c r="A594">
        <f t="shared" ca="1" si="923"/>
        <v>2</v>
      </c>
      <c r="B594" t="str">
        <f t="shared" ca="1" si="916"/>
        <v>EP3 LPD1 LPS3 LPM1</v>
      </c>
      <c r="C594" s="321">
        <f ca="1">IF($A594&lt;&gt;$A593,1,MOD(C593-1+(COUNTIFS(D$353:$N$353,$A594)=COUNTIFS(D594:$N594,1)),C$352)+1)</f>
        <v>3</v>
      </c>
      <c r="D594" s="319">
        <f ca="1">IF($A594&lt;&gt;D$353,0,IF($A594&lt;&gt;$A593,1,MOD(D593-1+(COUNTIFS(E$353:$N$353,$A594)=COUNTIFS(E594:$N594,1)),D$352)+1))</f>
        <v>0</v>
      </c>
      <c r="E594" s="319">
        <f ca="1">IF($A594&lt;&gt;E$353,0,IF($A594&lt;&gt;$A593,1,MOD(E593-1+(COUNTIFS(F$353:$N$353,$A594)=COUNTIFS(F594:$N594,1)),E$352)+1))</f>
        <v>0</v>
      </c>
      <c r="F594" s="319">
        <f ca="1">IF($A594&lt;&gt;F$353,0,IF($A594&lt;&gt;$A593,1,MOD(F593-1+(COUNTIFS(G$353:$N$353,$A594)=COUNTIFS(G594:$N594,1)),F$352)+1))</f>
        <v>0</v>
      </c>
      <c r="G594" s="319">
        <f ca="1">IF($A594&lt;&gt;G$353,0,IF($A594&lt;&gt;$A593,1,MOD(G593-1+(COUNTIFS(H$353:$N$353,$A594)=COUNTIFS(H594:$N594,1)),G$352)+1))</f>
        <v>1</v>
      </c>
      <c r="H594" s="319">
        <f ca="1">IF($A594&lt;&gt;H$353,0,IF($A594&lt;&gt;$A593,1,MOD(H593-1+(COUNTIFS(I$353:$N$353,$A594)=COUNTIFS(I594:$N594,1)),H$352)+1))</f>
        <v>3</v>
      </c>
      <c r="I594" s="319">
        <f ca="1">IF($A594&lt;&gt;I$353,0,IF($A594&lt;&gt;$A593,1,MOD(I593-1+(COUNTIFS(N$353:$N$353,$A594)=COUNTIFS(N594:$N594,1)),I$352)+1))</f>
        <v>1</v>
      </c>
      <c r="J594" s="319"/>
      <c r="K594" s="319"/>
      <c r="L594" s="319"/>
      <c r="M594" s="319"/>
      <c r="O594">
        <v>240</v>
      </c>
      <c r="P594" s="124">
        <f t="shared" ca="1" si="917"/>
        <v>0.5</v>
      </c>
      <c r="Q594" s="124">
        <f t="shared" ca="1" si="918"/>
        <v>0</v>
      </c>
      <c r="R594" s="124">
        <f t="shared" ca="1" si="919"/>
        <v>0</v>
      </c>
      <c r="S594" s="124">
        <f t="shared" ca="1" si="920"/>
        <v>0</v>
      </c>
      <c r="T594" s="124">
        <v>0</v>
      </c>
      <c r="U594" s="124">
        <f t="shared" ca="1" si="921"/>
        <v>0.5</v>
      </c>
      <c r="V594" s="124">
        <f t="shared" ca="1" si="922"/>
        <v>-0.5</v>
      </c>
      <c r="W594" s="124"/>
      <c r="X594" s="124"/>
      <c r="Y594" s="124"/>
      <c r="Z594" s="124"/>
    </row>
    <row r="595" spans="1:26" outlineLevel="1">
      <c r="A595">
        <f t="shared" ca="1" si="923"/>
        <v>2</v>
      </c>
      <c r="B595" t="str">
        <f t="shared" ca="1" si="916"/>
        <v>EP3 LPD1 LPS3 LPM2</v>
      </c>
      <c r="C595" s="321">
        <f ca="1">IF($A595&lt;&gt;$A594,1,MOD(C594-1+(COUNTIFS(D$353:$N$353,$A595)=COUNTIFS(D595:$N595,1)),C$352)+1)</f>
        <v>3</v>
      </c>
      <c r="D595" s="319">
        <f ca="1">IF($A595&lt;&gt;D$353,0,IF($A595&lt;&gt;$A594,1,MOD(D594-1+(COUNTIFS(E$353:$N$353,$A595)=COUNTIFS(E595:$N595,1)),D$352)+1))</f>
        <v>0</v>
      </c>
      <c r="E595" s="319">
        <f ca="1">IF($A595&lt;&gt;E$353,0,IF($A595&lt;&gt;$A594,1,MOD(E594-1+(COUNTIFS(F$353:$N$353,$A595)=COUNTIFS(F595:$N595,1)),E$352)+1))</f>
        <v>0</v>
      </c>
      <c r="F595" s="319">
        <f ca="1">IF($A595&lt;&gt;F$353,0,IF($A595&lt;&gt;$A594,1,MOD(F594-1+(COUNTIFS(G$353:$N$353,$A595)=COUNTIFS(G595:$N595,1)),F$352)+1))</f>
        <v>0</v>
      </c>
      <c r="G595" s="319">
        <f ca="1">IF($A595&lt;&gt;G$353,0,IF($A595&lt;&gt;$A594,1,MOD(G594-1+(COUNTIFS(H$353:$N$353,$A595)=COUNTIFS(H595:$N595,1)),G$352)+1))</f>
        <v>1</v>
      </c>
      <c r="H595" s="319">
        <f ca="1">IF($A595&lt;&gt;H$353,0,IF($A595&lt;&gt;$A594,1,MOD(H594-1+(COUNTIFS(I$353:$N$353,$A595)=COUNTIFS(I595:$N595,1)),H$352)+1))</f>
        <v>3</v>
      </c>
      <c r="I595" s="319">
        <f ca="1">IF($A595&lt;&gt;I$353,0,IF($A595&lt;&gt;$A594,1,MOD(I594-1+(COUNTIFS(N$353:$N$353,$A595)=COUNTIFS(N595:$N595,1)),I$352)+1))</f>
        <v>2</v>
      </c>
      <c r="J595" s="319"/>
      <c r="K595" s="319"/>
      <c r="L595" s="319"/>
      <c r="M595" s="319"/>
      <c r="O595">
        <v>241</v>
      </c>
      <c r="P595" s="124">
        <f t="shared" ca="1" si="917"/>
        <v>0.5</v>
      </c>
      <c r="Q595" s="124">
        <f t="shared" ca="1" si="918"/>
        <v>0</v>
      </c>
      <c r="R595" s="124">
        <f t="shared" ca="1" si="919"/>
        <v>0</v>
      </c>
      <c r="S595" s="124">
        <f t="shared" ca="1" si="920"/>
        <v>0</v>
      </c>
      <c r="T595" s="124">
        <v>0</v>
      </c>
      <c r="U595" s="124">
        <f t="shared" ca="1" si="921"/>
        <v>0.5</v>
      </c>
      <c r="V595" s="124">
        <f t="shared" ca="1" si="922"/>
        <v>0</v>
      </c>
      <c r="W595" s="124"/>
      <c r="X595" s="124"/>
      <c r="Y595" s="124"/>
      <c r="Z595" s="124"/>
    </row>
    <row r="596" spans="1:26" outlineLevel="1">
      <c r="A596">
        <f t="shared" ca="1" si="923"/>
        <v>2</v>
      </c>
      <c r="B596" t="str">
        <f t="shared" ca="1" si="916"/>
        <v>EP3 LPD1 LPS3 LPM3</v>
      </c>
      <c r="C596" s="321">
        <f ca="1">IF($A596&lt;&gt;$A595,1,MOD(C595-1+(COUNTIFS(D$353:$N$353,$A596)=COUNTIFS(D596:$N596,1)),C$352)+1)</f>
        <v>3</v>
      </c>
      <c r="D596" s="319">
        <f ca="1">IF($A596&lt;&gt;D$353,0,IF($A596&lt;&gt;$A595,1,MOD(D595-1+(COUNTIFS(E$353:$N$353,$A596)=COUNTIFS(E596:$N596,1)),D$352)+1))</f>
        <v>0</v>
      </c>
      <c r="E596" s="319">
        <f ca="1">IF($A596&lt;&gt;E$353,0,IF($A596&lt;&gt;$A595,1,MOD(E595-1+(COUNTIFS(F$353:$N$353,$A596)=COUNTIFS(F596:$N596,1)),E$352)+1))</f>
        <v>0</v>
      </c>
      <c r="F596" s="319">
        <f ca="1">IF($A596&lt;&gt;F$353,0,IF($A596&lt;&gt;$A595,1,MOD(F595-1+(COUNTIFS(G$353:$N$353,$A596)=COUNTIFS(G596:$N596,1)),F$352)+1))</f>
        <v>0</v>
      </c>
      <c r="G596" s="319">
        <f ca="1">IF($A596&lt;&gt;G$353,0,IF($A596&lt;&gt;$A595,1,MOD(G595-1+(COUNTIFS(H$353:$N$353,$A596)=COUNTIFS(H596:$N596,1)),G$352)+1))</f>
        <v>1</v>
      </c>
      <c r="H596" s="319">
        <f ca="1">IF($A596&lt;&gt;H$353,0,IF($A596&lt;&gt;$A595,1,MOD(H595-1+(COUNTIFS(I$353:$N$353,$A596)=COUNTIFS(I596:$N596,1)),H$352)+1))</f>
        <v>3</v>
      </c>
      <c r="I596" s="319">
        <f ca="1">IF($A596&lt;&gt;I$353,0,IF($A596&lt;&gt;$A595,1,MOD(I595-1+(COUNTIFS(N$353:$N$353,$A596)=COUNTIFS(N596:$N596,1)),I$352)+1))</f>
        <v>3</v>
      </c>
      <c r="J596" s="319"/>
      <c r="K596" s="319"/>
      <c r="L596" s="319"/>
      <c r="M596" s="319"/>
      <c r="O596">
        <v>242</v>
      </c>
      <c r="P596" s="124">
        <f t="shared" ca="1" si="917"/>
        <v>0.5</v>
      </c>
      <c r="Q596" s="124">
        <f t="shared" ca="1" si="918"/>
        <v>0</v>
      </c>
      <c r="R596" s="124">
        <f t="shared" ca="1" si="919"/>
        <v>0</v>
      </c>
      <c r="S596" s="124">
        <f t="shared" ca="1" si="920"/>
        <v>0</v>
      </c>
      <c r="T596" s="124">
        <v>0</v>
      </c>
      <c r="U596" s="124">
        <f t="shared" ca="1" si="921"/>
        <v>0.5</v>
      </c>
      <c r="V596" s="124">
        <f t="shared" ca="1" si="922"/>
        <v>0.5</v>
      </c>
      <c r="W596" s="124"/>
      <c r="X596" s="124"/>
      <c r="Y596" s="124"/>
      <c r="Z596" s="124"/>
    </row>
    <row r="597" spans="1:26" outlineLevel="1">
      <c r="A597">
        <f t="shared" ca="1" si="923"/>
        <v>2</v>
      </c>
      <c r="B597" t="str">
        <f t="shared" ca="1" si="916"/>
        <v>EP1 LPD1 LPS1 LPM1</v>
      </c>
      <c r="C597" s="321">
        <f ca="1">IF($A597&lt;&gt;$A596,1,MOD(C596-1+(COUNTIFS(D$353:$N$353,$A597)=COUNTIFS(D597:$N597,1)),C$352)+1)</f>
        <v>1</v>
      </c>
      <c r="D597" s="319">
        <f ca="1">IF($A597&lt;&gt;D$353,0,IF($A597&lt;&gt;$A596,1,MOD(D596-1+(COUNTIFS(E$353:$N$353,$A597)=COUNTIFS(E597:$N597,1)),D$352)+1))</f>
        <v>0</v>
      </c>
      <c r="E597" s="319">
        <f ca="1">IF($A597&lt;&gt;E$353,0,IF($A597&lt;&gt;$A596,1,MOD(E596-1+(COUNTIFS(F$353:$N$353,$A597)=COUNTIFS(F597:$N597,1)),E$352)+1))</f>
        <v>0</v>
      </c>
      <c r="F597" s="319">
        <f ca="1">IF($A597&lt;&gt;F$353,0,IF($A597&lt;&gt;$A596,1,MOD(F596-1+(COUNTIFS(G$353:$N$353,$A597)=COUNTIFS(G597:$N597,1)),F$352)+1))</f>
        <v>0</v>
      </c>
      <c r="G597" s="319">
        <f ca="1">IF($A597&lt;&gt;G$353,0,IF($A597&lt;&gt;$A596,1,MOD(G596-1+(COUNTIFS(H$353:$N$353,$A597)=COUNTIFS(H597:$N597,1)),G$352)+1))</f>
        <v>1</v>
      </c>
      <c r="H597" s="319">
        <f ca="1">IF($A597&lt;&gt;H$353,0,IF($A597&lt;&gt;$A596,1,MOD(H596-1+(COUNTIFS(I$353:$N$353,$A597)=COUNTIFS(I597:$N597,1)),H$352)+1))</f>
        <v>1</v>
      </c>
      <c r="I597" s="319">
        <f ca="1">IF($A597&lt;&gt;I$353,0,IF($A597&lt;&gt;$A596,1,MOD(I596-1+(COUNTIFS(N$353:$N$353,$A597)=COUNTIFS(N597:$N597,1)),I$352)+1))</f>
        <v>1</v>
      </c>
      <c r="J597" s="319"/>
      <c r="K597" s="319"/>
      <c r="L597" s="319"/>
      <c r="M597" s="319"/>
      <c r="O597">
        <v>243</v>
      </c>
      <c r="P597" s="124">
        <f t="shared" ca="1" si="917"/>
        <v>-0.5</v>
      </c>
      <c r="Q597" s="124">
        <f t="shared" ca="1" si="918"/>
        <v>0</v>
      </c>
      <c r="R597" s="124">
        <f t="shared" ca="1" si="919"/>
        <v>0</v>
      </c>
      <c r="S597" s="124">
        <f t="shared" ca="1" si="920"/>
        <v>0</v>
      </c>
      <c r="T597" s="124">
        <v>0</v>
      </c>
      <c r="U597" s="124">
        <f t="shared" ca="1" si="921"/>
        <v>-0.5</v>
      </c>
      <c r="V597" s="124">
        <f t="shared" ca="1" si="922"/>
        <v>-0.5</v>
      </c>
      <c r="W597" s="124"/>
      <c r="X597" s="124"/>
      <c r="Y597" s="124"/>
      <c r="Z597" s="124"/>
    </row>
    <row r="598" spans="1:26" outlineLevel="1">
      <c r="A598">
        <f t="shared" ca="1" si="923"/>
        <v>2</v>
      </c>
      <c r="B598" t="str">
        <f t="shared" ca="1" si="916"/>
        <v>EP1 LPD1 LPS1 LPM2</v>
      </c>
      <c r="C598" s="321">
        <f ca="1">IF($A598&lt;&gt;$A597,1,MOD(C597-1+(COUNTIFS(D$353:$N$353,$A598)=COUNTIFS(D598:$N598,1)),C$352)+1)</f>
        <v>1</v>
      </c>
      <c r="D598" s="319">
        <f ca="1">IF($A598&lt;&gt;D$353,0,IF($A598&lt;&gt;$A597,1,MOD(D597-1+(COUNTIFS(E$353:$N$353,$A598)=COUNTIFS(E598:$N598,1)),D$352)+1))</f>
        <v>0</v>
      </c>
      <c r="E598" s="319">
        <f ca="1">IF($A598&lt;&gt;E$353,0,IF($A598&lt;&gt;$A597,1,MOD(E597-1+(COUNTIFS(F$353:$N$353,$A598)=COUNTIFS(F598:$N598,1)),E$352)+1))</f>
        <v>0</v>
      </c>
      <c r="F598" s="319">
        <f ca="1">IF($A598&lt;&gt;F$353,0,IF($A598&lt;&gt;$A597,1,MOD(F597-1+(COUNTIFS(G$353:$N$353,$A598)=COUNTIFS(G598:$N598,1)),F$352)+1))</f>
        <v>0</v>
      </c>
      <c r="G598" s="319">
        <f ca="1">IF($A598&lt;&gt;G$353,0,IF($A598&lt;&gt;$A597,1,MOD(G597-1+(COUNTIFS(H$353:$N$353,$A598)=COUNTIFS(H598:$N598,1)),G$352)+1))</f>
        <v>1</v>
      </c>
      <c r="H598" s="319">
        <f ca="1">IF($A598&lt;&gt;H$353,0,IF($A598&lt;&gt;$A597,1,MOD(H597-1+(COUNTIFS(I$353:$N$353,$A598)=COUNTIFS(I598:$N598,1)),H$352)+1))</f>
        <v>1</v>
      </c>
      <c r="I598" s="319">
        <f ca="1">IF($A598&lt;&gt;I$353,0,IF($A598&lt;&gt;$A597,1,MOD(I597-1+(COUNTIFS(N$353:$N$353,$A598)=COUNTIFS(N598:$N598,1)),I$352)+1))</f>
        <v>2</v>
      </c>
      <c r="J598" s="319"/>
      <c r="K598" s="319"/>
      <c r="L598" s="319"/>
      <c r="M598" s="319"/>
      <c r="O598">
        <v>244</v>
      </c>
      <c r="P598" s="124">
        <f t="shared" ca="1" si="917"/>
        <v>-0.5</v>
      </c>
      <c r="Q598" s="124">
        <f t="shared" ca="1" si="918"/>
        <v>0</v>
      </c>
      <c r="R598" s="124">
        <f t="shared" ca="1" si="919"/>
        <v>0</v>
      </c>
      <c r="S598" s="124">
        <f t="shared" ca="1" si="920"/>
        <v>0</v>
      </c>
      <c r="T598" s="124">
        <v>0</v>
      </c>
      <c r="U598" s="124">
        <f t="shared" ca="1" si="921"/>
        <v>-0.5</v>
      </c>
      <c r="V598" s="124">
        <f t="shared" ca="1" si="922"/>
        <v>0</v>
      </c>
      <c r="W598" s="124"/>
      <c r="X598" s="124"/>
      <c r="Y598" s="124"/>
      <c r="Z598" s="124"/>
    </row>
    <row r="599" spans="1:26" outlineLevel="1">
      <c r="A599">
        <f t="shared" ca="1" si="923"/>
        <v>2</v>
      </c>
      <c r="B599" t="str">
        <f t="shared" ca="1" si="916"/>
        <v>EP1 LPD1 LPS1 LPM3</v>
      </c>
      <c r="C599" s="321">
        <f ca="1">IF($A599&lt;&gt;$A598,1,MOD(C598-1+(COUNTIFS(D$353:$N$353,$A599)=COUNTIFS(D599:$N599,1)),C$352)+1)</f>
        <v>1</v>
      </c>
      <c r="D599" s="319">
        <f ca="1">IF($A599&lt;&gt;D$353,0,IF($A599&lt;&gt;$A598,1,MOD(D598-1+(COUNTIFS(E$353:$N$353,$A599)=COUNTIFS(E599:$N599,1)),D$352)+1))</f>
        <v>0</v>
      </c>
      <c r="E599" s="319">
        <f ca="1">IF($A599&lt;&gt;E$353,0,IF($A599&lt;&gt;$A598,1,MOD(E598-1+(COUNTIFS(F$353:$N$353,$A599)=COUNTIFS(F599:$N599,1)),E$352)+1))</f>
        <v>0</v>
      </c>
      <c r="F599" s="319">
        <f ca="1">IF($A599&lt;&gt;F$353,0,IF($A599&lt;&gt;$A598,1,MOD(F598-1+(COUNTIFS(G$353:$N$353,$A599)=COUNTIFS(G599:$N599,1)),F$352)+1))</f>
        <v>0</v>
      </c>
      <c r="G599" s="319">
        <f ca="1">IF($A599&lt;&gt;G$353,0,IF($A599&lt;&gt;$A598,1,MOD(G598-1+(COUNTIFS(H$353:$N$353,$A599)=COUNTIFS(H599:$N599,1)),G$352)+1))</f>
        <v>1</v>
      </c>
      <c r="H599" s="319">
        <f ca="1">IF($A599&lt;&gt;H$353,0,IF($A599&lt;&gt;$A598,1,MOD(H598-1+(COUNTIFS(I$353:$N$353,$A599)=COUNTIFS(I599:$N599,1)),H$352)+1))</f>
        <v>1</v>
      </c>
      <c r="I599" s="319">
        <f ca="1">IF($A599&lt;&gt;I$353,0,IF($A599&lt;&gt;$A598,1,MOD(I598-1+(COUNTIFS(N$353:$N$353,$A599)=COUNTIFS(N599:$N599,1)),I$352)+1))</f>
        <v>3</v>
      </c>
      <c r="J599" s="319"/>
      <c r="K599" s="319"/>
      <c r="L599" s="319"/>
      <c r="M599" s="319"/>
      <c r="O599">
        <v>245</v>
      </c>
      <c r="P599" s="124">
        <f t="shared" ca="1" si="917"/>
        <v>-0.5</v>
      </c>
      <c r="Q599" s="124">
        <f t="shared" ca="1" si="918"/>
        <v>0</v>
      </c>
      <c r="R599" s="124">
        <f t="shared" ca="1" si="919"/>
        <v>0</v>
      </c>
      <c r="S599" s="124">
        <f t="shared" ca="1" si="920"/>
        <v>0</v>
      </c>
      <c r="T599" s="124">
        <v>0</v>
      </c>
      <c r="U599" s="124">
        <f t="shared" ca="1" si="921"/>
        <v>-0.5</v>
      </c>
      <c r="V599" s="124">
        <f t="shared" ca="1" si="922"/>
        <v>0.5</v>
      </c>
      <c r="W599" s="124"/>
      <c r="X599" s="124"/>
      <c r="Y599" s="124"/>
      <c r="Z599" s="124"/>
    </row>
    <row r="600" spans="1:26" outlineLevel="1">
      <c r="A600">
        <f t="shared" ca="1" si="923"/>
        <v>2</v>
      </c>
      <c r="B600" t="str">
        <f t="shared" ca="1" si="916"/>
        <v>EP1 LPD1 LPS2 LPM1</v>
      </c>
      <c r="C600" s="321">
        <f ca="1">IF($A600&lt;&gt;$A599,1,MOD(C599-1+(COUNTIFS(D$353:$N$353,$A600)=COUNTIFS(D600:$N600,1)),C$352)+1)</f>
        <v>1</v>
      </c>
      <c r="D600" s="319">
        <f ca="1">IF($A600&lt;&gt;D$353,0,IF($A600&lt;&gt;$A599,1,MOD(D599-1+(COUNTIFS(E$353:$N$353,$A600)=COUNTIFS(E600:$N600,1)),D$352)+1))</f>
        <v>0</v>
      </c>
      <c r="E600" s="319">
        <f ca="1">IF($A600&lt;&gt;E$353,0,IF($A600&lt;&gt;$A599,1,MOD(E599-1+(COUNTIFS(F$353:$N$353,$A600)=COUNTIFS(F600:$N600,1)),E$352)+1))</f>
        <v>0</v>
      </c>
      <c r="F600" s="319">
        <f ca="1">IF($A600&lt;&gt;F$353,0,IF($A600&lt;&gt;$A599,1,MOD(F599-1+(COUNTIFS(G$353:$N$353,$A600)=COUNTIFS(G600:$N600,1)),F$352)+1))</f>
        <v>0</v>
      </c>
      <c r="G600" s="319">
        <f ca="1">IF($A600&lt;&gt;G$353,0,IF($A600&lt;&gt;$A599,1,MOD(G599-1+(COUNTIFS(H$353:$N$353,$A600)=COUNTIFS(H600:$N600,1)),G$352)+1))</f>
        <v>1</v>
      </c>
      <c r="H600" s="319">
        <f ca="1">IF($A600&lt;&gt;H$353,0,IF($A600&lt;&gt;$A599,1,MOD(H599-1+(COUNTIFS(I$353:$N$353,$A600)=COUNTIFS(I600:$N600,1)),H$352)+1))</f>
        <v>2</v>
      </c>
      <c r="I600" s="319">
        <f ca="1">IF($A600&lt;&gt;I$353,0,IF($A600&lt;&gt;$A599,1,MOD(I599-1+(COUNTIFS(N$353:$N$353,$A600)=COUNTIFS(N600:$N600,1)),I$352)+1))</f>
        <v>1</v>
      </c>
      <c r="J600" s="319"/>
      <c r="K600" s="319"/>
      <c r="L600" s="319"/>
      <c r="M600" s="319"/>
      <c r="O600">
        <v>246</v>
      </c>
      <c r="P600" s="124">
        <f t="shared" ca="1" si="917"/>
        <v>-0.5</v>
      </c>
      <c r="Q600" s="124">
        <f t="shared" ca="1" si="918"/>
        <v>0</v>
      </c>
      <c r="R600" s="124">
        <f t="shared" ca="1" si="919"/>
        <v>0</v>
      </c>
      <c r="S600" s="124">
        <f t="shared" ca="1" si="920"/>
        <v>0</v>
      </c>
      <c r="T600" s="124">
        <v>0</v>
      </c>
      <c r="U600" s="124">
        <f t="shared" ca="1" si="921"/>
        <v>0</v>
      </c>
      <c r="V600" s="124">
        <f t="shared" ca="1" si="922"/>
        <v>-0.5</v>
      </c>
      <c r="W600" s="124"/>
      <c r="X600" s="124"/>
      <c r="Y600" s="124"/>
      <c r="Z600" s="124"/>
    </row>
    <row r="601" spans="1:26" outlineLevel="1">
      <c r="A601">
        <f t="shared" ca="1" si="923"/>
        <v>2</v>
      </c>
      <c r="B601" t="str">
        <f t="shared" ca="1" si="916"/>
        <v>EP1 LPD1 LPS2 LPM2</v>
      </c>
      <c r="C601" s="321">
        <f ca="1">IF($A601&lt;&gt;$A600,1,MOD(C600-1+(COUNTIFS(D$353:$N$353,$A601)=COUNTIFS(D601:$N601,1)),C$352)+1)</f>
        <v>1</v>
      </c>
      <c r="D601" s="319">
        <f ca="1">IF($A601&lt;&gt;D$353,0,IF($A601&lt;&gt;$A600,1,MOD(D600-1+(COUNTIFS(E$353:$N$353,$A601)=COUNTIFS(E601:$N601,1)),D$352)+1))</f>
        <v>0</v>
      </c>
      <c r="E601" s="319">
        <f ca="1">IF($A601&lt;&gt;E$353,0,IF($A601&lt;&gt;$A600,1,MOD(E600-1+(COUNTIFS(F$353:$N$353,$A601)=COUNTIFS(F601:$N601,1)),E$352)+1))</f>
        <v>0</v>
      </c>
      <c r="F601" s="319">
        <f ca="1">IF($A601&lt;&gt;F$353,0,IF($A601&lt;&gt;$A600,1,MOD(F600-1+(COUNTIFS(G$353:$N$353,$A601)=COUNTIFS(G601:$N601,1)),F$352)+1))</f>
        <v>0</v>
      </c>
      <c r="G601" s="319">
        <f ca="1">IF($A601&lt;&gt;G$353,0,IF($A601&lt;&gt;$A600,1,MOD(G600-1+(COUNTIFS(H$353:$N$353,$A601)=COUNTIFS(H601:$N601,1)),G$352)+1))</f>
        <v>1</v>
      </c>
      <c r="H601" s="319">
        <f ca="1">IF($A601&lt;&gt;H$353,0,IF($A601&lt;&gt;$A600,1,MOD(H600-1+(COUNTIFS(I$353:$N$353,$A601)=COUNTIFS(I601:$N601,1)),H$352)+1))</f>
        <v>2</v>
      </c>
      <c r="I601" s="319">
        <f ca="1">IF($A601&lt;&gt;I$353,0,IF($A601&lt;&gt;$A600,1,MOD(I600-1+(COUNTIFS(N$353:$N$353,$A601)=COUNTIFS(N601:$N601,1)),I$352)+1))</f>
        <v>2</v>
      </c>
      <c r="J601" s="319"/>
      <c r="K601" s="319"/>
      <c r="L601" s="319"/>
      <c r="M601" s="319"/>
      <c r="O601">
        <v>247</v>
      </c>
      <c r="P601" s="124">
        <f t="shared" ca="1" si="917"/>
        <v>-0.5</v>
      </c>
      <c r="Q601" s="124">
        <f t="shared" ca="1" si="918"/>
        <v>0</v>
      </c>
      <c r="R601" s="124">
        <f t="shared" ca="1" si="919"/>
        <v>0</v>
      </c>
      <c r="S601" s="124">
        <f t="shared" ca="1" si="920"/>
        <v>0</v>
      </c>
      <c r="T601" s="124">
        <v>0</v>
      </c>
      <c r="U601" s="124">
        <f t="shared" ca="1" si="921"/>
        <v>0</v>
      </c>
      <c r="V601" s="124">
        <f t="shared" ca="1" si="922"/>
        <v>0</v>
      </c>
      <c r="W601" s="124"/>
      <c r="X601" s="124"/>
      <c r="Y601" s="124"/>
      <c r="Z601" s="124"/>
    </row>
    <row r="602" spans="1:26" outlineLevel="1">
      <c r="A602">
        <f t="shared" ca="1" si="923"/>
        <v>2</v>
      </c>
      <c r="B602" t="str">
        <f t="shared" ca="1" si="916"/>
        <v>EP1 LPD1 LPS2 LPM3</v>
      </c>
      <c r="C602" s="321">
        <f ca="1">IF($A602&lt;&gt;$A601,1,MOD(C601-1+(COUNTIFS(D$353:$N$353,$A602)=COUNTIFS(D602:$N602,1)),C$352)+1)</f>
        <v>1</v>
      </c>
      <c r="D602" s="319">
        <f ca="1">IF($A602&lt;&gt;D$353,0,IF($A602&lt;&gt;$A601,1,MOD(D601-1+(COUNTIFS(E$353:$N$353,$A602)=COUNTIFS(E602:$N602,1)),D$352)+1))</f>
        <v>0</v>
      </c>
      <c r="E602" s="319">
        <f ca="1">IF($A602&lt;&gt;E$353,0,IF($A602&lt;&gt;$A601,1,MOD(E601-1+(COUNTIFS(F$353:$N$353,$A602)=COUNTIFS(F602:$N602,1)),E$352)+1))</f>
        <v>0</v>
      </c>
      <c r="F602" s="319">
        <f ca="1">IF($A602&lt;&gt;F$353,0,IF($A602&lt;&gt;$A601,1,MOD(F601-1+(COUNTIFS(G$353:$N$353,$A602)=COUNTIFS(G602:$N602,1)),F$352)+1))</f>
        <v>0</v>
      </c>
      <c r="G602" s="319">
        <f ca="1">IF($A602&lt;&gt;G$353,0,IF($A602&lt;&gt;$A601,1,MOD(G601-1+(COUNTIFS(H$353:$N$353,$A602)=COUNTIFS(H602:$N602,1)),G$352)+1))</f>
        <v>1</v>
      </c>
      <c r="H602" s="319">
        <f ca="1">IF($A602&lt;&gt;H$353,0,IF($A602&lt;&gt;$A601,1,MOD(H601-1+(COUNTIFS(I$353:$N$353,$A602)=COUNTIFS(I602:$N602,1)),H$352)+1))</f>
        <v>2</v>
      </c>
      <c r="I602" s="319">
        <f ca="1">IF($A602&lt;&gt;I$353,0,IF($A602&lt;&gt;$A601,1,MOD(I601-1+(COUNTIFS(N$353:$N$353,$A602)=COUNTIFS(N602:$N602,1)),I$352)+1))</f>
        <v>3</v>
      </c>
      <c r="J602" s="319"/>
      <c r="K602" s="319"/>
      <c r="L602" s="319"/>
      <c r="M602" s="319"/>
      <c r="O602">
        <v>248</v>
      </c>
      <c r="P602" s="124">
        <f t="shared" ca="1" si="917"/>
        <v>-0.5</v>
      </c>
      <c r="Q602" s="124">
        <f t="shared" ca="1" si="918"/>
        <v>0</v>
      </c>
      <c r="R602" s="124">
        <f t="shared" ca="1" si="919"/>
        <v>0</v>
      </c>
      <c r="S602" s="124">
        <f t="shared" ca="1" si="920"/>
        <v>0</v>
      </c>
      <c r="T602" s="124">
        <v>0</v>
      </c>
      <c r="U602" s="124">
        <f t="shared" ca="1" si="921"/>
        <v>0</v>
      </c>
      <c r="V602" s="124">
        <f t="shared" ca="1" si="922"/>
        <v>0.5</v>
      </c>
      <c r="W602" s="124"/>
      <c r="X602" s="124"/>
      <c r="Y602" s="124"/>
      <c r="Z602" s="124"/>
    </row>
    <row r="603" spans="1:26" outlineLevel="1">
      <c r="A603">
        <f t="shared" ca="1" si="923"/>
        <v>2</v>
      </c>
      <c r="B603" t="str">
        <f t="shared" ca="1" si="916"/>
        <v>EP1 LPD1 LPS3 LPM1</v>
      </c>
      <c r="C603" s="321">
        <f ca="1">IF($A603&lt;&gt;$A602,1,MOD(C602-1+(COUNTIFS(D$353:$N$353,$A603)=COUNTIFS(D603:$N603,1)),C$352)+1)</f>
        <v>1</v>
      </c>
      <c r="D603" s="319">
        <f ca="1">IF($A603&lt;&gt;D$353,0,IF($A603&lt;&gt;$A602,1,MOD(D602-1+(COUNTIFS(E$353:$N$353,$A603)=COUNTIFS(E603:$N603,1)),D$352)+1))</f>
        <v>0</v>
      </c>
      <c r="E603" s="319">
        <f ca="1">IF($A603&lt;&gt;E$353,0,IF($A603&lt;&gt;$A602,1,MOD(E602-1+(COUNTIFS(F$353:$N$353,$A603)=COUNTIFS(F603:$N603,1)),E$352)+1))</f>
        <v>0</v>
      </c>
      <c r="F603" s="319">
        <f ca="1">IF($A603&lt;&gt;F$353,0,IF($A603&lt;&gt;$A602,1,MOD(F602-1+(COUNTIFS(G$353:$N$353,$A603)=COUNTIFS(G603:$N603,1)),F$352)+1))</f>
        <v>0</v>
      </c>
      <c r="G603" s="319">
        <f ca="1">IF($A603&lt;&gt;G$353,0,IF($A603&lt;&gt;$A602,1,MOD(G602-1+(COUNTIFS(H$353:$N$353,$A603)=COUNTIFS(H603:$N603,1)),G$352)+1))</f>
        <v>1</v>
      </c>
      <c r="H603" s="319">
        <f ca="1">IF($A603&lt;&gt;H$353,0,IF($A603&lt;&gt;$A602,1,MOD(H602-1+(COUNTIFS(I$353:$N$353,$A603)=COUNTIFS(I603:$N603,1)),H$352)+1))</f>
        <v>3</v>
      </c>
      <c r="I603" s="319">
        <f ca="1">IF($A603&lt;&gt;I$353,0,IF($A603&lt;&gt;$A602,1,MOD(I602-1+(COUNTIFS(N$353:$N$353,$A603)=COUNTIFS(N603:$N603,1)),I$352)+1))</f>
        <v>1</v>
      </c>
      <c r="J603" s="319"/>
      <c r="K603" s="319"/>
      <c r="L603" s="319"/>
      <c r="M603" s="319"/>
      <c r="O603">
        <v>249</v>
      </c>
      <c r="P603" s="124">
        <f t="shared" ca="1" si="917"/>
        <v>-0.5</v>
      </c>
      <c r="Q603" s="124">
        <f t="shared" ca="1" si="918"/>
        <v>0</v>
      </c>
      <c r="R603" s="124">
        <f t="shared" ca="1" si="919"/>
        <v>0</v>
      </c>
      <c r="S603" s="124">
        <f t="shared" ca="1" si="920"/>
        <v>0</v>
      </c>
      <c r="T603" s="124">
        <v>0</v>
      </c>
      <c r="U603" s="124">
        <f t="shared" ca="1" si="921"/>
        <v>0.5</v>
      </c>
      <c r="V603" s="124">
        <f t="shared" ca="1" si="922"/>
        <v>-0.5</v>
      </c>
      <c r="W603" s="124"/>
      <c r="X603" s="124"/>
      <c r="Y603" s="124"/>
      <c r="Z603" s="124"/>
    </row>
    <row r="604" spans="1:26" outlineLevel="1">
      <c r="A604">
        <f t="shared" ca="1" si="923"/>
        <v>2</v>
      </c>
      <c r="B604" t="str">
        <f t="shared" ca="1" si="916"/>
        <v>EP1 LPD1 LPS3 LPM2</v>
      </c>
      <c r="C604" s="321">
        <f ca="1">IF($A604&lt;&gt;$A603,1,MOD(C603-1+(COUNTIFS(D$353:$N$353,$A604)=COUNTIFS(D604:$N604,1)),C$352)+1)</f>
        <v>1</v>
      </c>
      <c r="D604" s="319">
        <f ca="1">IF($A604&lt;&gt;D$353,0,IF($A604&lt;&gt;$A603,1,MOD(D603-1+(COUNTIFS(E$353:$N$353,$A604)=COUNTIFS(E604:$N604,1)),D$352)+1))</f>
        <v>0</v>
      </c>
      <c r="E604" s="319">
        <f ca="1">IF($A604&lt;&gt;E$353,0,IF($A604&lt;&gt;$A603,1,MOD(E603-1+(COUNTIFS(F$353:$N$353,$A604)=COUNTIFS(F604:$N604,1)),E$352)+1))</f>
        <v>0</v>
      </c>
      <c r="F604" s="319">
        <f ca="1">IF($A604&lt;&gt;F$353,0,IF($A604&lt;&gt;$A603,1,MOD(F603-1+(COUNTIFS(G$353:$N$353,$A604)=COUNTIFS(G604:$N604,1)),F$352)+1))</f>
        <v>0</v>
      </c>
      <c r="G604" s="319">
        <f ca="1">IF($A604&lt;&gt;G$353,0,IF($A604&lt;&gt;$A603,1,MOD(G603-1+(COUNTIFS(H$353:$N$353,$A604)=COUNTIFS(H604:$N604,1)),G$352)+1))</f>
        <v>1</v>
      </c>
      <c r="H604" s="319">
        <f ca="1">IF($A604&lt;&gt;H$353,0,IF($A604&lt;&gt;$A603,1,MOD(H603-1+(COUNTIFS(I$353:$N$353,$A604)=COUNTIFS(I604:$N604,1)),H$352)+1))</f>
        <v>3</v>
      </c>
      <c r="I604" s="319">
        <f ca="1">IF($A604&lt;&gt;I$353,0,IF($A604&lt;&gt;$A603,1,MOD(I603-1+(COUNTIFS(N$353:$N$353,$A604)=COUNTIFS(N604:$N604,1)),I$352)+1))</f>
        <v>2</v>
      </c>
      <c r="J604" s="319"/>
      <c r="K604" s="319"/>
      <c r="L604" s="319"/>
      <c r="M604" s="319"/>
      <c r="O604">
        <v>250</v>
      </c>
      <c r="P604" s="124">
        <f t="shared" ca="1" si="917"/>
        <v>-0.5</v>
      </c>
      <c r="Q604" s="124">
        <f t="shared" ca="1" si="918"/>
        <v>0</v>
      </c>
      <c r="R604" s="124">
        <f t="shared" ca="1" si="919"/>
        <v>0</v>
      </c>
      <c r="S604" s="124">
        <f t="shared" ca="1" si="920"/>
        <v>0</v>
      </c>
      <c r="T604" s="124">
        <v>0</v>
      </c>
      <c r="U604" s="124">
        <f t="shared" ca="1" si="921"/>
        <v>0.5</v>
      </c>
      <c r="V604" s="124">
        <f t="shared" ca="1" si="922"/>
        <v>0</v>
      </c>
      <c r="W604" s="124"/>
      <c r="X604" s="124"/>
      <c r="Y604" s="124"/>
      <c r="Z604" s="124"/>
    </row>
    <row r="605" spans="1:26" outlineLevel="1">
      <c r="A605">
        <f t="shared" ca="1" si="923"/>
        <v>2</v>
      </c>
      <c r="B605" t="str">
        <f t="shared" ca="1" si="916"/>
        <v>EP1 LPD1 LPS3 LPM3</v>
      </c>
      <c r="C605" s="321">
        <f ca="1">IF($A605&lt;&gt;$A604,1,MOD(C604-1+(COUNTIFS(D$353:$N$353,$A605)=COUNTIFS(D605:$N605,1)),C$352)+1)</f>
        <v>1</v>
      </c>
      <c r="D605" s="319">
        <f ca="1">IF($A605&lt;&gt;D$353,0,IF($A605&lt;&gt;$A604,1,MOD(D604-1+(COUNTIFS(E$353:$N$353,$A605)=COUNTIFS(E605:$N605,1)),D$352)+1))</f>
        <v>0</v>
      </c>
      <c r="E605" s="319">
        <f ca="1">IF($A605&lt;&gt;E$353,0,IF($A605&lt;&gt;$A604,1,MOD(E604-1+(COUNTIFS(F$353:$N$353,$A605)=COUNTIFS(F605:$N605,1)),E$352)+1))</f>
        <v>0</v>
      </c>
      <c r="F605" s="319">
        <f ca="1">IF($A605&lt;&gt;F$353,0,IF($A605&lt;&gt;$A604,1,MOD(F604-1+(COUNTIFS(G$353:$N$353,$A605)=COUNTIFS(G605:$N605,1)),F$352)+1))</f>
        <v>0</v>
      </c>
      <c r="G605" s="319">
        <f ca="1">IF($A605&lt;&gt;G$353,0,IF($A605&lt;&gt;$A604,1,MOD(G604-1+(COUNTIFS(H$353:$N$353,$A605)=COUNTIFS(H605:$N605,1)),G$352)+1))</f>
        <v>1</v>
      </c>
      <c r="H605" s="319">
        <f ca="1">IF($A605&lt;&gt;H$353,0,IF($A605&lt;&gt;$A604,1,MOD(H604-1+(COUNTIFS(I$353:$N$353,$A605)=COUNTIFS(I605:$N605,1)),H$352)+1))</f>
        <v>3</v>
      </c>
      <c r="I605" s="319">
        <f ca="1">IF($A605&lt;&gt;I$353,0,IF($A605&lt;&gt;$A604,1,MOD(I604-1+(COUNTIFS(N$353:$N$353,$A605)=COUNTIFS(N605:$N605,1)),I$352)+1))</f>
        <v>3</v>
      </c>
      <c r="J605" s="319"/>
      <c r="K605" s="319"/>
      <c r="L605" s="319"/>
      <c r="M605" s="319"/>
      <c r="O605">
        <v>251</v>
      </c>
      <c r="P605" s="124">
        <f t="shared" ca="1" si="917"/>
        <v>-0.5</v>
      </c>
      <c r="Q605" s="124">
        <f t="shared" ca="1" si="918"/>
        <v>0</v>
      </c>
      <c r="R605" s="124">
        <f t="shared" ca="1" si="919"/>
        <v>0</v>
      </c>
      <c r="S605" s="124">
        <f t="shared" ca="1" si="920"/>
        <v>0</v>
      </c>
      <c r="T605" s="124">
        <v>0</v>
      </c>
      <c r="U605" s="124">
        <f t="shared" ca="1" si="921"/>
        <v>0.5</v>
      </c>
      <c r="V605" s="124">
        <f t="shared" ca="1" si="922"/>
        <v>0.5</v>
      </c>
      <c r="W605" s="124"/>
      <c r="X605" s="124"/>
      <c r="Y605" s="124"/>
      <c r="Z605" s="124"/>
    </row>
    <row r="606" spans="1:26" outlineLevel="1">
      <c r="A606">
        <f t="shared" ca="1" si="923"/>
        <v>2</v>
      </c>
      <c r="B606" t="str">
        <f t="shared" ca="1" si="916"/>
        <v>EP2 LPD1 LPS1 LPM1</v>
      </c>
      <c r="C606" s="321">
        <f ca="1">IF($A606&lt;&gt;$A605,1,MOD(C605-1+(COUNTIFS(D$353:$N$353,$A606)=COUNTIFS(D606:$N606,1)),C$352)+1)</f>
        <v>2</v>
      </c>
      <c r="D606" s="319">
        <f ca="1">IF($A606&lt;&gt;D$353,0,IF($A606&lt;&gt;$A605,1,MOD(D605-1+(COUNTIFS(E$353:$N$353,$A606)=COUNTIFS(E606:$N606,1)),D$352)+1))</f>
        <v>0</v>
      </c>
      <c r="E606" s="319">
        <f ca="1">IF($A606&lt;&gt;E$353,0,IF($A606&lt;&gt;$A605,1,MOD(E605-1+(COUNTIFS(F$353:$N$353,$A606)=COUNTIFS(F606:$N606,1)),E$352)+1))</f>
        <v>0</v>
      </c>
      <c r="F606" s="319">
        <f ca="1">IF($A606&lt;&gt;F$353,0,IF($A606&lt;&gt;$A605,1,MOD(F605-1+(COUNTIFS(G$353:$N$353,$A606)=COUNTIFS(G606:$N606,1)),F$352)+1))</f>
        <v>0</v>
      </c>
      <c r="G606" s="319">
        <f ca="1">IF($A606&lt;&gt;G$353,0,IF($A606&lt;&gt;$A605,1,MOD(G605-1+(COUNTIFS(H$353:$N$353,$A606)=COUNTIFS(H606:$N606,1)),G$352)+1))</f>
        <v>1</v>
      </c>
      <c r="H606" s="319">
        <f ca="1">IF($A606&lt;&gt;H$353,0,IF($A606&lt;&gt;$A605,1,MOD(H605-1+(COUNTIFS(I$353:$N$353,$A606)=COUNTIFS(I606:$N606,1)),H$352)+1))</f>
        <v>1</v>
      </c>
      <c r="I606" s="319">
        <f ca="1">IF($A606&lt;&gt;I$353,0,IF($A606&lt;&gt;$A605,1,MOD(I605-1+(COUNTIFS(N$353:$N$353,$A606)=COUNTIFS(N606:$N606,1)),I$352)+1))</f>
        <v>1</v>
      </c>
      <c r="J606" s="319"/>
      <c r="K606" s="319"/>
      <c r="L606" s="319"/>
      <c r="M606" s="319"/>
      <c r="O606">
        <v>252</v>
      </c>
      <c r="P606" s="124">
        <f t="shared" ca="1" si="917"/>
        <v>0</v>
      </c>
      <c r="Q606" s="124">
        <f t="shared" ca="1" si="918"/>
        <v>0</v>
      </c>
      <c r="R606" s="124">
        <f t="shared" ca="1" si="919"/>
        <v>0</v>
      </c>
      <c r="S606" s="124">
        <f t="shared" ca="1" si="920"/>
        <v>0</v>
      </c>
      <c r="T606" s="124">
        <v>0</v>
      </c>
      <c r="U606" s="124">
        <f t="shared" ca="1" si="921"/>
        <v>-0.5</v>
      </c>
      <c r="V606" s="124">
        <f t="shared" ca="1" si="922"/>
        <v>-0.5</v>
      </c>
      <c r="W606" s="124"/>
      <c r="X606" s="124"/>
      <c r="Y606" s="124"/>
      <c r="Z606" s="124"/>
    </row>
    <row r="607" spans="1:26" outlineLevel="1">
      <c r="A607">
        <f t="shared" ca="1" si="923"/>
        <v>2</v>
      </c>
      <c r="B607" t="str">
        <f t="shared" ca="1" si="916"/>
        <v>EP2 LPD1 LPS1 LPM2</v>
      </c>
      <c r="C607" s="321">
        <f ca="1">IF($A607&lt;&gt;$A606,1,MOD(C606-1+(COUNTIFS(D$353:$N$353,$A607)=COUNTIFS(D607:$N607,1)),C$352)+1)</f>
        <v>2</v>
      </c>
      <c r="D607" s="319">
        <f ca="1">IF($A607&lt;&gt;D$353,0,IF($A607&lt;&gt;$A606,1,MOD(D606-1+(COUNTIFS(E$353:$N$353,$A607)=COUNTIFS(E607:$N607,1)),D$352)+1))</f>
        <v>0</v>
      </c>
      <c r="E607" s="319">
        <f ca="1">IF($A607&lt;&gt;E$353,0,IF($A607&lt;&gt;$A606,1,MOD(E606-1+(COUNTIFS(F$353:$N$353,$A607)=COUNTIFS(F607:$N607,1)),E$352)+1))</f>
        <v>0</v>
      </c>
      <c r="F607" s="319">
        <f ca="1">IF($A607&lt;&gt;F$353,0,IF($A607&lt;&gt;$A606,1,MOD(F606-1+(COUNTIFS(G$353:$N$353,$A607)=COUNTIFS(G607:$N607,1)),F$352)+1))</f>
        <v>0</v>
      </c>
      <c r="G607" s="319">
        <f ca="1">IF($A607&lt;&gt;G$353,0,IF($A607&lt;&gt;$A606,1,MOD(G606-1+(COUNTIFS(H$353:$N$353,$A607)=COUNTIFS(H607:$N607,1)),G$352)+1))</f>
        <v>1</v>
      </c>
      <c r="H607" s="319">
        <f ca="1">IF($A607&lt;&gt;H$353,0,IF($A607&lt;&gt;$A606,1,MOD(H606-1+(COUNTIFS(I$353:$N$353,$A607)=COUNTIFS(I607:$N607,1)),H$352)+1))</f>
        <v>1</v>
      </c>
      <c r="I607" s="319">
        <f ca="1">IF($A607&lt;&gt;I$353,0,IF($A607&lt;&gt;$A606,1,MOD(I606-1+(COUNTIFS(N$353:$N$353,$A607)=COUNTIFS(N607:$N607,1)),I$352)+1))</f>
        <v>2</v>
      </c>
      <c r="J607" s="319"/>
      <c r="K607" s="319"/>
      <c r="L607" s="319"/>
      <c r="M607" s="319"/>
      <c r="O607">
        <v>253</v>
      </c>
      <c r="P607" s="124">
        <f t="shared" ca="1" si="917"/>
        <v>0</v>
      </c>
      <c r="Q607" s="124">
        <f t="shared" ca="1" si="918"/>
        <v>0</v>
      </c>
      <c r="R607" s="124">
        <f t="shared" ca="1" si="919"/>
        <v>0</v>
      </c>
      <c r="S607" s="124">
        <f t="shared" ca="1" si="920"/>
        <v>0</v>
      </c>
      <c r="T607" s="124">
        <v>0</v>
      </c>
      <c r="U607" s="124">
        <f t="shared" ca="1" si="921"/>
        <v>-0.5</v>
      </c>
      <c r="V607" s="124">
        <f t="shared" ca="1" si="922"/>
        <v>0</v>
      </c>
      <c r="W607" s="124"/>
      <c r="X607" s="124"/>
      <c r="Y607" s="124"/>
      <c r="Z607" s="124"/>
    </row>
    <row r="608" spans="1:26" outlineLevel="1">
      <c r="A608">
        <f t="shared" ca="1" si="923"/>
        <v>2</v>
      </c>
      <c r="B608" t="str">
        <f t="shared" ca="1" si="916"/>
        <v>EP2 LPD1 LPS1 LPM3</v>
      </c>
      <c r="C608" s="321">
        <f ca="1">IF($A608&lt;&gt;$A607,1,MOD(C607-1+(COUNTIFS(D$353:$N$353,$A608)=COUNTIFS(D608:$N608,1)),C$352)+1)</f>
        <v>2</v>
      </c>
      <c r="D608" s="319">
        <f ca="1">IF($A608&lt;&gt;D$353,0,IF($A608&lt;&gt;$A607,1,MOD(D607-1+(COUNTIFS(E$353:$N$353,$A608)=COUNTIFS(E608:$N608,1)),D$352)+1))</f>
        <v>0</v>
      </c>
      <c r="E608" s="319">
        <f ca="1">IF($A608&lt;&gt;E$353,0,IF($A608&lt;&gt;$A607,1,MOD(E607-1+(COUNTIFS(F$353:$N$353,$A608)=COUNTIFS(F608:$N608,1)),E$352)+1))</f>
        <v>0</v>
      </c>
      <c r="F608" s="319">
        <f ca="1">IF($A608&lt;&gt;F$353,0,IF($A608&lt;&gt;$A607,1,MOD(F607-1+(COUNTIFS(G$353:$N$353,$A608)=COUNTIFS(G608:$N608,1)),F$352)+1))</f>
        <v>0</v>
      </c>
      <c r="G608" s="319">
        <f ca="1">IF($A608&lt;&gt;G$353,0,IF($A608&lt;&gt;$A607,1,MOD(G607-1+(COUNTIFS(H$353:$N$353,$A608)=COUNTIFS(H608:$N608,1)),G$352)+1))</f>
        <v>1</v>
      </c>
      <c r="H608" s="319">
        <f ca="1">IF($A608&lt;&gt;H$353,0,IF($A608&lt;&gt;$A607,1,MOD(H607-1+(COUNTIFS(I$353:$N$353,$A608)=COUNTIFS(I608:$N608,1)),H$352)+1))</f>
        <v>1</v>
      </c>
      <c r="I608" s="319">
        <f ca="1">IF($A608&lt;&gt;I$353,0,IF($A608&lt;&gt;$A607,1,MOD(I607-1+(COUNTIFS(N$353:$N$353,$A608)=COUNTIFS(N608:$N608,1)),I$352)+1))</f>
        <v>3</v>
      </c>
      <c r="J608" s="319"/>
      <c r="K608" s="319"/>
      <c r="L608" s="319"/>
      <c r="M608" s="319"/>
      <c r="O608">
        <v>254</v>
      </c>
      <c r="P608" s="124">
        <f t="shared" ca="1" si="917"/>
        <v>0</v>
      </c>
      <c r="Q608" s="124">
        <f t="shared" ca="1" si="918"/>
        <v>0</v>
      </c>
      <c r="R608" s="124">
        <f t="shared" ca="1" si="919"/>
        <v>0</v>
      </c>
      <c r="S608" s="124">
        <f t="shared" ca="1" si="920"/>
        <v>0</v>
      </c>
      <c r="T608" s="124">
        <v>0</v>
      </c>
      <c r="U608" s="124">
        <f t="shared" ca="1" si="921"/>
        <v>-0.5</v>
      </c>
      <c r="V608" s="124">
        <f t="shared" ca="1" si="922"/>
        <v>0.5</v>
      </c>
      <c r="W608" s="124"/>
      <c r="X608" s="124"/>
      <c r="Y608" s="124"/>
      <c r="Z608" s="124"/>
    </row>
    <row r="609" spans="1:26" outlineLevel="1">
      <c r="A609">
        <f t="shared" ca="1" si="923"/>
        <v>2</v>
      </c>
      <c r="B609" t="str">
        <f t="shared" ca="1" si="916"/>
        <v>EP2 LPD1 LPS2 LPM1</v>
      </c>
      <c r="C609" s="321">
        <f ca="1">IF($A609&lt;&gt;$A608,1,MOD(C608-1+(COUNTIFS(D$353:$N$353,$A609)=COUNTIFS(D609:$N609,1)),C$352)+1)</f>
        <v>2</v>
      </c>
      <c r="D609" s="319">
        <f ca="1">IF($A609&lt;&gt;D$353,0,IF($A609&lt;&gt;$A608,1,MOD(D608-1+(COUNTIFS(E$353:$N$353,$A609)=COUNTIFS(E609:$N609,1)),D$352)+1))</f>
        <v>0</v>
      </c>
      <c r="E609" s="319">
        <f ca="1">IF($A609&lt;&gt;E$353,0,IF($A609&lt;&gt;$A608,1,MOD(E608-1+(COUNTIFS(F$353:$N$353,$A609)=COUNTIFS(F609:$N609,1)),E$352)+1))</f>
        <v>0</v>
      </c>
      <c r="F609" s="319">
        <f ca="1">IF($A609&lt;&gt;F$353,0,IF($A609&lt;&gt;$A608,1,MOD(F608-1+(COUNTIFS(G$353:$N$353,$A609)=COUNTIFS(G609:$N609,1)),F$352)+1))</f>
        <v>0</v>
      </c>
      <c r="G609" s="319">
        <f ca="1">IF($A609&lt;&gt;G$353,0,IF($A609&lt;&gt;$A608,1,MOD(G608-1+(COUNTIFS(H$353:$N$353,$A609)=COUNTIFS(H609:$N609,1)),G$352)+1))</f>
        <v>1</v>
      </c>
      <c r="H609" s="319">
        <f ca="1">IF($A609&lt;&gt;H$353,0,IF($A609&lt;&gt;$A608,1,MOD(H608-1+(COUNTIFS(I$353:$N$353,$A609)=COUNTIFS(I609:$N609,1)),H$352)+1))</f>
        <v>2</v>
      </c>
      <c r="I609" s="319">
        <f ca="1">IF($A609&lt;&gt;I$353,0,IF($A609&lt;&gt;$A608,1,MOD(I608-1+(COUNTIFS(N$353:$N$353,$A609)=COUNTIFS(N609:$N609,1)),I$352)+1))</f>
        <v>1</v>
      </c>
      <c r="J609" s="319"/>
      <c r="K609" s="319"/>
      <c r="L609" s="319"/>
      <c r="M609" s="319"/>
      <c r="O609">
        <v>255</v>
      </c>
      <c r="P609" s="124">
        <f t="shared" ca="1" si="917"/>
        <v>0</v>
      </c>
      <c r="Q609" s="124">
        <f t="shared" ca="1" si="918"/>
        <v>0</v>
      </c>
      <c r="R609" s="124">
        <f t="shared" ca="1" si="919"/>
        <v>0</v>
      </c>
      <c r="S609" s="124">
        <f t="shared" ca="1" si="920"/>
        <v>0</v>
      </c>
      <c r="T609" s="124">
        <v>0</v>
      </c>
      <c r="U609" s="124">
        <f t="shared" ca="1" si="921"/>
        <v>0</v>
      </c>
      <c r="V609" s="124">
        <f t="shared" ca="1" si="922"/>
        <v>-0.5</v>
      </c>
      <c r="W609" s="124"/>
      <c r="X609" s="124"/>
      <c r="Y609" s="124"/>
      <c r="Z609" s="124"/>
    </row>
    <row r="610" spans="1:26" outlineLevel="1">
      <c r="A610">
        <f t="shared" ca="1" si="923"/>
        <v>2</v>
      </c>
      <c r="B610" t="str">
        <f t="shared" ca="1" si="916"/>
        <v>EP2 LPD1 LPS2 LPM2</v>
      </c>
      <c r="C610" s="321">
        <f ca="1">IF($A610&lt;&gt;$A609,1,MOD(C609-1+(COUNTIFS(D$353:$N$353,$A610)=COUNTIFS(D610:$N610,1)),C$352)+1)</f>
        <v>2</v>
      </c>
      <c r="D610" s="319">
        <f ca="1">IF($A610&lt;&gt;D$353,0,IF($A610&lt;&gt;$A609,1,MOD(D609-1+(COUNTIFS(E$353:$N$353,$A610)=COUNTIFS(E610:$N610,1)),D$352)+1))</f>
        <v>0</v>
      </c>
      <c r="E610" s="319">
        <f ca="1">IF($A610&lt;&gt;E$353,0,IF($A610&lt;&gt;$A609,1,MOD(E609-1+(COUNTIFS(F$353:$N$353,$A610)=COUNTIFS(F610:$N610,1)),E$352)+1))</f>
        <v>0</v>
      </c>
      <c r="F610" s="319">
        <f ca="1">IF($A610&lt;&gt;F$353,0,IF($A610&lt;&gt;$A609,1,MOD(F609-1+(COUNTIFS(G$353:$N$353,$A610)=COUNTIFS(G610:$N610,1)),F$352)+1))</f>
        <v>0</v>
      </c>
      <c r="G610" s="319">
        <f ca="1">IF($A610&lt;&gt;G$353,0,IF($A610&lt;&gt;$A609,1,MOD(G609-1+(COUNTIFS(H$353:$N$353,$A610)=COUNTIFS(H610:$N610,1)),G$352)+1))</f>
        <v>1</v>
      </c>
      <c r="H610" s="319">
        <f ca="1">IF($A610&lt;&gt;H$353,0,IF($A610&lt;&gt;$A609,1,MOD(H609-1+(COUNTIFS(I$353:$N$353,$A610)=COUNTIFS(I610:$N610,1)),H$352)+1))</f>
        <v>2</v>
      </c>
      <c r="I610" s="319">
        <f ca="1">IF($A610&lt;&gt;I$353,0,IF($A610&lt;&gt;$A609,1,MOD(I609-1+(COUNTIFS(N$353:$N$353,$A610)=COUNTIFS(N610:$N610,1)),I$352)+1))</f>
        <v>2</v>
      </c>
      <c r="J610" s="319"/>
      <c r="K610" s="319"/>
      <c r="L610" s="319"/>
      <c r="M610" s="319"/>
      <c r="O610">
        <v>256</v>
      </c>
      <c r="P610" s="124">
        <f t="shared" ca="1" si="917"/>
        <v>0</v>
      </c>
      <c r="Q610" s="124">
        <f t="shared" ca="1" si="918"/>
        <v>0</v>
      </c>
      <c r="R610" s="124">
        <f t="shared" ca="1" si="919"/>
        <v>0</v>
      </c>
      <c r="S610" s="124">
        <f t="shared" ca="1" si="920"/>
        <v>0</v>
      </c>
      <c r="T610" s="124">
        <v>0</v>
      </c>
      <c r="U610" s="124">
        <f t="shared" ca="1" si="921"/>
        <v>0</v>
      </c>
      <c r="V610" s="124">
        <f t="shared" ca="1" si="922"/>
        <v>0</v>
      </c>
      <c r="W610" s="124"/>
      <c r="X610" s="124"/>
      <c r="Y610" s="124"/>
      <c r="Z610" s="124"/>
    </row>
    <row r="611" spans="1:26" outlineLevel="1">
      <c r="A611">
        <f t="shared" ca="1" si="923"/>
        <v>2</v>
      </c>
      <c r="B611" t="str">
        <f t="shared" ref="B611:B674" ca="1" si="924">"EP"&amp;$C611&amp;IF($A611=0," LPAll"&amp;$D611,"")&amp;IF($A611=1," LPD"&amp;$E611&amp;" LPS"&amp;$F611,"")&amp;IF($A611=2," LPD"&amp;$G611&amp;" LPS"&amp;$H611&amp;" LPM"&amp;$I611,"")</f>
        <v>EP2 LPD1 LPS2 LPM3</v>
      </c>
      <c r="C611" s="321">
        <f ca="1">IF($A611&lt;&gt;$A610,1,MOD(C610-1+(COUNTIFS(D$353:$N$353,$A611)=COUNTIFS(D611:$N611,1)),C$352)+1)</f>
        <v>2</v>
      </c>
      <c r="D611" s="319">
        <f ca="1">IF($A611&lt;&gt;D$353,0,IF($A611&lt;&gt;$A610,1,MOD(D610-1+(COUNTIFS(E$353:$N$353,$A611)=COUNTIFS(E611:$N611,1)),D$352)+1))</f>
        <v>0</v>
      </c>
      <c r="E611" s="319">
        <f ca="1">IF($A611&lt;&gt;E$353,0,IF($A611&lt;&gt;$A610,1,MOD(E610-1+(COUNTIFS(F$353:$N$353,$A611)=COUNTIFS(F611:$N611,1)),E$352)+1))</f>
        <v>0</v>
      </c>
      <c r="F611" s="319">
        <f ca="1">IF($A611&lt;&gt;F$353,0,IF($A611&lt;&gt;$A610,1,MOD(F610-1+(COUNTIFS(G$353:$N$353,$A611)=COUNTIFS(G611:$N611,1)),F$352)+1))</f>
        <v>0</v>
      </c>
      <c r="G611" s="319">
        <f ca="1">IF($A611&lt;&gt;G$353,0,IF($A611&lt;&gt;$A610,1,MOD(G610-1+(COUNTIFS(H$353:$N$353,$A611)=COUNTIFS(H611:$N611,1)),G$352)+1))</f>
        <v>1</v>
      </c>
      <c r="H611" s="319">
        <f ca="1">IF($A611&lt;&gt;H$353,0,IF($A611&lt;&gt;$A610,1,MOD(H610-1+(COUNTIFS(I$353:$N$353,$A611)=COUNTIFS(I611:$N611,1)),H$352)+1))</f>
        <v>2</v>
      </c>
      <c r="I611" s="319">
        <f ca="1">IF($A611&lt;&gt;I$353,0,IF($A611&lt;&gt;$A610,1,MOD(I610-1+(COUNTIFS(N$353:$N$353,$A611)=COUNTIFS(N611:$N611,1)),I$352)+1))</f>
        <v>3</v>
      </c>
      <c r="J611" s="319"/>
      <c r="K611" s="319"/>
      <c r="L611" s="319"/>
      <c r="M611" s="319"/>
      <c r="O611">
        <v>257</v>
      </c>
      <c r="P611" s="124">
        <f t="shared" ca="1" si="917"/>
        <v>0</v>
      </c>
      <c r="Q611" s="124">
        <f t="shared" ca="1" si="918"/>
        <v>0</v>
      </c>
      <c r="R611" s="124">
        <f t="shared" ca="1" si="919"/>
        <v>0</v>
      </c>
      <c r="S611" s="124">
        <f t="shared" ca="1" si="920"/>
        <v>0</v>
      </c>
      <c r="T611" s="124">
        <v>0</v>
      </c>
      <c r="U611" s="124">
        <f t="shared" ca="1" si="921"/>
        <v>0</v>
      </c>
      <c r="V611" s="124">
        <f t="shared" ca="1" si="922"/>
        <v>0.5</v>
      </c>
      <c r="W611" s="124"/>
      <c r="X611" s="124"/>
      <c r="Y611" s="124"/>
      <c r="Z611" s="124"/>
    </row>
    <row r="612" spans="1:26" outlineLevel="1">
      <c r="A612">
        <f t="shared" ca="1" si="923"/>
        <v>2</v>
      </c>
      <c r="B612" t="str">
        <f t="shared" ca="1" si="924"/>
        <v>EP2 LPD1 LPS3 LPM1</v>
      </c>
      <c r="C612" s="321">
        <f ca="1">IF($A612&lt;&gt;$A611,1,MOD(C611-1+(COUNTIFS(D$353:$N$353,$A612)=COUNTIFS(D612:$N612,1)),C$352)+1)</f>
        <v>2</v>
      </c>
      <c r="D612" s="319">
        <f ca="1">IF($A612&lt;&gt;D$353,0,IF($A612&lt;&gt;$A611,1,MOD(D611-1+(COUNTIFS(E$353:$N$353,$A612)=COUNTIFS(E612:$N612,1)),D$352)+1))</f>
        <v>0</v>
      </c>
      <c r="E612" s="319">
        <f ca="1">IF($A612&lt;&gt;E$353,0,IF($A612&lt;&gt;$A611,1,MOD(E611-1+(COUNTIFS(F$353:$N$353,$A612)=COUNTIFS(F612:$N612,1)),E$352)+1))</f>
        <v>0</v>
      </c>
      <c r="F612" s="319">
        <f ca="1">IF($A612&lt;&gt;F$353,0,IF($A612&lt;&gt;$A611,1,MOD(F611-1+(COUNTIFS(G$353:$N$353,$A612)=COUNTIFS(G612:$N612,1)),F$352)+1))</f>
        <v>0</v>
      </c>
      <c r="G612" s="319">
        <f ca="1">IF($A612&lt;&gt;G$353,0,IF($A612&lt;&gt;$A611,1,MOD(G611-1+(COUNTIFS(H$353:$N$353,$A612)=COUNTIFS(H612:$N612,1)),G$352)+1))</f>
        <v>1</v>
      </c>
      <c r="H612" s="319">
        <f ca="1">IF($A612&lt;&gt;H$353,0,IF($A612&lt;&gt;$A611,1,MOD(H611-1+(COUNTIFS(I$353:$N$353,$A612)=COUNTIFS(I612:$N612,1)),H$352)+1))</f>
        <v>3</v>
      </c>
      <c r="I612" s="319">
        <f ca="1">IF($A612&lt;&gt;I$353,0,IF($A612&lt;&gt;$A611,1,MOD(I611-1+(COUNTIFS(N$353:$N$353,$A612)=COUNTIFS(N612:$N612,1)),I$352)+1))</f>
        <v>1</v>
      </c>
      <c r="J612" s="319"/>
      <c r="K612" s="319"/>
      <c r="L612" s="319"/>
      <c r="M612" s="319"/>
      <c r="O612">
        <v>258</v>
      </c>
      <c r="P612" s="124">
        <f t="shared" ca="1" si="917"/>
        <v>0</v>
      </c>
      <c r="Q612" s="124">
        <f t="shared" ca="1" si="918"/>
        <v>0</v>
      </c>
      <c r="R612" s="124">
        <f t="shared" ca="1" si="919"/>
        <v>0</v>
      </c>
      <c r="S612" s="124">
        <f t="shared" ca="1" si="920"/>
        <v>0</v>
      </c>
      <c r="T612" s="124">
        <v>0</v>
      </c>
      <c r="U612" s="124">
        <f t="shared" ca="1" si="921"/>
        <v>0.5</v>
      </c>
      <c r="V612" s="124">
        <f t="shared" ca="1" si="922"/>
        <v>-0.5</v>
      </c>
      <c r="W612" s="124"/>
      <c r="X612" s="124"/>
      <c r="Y612" s="124"/>
      <c r="Z612" s="124"/>
    </row>
    <row r="613" spans="1:26" outlineLevel="1">
      <c r="A613">
        <f t="shared" ca="1" si="923"/>
        <v>2</v>
      </c>
      <c r="B613" t="str">
        <f t="shared" ca="1" si="924"/>
        <v>EP2 LPD1 LPS3 LPM2</v>
      </c>
      <c r="C613" s="321">
        <f ca="1">IF($A613&lt;&gt;$A612,1,MOD(C612-1+(COUNTIFS(D$353:$N$353,$A613)=COUNTIFS(D613:$N613,1)),C$352)+1)</f>
        <v>2</v>
      </c>
      <c r="D613" s="319">
        <f ca="1">IF($A613&lt;&gt;D$353,0,IF($A613&lt;&gt;$A612,1,MOD(D612-1+(COUNTIFS(E$353:$N$353,$A613)=COUNTIFS(E613:$N613,1)),D$352)+1))</f>
        <v>0</v>
      </c>
      <c r="E613" s="319">
        <f ca="1">IF($A613&lt;&gt;E$353,0,IF($A613&lt;&gt;$A612,1,MOD(E612-1+(COUNTIFS(F$353:$N$353,$A613)=COUNTIFS(F613:$N613,1)),E$352)+1))</f>
        <v>0</v>
      </c>
      <c r="F613" s="319">
        <f ca="1">IF($A613&lt;&gt;F$353,0,IF($A613&lt;&gt;$A612,1,MOD(F612-1+(COUNTIFS(G$353:$N$353,$A613)=COUNTIFS(G613:$N613,1)),F$352)+1))</f>
        <v>0</v>
      </c>
      <c r="G613" s="319">
        <f ca="1">IF($A613&lt;&gt;G$353,0,IF($A613&lt;&gt;$A612,1,MOD(G612-1+(COUNTIFS(H$353:$N$353,$A613)=COUNTIFS(H613:$N613,1)),G$352)+1))</f>
        <v>1</v>
      </c>
      <c r="H613" s="319">
        <f ca="1">IF($A613&lt;&gt;H$353,0,IF($A613&lt;&gt;$A612,1,MOD(H612-1+(COUNTIFS(I$353:$N$353,$A613)=COUNTIFS(I613:$N613,1)),H$352)+1))</f>
        <v>3</v>
      </c>
      <c r="I613" s="319">
        <f ca="1">IF($A613&lt;&gt;I$353,0,IF($A613&lt;&gt;$A612,1,MOD(I612-1+(COUNTIFS(N$353:$N$353,$A613)=COUNTIFS(N613:$N613,1)),I$352)+1))</f>
        <v>2</v>
      </c>
      <c r="J613" s="319"/>
      <c r="K613" s="319"/>
      <c r="L613" s="319"/>
      <c r="M613" s="319"/>
      <c r="O613">
        <v>259</v>
      </c>
      <c r="P613" s="124">
        <f t="shared" ca="1" si="917"/>
        <v>0</v>
      </c>
      <c r="Q613" s="124">
        <f t="shared" ca="1" si="918"/>
        <v>0</v>
      </c>
      <c r="R613" s="124">
        <f t="shared" ca="1" si="919"/>
        <v>0</v>
      </c>
      <c r="S613" s="124">
        <f t="shared" ca="1" si="920"/>
        <v>0</v>
      </c>
      <c r="T613" s="124">
        <v>0</v>
      </c>
      <c r="U613" s="124">
        <f t="shared" ca="1" si="921"/>
        <v>0.5</v>
      </c>
      <c r="V613" s="124">
        <f t="shared" ca="1" si="922"/>
        <v>0</v>
      </c>
      <c r="W613" s="124"/>
      <c r="X613" s="124"/>
      <c r="Y613" s="124"/>
      <c r="Z613" s="124"/>
    </row>
    <row r="614" spans="1:26" outlineLevel="1">
      <c r="A614">
        <f t="shared" ca="1" si="923"/>
        <v>2</v>
      </c>
      <c r="B614" t="str">
        <f t="shared" ca="1" si="924"/>
        <v>EP2 LPD1 LPS3 LPM3</v>
      </c>
      <c r="C614" s="321">
        <f ca="1">IF($A614&lt;&gt;$A613,1,MOD(C613-1+(COUNTIFS(D$353:$N$353,$A614)=COUNTIFS(D614:$N614,1)),C$352)+1)</f>
        <v>2</v>
      </c>
      <c r="D614" s="319">
        <f ca="1">IF($A614&lt;&gt;D$353,0,IF($A614&lt;&gt;$A613,1,MOD(D613-1+(COUNTIFS(E$353:$N$353,$A614)=COUNTIFS(E614:$N614,1)),D$352)+1))</f>
        <v>0</v>
      </c>
      <c r="E614" s="319">
        <f ca="1">IF($A614&lt;&gt;E$353,0,IF($A614&lt;&gt;$A613,1,MOD(E613-1+(COUNTIFS(F$353:$N$353,$A614)=COUNTIFS(F614:$N614,1)),E$352)+1))</f>
        <v>0</v>
      </c>
      <c r="F614" s="319">
        <f ca="1">IF($A614&lt;&gt;F$353,0,IF($A614&lt;&gt;$A613,1,MOD(F613-1+(COUNTIFS(G$353:$N$353,$A614)=COUNTIFS(G614:$N614,1)),F$352)+1))</f>
        <v>0</v>
      </c>
      <c r="G614" s="319">
        <f ca="1">IF($A614&lt;&gt;G$353,0,IF($A614&lt;&gt;$A613,1,MOD(G613-1+(COUNTIFS(H$353:$N$353,$A614)=COUNTIFS(H614:$N614,1)),G$352)+1))</f>
        <v>1</v>
      </c>
      <c r="H614" s="319">
        <f ca="1">IF($A614&lt;&gt;H$353,0,IF($A614&lt;&gt;$A613,1,MOD(H613-1+(COUNTIFS(I$353:$N$353,$A614)=COUNTIFS(I614:$N614,1)),H$352)+1))</f>
        <v>3</v>
      </c>
      <c r="I614" s="319">
        <f ca="1">IF($A614&lt;&gt;I$353,0,IF($A614&lt;&gt;$A613,1,MOD(I613-1+(COUNTIFS(N$353:$N$353,$A614)=COUNTIFS(N614:$N614,1)),I$352)+1))</f>
        <v>3</v>
      </c>
      <c r="J614" s="319"/>
      <c r="K614" s="319"/>
      <c r="L614" s="319"/>
      <c r="M614" s="319"/>
      <c r="O614">
        <v>260</v>
      </c>
      <c r="P614" s="124">
        <f t="shared" ca="1" si="917"/>
        <v>0</v>
      </c>
      <c r="Q614" s="124">
        <f t="shared" ca="1" si="918"/>
        <v>0</v>
      </c>
      <c r="R614" s="124">
        <f t="shared" ca="1" si="919"/>
        <v>0</v>
      </c>
      <c r="S614" s="124">
        <f t="shared" ca="1" si="920"/>
        <v>0</v>
      </c>
      <c r="T614" s="124">
        <v>0</v>
      </c>
      <c r="U614" s="124">
        <f t="shared" ca="1" si="921"/>
        <v>0.5</v>
      </c>
      <c r="V614" s="124">
        <f t="shared" ca="1" si="922"/>
        <v>0.5</v>
      </c>
      <c r="W614" s="124"/>
      <c r="X614" s="124"/>
      <c r="Y614" s="124"/>
      <c r="Z614" s="124"/>
    </row>
    <row r="615" spans="1:26" outlineLevel="1">
      <c r="A615">
        <f t="shared" ca="1" si="923"/>
        <v>2</v>
      </c>
      <c r="B615" t="str">
        <f t="shared" ca="1" si="924"/>
        <v>EP3 LPD1 LPS1 LPM1</v>
      </c>
      <c r="C615" s="321">
        <f ca="1">IF($A615&lt;&gt;$A614,1,MOD(C614-1+(COUNTIFS(D$353:$N$353,$A615)=COUNTIFS(D615:$N615,1)),C$352)+1)</f>
        <v>3</v>
      </c>
      <c r="D615" s="319">
        <f ca="1">IF($A615&lt;&gt;D$353,0,IF($A615&lt;&gt;$A614,1,MOD(D614-1+(COUNTIFS(E$353:$N$353,$A615)=COUNTIFS(E615:$N615,1)),D$352)+1))</f>
        <v>0</v>
      </c>
      <c r="E615" s="319">
        <f ca="1">IF($A615&lt;&gt;E$353,0,IF($A615&lt;&gt;$A614,1,MOD(E614-1+(COUNTIFS(F$353:$N$353,$A615)=COUNTIFS(F615:$N615,1)),E$352)+1))</f>
        <v>0</v>
      </c>
      <c r="F615" s="319">
        <f ca="1">IF($A615&lt;&gt;F$353,0,IF($A615&lt;&gt;$A614,1,MOD(F614-1+(COUNTIFS(G$353:$N$353,$A615)=COUNTIFS(G615:$N615,1)),F$352)+1))</f>
        <v>0</v>
      </c>
      <c r="G615" s="319">
        <f ca="1">IF($A615&lt;&gt;G$353,0,IF($A615&lt;&gt;$A614,1,MOD(G614-1+(COUNTIFS(H$353:$N$353,$A615)=COUNTIFS(H615:$N615,1)),G$352)+1))</f>
        <v>1</v>
      </c>
      <c r="H615" s="319">
        <f ca="1">IF($A615&lt;&gt;H$353,0,IF($A615&lt;&gt;$A614,1,MOD(H614-1+(COUNTIFS(I$353:$N$353,$A615)=COUNTIFS(I615:$N615,1)),H$352)+1))</f>
        <v>1</v>
      </c>
      <c r="I615" s="319">
        <f ca="1">IF($A615&lt;&gt;I$353,0,IF($A615&lt;&gt;$A614,1,MOD(I614-1+(COUNTIFS(N$353:$N$353,$A615)=COUNTIFS(N615:$N615,1)),I$352)+1))</f>
        <v>1</v>
      </c>
      <c r="J615" s="319"/>
      <c r="K615" s="319"/>
      <c r="L615" s="319"/>
      <c r="M615" s="319"/>
      <c r="O615">
        <v>261</v>
      </c>
      <c r="P615" s="124">
        <f t="shared" ca="1" si="917"/>
        <v>0.5</v>
      </c>
      <c r="Q615" s="124">
        <f t="shared" ca="1" si="918"/>
        <v>0</v>
      </c>
      <c r="R615" s="124">
        <f t="shared" ca="1" si="919"/>
        <v>0</v>
      </c>
      <c r="S615" s="124">
        <f t="shared" ca="1" si="920"/>
        <v>0</v>
      </c>
      <c r="T615" s="124">
        <v>0</v>
      </c>
      <c r="U615" s="124">
        <f t="shared" ca="1" si="921"/>
        <v>-0.5</v>
      </c>
      <c r="V615" s="124">
        <f t="shared" ca="1" si="922"/>
        <v>-0.5</v>
      </c>
      <c r="W615" s="124"/>
      <c r="X615" s="124"/>
      <c r="Y615" s="124"/>
      <c r="Z615" s="124"/>
    </row>
    <row r="616" spans="1:26" outlineLevel="1">
      <c r="A616">
        <f t="shared" ca="1" si="923"/>
        <v>2</v>
      </c>
      <c r="B616" t="str">
        <f t="shared" ca="1" si="924"/>
        <v>EP3 LPD1 LPS1 LPM2</v>
      </c>
      <c r="C616" s="321">
        <f ca="1">IF($A616&lt;&gt;$A615,1,MOD(C615-1+(COUNTIFS(D$353:$N$353,$A616)=COUNTIFS(D616:$N616,1)),C$352)+1)</f>
        <v>3</v>
      </c>
      <c r="D616" s="319">
        <f ca="1">IF($A616&lt;&gt;D$353,0,IF($A616&lt;&gt;$A615,1,MOD(D615-1+(COUNTIFS(E$353:$N$353,$A616)=COUNTIFS(E616:$N616,1)),D$352)+1))</f>
        <v>0</v>
      </c>
      <c r="E616" s="319">
        <f ca="1">IF($A616&lt;&gt;E$353,0,IF($A616&lt;&gt;$A615,1,MOD(E615-1+(COUNTIFS(F$353:$N$353,$A616)=COUNTIFS(F616:$N616,1)),E$352)+1))</f>
        <v>0</v>
      </c>
      <c r="F616" s="319">
        <f ca="1">IF($A616&lt;&gt;F$353,0,IF($A616&lt;&gt;$A615,1,MOD(F615-1+(COUNTIFS(G$353:$N$353,$A616)=COUNTIFS(G616:$N616,1)),F$352)+1))</f>
        <v>0</v>
      </c>
      <c r="G616" s="319">
        <f ca="1">IF($A616&lt;&gt;G$353,0,IF($A616&lt;&gt;$A615,1,MOD(G615-1+(COUNTIFS(H$353:$N$353,$A616)=COUNTIFS(H616:$N616,1)),G$352)+1))</f>
        <v>1</v>
      </c>
      <c r="H616" s="319">
        <f ca="1">IF($A616&lt;&gt;H$353,0,IF($A616&lt;&gt;$A615,1,MOD(H615-1+(COUNTIFS(I$353:$N$353,$A616)=COUNTIFS(I616:$N616,1)),H$352)+1))</f>
        <v>1</v>
      </c>
      <c r="I616" s="319">
        <f ca="1">IF($A616&lt;&gt;I$353,0,IF($A616&lt;&gt;$A615,1,MOD(I615-1+(COUNTIFS(N$353:$N$353,$A616)=COUNTIFS(N616:$N616,1)),I$352)+1))</f>
        <v>2</v>
      </c>
      <c r="J616" s="319"/>
      <c r="K616" s="319"/>
      <c r="L616" s="319"/>
      <c r="M616" s="319"/>
      <c r="O616">
        <v>262</v>
      </c>
      <c r="P616" s="124">
        <f t="shared" ca="1" si="917"/>
        <v>0.5</v>
      </c>
      <c r="Q616" s="124">
        <f t="shared" ca="1" si="918"/>
        <v>0</v>
      </c>
      <c r="R616" s="124">
        <f t="shared" ca="1" si="919"/>
        <v>0</v>
      </c>
      <c r="S616" s="124">
        <f t="shared" ca="1" si="920"/>
        <v>0</v>
      </c>
      <c r="T616" s="124">
        <v>0</v>
      </c>
      <c r="U616" s="124">
        <f t="shared" ca="1" si="921"/>
        <v>-0.5</v>
      </c>
      <c r="V616" s="124">
        <f t="shared" ca="1" si="922"/>
        <v>0</v>
      </c>
      <c r="W616" s="124"/>
      <c r="X616" s="124"/>
      <c r="Y616" s="124"/>
      <c r="Z616" s="124"/>
    </row>
    <row r="617" spans="1:26" outlineLevel="1">
      <c r="A617">
        <f t="shared" ca="1" si="923"/>
        <v>2</v>
      </c>
      <c r="B617" t="str">
        <f t="shared" ca="1" si="924"/>
        <v>EP3 LPD1 LPS1 LPM3</v>
      </c>
      <c r="C617" s="321">
        <f ca="1">IF($A617&lt;&gt;$A616,1,MOD(C616-1+(COUNTIFS(D$353:$N$353,$A617)=COUNTIFS(D617:$N617,1)),C$352)+1)</f>
        <v>3</v>
      </c>
      <c r="D617" s="319">
        <f ca="1">IF($A617&lt;&gt;D$353,0,IF($A617&lt;&gt;$A616,1,MOD(D616-1+(COUNTIFS(E$353:$N$353,$A617)=COUNTIFS(E617:$N617,1)),D$352)+1))</f>
        <v>0</v>
      </c>
      <c r="E617" s="319">
        <f ca="1">IF($A617&lt;&gt;E$353,0,IF($A617&lt;&gt;$A616,1,MOD(E616-1+(COUNTIFS(F$353:$N$353,$A617)=COUNTIFS(F617:$N617,1)),E$352)+1))</f>
        <v>0</v>
      </c>
      <c r="F617" s="319">
        <f ca="1">IF($A617&lt;&gt;F$353,0,IF($A617&lt;&gt;$A616,1,MOD(F616-1+(COUNTIFS(G$353:$N$353,$A617)=COUNTIFS(G617:$N617,1)),F$352)+1))</f>
        <v>0</v>
      </c>
      <c r="G617" s="319">
        <f ca="1">IF($A617&lt;&gt;G$353,0,IF($A617&lt;&gt;$A616,1,MOD(G616-1+(COUNTIFS(H$353:$N$353,$A617)=COUNTIFS(H617:$N617,1)),G$352)+1))</f>
        <v>1</v>
      </c>
      <c r="H617" s="319">
        <f ca="1">IF($A617&lt;&gt;H$353,0,IF($A617&lt;&gt;$A616,1,MOD(H616-1+(COUNTIFS(I$353:$N$353,$A617)=COUNTIFS(I617:$N617,1)),H$352)+1))</f>
        <v>1</v>
      </c>
      <c r="I617" s="319">
        <f ca="1">IF($A617&lt;&gt;I$353,0,IF($A617&lt;&gt;$A616,1,MOD(I616-1+(COUNTIFS(N$353:$N$353,$A617)=COUNTIFS(N617:$N617,1)),I$352)+1))</f>
        <v>3</v>
      </c>
      <c r="J617" s="319"/>
      <c r="K617" s="319"/>
      <c r="L617" s="319"/>
      <c r="M617" s="319"/>
      <c r="O617">
        <v>263</v>
      </c>
      <c r="P617" s="124">
        <f t="shared" ca="1" si="917"/>
        <v>0.5</v>
      </c>
      <c r="Q617" s="124">
        <f t="shared" ca="1" si="918"/>
        <v>0</v>
      </c>
      <c r="R617" s="124">
        <f t="shared" ca="1" si="919"/>
        <v>0</v>
      </c>
      <c r="S617" s="124">
        <f t="shared" ca="1" si="920"/>
        <v>0</v>
      </c>
      <c r="T617" s="124">
        <v>0</v>
      </c>
      <c r="U617" s="124">
        <f t="shared" ca="1" si="921"/>
        <v>-0.5</v>
      </c>
      <c r="V617" s="124">
        <f t="shared" ca="1" si="922"/>
        <v>0.5</v>
      </c>
      <c r="W617" s="124"/>
      <c r="X617" s="124"/>
      <c r="Y617" s="124"/>
      <c r="Z617" s="124"/>
    </row>
    <row r="618" spans="1:26" outlineLevel="1">
      <c r="A618">
        <f t="shared" ca="1" si="923"/>
        <v>2</v>
      </c>
      <c r="B618" t="str">
        <f t="shared" ca="1" si="924"/>
        <v>EP3 LPD1 LPS2 LPM1</v>
      </c>
      <c r="C618" s="321">
        <f ca="1">IF($A618&lt;&gt;$A617,1,MOD(C617-1+(COUNTIFS(D$353:$N$353,$A618)=COUNTIFS(D618:$N618,1)),C$352)+1)</f>
        <v>3</v>
      </c>
      <c r="D618" s="319">
        <f ca="1">IF($A618&lt;&gt;D$353,0,IF($A618&lt;&gt;$A617,1,MOD(D617-1+(COUNTIFS(E$353:$N$353,$A618)=COUNTIFS(E618:$N618,1)),D$352)+1))</f>
        <v>0</v>
      </c>
      <c r="E618" s="319">
        <f ca="1">IF($A618&lt;&gt;E$353,0,IF($A618&lt;&gt;$A617,1,MOD(E617-1+(COUNTIFS(F$353:$N$353,$A618)=COUNTIFS(F618:$N618,1)),E$352)+1))</f>
        <v>0</v>
      </c>
      <c r="F618" s="319">
        <f ca="1">IF($A618&lt;&gt;F$353,0,IF($A618&lt;&gt;$A617,1,MOD(F617-1+(COUNTIFS(G$353:$N$353,$A618)=COUNTIFS(G618:$N618,1)),F$352)+1))</f>
        <v>0</v>
      </c>
      <c r="G618" s="319">
        <f ca="1">IF($A618&lt;&gt;G$353,0,IF($A618&lt;&gt;$A617,1,MOD(G617-1+(COUNTIFS(H$353:$N$353,$A618)=COUNTIFS(H618:$N618,1)),G$352)+1))</f>
        <v>1</v>
      </c>
      <c r="H618" s="319">
        <f ca="1">IF($A618&lt;&gt;H$353,0,IF($A618&lt;&gt;$A617,1,MOD(H617-1+(COUNTIFS(I$353:$N$353,$A618)=COUNTIFS(I618:$N618,1)),H$352)+1))</f>
        <v>2</v>
      </c>
      <c r="I618" s="319">
        <f ca="1">IF($A618&lt;&gt;I$353,0,IF($A618&lt;&gt;$A617,1,MOD(I617-1+(COUNTIFS(N$353:$N$353,$A618)=COUNTIFS(N618:$N618,1)),I$352)+1))</f>
        <v>1</v>
      </c>
      <c r="J618" s="319"/>
      <c r="K618" s="319"/>
      <c r="L618" s="319"/>
      <c r="M618" s="319"/>
      <c r="O618">
        <v>264</v>
      </c>
      <c r="P618" s="124">
        <f t="shared" ca="1" si="917"/>
        <v>0.5</v>
      </c>
      <c r="Q618" s="124">
        <f t="shared" ca="1" si="918"/>
        <v>0</v>
      </c>
      <c r="R618" s="124">
        <f t="shared" ca="1" si="919"/>
        <v>0</v>
      </c>
      <c r="S618" s="124">
        <f t="shared" ca="1" si="920"/>
        <v>0</v>
      </c>
      <c r="T618" s="124">
        <v>0</v>
      </c>
      <c r="U618" s="124">
        <f t="shared" ca="1" si="921"/>
        <v>0</v>
      </c>
      <c r="V618" s="124">
        <f t="shared" ca="1" si="922"/>
        <v>-0.5</v>
      </c>
      <c r="W618" s="124"/>
      <c r="X618" s="124"/>
      <c r="Y618" s="124"/>
      <c r="Z618" s="124"/>
    </row>
    <row r="619" spans="1:26" outlineLevel="1">
      <c r="A619">
        <f t="shared" ca="1" si="923"/>
        <v>2</v>
      </c>
      <c r="B619" t="str">
        <f t="shared" ca="1" si="924"/>
        <v>EP3 LPD1 LPS2 LPM2</v>
      </c>
      <c r="C619" s="321">
        <f ca="1">IF($A619&lt;&gt;$A618,1,MOD(C618-1+(COUNTIFS(D$353:$N$353,$A619)=COUNTIFS(D619:$N619,1)),C$352)+1)</f>
        <v>3</v>
      </c>
      <c r="D619" s="319">
        <f ca="1">IF($A619&lt;&gt;D$353,0,IF($A619&lt;&gt;$A618,1,MOD(D618-1+(COUNTIFS(E$353:$N$353,$A619)=COUNTIFS(E619:$N619,1)),D$352)+1))</f>
        <v>0</v>
      </c>
      <c r="E619" s="319">
        <f ca="1">IF($A619&lt;&gt;E$353,0,IF($A619&lt;&gt;$A618,1,MOD(E618-1+(COUNTIFS(F$353:$N$353,$A619)=COUNTIFS(F619:$N619,1)),E$352)+1))</f>
        <v>0</v>
      </c>
      <c r="F619" s="319">
        <f ca="1">IF($A619&lt;&gt;F$353,0,IF($A619&lt;&gt;$A618,1,MOD(F618-1+(COUNTIFS(G$353:$N$353,$A619)=COUNTIFS(G619:$N619,1)),F$352)+1))</f>
        <v>0</v>
      </c>
      <c r="G619" s="319">
        <f ca="1">IF($A619&lt;&gt;G$353,0,IF($A619&lt;&gt;$A618,1,MOD(G618-1+(COUNTIFS(H$353:$N$353,$A619)=COUNTIFS(H619:$N619,1)),G$352)+1))</f>
        <v>1</v>
      </c>
      <c r="H619" s="319">
        <f ca="1">IF($A619&lt;&gt;H$353,0,IF($A619&lt;&gt;$A618,1,MOD(H618-1+(COUNTIFS(I$353:$N$353,$A619)=COUNTIFS(I619:$N619,1)),H$352)+1))</f>
        <v>2</v>
      </c>
      <c r="I619" s="319">
        <f ca="1">IF($A619&lt;&gt;I$353,0,IF($A619&lt;&gt;$A618,1,MOD(I618-1+(COUNTIFS(N$353:$N$353,$A619)=COUNTIFS(N619:$N619,1)),I$352)+1))</f>
        <v>2</v>
      </c>
      <c r="J619" s="319"/>
      <c r="K619" s="319"/>
      <c r="L619" s="319"/>
      <c r="M619" s="319"/>
      <c r="O619">
        <v>265</v>
      </c>
      <c r="P619" s="124">
        <f t="shared" ca="1" si="917"/>
        <v>0.5</v>
      </c>
      <c r="Q619" s="124">
        <f t="shared" ca="1" si="918"/>
        <v>0</v>
      </c>
      <c r="R619" s="124">
        <f t="shared" ca="1" si="919"/>
        <v>0</v>
      </c>
      <c r="S619" s="124">
        <f t="shared" ca="1" si="920"/>
        <v>0</v>
      </c>
      <c r="T619" s="124">
        <v>0</v>
      </c>
      <c r="U619" s="124">
        <f t="shared" ca="1" si="921"/>
        <v>0</v>
      </c>
      <c r="V619" s="124">
        <f t="shared" ca="1" si="922"/>
        <v>0</v>
      </c>
      <c r="W619" s="124"/>
      <c r="X619" s="124"/>
      <c r="Y619" s="124"/>
      <c r="Z619" s="124"/>
    </row>
    <row r="620" spans="1:26" outlineLevel="1">
      <c r="A620">
        <f t="shared" ca="1" si="923"/>
        <v>2</v>
      </c>
      <c r="B620" t="str">
        <f t="shared" ca="1" si="924"/>
        <v>EP3 LPD1 LPS2 LPM3</v>
      </c>
      <c r="C620" s="321">
        <f ca="1">IF($A620&lt;&gt;$A619,1,MOD(C619-1+(COUNTIFS(D$353:$N$353,$A620)=COUNTIFS(D620:$N620,1)),C$352)+1)</f>
        <v>3</v>
      </c>
      <c r="D620" s="319">
        <f ca="1">IF($A620&lt;&gt;D$353,0,IF($A620&lt;&gt;$A619,1,MOD(D619-1+(COUNTIFS(E$353:$N$353,$A620)=COUNTIFS(E620:$N620,1)),D$352)+1))</f>
        <v>0</v>
      </c>
      <c r="E620" s="319">
        <f ca="1">IF($A620&lt;&gt;E$353,0,IF($A620&lt;&gt;$A619,1,MOD(E619-1+(COUNTIFS(F$353:$N$353,$A620)=COUNTIFS(F620:$N620,1)),E$352)+1))</f>
        <v>0</v>
      </c>
      <c r="F620" s="319">
        <f ca="1">IF($A620&lt;&gt;F$353,0,IF($A620&lt;&gt;$A619,1,MOD(F619-1+(COUNTIFS(G$353:$N$353,$A620)=COUNTIFS(G620:$N620,1)),F$352)+1))</f>
        <v>0</v>
      </c>
      <c r="G620" s="319">
        <f ca="1">IF($A620&lt;&gt;G$353,0,IF($A620&lt;&gt;$A619,1,MOD(G619-1+(COUNTIFS(H$353:$N$353,$A620)=COUNTIFS(H620:$N620,1)),G$352)+1))</f>
        <v>1</v>
      </c>
      <c r="H620" s="319">
        <f ca="1">IF($A620&lt;&gt;H$353,0,IF($A620&lt;&gt;$A619,1,MOD(H619-1+(COUNTIFS(I$353:$N$353,$A620)=COUNTIFS(I620:$N620,1)),H$352)+1))</f>
        <v>2</v>
      </c>
      <c r="I620" s="319">
        <f ca="1">IF($A620&lt;&gt;I$353,0,IF($A620&lt;&gt;$A619,1,MOD(I619-1+(COUNTIFS(N$353:$N$353,$A620)=COUNTIFS(N620:$N620,1)),I$352)+1))</f>
        <v>3</v>
      </c>
      <c r="J620" s="319"/>
      <c r="K620" s="319"/>
      <c r="L620" s="319"/>
      <c r="M620" s="319"/>
      <c r="O620">
        <v>266</v>
      </c>
      <c r="P620" s="124">
        <f t="shared" ca="1" si="917"/>
        <v>0.5</v>
      </c>
      <c r="Q620" s="124">
        <f t="shared" ca="1" si="918"/>
        <v>0</v>
      </c>
      <c r="R620" s="124">
        <f t="shared" ca="1" si="919"/>
        <v>0</v>
      </c>
      <c r="S620" s="124">
        <f t="shared" ca="1" si="920"/>
        <v>0</v>
      </c>
      <c r="T620" s="124">
        <v>0</v>
      </c>
      <c r="U620" s="124">
        <f t="shared" ca="1" si="921"/>
        <v>0</v>
      </c>
      <c r="V620" s="124">
        <f t="shared" ca="1" si="922"/>
        <v>0.5</v>
      </c>
      <c r="W620" s="124"/>
      <c r="X620" s="124"/>
      <c r="Y620" s="124"/>
      <c r="Z620" s="124"/>
    </row>
    <row r="621" spans="1:26" outlineLevel="1">
      <c r="A621">
        <f t="shared" ca="1" si="923"/>
        <v>2</v>
      </c>
      <c r="B621" t="str">
        <f t="shared" ca="1" si="924"/>
        <v>EP3 LPD1 LPS3 LPM1</v>
      </c>
      <c r="C621" s="321">
        <f ca="1">IF($A621&lt;&gt;$A620,1,MOD(C620-1+(COUNTIFS(D$353:$N$353,$A621)=COUNTIFS(D621:$N621,1)),C$352)+1)</f>
        <v>3</v>
      </c>
      <c r="D621" s="319">
        <f ca="1">IF($A621&lt;&gt;D$353,0,IF($A621&lt;&gt;$A620,1,MOD(D620-1+(COUNTIFS(E$353:$N$353,$A621)=COUNTIFS(E621:$N621,1)),D$352)+1))</f>
        <v>0</v>
      </c>
      <c r="E621" s="319">
        <f ca="1">IF($A621&lt;&gt;E$353,0,IF($A621&lt;&gt;$A620,1,MOD(E620-1+(COUNTIFS(F$353:$N$353,$A621)=COUNTIFS(F621:$N621,1)),E$352)+1))</f>
        <v>0</v>
      </c>
      <c r="F621" s="319">
        <f ca="1">IF($A621&lt;&gt;F$353,0,IF($A621&lt;&gt;$A620,1,MOD(F620-1+(COUNTIFS(G$353:$N$353,$A621)=COUNTIFS(G621:$N621,1)),F$352)+1))</f>
        <v>0</v>
      </c>
      <c r="G621" s="319">
        <f ca="1">IF($A621&lt;&gt;G$353,0,IF($A621&lt;&gt;$A620,1,MOD(G620-1+(COUNTIFS(H$353:$N$353,$A621)=COUNTIFS(H621:$N621,1)),G$352)+1))</f>
        <v>1</v>
      </c>
      <c r="H621" s="319">
        <f ca="1">IF($A621&lt;&gt;H$353,0,IF($A621&lt;&gt;$A620,1,MOD(H620-1+(COUNTIFS(I$353:$N$353,$A621)=COUNTIFS(I621:$N621,1)),H$352)+1))</f>
        <v>3</v>
      </c>
      <c r="I621" s="319">
        <f ca="1">IF($A621&lt;&gt;I$353,0,IF($A621&lt;&gt;$A620,1,MOD(I620-1+(COUNTIFS(N$353:$N$353,$A621)=COUNTIFS(N621:$N621,1)),I$352)+1))</f>
        <v>1</v>
      </c>
      <c r="J621" s="319"/>
      <c r="K621" s="319"/>
      <c r="L621" s="319"/>
      <c r="M621" s="319"/>
      <c r="O621">
        <v>267</v>
      </c>
      <c r="P621" s="124">
        <f t="shared" ca="1" si="917"/>
        <v>0.5</v>
      </c>
      <c r="Q621" s="124">
        <f t="shared" ca="1" si="918"/>
        <v>0</v>
      </c>
      <c r="R621" s="124">
        <f t="shared" ca="1" si="919"/>
        <v>0</v>
      </c>
      <c r="S621" s="124">
        <f t="shared" ca="1" si="920"/>
        <v>0</v>
      </c>
      <c r="T621" s="124">
        <v>0</v>
      </c>
      <c r="U621" s="124">
        <f t="shared" ca="1" si="921"/>
        <v>0.5</v>
      </c>
      <c r="V621" s="124">
        <f t="shared" ca="1" si="922"/>
        <v>-0.5</v>
      </c>
      <c r="W621" s="124"/>
      <c r="X621" s="124"/>
      <c r="Y621" s="124"/>
      <c r="Z621" s="124"/>
    </row>
    <row r="622" spans="1:26" outlineLevel="1">
      <c r="A622">
        <f t="shared" ca="1" si="923"/>
        <v>2</v>
      </c>
      <c r="B622" t="str">
        <f t="shared" ca="1" si="924"/>
        <v>EP3 LPD1 LPS3 LPM2</v>
      </c>
      <c r="C622" s="321">
        <f ca="1">IF($A622&lt;&gt;$A621,1,MOD(C621-1+(COUNTIFS(D$353:$N$353,$A622)=COUNTIFS(D622:$N622,1)),C$352)+1)</f>
        <v>3</v>
      </c>
      <c r="D622" s="319">
        <f ca="1">IF($A622&lt;&gt;D$353,0,IF($A622&lt;&gt;$A621,1,MOD(D621-1+(COUNTIFS(E$353:$N$353,$A622)=COUNTIFS(E622:$N622,1)),D$352)+1))</f>
        <v>0</v>
      </c>
      <c r="E622" s="319">
        <f ca="1">IF($A622&lt;&gt;E$353,0,IF($A622&lt;&gt;$A621,1,MOD(E621-1+(COUNTIFS(F$353:$N$353,$A622)=COUNTIFS(F622:$N622,1)),E$352)+1))</f>
        <v>0</v>
      </c>
      <c r="F622" s="319">
        <f ca="1">IF($A622&lt;&gt;F$353,0,IF($A622&lt;&gt;$A621,1,MOD(F621-1+(COUNTIFS(G$353:$N$353,$A622)=COUNTIFS(G622:$N622,1)),F$352)+1))</f>
        <v>0</v>
      </c>
      <c r="G622" s="319">
        <f ca="1">IF($A622&lt;&gt;G$353,0,IF($A622&lt;&gt;$A621,1,MOD(G621-1+(COUNTIFS(H$353:$N$353,$A622)=COUNTIFS(H622:$N622,1)),G$352)+1))</f>
        <v>1</v>
      </c>
      <c r="H622" s="319">
        <f ca="1">IF($A622&lt;&gt;H$353,0,IF($A622&lt;&gt;$A621,1,MOD(H621-1+(COUNTIFS(I$353:$N$353,$A622)=COUNTIFS(I622:$N622,1)),H$352)+1))</f>
        <v>3</v>
      </c>
      <c r="I622" s="319">
        <f ca="1">IF($A622&lt;&gt;I$353,0,IF($A622&lt;&gt;$A621,1,MOD(I621-1+(COUNTIFS(N$353:$N$353,$A622)=COUNTIFS(N622:$N622,1)),I$352)+1))</f>
        <v>2</v>
      </c>
      <c r="J622" s="319"/>
      <c r="K622" s="319"/>
      <c r="L622" s="319"/>
      <c r="M622" s="319"/>
      <c r="O622">
        <v>268</v>
      </c>
      <c r="P622" s="124">
        <f t="shared" ca="1" si="917"/>
        <v>0.5</v>
      </c>
      <c r="Q622" s="124">
        <f t="shared" ca="1" si="918"/>
        <v>0</v>
      </c>
      <c r="R622" s="124">
        <f t="shared" ca="1" si="919"/>
        <v>0</v>
      </c>
      <c r="S622" s="124">
        <f t="shared" ca="1" si="920"/>
        <v>0</v>
      </c>
      <c r="T622" s="124">
        <v>0</v>
      </c>
      <c r="U622" s="124">
        <f t="shared" ca="1" si="921"/>
        <v>0.5</v>
      </c>
      <c r="V622" s="124">
        <f t="shared" ca="1" si="922"/>
        <v>0</v>
      </c>
      <c r="W622" s="124"/>
      <c r="X622" s="124"/>
      <c r="Y622" s="124"/>
      <c r="Z622" s="124"/>
    </row>
    <row r="623" spans="1:26" outlineLevel="1">
      <c r="A623">
        <f t="shared" ca="1" si="923"/>
        <v>2</v>
      </c>
      <c r="B623" t="str">
        <f t="shared" ca="1" si="924"/>
        <v>EP3 LPD1 LPS3 LPM3</v>
      </c>
      <c r="C623" s="321">
        <f ca="1">IF($A623&lt;&gt;$A622,1,MOD(C622-1+(COUNTIFS(D$353:$N$353,$A623)=COUNTIFS(D623:$N623,1)),C$352)+1)</f>
        <v>3</v>
      </c>
      <c r="D623" s="319">
        <f ca="1">IF($A623&lt;&gt;D$353,0,IF($A623&lt;&gt;$A622,1,MOD(D622-1+(COUNTIFS(E$353:$N$353,$A623)=COUNTIFS(E623:$N623,1)),D$352)+1))</f>
        <v>0</v>
      </c>
      <c r="E623" s="319">
        <f ca="1">IF($A623&lt;&gt;E$353,0,IF($A623&lt;&gt;$A622,1,MOD(E622-1+(COUNTIFS(F$353:$N$353,$A623)=COUNTIFS(F623:$N623,1)),E$352)+1))</f>
        <v>0</v>
      </c>
      <c r="F623" s="319">
        <f ca="1">IF($A623&lt;&gt;F$353,0,IF($A623&lt;&gt;$A622,1,MOD(F622-1+(COUNTIFS(G$353:$N$353,$A623)=COUNTIFS(G623:$N623,1)),F$352)+1))</f>
        <v>0</v>
      </c>
      <c r="G623" s="319">
        <f ca="1">IF($A623&lt;&gt;G$353,0,IF($A623&lt;&gt;$A622,1,MOD(G622-1+(COUNTIFS(H$353:$N$353,$A623)=COUNTIFS(H623:$N623,1)),G$352)+1))</f>
        <v>1</v>
      </c>
      <c r="H623" s="319">
        <f ca="1">IF($A623&lt;&gt;H$353,0,IF($A623&lt;&gt;$A622,1,MOD(H622-1+(COUNTIFS(I$353:$N$353,$A623)=COUNTIFS(I623:$N623,1)),H$352)+1))</f>
        <v>3</v>
      </c>
      <c r="I623" s="319">
        <f ca="1">IF($A623&lt;&gt;I$353,0,IF($A623&lt;&gt;$A622,1,MOD(I622-1+(COUNTIFS(N$353:$N$353,$A623)=COUNTIFS(N623:$N623,1)),I$352)+1))</f>
        <v>3</v>
      </c>
      <c r="J623" s="319"/>
      <c r="K623" s="319"/>
      <c r="L623" s="319"/>
      <c r="M623" s="319"/>
      <c r="O623">
        <v>269</v>
      </c>
      <c r="P623" s="124">
        <f t="shared" ca="1" si="917"/>
        <v>0.5</v>
      </c>
      <c r="Q623" s="124">
        <f t="shared" ca="1" si="918"/>
        <v>0</v>
      </c>
      <c r="R623" s="124">
        <f t="shared" ca="1" si="919"/>
        <v>0</v>
      </c>
      <c r="S623" s="124">
        <f t="shared" ca="1" si="920"/>
        <v>0</v>
      </c>
      <c r="T623" s="124">
        <v>0</v>
      </c>
      <c r="U623" s="124">
        <f t="shared" ca="1" si="921"/>
        <v>0.5</v>
      </c>
      <c r="V623" s="124">
        <f t="shared" ca="1" si="922"/>
        <v>0.5</v>
      </c>
      <c r="W623" s="124"/>
      <c r="X623" s="124"/>
      <c r="Y623" s="124"/>
      <c r="Z623" s="124"/>
    </row>
    <row r="624" spans="1:26" outlineLevel="1">
      <c r="A624">
        <f t="shared" ca="1" si="923"/>
        <v>2</v>
      </c>
      <c r="B624" t="str">
        <f t="shared" ca="1" si="924"/>
        <v>EP1 LPD1 LPS1 LPM1</v>
      </c>
      <c r="C624" s="321">
        <f ca="1">IF($A624&lt;&gt;$A623,1,MOD(C623-1+(COUNTIFS(D$353:$N$353,$A624)=COUNTIFS(D624:$N624,1)),C$352)+1)</f>
        <v>1</v>
      </c>
      <c r="D624" s="319">
        <f ca="1">IF($A624&lt;&gt;D$353,0,IF($A624&lt;&gt;$A623,1,MOD(D623-1+(COUNTIFS(E$353:$N$353,$A624)=COUNTIFS(E624:$N624,1)),D$352)+1))</f>
        <v>0</v>
      </c>
      <c r="E624" s="319">
        <f ca="1">IF($A624&lt;&gt;E$353,0,IF($A624&lt;&gt;$A623,1,MOD(E623-1+(COUNTIFS(F$353:$N$353,$A624)=COUNTIFS(F624:$N624,1)),E$352)+1))</f>
        <v>0</v>
      </c>
      <c r="F624" s="319">
        <f ca="1">IF($A624&lt;&gt;F$353,0,IF($A624&lt;&gt;$A623,1,MOD(F623-1+(COUNTIFS(G$353:$N$353,$A624)=COUNTIFS(G624:$N624,1)),F$352)+1))</f>
        <v>0</v>
      </c>
      <c r="G624" s="319">
        <f ca="1">IF($A624&lt;&gt;G$353,0,IF($A624&lt;&gt;$A623,1,MOD(G623-1+(COUNTIFS(H$353:$N$353,$A624)=COUNTIFS(H624:$N624,1)),G$352)+1))</f>
        <v>1</v>
      </c>
      <c r="H624" s="319">
        <f ca="1">IF($A624&lt;&gt;H$353,0,IF($A624&lt;&gt;$A623,1,MOD(H623-1+(COUNTIFS(I$353:$N$353,$A624)=COUNTIFS(I624:$N624,1)),H$352)+1))</f>
        <v>1</v>
      </c>
      <c r="I624" s="319">
        <f ca="1">IF($A624&lt;&gt;I$353,0,IF($A624&lt;&gt;$A623,1,MOD(I623-1+(COUNTIFS(N$353:$N$353,$A624)=COUNTIFS(N624:$N624,1)),I$352)+1))</f>
        <v>1</v>
      </c>
      <c r="J624" s="319"/>
      <c r="K624" s="319"/>
      <c r="L624" s="319"/>
      <c r="M624" s="319"/>
      <c r="O624">
        <v>270</v>
      </c>
      <c r="P624" s="124">
        <f t="shared" ca="1" si="917"/>
        <v>-0.5</v>
      </c>
      <c r="Q624" s="124">
        <f t="shared" ca="1" si="918"/>
        <v>0</v>
      </c>
      <c r="R624" s="124">
        <f t="shared" ca="1" si="919"/>
        <v>0</v>
      </c>
      <c r="S624" s="124">
        <f t="shared" ca="1" si="920"/>
        <v>0</v>
      </c>
      <c r="T624" s="124">
        <v>0</v>
      </c>
      <c r="U624" s="124">
        <f t="shared" ca="1" si="921"/>
        <v>-0.5</v>
      </c>
      <c r="V624" s="124">
        <f t="shared" ca="1" si="922"/>
        <v>-0.5</v>
      </c>
      <c r="W624" s="124"/>
      <c r="X624" s="124"/>
      <c r="Y624" s="124"/>
      <c r="Z624" s="124"/>
    </row>
    <row r="625" spans="1:26" outlineLevel="1">
      <c r="A625">
        <f t="shared" ca="1" si="923"/>
        <v>2</v>
      </c>
      <c r="B625" t="str">
        <f t="shared" ca="1" si="924"/>
        <v>EP1 LPD1 LPS1 LPM2</v>
      </c>
      <c r="C625" s="321">
        <f ca="1">IF($A625&lt;&gt;$A624,1,MOD(C624-1+(COUNTIFS(D$353:$N$353,$A625)=COUNTIFS(D625:$N625,1)),C$352)+1)</f>
        <v>1</v>
      </c>
      <c r="D625" s="319">
        <f ca="1">IF($A625&lt;&gt;D$353,0,IF($A625&lt;&gt;$A624,1,MOD(D624-1+(COUNTIFS(E$353:$N$353,$A625)=COUNTIFS(E625:$N625,1)),D$352)+1))</f>
        <v>0</v>
      </c>
      <c r="E625" s="319">
        <f ca="1">IF($A625&lt;&gt;E$353,0,IF($A625&lt;&gt;$A624,1,MOD(E624-1+(COUNTIFS(F$353:$N$353,$A625)=COUNTIFS(F625:$N625,1)),E$352)+1))</f>
        <v>0</v>
      </c>
      <c r="F625" s="319">
        <f ca="1">IF($A625&lt;&gt;F$353,0,IF($A625&lt;&gt;$A624,1,MOD(F624-1+(COUNTIFS(G$353:$N$353,$A625)=COUNTIFS(G625:$N625,1)),F$352)+1))</f>
        <v>0</v>
      </c>
      <c r="G625" s="319">
        <f ca="1">IF($A625&lt;&gt;G$353,0,IF($A625&lt;&gt;$A624,1,MOD(G624-1+(COUNTIFS(H$353:$N$353,$A625)=COUNTIFS(H625:$N625,1)),G$352)+1))</f>
        <v>1</v>
      </c>
      <c r="H625" s="319">
        <f ca="1">IF($A625&lt;&gt;H$353,0,IF($A625&lt;&gt;$A624,1,MOD(H624-1+(COUNTIFS(I$353:$N$353,$A625)=COUNTIFS(I625:$N625,1)),H$352)+1))</f>
        <v>1</v>
      </c>
      <c r="I625" s="319">
        <f ca="1">IF($A625&lt;&gt;I$353,0,IF($A625&lt;&gt;$A624,1,MOD(I624-1+(COUNTIFS(N$353:$N$353,$A625)=COUNTIFS(N625:$N625,1)),I$352)+1))</f>
        <v>2</v>
      </c>
      <c r="J625" s="319"/>
      <c r="K625" s="319"/>
      <c r="L625" s="319"/>
      <c r="M625" s="319"/>
      <c r="O625">
        <v>271</v>
      </c>
      <c r="P625" s="124">
        <f t="shared" ca="1" si="917"/>
        <v>-0.5</v>
      </c>
      <c r="Q625" s="124">
        <f t="shared" ca="1" si="918"/>
        <v>0</v>
      </c>
      <c r="R625" s="124">
        <f t="shared" ca="1" si="919"/>
        <v>0</v>
      </c>
      <c r="S625" s="124">
        <f t="shared" ca="1" si="920"/>
        <v>0</v>
      </c>
      <c r="T625" s="124">
        <v>0</v>
      </c>
      <c r="U625" s="124">
        <f t="shared" ca="1" si="921"/>
        <v>-0.5</v>
      </c>
      <c r="V625" s="124">
        <f t="shared" ca="1" si="922"/>
        <v>0</v>
      </c>
      <c r="W625" s="124"/>
      <c r="X625" s="124"/>
      <c r="Y625" s="124"/>
      <c r="Z625" s="124"/>
    </row>
    <row r="626" spans="1:26" outlineLevel="1">
      <c r="A626">
        <f t="shared" ca="1" si="923"/>
        <v>2</v>
      </c>
      <c r="B626" t="str">
        <f t="shared" ca="1" si="924"/>
        <v>EP1 LPD1 LPS1 LPM3</v>
      </c>
      <c r="C626" s="321">
        <f ca="1">IF($A626&lt;&gt;$A625,1,MOD(C625-1+(COUNTIFS(D$353:$N$353,$A626)=COUNTIFS(D626:$N626,1)),C$352)+1)</f>
        <v>1</v>
      </c>
      <c r="D626" s="319">
        <f ca="1">IF($A626&lt;&gt;D$353,0,IF($A626&lt;&gt;$A625,1,MOD(D625-1+(COUNTIFS(E$353:$N$353,$A626)=COUNTIFS(E626:$N626,1)),D$352)+1))</f>
        <v>0</v>
      </c>
      <c r="E626" s="319">
        <f ca="1">IF($A626&lt;&gt;E$353,0,IF($A626&lt;&gt;$A625,1,MOD(E625-1+(COUNTIFS(F$353:$N$353,$A626)=COUNTIFS(F626:$N626,1)),E$352)+1))</f>
        <v>0</v>
      </c>
      <c r="F626" s="319">
        <f ca="1">IF($A626&lt;&gt;F$353,0,IF($A626&lt;&gt;$A625,1,MOD(F625-1+(COUNTIFS(G$353:$N$353,$A626)=COUNTIFS(G626:$N626,1)),F$352)+1))</f>
        <v>0</v>
      </c>
      <c r="G626" s="319">
        <f ca="1">IF($A626&lt;&gt;G$353,0,IF($A626&lt;&gt;$A625,1,MOD(G625-1+(COUNTIFS(H$353:$N$353,$A626)=COUNTIFS(H626:$N626,1)),G$352)+1))</f>
        <v>1</v>
      </c>
      <c r="H626" s="319">
        <f ca="1">IF($A626&lt;&gt;H$353,0,IF($A626&lt;&gt;$A625,1,MOD(H625-1+(COUNTIFS(I$353:$N$353,$A626)=COUNTIFS(I626:$N626,1)),H$352)+1))</f>
        <v>1</v>
      </c>
      <c r="I626" s="319">
        <f ca="1">IF($A626&lt;&gt;I$353,0,IF($A626&lt;&gt;$A625,1,MOD(I625-1+(COUNTIFS(N$353:$N$353,$A626)=COUNTIFS(N626:$N626,1)),I$352)+1))</f>
        <v>3</v>
      </c>
      <c r="J626" s="319"/>
      <c r="K626" s="319"/>
      <c r="L626" s="319"/>
      <c r="M626" s="319"/>
      <c r="O626">
        <v>272</v>
      </c>
      <c r="P626" s="124">
        <f t="shared" ca="1" si="917"/>
        <v>-0.5</v>
      </c>
      <c r="Q626" s="124">
        <f t="shared" ca="1" si="918"/>
        <v>0</v>
      </c>
      <c r="R626" s="124">
        <f t="shared" ca="1" si="919"/>
        <v>0</v>
      </c>
      <c r="S626" s="124">
        <f t="shared" ca="1" si="920"/>
        <v>0</v>
      </c>
      <c r="T626" s="124">
        <v>0</v>
      </c>
      <c r="U626" s="124">
        <f t="shared" ca="1" si="921"/>
        <v>-0.5</v>
      </c>
      <c r="V626" s="124">
        <f t="shared" ca="1" si="922"/>
        <v>0.5</v>
      </c>
      <c r="W626" s="124"/>
      <c r="X626" s="124"/>
      <c r="Y626" s="124"/>
      <c r="Z626" s="124"/>
    </row>
    <row r="627" spans="1:26" outlineLevel="1">
      <c r="A627">
        <f t="shared" ca="1" si="923"/>
        <v>2</v>
      </c>
      <c r="B627" t="str">
        <f t="shared" ca="1" si="924"/>
        <v>EP1 LPD1 LPS2 LPM1</v>
      </c>
      <c r="C627" s="321">
        <f ca="1">IF($A627&lt;&gt;$A626,1,MOD(C626-1+(COUNTIFS(D$353:$N$353,$A627)=COUNTIFS(D627:$N627,1)),C$352)+1)</f>
        <v>1</v>
      </c>
      <c r="D627" s="319">
        <f ca="1">IF($A627&lt;&gt;D$353,0,IF($A627&lt;&gt;$A626,1,MOD(D626-1+(COUNTIFS(E$353:$N$353,$A627)=COUNTIFS(E627:$N627,1)),D$352)+1))</f>
        <v>0</v>
      </c>
      <c r="E627" s="319">
        <f ca="1">IF($A627&lt;&gt;E$353,0,IF($A627&lt;&gt;$A626,1,MOD(E626-1+(COUNTIFS(F$353:$N$353,$A627)=COUNTIFS(F627:$N627,1)),E$352)+1))</f>
        <v>0</v>
      </c>
      <c r="F627" s="319">
        <f ca="1">IF($A627&lt;&gt;F$353,0,IF($A627&lt;&gt;$A626,1,MOD(F626-1+(COUNTIFS(G$353:$N$353,$A627)=COUNTIFS(G627:$N627,1)),F$352)+1))</f>
        <v>0</v>
      </c>
      <c r="G627" s="319">
        <f ca="1">IF($A627&lt;&gt;G$353,0,IF($A627&lt;&gt;$A626,1,MOD(G626-1+(COUNTIFS(H$353:$N$353,$A627)=COUNTIFS(H627:$N627,1)),G$352)+1))</f>
        <v>1</v>
      </c>
      <c r="H627" s="319">
        <f ca="1">IF($A627&lt;&gt;H$353,0,IF($A627&lt;&gt;$A626,1,MOD(H626-1+(COUNTIFS(I$353:$N$353,$A627)=COUNTIFS(I627:$N627,1)),H$352)+1))</f>
        <v>2</v>
      </c>
      <c r="I627" s="319">
        <f ca="1">IF($A627&lt;&gt;I$353,0,IF($A627&lt;&gt;$A626,1,MOD(I626-1+(COUNTIFS(N$353:$N$353,$A627)=COUNTIFS(N627:$N627,1)),I$352)+1))</f>
        <v>1</v>
      </c>
      <c r="J627" s="319"/>
      <c r="K627" s="319"/>
      <c r="L627" s="319"/>
      <c r="M627" s="319"/>
      <c r="O627">
        <v>273</v>
      </c>
      <c r="P627" s="124">
        <f t="shared" ref="P627:P690" ca="1" si="925">IF(C627=0,0,INDEX(C$345:C$348,C627,1))</f>
        <v>-0.5</v>
      </c>
      <c r="Q627" s="124">
        <f t="shared" ref="Q627:Q690" ca="1" si="926">IF(D627=0,0,INDEX(D$345:D$348,D627,1))</f>
        <v>0</v>
      </c>
      <c r="R627" s="124">
        <f t="shared" ref="R627:R690" ca="1" si="927">IF(E627=0,0,INDEX(E$345:E$348,E627,1))</f>
        <v>0</v>
      </c>
      <c r="S627" s="124">
        <f t="shared" ref="S627:S690" ca="1" si="928">IF(F627=0,0,INDEX(F$345:F$348,F627,1))</f>
        <v>0</v>
      </c>
      <c r="T627" s="124">
        <v>0</v>
      </c>
      <c r="U627" s="124">
        <f t="shared" ref="U627:U690" ca="1" si="929">IF(H627=0,0,INDEX(H$345:H$348,H627,1))</f>
        <v>0</v>
      </c>
      <c r="V627" s="124">
        <f t="shared" ref="V627:V690" ca="1" si="930">IF(I627=0,0,INDEX(I$345:I$348,I627,1))</f>
        <v>-0.5</v>
      </c>
      <c r="W627" s="124"/>
      <c r="X627" s="124"/>
      <c r="Y627" s="124"/>
      <c r="Z627" s="124"/>
    </row>
    <row r="628" spans="1:26" outlineLevel="1">
      <c r="A628">
        <f t="shared" ref="A628:A690" ca="1" si="931">OFFSET(A628,-1,0)</f>
        <v>2</v>
      </c>
      <c r="B628" t="str">
        <f t="shared" ca="1" si="924"/>
        <v>EP1 LPD1 LPS2 LPM2</v>
      </c>
      <c r="C628" s="321">
        <f ca="1">IF($A628&lt;&gt;$A627,1,MOD(C627-1+(COUNTIFS(D$353:$N$353,$A628)=COUNTIFS(D628:$N628,1)),C$352)+1)</f>
        <v>1</v>
      </c>
      <c r="D628" s="319">
        <f ca="1">IF($A628&lt;&gt;D$353,0,IF($A628&lt;&gt;$A627,1,MOD(D627-1+(COUNTIFS(E$353:$N$353,$A628)=COUNTIFS(E628:$N628,1)),D$352)+1))</f>
        <v>0</v>
      </c>
      <c r="E628" s="319">
        <f ca="1">IF($A628&lt;&gt;E$353,0,IF($A628&lt;&gt;$A627,1,MOD(E627-1+(COUNTIFS(F$353:$N$353,$A628)=COUNTIFS(F628:$N628,1)),E$352)+1))</f>
        <v>0</v>
      </c>
      <c r="F628" s="319">
        <f ca="1">IF($A628&lt;&gt;F$353,0,IF($A628&lt;&gt;$A627,1,MOD(F627-1+(COUNTIFS(G$353:$N$353,$A628)=COUNTIFS(G628:$N628,1)),F$352)+1))</f>
        <v>0</v>
      </c>
      <c r="G628" s="319">
        <f ca="1">IF($A628&lt;&gt;G$353,0,IF($A628&lt;&gt;$A627,1,MOD(G627-1+(COUNTIFS(H$353:$N$353,$A628)=COUNTIFS(H628:$N628,1)),G$352)+1))</f>
        <v>1</v>
      </c>
      <c r="H628" s="319">
        <f ca="1">IF($A628&lt;&gt;H$353,0,IF($A628&lt;&gt;$A627,1,MOD(H627-1+(COUNTIFS(I$353:$N$353,$A628)=COUNTIFS(I628:$N628,1)),H$352)+1))</f>
        <v>2</v>
      </c>
      <c r="I628" s="319">
        <f ca="1">IF($A628&lt;&gt;I$353,0,IF($A628&lt;&gt;$A627,1,MOD(I627-1+(COUNTIFS(N$353:$N$353,$A628)=COUNTIFS(N628:$N628,1)),I$352)+1))</f>
        <v>2</v>
      </c>
      <c r="J628" s="319"/>
      <c r="K628" s="319"/>
      <c r="L628" s="319"/>
      <c r="M628" s="319"/>
      <c r="O628">
        <v>274</v>
      </c>
      <c r="P628" s="124">
        <f t="shared" ca="1" si="925"/>
        <v>-0.5</v>
      </c>
      <c r="Q628" s="124">
        <f t="shared" ca="1" si="926"/>
        <v>0</v>
      </c>
      <c r="R628" s="124">
        <f t="shared" ca="1" si="927"/>
        <v>0</v>
      </c>
      <c r="S628" s="124">
        <f t="shared" ca="1" si="928"/>
        <v>0</v>
      </c>
      <c r="T628" s="124">
        <v>0</v>
      </c>
      <c r="U628" s="124">
        <f t="shared" ca="1" si="929"/>
        <v>0</v>
      </c>
      <c r="V628" s="124">
        <f t="shared" ca="1" si="930"/>
        <v>0</v>
      </c>
      <c r="W628" s="124"/>
      <c r="X628" s="124"/>
      <c r="Y628" s="124"/>
      <c r="Z628" s="124"/>
    </row>
    <row r="629" spans="1:26" outlineLevel="1">
      <c r="A629">
        <f t="shared" ca="1" si="931"/>
        <v>2</v>
      </c>
      <c r="B629" t="str">
        <f t="shared" ca="1" si="924"/>
        <v>EP1 LPD1 LPS2 LPM3</v>
      </c>
      <c r="C629" s="321">
        <f ca="1">IF($A629&lt;&gt;$A628,1,MOD(C628-1+(COUNTIFS(D$353:$N$353,$A629)=COUNTIFS(D629:$N629,1)),C$352)+1)</f>
        <v>1</v>
      </c>
      <c r="D629" s="319">
        <f ca="1">IF($A629&lt;&gt;D$353,0,IF($A629&lt;&gt;$A628,1,MOD(D628-1+(COUNTIFS(E$353:$N$353,$A629)=COUNTIFS(E629:$N629,1)),D$352)+1))</f>
        <v>0</v>
      </c>
      <c r="E629" s="319">
        <f ca="1">IF($A629&lt;&gt;E$353,0,IF($A629&lt;&gt;$A628,1,MOD(E628-1+(COUNTIFS(F$353:$N$353,$A629)=COUNTIFS(F629:$N629,1)),E$352)+1))</f>
        <v>0</v>
      </c>
      <c r="F629" s="319">
        <f ca="1">IF($A629&lt;&gt;F$353,0,IF($A629&lt;&gt;$A628,1,MOD(F628-1+(COUNTIFS(G$353:$N$353,$A629)=COUNTIFS(G629:$N629,1)),F$352)+1))</f>
        <v>0</v>
      </c>
      <c r="G629" s="319">
        <f ca="1">IF($A629&lt;&gt;G$353,0,IF($A629&lt;&gt;$A628,1,MOD(G628-1+(COUNTIFS(H$353:$N$353,$A629)=COUNTIFS(H629:$N629,1)),G$352)+1))</f>
        <v>1</v>
      </c>
      <c r="H629" s="319">
        <f ca="1">IF($A629&lt;&gt;H$353,0,IF($A629&lt;&gt;$A628,1,MOD(H628-1+(COUNTIFS(I$353:$N$353,$A629)=COUNTIFS(I629:$N629,1)),H$352)+1))</f>
        <v>2</v>
      </c>
      <c r="I629" s="319">
        <f ca="1">IF($A629&lt;&gt;I$353,0,IF($A629&lt;&gt;$A628,1,MOD(I628-1+(COUNTIFS(N$353:$N$353,$A629)=COUNTIFS(N629:$N629,1)),I$352)+1))</f>
        <v>3</v>
      </c>
      <c r="J629" s="319"/>
      <c r="K629" s="319"/>
      <c r="L629" s="319"/>
      <c r="M629" s="319"/>
      <c r="O629">
        <v>275</v>
      </c>
      <c r="P629" s="124">
        <f t="shared" ca="1" si="925"/>
        <v>-0.5</v>
      </c>
      <c r="Q629" s="124">
        <f t="shared" ca="1" si="926"/>
        <v>0</v>
      </c>
      <c r="R629" s="124">
        <f t="shared" ca="1" si="927"/>
        <v>0</v>
      </c>
      <c r="S629" s="124">
        <f t="shared" ca="1" si="928"/>
        <v>0</v>
      </c>
      <c r="T629" s="124">
        <v>0</v>
      </c>
      <c r="U629" s="124">
        <f t="shared" ca="1" si="929"/>
        <v>0</v>
      </c>
      <c r="V629" s="124">
        <f t="shared" ca="1" si="930"/>
        <v>0.5</v>
      </c>
      <c r="W629" s="124"/>
      <c r="X629" s="124"/>
      <c r="Y629" s="124"/>
      <c r="Z629" s="124"/>
    </row>
    <row r="630" spans="1:26" outlineLevel="1">
      <c r="A630">
        <f t="shared" ca="1" si="931"/>
        <v>2</v>
      </c>
      <c r="B630" t="str">
        <f t="shared" ca="1" si="924"/>
        <v>EP1 LPD1 LPS3 LPM1</v>
      </c>
      <c r="C630" s="321">
        <f ca="1">IF($A630&lt;&gt;$A629,1,MOD(C629-1+(COUNTIFS(D$353:$N$353,$A630)=COUNTIFS(D630:$N630,1)),C$352)+1)</f>
        <v>1</v>
      </c>
      <c r="D630" s="319">
        <f ca="1">IF($A630&lt;&gt;D$353,0,IF($A630&lt;&gt;$A629,1,MOD(D629-1+(COUNTIFS(E$353:$N$353,$A630)=COUNTIFS(E630:$N630,1)),D$352)+1))</f>
        <v>0</v>
      </c>
      <c r="E630" s="319">
        <f ca="1">IF($A630&lt;&gt;E$353,0,IF($A630&lt;&gt;$A629,1,MOD(E629-1+(COUNTIFS(F$353:$N$353,$A630)=COUNTIFS(F630:$N630,1)),E$352)+1))</f>
        <v>0</v>
      </c>
      <c r="F630" s="319">
        <f ca="1">IF($A630&lt;&gt;F$353,0,IF($A630&lt;&gt;$A629,1,MOD(F629-1+(COUNTIFS(G$353:$N$353,$A630)=COUNTIFS(G630:$N630,1)),F$352)+1))</f>
        <v>0</v>
      </c>
      <c r="G630" s="319">
        <f ca="1">IF($A630&lt;&gt;G$353,0,IF($A630&lt;&gt;$A629,1,MOD(G629-1+(COUNTIFS(H$353:$N$353,$A630)=COUNTIFS(H630:$N630,1)),G$352)+1))</f>
        <v>1</v>
      </c>
      <c r="H630" s="319">
        <f ca="1">IF($A630&lt;&gt;H$353,0,IF($A630&lt;&gt;$A629,1,MOD(H629-1+(COUNTIFS(I$353:$N$353,$A630)=COUNTIFS(I630:$N630,1)),H$352)+1))</f>
        <v>3</v>
      </c>
      <c r="I630" s="319">
        <f ca="1">IF($A630&lt;&gt;I$353,0,IF($A630&lt;&gt;$A629,1,MOD(I629-1+(COUNTIFS(N$353:$N$353,$A630)=COUNTIFS(N630:$N630,1)),I$352)+1))</f>
        <v>1</v>
      </c>
      <c r="J630" s="319"/>
      <c r="K630" s="319"/>
      <c r="L630" s="319"/>
      <c r="M630" s="319"/>
      <c r="O630">
        <v>276</v>
      </c>
      <c r="P630" s="124">
        <f t="shared" ca="1" si="925"/>
        <v>-0.5</v>
      </c>
      <c r="Q630" s="124">
        <f t="shared" ca="1" si="926"/>
        <v>0</v>
      </c>
      <c r="R630" s="124">
        <f t="shared" ca="1" si="927"/>
        <v>0</v>
      </c>
      <c r="S630" s="124">
        <f t="shared" ca="1" si="928"/>
        <v>0</v>
      </c>
      <c r="T630" s="124">
        <v>0</v>
      </c>
      <c r="U630" s="124">
        <f t="shared" ca="1" si="929"/>
        <v>0.5</v>
      </c>
      <c r="V630" s="124">
        <f t="shared" ca="1" si="930"/>
        <v>-0.5</v>
      </c>
      <c r="W630" s="124"/>
      <c r="X630" s="124"/>
      <c r="Y630" s="124"/>
      <c r="Z630" s="124"/>
    </row>
    <row r="631" spans="1:26" outlineLevel="1">
      <c r="A631">
        <f t="shared" ca="1" si="931"/>
        <v>2</v>
      </c>
      <c r="B631" t="str">
        <f t="shared" ca="1" si="924"/>
        <v>EP1 LPD1 LPS3 LPM2</v>
      </c>
      <c r="C631" s="321">
        <f ca="1">IF($A631&lt;&gt;$A630,1,MOD(C630-1+(COUNTIFS(D$353:$N$353,$A631)=COUNTIFS(D631:$N631,1)),C$352)+1)</f>
        <v>1</v>
      </c>
      <c r="D631" s="319">
        <f ca="1">IF($A631&lt;&gt;D$353,0,IF($A631&lt;&gt;$A630,1,MOD(D630-1+(COUNTIFS(E$353:$N$353,$A631)=COUNTIFS(E631:$N631,1)),D$352)+1))</f>
        <v>0</v>
      </c>
      <c r="E631" s="319">
        <f ca="1">IF($A631&lt;&gt;E$353,0,IF($A631&lt;&gt;$A630,1,MOD(E630-1+(COUNTIFS(F$353:$N$353,$A631)=COUNTIFS(F631:$N631,1)),E$352)+1))</f>
        <v>0</v>
      </c>
      <c r="F631" s="319">
        <f ca="1">IF($A631&lt;&gt;F$353,0,IF($A631&lt;&gt;$A630,1,MOD(F630-1+(COUNTIFS(G$353:$N$353,$A631)=COUNTIFS(G631:$N631,1)),F$352)+1))</f>
        <v>0</v>
      </c>
      <c r="G631" s="319">
        <f ca="1">IF($A631&lt;&gt;G$353,0,IF($A631&lt;&gt;$A630,1,MOD(G630-1+(COUNTIFS(H$353:$N$353,$A631)=COUNTIFS(H631:$N631,1)),G$352)+1))</f>
        <v>1</v>
      </c>
      <c r="H631" s="319">
        <f ca="1">IF($A631&lt;&gt;H$353,0,IF($A631&lt;&gt;$A630,1,MOD(H630-1+(COUNTIFS(I$353:$N$353,$A631)=COUNTIFS(I631:$N631,1)),H$352)+1))</f>
        <v>3</v>
      </c>
      <c r="I631" s="319">
        <f ca="1">IF($A631&lt;&gt;I$353,0,IF($A631&lt;&gt;$A630,1,MOD(I630-1+(COUNTIFS(N$353:$N$353,$A631)=COUNTIFS(N631:$N631,1)),I$352)+1))</f>
        <v>2</v>
      </c>
      <c r="J631" s="319"/>
      <c r="K631" s="319"/>
      <c r="L631" s="319"/>
      <c r="M631" s="319"/>
      <c r="O631">
        <v>277</v>
      </c>
      <c r="P631" s="124">
        <f t="shared" ca="1" si="925"/>
        <v>-0.5</v>
      </c>
      <c r="Q631" s="124">
        <f t="shared" ca="1" si="926"/>
        <v>0</v>
      </c>
      <c r="R631" s="124">
        <f t="shared" ca="1" si="927"/>
        <v>0</v>
      </c>
      <c r="S631" s="124">
        <f t="shared" ca="1" si="928"/>
        <v>0</v>
      </c>
      <c r="T631" s="124">
        <v>0</v>
      </c>
      <c r="U631" s="124">
        <f t="shared" ca="1" si="929"/>
        <v>0.5</v>
      </c>
      <c r="V631" s="124">
        <f t="shared" ca="1" si="930"/>
        <v>0</v>
      </c>
      <c r="W631" s="124"/>
      <c r="X631" s="124"/>
      <c r="Y631" s="124"/>
      <c r="Z631" s="124"/>
    </row>
    <row r="632" spans="1:26" outlineLevel="1">
      <c r="A632">
        <f t="shared" ca="1" si="931"/>
        <v>2</v>
      </c>
      <c r="B632" t="str">
        <f t="shared" ca="1" si="924"/>
        <v>EP1 LPD1 LPS3 LPM3</v>
      </c>
      <c r="C632" s="321">
        <f ca="1">IF($A632&lt;&gt;$A631,1,MOD(C631-1+(COUNTIFS(D$353:$N$353,$A632)=COUNTIFS(D632:$N632,1)),C$352)+1)</f>
        <v>1</v>
      </c>
      <c r="D632" s="319">
        <f ca="1">IF($A632&lt;&gt;D$353,0,IF($A632&lt;&gt;$A631,1,MOD(D631-1+(COUNTIFS(E$353:$N$353,$A632)=COUNTIFS(E632:$N632,1)),D$352)+1))</f>
        <v>0</v>
      </c>
      <c r="E632" s="319">
        <f ca="1">IF($A632&lt;&gt;E$353,0,IF($A632&lt;&gt;$A631,1,MOD(E631-1+(COUNTIFS(F$353:$N$353,$A632)=COUNTIFS(F632:$N632,1)),E$352)+1))</f>
        <v>0</v>
      </c>
      <c r="F632" s="319">
        <f ca="1">IF($A632&lt;&gt;F$353,0,IF($A632&lt;&gt;$A631,1,MOD(F631-1+(COUNTIFS(G$353:$N$353,$A632)=COUNTIFS(G632:$N632,1)),F$352)+1))</f>
        <v>0</v>
      </c>
      <c r="G632" s="319">
        <f ca="1">IF($A632&lt;&gt;G$353,0,IF($A632&lt;&gt;$A631,1,MOD(G631-1+(COUNTIFS(H$353:$N$353,$A632)=COUNTIFS(H632:$N632,1)),G$352)+1))</f>
        <v>1</v>
      </c>
      <c r="H632" s="319">
        <f ca="1">IF($A632&lt;&gt;H$353,0,IF($A632&lt;&gt;$A631,1,MOD(H631-1+(COUNTIFS(I$353:$N$353,$A632)=COUNTIFS(I632:$N632,1)),H$352)+1))</f>
        <v>3</v>
      </c>
      <c r="I632" s="319">
        <f ca="1">IF($A632&lt;&gt;I$353,0,IF($A632&lt;&gt;$A631,1,MOD(I631-1+(COUNTIFS(N$353:$N$353,$A632)=COUNTIFS(N632:$N632,1)),I$352)+1))</f>
        <v>3</v>
      </c>
      <c r="J632" s="319"/>
      <c r="K632" s="319"/>
      <c r="L632" s="319"/>
      <c r="M632" s="319"/>
      <c r="O632">
        <v>278</v>
      </c>
      <c r="P632" s="124">
        <f t="shared" ca="1" si="925"/>
        <v>-0.5</v>
      </c>
      <c r="Q632" s="124">
        <f t="shared" ca="1" si="926"/>
        <v>0</v>
      </c>
      <c r="R632" s="124">
        <f t="shared" ca="1" si="927"/>
        <v>0</v>
      </c>
      <c r="S632" s="124">
        <f t="shared" ca="1" si="928"/>
        <v>0</v>
      </c>
      <c r="T632" s="124">
        <v>0</v>
      </c>
      <c r="U632" s="124">
        <f t="shared" ca="1" si="929"/>
        <v>0.5</v>
      </c>
      <c r="V632" s="124">
        <f t="shared" ca="1" si="930"/>
        <v>0.5</v>
      </c>
      <c r="W632" s="124"/>
      <c r="X632" s="124"/>
      <c r="Y632" s="124"/>
      <c r="Z632" s="124"/>
    </row>
    <row r="633" spans="1:26" outlineLevel="1">
      <c r="A633">
        <f t="shared" ca="1" si="931"/>
        <v>2</v>
      </c>
      <c r="B633" t="str">
        <f t="shared" ca="1" si="924"/>
        <v>EP2 LPD1 LPS1 LPM1</v>
      </c>
      <c r="C633" s="321">
        <f ca="1">IF($A633&lt;&gt;$A632,1,MOD(C632-1+(COUNTIFS(D$353:$N$353,$A633)=COUNTIFS(D633:$N633,1)),C$352)+1)</f>
        <v>2</v>
      </c>
      <c r="D633" s="319">
        <f ca="1">IF($A633&lt;&gt;D$353,0,IF($A633&lt;&gt;$A632,1,MOD(D632-1+(COUNTIFS(E$353:$N$353,$A633)=COUNTIFS(E633:$N633,1)),D$352)+1))</f>
        <v>0</v>
      </c>
      <c r="E633" s="319">
        <f ca="1">IF($A633&lt;&gt;E$353,0,IF($A633&lt;&gt;$A632,1,MOD(E632-1+(COUNTIFS(F$353:$N$353,$A633)=COUNTIFS(F633:$N633,1)),E$352)+1))</f>
        <v>0</v>
      </c>
      <c r="F633" s="319">
        <f ca="1">IF($A633&lt;&gt;F$353,0,IF($A633&lt;&gt;$A632,1,MOD(F632-1+(COUNTIFS(G$353:$N$353,$A633)=COUNTIFS(G633:$N633,1)),F$352)+1))</f>
        <v>0</v>
      </c>
      <c r="G633" s="319">
        <f ca="1">IF($A633&lt;&gt;G$353,0,IF($A633&lt;&gt;$A632,1,MOD(G632-1+(COUNTIFS(H$353:$N$353,$A633)=COUNTIFS(H633:$N633,1)),G$352)+1))</f>
        <v>1</v>
      </c>
      <c r="H633" s="319">
        <f ca="1">IF($A633&lt;&gt;H$353,0,IF($A633&lt;&gt;$A632,1,MOD(H632-1+(COUNTIFS(I$353:$N$353,$A633)=COUNTIFS(I633:$N633,1)),H$352)+1))</f>
        <v>1</v>
      </c>
      <c r="I633" s="319">
        <f ca="1">IF($A633&lt;&gt;I$353,0,IF($A633&lt;&gt;$A632,1,MOD(I632-1+(COUNTIFS(N$353:$N$353,$A633)=COUNTIFS(N633:$N633,1)),I$352)+1))</f>
        <v>1</v>
      </c>
      <c r="J633" s="319"/>
      <c r="K633" s="319"/>
      <c r="L633" s="319"/>
      <c r="M633" s="319"/>
      <c r="O633">
        <v>279</v>
      </c>
      <c r="P633" s="124">
        <f t="shared" ca="1" si="925"/>
        <v>0</v>
      </c>
      <c r="Q633" s="124">
        <f t="shared" ca="1" si="926"/>
        <v>0</v>
      </c>
      <c r="R633" s="124">
        <f t="shared" ca="1" si="927"/>
        <v>0</v>
      </c>
      <c r="S633" s="124">
        <f t="shared" ca="1" si="928"/>
        <v>0</v>
      </c>
      <c r="T633" s="124">
        <v>0</v>
      </c>
      <c r="U633" s="124">
        <f t="shared" ca="1" si="929"/>
        <v>-0.5</v>
      </c>
      <c r="V633" s="124">
        <f t="shared" ca="1" si="930"/>
        <v>-0.5</v>
      </c>
      <c r="W633" s="124"/>
      <c r="X633" s="124"/>
      <c r="Y633" s="124"/>
      <c r="Z633" s="124"/>
    </row>
    <row r="634" spans="1:26" outlineLevel="1">
      <c r="A634">
        <f t="shared" ca="1" si="931"/>
        <v>2</v>
      </c>
      <c r="B634" t="str">
        <f t="shared" ca="1" si="924"/>
        <v>EP2 LPD1 LPS1 LPM2</v>
      </c>
      <c r="C634" s="321">
        <f ca="1">IF($A634&lt;&gt;$A633,1,MOD(C633-1+(COUNTIFS(D$353:$N$353,$A634)=COUNTIFS(D634:$N634,1)),C$352)+1)</f>
        <v>2</v>
      </c>
      <c r="D634" s="319">
        <f ca="1">IF($A634&lt;&gt;D$353,0,IF($A634&lt;&gt;$A633,1,MOD(D633-1+(COUNTIFS(E$353:$N$353,$A634)=COUNTIFS(E634:$N634,1)),D$352)+1))</f>
        <v>0</v>
      </c>
      <c r="E634" s="319">
        <f ca="1">IF($A634&lt;&gt;E$353,0,IF($A634&lt;&gt;$A633,1,MOD(E633-1+(COUNTIFS(F$353:$N$353,$A634)=COUNTIFS(F634:$N634,1)),E$352)+1))</f>
        <v>0</v>
      </c>
      <c r="F634" s="319">
        <f ca="1">IF($A634&lt;&gt;F$353,0,IF($A634&lt;&gt;$A633,1,MOD(F633-1+(COUNTIFS(G$353:$N$353,$A634)=COUNTIFS(G634:$N634,1)),F$352)+1))</f>
        <v>0</v>
      </c>
      <c r="G634" s="319">
        <f ca="1">IF($A634&lt;&gt;G$353,0,IF($A634&lt;&gt;$A633,1,MOD(G633-1+(COUNTIFS(H$353:$N$353,$A634)=COUNTIFS(H634:$N634,1)),G$352)+1))</f>
        <v>1</v>
      </c>
      <c r="H634" s="319">
        <f ca="1">IF($A634&lt;&gt;H$353,0,IF($A634&lt;&gt;$A633,1,MOD(H633-1+(COUNTIFS(I$353:$N$353,$A634)=COUNTIFS(I634:$N634,1)),H$352)+1))</f>
        <v>1</v>
      </c>
      <c r="I634" s="319">
        <f ca="1">IF($A634&lt;&gt;I$353,0,IF($A634&lt;&gt;$A633,1,MOD(I633-1+(COUNTIFS(N$353:$N$353,$A634)=COUNTIFS(N634:$N634,1)),I$352)+1))</f>
        <v>2</v>
      </c>
      <c r="J634" s="319"/>
      <c r="K634" s="319"/>
      <c r="L634" s="319"/>
      <c r="M634" s="319"/>
      <c r="O634">
        <v>280</v>
      </c>
      <c r="P634" s="124">
        <f t="shared" ca="1" si="925"/>
        <v>0</v>
      </c>
      <c r="Q634" s="124">
        <f t="shared" ca="1" si="926"/>
        <v>0</v>
      </c>
      <c r="R634" s="124">
        <f t="shared" ca="1" si="927"/>
        <v>0</v>
      </c>
      <c r="S634" s="124">
        <f t="shared" ca="1" si="928"/>
        <v>0</v>
      </c>
      <c r="T634" s="124">
        <v>0</v>
      </c>
      <c r="U634" s="124">
        <f t="shared" ca="1" si="929"/>
        <v>-0.5</v>
      </c>
      <c r="V634" s="124">
        <f t="shared" ca="1" si="930"/>
        <v>0</v>
      </c>
      <c r="W634" s="124"/>
      <c r="X634" s="124"/>
      <c r="Y634" s="124"/>
      <c r="Z634" s="124"/>
    </row>
    <row r="635" spans="1:26" outlineLevel="1">
      <c r="A635">
        <f t="shared" ca="1" si="931"/>
        <v>2</v>
      </c>
      <c r="B635" t="str">
        <f t="shared" ca="1" si="924"/>
        <v>EP2 LPD1 LPS1 LPM3</v>
      </c>
      <c r="C635" s="321">
        <f ca="1">IF($A635&lt;&gt;$A634,1,MOD(C634-1+(COUNTIFS(D$353:$N$353,$A635)=COUNTIFS(D635:$N635,1)),C$352)+1)</f>
        <v>2</v>
      </c>
      <c r="D635" s="319">
        <f ca="1">IF($A635&lt;&gt;D$353,0,IF($A635&lt;&gt;$A634,1,MOD(D634-1+(COUNTIFS(E$353:$N$353,$A635)=COUNTIFS(E635:$N635,1)),D$352)+1))</f>
        <v>0</v>
      </c>
      <c r="E635" s="319">
        <f ca="1">IF($A635&lt;&gt;E$353,0,IF($A635&lt;&gt;$A634,1,MOD(E634-1+(COUNTIFS(F$353:$N$353,$A635)=COUNTIFS(F635:$N635,1)),E$352)+1))</f>
        <v>0</v>
      </c>
      <c r="F635" s="319">
        <f ca="1">IF($A635&lt;&gt;F$353,0,IF($A635&lt;&gt;$A634,1,MOD(F634-1+(COUNTIFS(G$353:$N$353,$A635)=COUNTIFS(G635:$N635,1)),F$352)+1))</f>
        <v>0</v>
      </c>
      <c r="G635" s="319">
        <f ca="1">IF($A635&lt;&gt;G$353,0,IF($A635&lt;&gt;$A634,1,MOD(G634-1+(COUNTIFS(H$353:$N$353,$A635)=COUNTIFS(H635:$N635,1)),G$352)+1))</f>
        <v>1</v>
      </c>
      <c r="H635" s="319">
        <f ca="1">IF($A635&lt;&gt;H$353,0,IF($A635&lt;&gt;$A634,1,MOD(H634-1+(COUNTIFS(I$353:$N$353,$A635)=COUNTIFS(I635:$N635,1)),H$352)+1))</f>
        <v>1</v>
      </c>
      <c r="I635" s="319">
        <f ca="1">IF($A635&lt;&gt;I$353,0,IF($A635&lt;&gt;$A634,1,MOD(I634-1+(COUNTIFS(N$353:$N$353,$A635)=COUNTIFS(N635:$N635,1)),I$352)+1))</f>
        <v>3</v>
      </c>
      <c r="J635" s="319"/>
      <c r="K635" s="319"/>
      <c r="L635" s="319"/>
      <c r="M635" s="319"/>
      <c r="O635">
        <v>281</v>
      </c>
      <c r="P635" s="124">
        <f t="shared" ca="1" si="925"/>
        <v>0</v>
      </c>
      <c r="Q635" s="124">
        <f t="shared" ca="1" si="926"/>
        <v>0</v>
      </c>
      <c r="R635" s="124">
        <f t="shared" ca="1" si="927"/>
        <v>0</v>
      </c>
      <c r="S635" s="124">
        <f t="shared" ca="1" si="928"/>
        <v>0</v>
      </c>
      <c r="T635" s="124">
        <v>0</v>
      </c>
      <c r="U635" s="124">
        <f t="shared" ca="1" si="929"/>
        <v>-0.5</v>
      </c>
      <c r="V635" s="124">
        <f t="shared" ca="1" si="930"/>
        <v>0.5</v>
      </c>
      <c r="W635" s="124"/>
      <c r="X635" s="124"/>
      <c r="Y635" s="124"/>
      <c r="Z635" s="124"/>
    </row>
    <row r="636" spans="1:26" outlineLevel="1">
      <c r="A636">
        <f t="shared" ca="1" si="931"/>
        <v>2</v>
      </c>
      <c r="B636" t="str">
        <f t="shared" ca="1" si="924"/>
        <v>EP2 LPD1 LPS2 LPM1</v>
      </c>
      <c r="C636" s="321">
        <f ca="1">IF($A636&lt;&gt;$A635,1,MOD(C635-1+(COUNTIFS(D$353:$N$353,$A636)=COUNTIFS(D636:$N636,1)),C$352)+1)</f>
        <v>2</v>
      </c>
      <c r="D636" s="319">
        <f ca="1">IF($A636&lt;&gt;D$353,0,IF($A636&lt;&gt;$A635,1,MOD(D635-1+(COUNTIFS(E$353:$N$353,$A636)=COUNTIFS(E636:$N636,1)),D$352)+1))</f>
        <v>0</v>
      </c>
      <c r="E636" s="319">
        <f ca="1">IF($A636&lt;&gt;E$353,0,IF($A636&lt;&gt;$A635,1,MOD(E635-1+(COUNTIFS(F$353:$N$353,$A636)=COUNTIFS(F636:$N636,1)),E$352)+1))</f>
        <v>0</v>
      </c>
      <c r="F636" s="319">
        <f ca="1">IF($A636&lt;&gt;F$353,0,IF($A636&lt;&gt;$A635,1,MOD(F635-1+(COUNTIFS(G$353:$N$353,$A636)=COUNTIFS(G636:$N636,1)),F$352)+1))</f>
        <v>0</v>
      </c>
      <c r="G636" s="319">
        <f ca="1">IF($A636&lt;&gt;G$353,0,IF($A636&lt;&gt;$A635,1,MOD(G635-1+(COUNTIFS(H$353:$N$353,$A636)=COUNTIFS(H636:$N636,1)),G$352)+1))</f>
        <v>1</v>
      </c>
      <c r="H636" s="319">
        <f ca="1">IF($A636&lt;&gt;H$353,0,IF($A636&lt;&gt;$A635,1,MOD(H635-1+(COUNTIFS(I$353:$N$353,$A636)=COUNTIFS(I636:$N636,1)),H$352)+1))</f>
        <v>2</v>
      </c>
      <c r="I636" s="319">
        <f ca="1">IF($A636&lt;&gt;I$353,0,IF($A636&lt;&gt;$A635,1,MOD(I635-1+(COUNTIFS(N$353:$N$353,$A636)=COUNTIFS(N636:$N636,1)),I$352)+1))</f>
        <v>1</v>
      </c>
      <c r="J636" s="319"/>
      <c r="K636" s="319"/>
      <c r="L636" s="319"/>
      <c r="M636" s="319"/>
      <c r="O636">
        <v>282</v>
      </c>
      <c r="P636" s="124">
        <f t="shared" ca="1" si="925"/>
        <v>0</v>
      </c>
      <c r="Q636" s="124">
        <f t="shared" ca="1" si="926"/>
        <v>0</v>
      </c>
      <c r="R636" s="124">
        <f t="shared" ca="1" si="927"/>
        <v>0</v>
      </c>
      <c r="S636" s="124">
        <f t="shared" ca="1" si="928"/>
        <v>0</v>
      </c>
      <c r="T636" s="124">
        <v>0</v>
      </c>
      <c r="U636" s="124">
        <f t="shared" ca="1" si="929"/>
        <v>0</v>
      </c>
      <c r="V636" s="124">
        <f t="shared" ca="1" si="930"/>
        <v>-0.5</v>
      </c>
      <c r="W636" s="124"/>
      <c r="X636" s="124"/>
      <c r="Y636" s="124"/>
      <c r="Z636" s="124"/>
    </row>
    <row r="637" spans="1:26" outlineLevel="1">
      <c r="A637">
        <f t="shared" ca="1" si="931"/>
        <v>2</v>
      </c>
      <c r="B637" t="str">
        <f t="shared" ca="1" si="924"/>
        <v>EP2 LPD1 LPS2 LPM2</v>
      </c>
      <c r="C637" s="321">
        <f ca="1">IF($A637&lt;&gt;$A636,1,MOD(C636-1+(COUNTIFS(D$353:$N$353,$A637)=COUNTIFS(D637:$N637,1)),C$352)+1)</f>
        <v>2</v>
      </c>
      <c r="D637" s="319">
        <f ca="1">IF($A637&lt;&gt;D$353,0,IF($A637&lt;&gt;$A636,1,MOD(D636-1+(COUNTIFS(E$353:$N$353,$A637)=COUNTIFS(E637:$N637,1)),D$352)+1))</f>
        <v>0</v>
      </c>
      <c r="E637" s="319">
        <f ca="1">IF($A637&lt;&gt;E$353,0,IF($A637&lt;&gt;$A636,1,MOD(E636-1+(COUNTIFS(F$353:$N$353,$A637)=COUNTIFS(F637:$N637,1)),E$352)+1))</f>
        <v>0</v>
      </c>
      <c r="F637" s="319">
        <f ca="1">IF($A637&lt;&gt;F$353,0,IF($A637&lt;&gt;$A636,1,MOD(F636-1+(COUNTIFS(G$353:$N$353,$A637)=COUNTIFS(G637:$N637,1)),F$352)+1))</f>
        <v>0</v>
      </c>
      <c r="G637" s="319">
        <f ca="1">IF($A637&lt;&gt;G$353,0,IF($A637&lt;&gt;$A636,1,MOD(G636-1+(COUNTIFS(H$353:$N$353,$A637)=COUNTIFS(H637:$N637,1)),G$352)+1))</f>
        <v>1</v>
      </c>
      <c r="H637" s="319">
        <f ca="1">IF($A637&lt;&gt;H$353,0,IF($A637&lt;&gt;$A636,1,MOD(H636-1+(COUNTIFS(I$353:$N$353,$A637)=COUNTIFS(I637:$N637,1)),H$352)+1))</f>
        <v>2</v>
      </c>
      <c r="I637" s="319">
        <f ca="1">IF($A637&lt;&gt;I$353,0,IF($A637&lt;&gt;$A636,1,MOD(I636-1+(COUNTIFS(N$353:$N$353,$A637)=COUNTIFS(N637:$N637,1)),I$352)+1))</f>
        <v>2</v>
      </c>
      <c r="J637" s="319"/>
      <c r="K637" s="319"/>
      <c r="L637" s="319"/>
      <c r="M637" s="319"/>
      <c r="O637">
        <v>283</v>
      </c>
      <c r="P637" s="124">
        <f t="shared" ca="1" si="925"/>
        <v>0</v>
      </c>
      <c r="Q637" s="124">
        <f t="shared" ca="1" si="926"/>
        <v>0</v>
      </c>
      <c r="R637" s="124">
        <f t="shared" ca="1" si="927"/>
        <v>0</v>
      </c>
      <c r="S637" s="124">
        <f t="shared" ca="1" si="928"/>
        <v>0</v>
      </c>
      <c r="T637" s="124">
        <v>0</v>
      </c>
      <c r="U637" s="124">
        <f t="shared" ca="1" si="929"/>
        <v>0</v>
      </c>
      <c r="V637" s="124">
        <f t="shared" ca="1" si="930"/>
        <v>0</v>
      </c>
      <c r="W637" s="124"/>
      <c r="X637" s="124"/>
      <c r="Y637" s="124"/>
      <c r="Z637" s="124"/>
    </row>
    <row r="638" spans="1:26" outlineLevel="1">
      <c r="A638">
        <f t="shared" ca="1" si="931"/>
        <v>2</v>
      </c>
      <c r="B638" t="str">
        <f t="shared" ca="1" si="924"/>
        <v>EP2 LPD1 LPS2 LPM3</v>
      </c>
      <c r="C638" s="321">
        <f ca="1">IF($A638&lt;&gt;$A637,1,MOD(C637-1+(COUNTIFS(D$353:$N$353,$A638)=COUNTIFS(D638:$N638,1)),C$352)+1)</f>
        <v>2</v>
      </c>
      <c r="D638" s="319">
        <f ca="1">IF($A638&lt;&gt;D$353,0,IF($A638&lt;&gt;$A637,1,MOD(D637-1+(COUNTIFS(E$353:$N$353,$A638)=COUNTIFS(E638:$N638,1)),D$352)+1))</f>
        <v>0</v>
      </c>
      <c r="E638" s="319">
        <f ca="1">IF($A638&lt;&gt;E$353,0,IF($A638&lt;&gt;$A637,1,MOD(E637-1+(COUNTIFS(F$353:$N$353,$A638)=COUNTIFS(F638:$N638,1)),E$352)+1))</f>
        <v>0</v>
      </c>
      <c r="F638" s="319">
        <f ca="1">IF($A638&lt;&gt;F$353,0,IF($A638&lt;&gt;$A637,1,MOD(F637-1+(COUNTIFS(G$353:$N$353,$A638)=COUNTIFS(G638:$N638,1)),F$352)+1))</f>
        <v>0</v>
      </c>
      <c r="G638" s="319">
        <f ca="1">IF($A638&lt;&gt;G$353,0,IF($A638&lt;&gt;$A637,1,MOD(G637-1+(COUNTIFS(H$353:$N$353,$A638)=COUNTIFS(H638:$N638,1)),G$352)+1))</f>
        <v>1</v>
      </c>
      <c r="H638" s="319">
        <f ca="1">IF($A638&lt;&gt;H$353,0,IF($A638&lt;&gt;$A637,1,MOD(H637-1+(COUNTIFS(I$353:$N$353,$A638)=COUNTIFS(I638:$N638,1)),H$352)+1))</f>
        <v>2</v>
      </c>
      <c r="I638" s="319">
        <f ca="1">IF($A638&lt;&gt;I$353,0,IF($A638&lt;&gt;$A637,1,MOD(I637-1+(COUNTIFS(N$353:$N$353,$A638)=COUNTIFS(N638:$N638,1)),I$352)+1))</f>
        <v>3</v>
      </c>
      <c r="J638" s="319"/>
      <c r="K638" s="319"/>
      <c r="L638" s="319"/>
      <c r="M638" s="319"/>
      <c r="O638">
        <v>284</v>
      </c>
      <c r="P638" s="124">
        <f t="shared" ca="1" si="925"/>
        <v>0</v>
      </c>
      <c r="Q638" s="124">
        <f t="shared" ca="1" si="926"/>
        <v>0</v>
      </c>
      <c r="R638" s="124">
        <f t="shared" ca="1" si="927"/>
        <v>0</v>
      </c>
      <c r="S638" s="124">
        <f t="shared" ca="1" si="928"/>
        <v>0</v>
      </c>
      <c r="T638" s="124">
        <v>0</v>
      </c>
      <c r="U638" s="124">
        <f t="shared" ca="1" si="929"/>
        <v>0</v>
      </c>
      <c r="V638" s="124">
        <f t="shared" ca="1" si="930"/>
        <v>0.5</v>
      </c>
      <c r="W638" s="124"/>
      <c r="X638" s="124"/>
      <c r="Y638" s="124"/>
      <c r="Z638" s="124"/>
    </row>
    <row r="639" spans="1:26" outlineLevel="1">
      <c r="A639">
        <f t="shared" ca="1" si="931"/>
        <v>2</v>
      </c>
      <c r="B639" t="str">
        <f t="shared" ca="1" si="924"/>
        <v>EP2 LPD1 LPS3 LPM1</v>
      </c>
      <c r="C639" s="321">
        <f ca="1">IF($A639&lt;&gt;$A638,1,MOD(C638-1+(COUNTIFS(D$353:$N$353,$A639)=COUNTIFS(D639:$N639,1)),C$352)+1)</f>
        <v>2</v>
      </c>
      <c r="D639" s="319">
        <f ca="1">IF($A639&lt;&gt;D$353,0,IF($A639&lt;&gt;$A638,1,MOD(D638-1+(COUNTIFS(E$353:$N$353,$A639)=COUNTIFS(E639:$N639,1)),D$352)+1))</f>
        <v>0</v>
      </c>
      <c r="E639" s="319">
        <f ca="1">IF($A639&lt;&gt;E$353,0,IF($A639&lt;&gt;$A638,1,MOD(E638-1+(COUNTIFS(F$353:$N$353,$A639)=COUNTIFS(F639:$N639,1)),E$352)+1))</f>
        <v>0</v>
      </c>
      <c r="F639" s="319">
        <f ca="1">IF($A639&lt;&gt;F$353,0,IF($A639&lt;&gt;$A638,1,MOD(F638-1+(COUNTIFS(G$353:$N$353,$A639)=COUNTIFS(G639:$N639,1)),F$352)+1))</f>
        <v>0</v>
      </c>
      <c r="G639" s="319">
        <f ca="1">IF($A639&lt;&gt;G$353,0,IF($A639&lt;&gt;$A638,1,MOD(G638-1+(COUNTIFS(H$353:$N$353,$A639)=COUNTIFS(H639:$N639,1)),G$352)+1))</f>
        <v>1</v>
      </c>
      <c r="H639" s="319">
        <f ca="1">IF($A639&lt;&gt;H$353,0,IF($A639&lt;&gt;$A638,1,MOD(H638-1+(COUNTIFS(I$353:$N$353,$A639)=COUNTIFS(I639:$N639,1)),H$352)+1))</f>
        <v>3</v>
      </c>
      <c r="I639" s="319">
        <f ca="1">IF($A639&lt;&gt;I$353,0,IF($A639&lt;&gt;$A638,1,MOD(I638-1+(COUNTIFS(N$353:$N$353,$A639)=COUNTIFS(N639:$N639,1)),I$352)+1))</f>
        <v>1</v>
      </c>
      <c r="J639" s="319"/>
      <c r="K639" s="319"/>
      <c r="L639" s="319"/>
      <c r="M639" s="319"/>
      <c r="O639">
        <v>285</v>
      </c>
      <c r="P639" s="124">
        <f t="shared" ca="1" si="925"/>
        <v>0</v>
      </c>
      <c r="Q639" s="124">
        <f t="shared" ca="1" si="926"/>
        <v>0</v>
      </c>
      <c r="R639" s="124">
        <f t="shared" ca="1" si="927"/>
        <v>0</v>
      </c>
      <c r="S639" s="124">
        <f t="shared" ca="1" si="928"/>
        <v>0</v>
      </c>
      <c r="T639" s="124">
        <v>0</v>
      </c>
      <c r="U639" s="124">
        <f t="shared" ca="1" si="929"/>
        <v>0.5</v>
      </c>
      <c r="V639" s="124">
        <f t="shared" ca="1" si="930"/>
        <v>-0.5</v>
      </c>
      <c r="W639" s="124"/>
      <c r="X639" s="124"/>
      <c r="Y639" s="124"/>
      <c r="Z639" s="124"/>
    </row>
    <row r="640" spans="1:26" outlineLevel="1">
      <c r="A640">
        <f t="shared" ca="1" si="931"/>
        <v>2</v>
      </c>
      <c r="B640" t="str">
        <f t="shared" ca="1" si="924"/>
        <v>EP2 LPD1 LPS3 LPM2</v>
      </c>
      <c r="C640" s="321">
        <f ca="1">IF($A640&lt;&gt;$A639,1,MOD(C639-1+(COUNTIFS(D$353:$N$353,$A640)=COUNTIFS(D640:$N640,1)),C$352)+1)</f>
        <v>2</v>
      </c>
      <c r="D640" s="319">
        <f ca="1">IF($A640&lt;&gt;D$353,0,IF($A640&lt;&gt;$A639,1,MOD(D639-1+(COUNTIFS(E$353:$N$353,$A640)=COUNTIFS(E640:$N640,1)),D$352)+1))</f>
        <v>0</v>
      </c>
      <c r="E640" s="319">
        <f ca="1">IF($A640&lt;&gt;E$353,0,IF($A640&lt;&gt;$A639,1,MOD(E639-1+(COUNTIFS(F$353:$N$353,$A640)=COUNTIFS(F640:$N640,1)),E$352)+1))</f>
        <v>0</v>
      </c>
      <c r="F640" s="319">
        <f ca="1">IF($A640&lt;&gt;F$353,0,IF($A640&lt;&gt;$A639,1,MOD(F639-1+(COUNTIFS(G$353:$N$353,$A640)=COUNTIFS(G640:$N640,1)),F$352)+1))</f>
        <v>0</v>
      </c>
      <c r="G640" s="319">
        <f ca="1">IF($A640&lt;&gt;G$353,0,IF($A640&lt;&gt;$A639,1,MOD(G639-1+(COUNTIFS(H$353:$N$353,$A640)=COUNTIFS(H640:$N640,1)),G$352)+1))</f>
        <v>1</v>
      </c>
      <c r="H640" s="319">
        <f ca="1">IF($A640&lt;&gt;H$353,0,IF($A640&lt;&gt;$A639,1,MOD(H639-1+(COUNTIFS(I$353:$N$353,$A640)=COUNTIFS(I640:$N640,1)),H$352)+1))</f>
        <v>3</v>
      </c>
      <c r="I640" s="319">
        <f ca="1">IF($A640&lt;&gt;I$353,0,IF($A640&lt;&gt;$A639,1,MOD(I639-1+(COUNTIFS(N$353:$N$353,$A640)=COUNTIFS(N640:$N640,1)),I$352)+1))</f>
        <v>2</v>
      </c>
      <c r="J640" s="319"/>
      <c r="K640" s="319"/>
      <c r="L640" s="319"/>
      <c r="M640" s="319"/>
      <c r="O640">
        <v>286</v>
      </c>
      <c r="P640" s="124">
        <f t="shared" ca="1" si="925"/>
        <v>0</v>
      </c>
      <c r="Q640" s="124">
        <f t="shared" ca="1" si="926"/>
        <v>0</v>
      </c>
      <c r="R640" s="124">
        <f t="shared" ca="1" si="927"/>
        <v>0</v>
      </c>
      <c r="S640" s="124">
        <f t="shared" ca="1" si="928"/>
        <v>0</v>
      </c>
      <c r="T640" s="124">
        <v>0</v>
      </c>
      <c r="U640" s="124">
        <f t="shared" ca="1" si="929"/>
        <v>0.5</v>
      </c>
      <c r="V640" s="124">
        <f t="shared" ca="1" si="930"/>
        <v>0</v>
      </c>
      <c r="W640" s="124"/>
      <c r="X640" s="124"/>
      <c r="Y640" s="124"/>
      <c r="Z640" s="124"/>
    </row>
    <row r="641" spans="1:26" outlineLevel="1">
      <c r="A641">
        <f t="shared" ca="1" si="931"/>
        <v>2</v>
      </c>
      <c r="B641" t="str">
        <f t="shared" ca="1" si="924"/>
        <v>EP2 LPD1 LPS3 LPM3</v>
      </c>
      <c r="C641" s="321">
        <f ca="1">IF($A641&lt;&gt;$A640,1,MOD(C640-1+(COUNTIFS(D$353:$N$353,$A641)=COUNTIFS(D641:$N641,1)),C$352)+1)</f>
        <v>2</v>
      </c>
      <c r="D641" s="319">
        <f ca="1">IF($A641&lt;&gt;D$353,0,IF($A641&lt;&gt;$A640,1,MOD(D640-1+(COUNTIFS(E$353:$N$353,$A641)=COUNTIFS(E641:$N641,1)),D$352)+1))</f>
        <v>0</v>
      </c>
      <c r="E641" s="319">
        <f ca="1">IF($A641&lt;&gt;E$353,0,IF($A641&lt;&gt;$A640,1,MOD(E640-1+(COUNTIFS(F$353:$N$353,$A641)=COUNTIFS(F641:$N641,1)),E$352)+1))</f>
        <v>0</v>
      </c>
      <c r="F641" s="319">
        <f ca="1">IF($A641&lt;&gt;F$353,0,IF($A641&lt;&gt;$A640,1,MOD(F640-1+(COUNTIFS(G$353:$N$353,$A641)=COUNTIFS(G641:$N641,1)),F$352)+1))</f>
        <v>0</v>
      </c>
      <c r="G641" s="319">
        <f ca="1">IF($A641&lt;&gt;G$353,0,IF($A641&lt;&gt;$A640,1,MOD(G640-1+(COUNTIFS(H$353:$N$353,$A641)=COUNTIFS(H641:$N641,1)),G$352)+1))</f>
        <v>1</v>
      </c>
      <c r="H641" s="319">
        <f ca="1">IF($A641&lt;&gt;H$353,0,IF($A641&lt;&gt;$A640,1,MOD(H640-1+(COUNTIFS(I$353:$N$353,$A641)=COUNTIFS(I641:$N641,1)),H$352)+1))</f>
        <v>3</v>
      </c>
      <c r="I641" s="319">
        <f ca="1">IF($A641&lt;&gt;I$353,0,IF($A641&lt;&gt;$A640,1,MOD(I640-1+(COUNTIFS(N$353:$N$353,$A641)=COUNTIFS(N641:$N641,1)),I$352)+1))</f>
        <v>3</v>
      </c>
      <c r="J641" s="319"/>
      <c r="K641" s="319"/>
      <c r="L641" s="319"/>
      <c r="M641" s="319"/>
      <c r="O641">
        <v>287</v>
      </c>
      <c r="P641" s="124">
        <f t="shared" ca="1" si="925"/>
        <v>0</v>
      </c>
      <c r="Q641" s="124">
        <f t="shared" ca="1" si="926"/>
        <v>0</v>
      </c>
      <c r="R641" s="124">
        <f t="shared" ca="1" si="927"/>
        <v>0</v>
      </c>
      <c r="S641" s="124">
        <f t="shared" ca="1" si="928"/>
        <v>0</v>
      </c>
      <c r="T641" s="124">
        <v>0</v>
      </c>
      <c r="U641" s="124">
        <f t="shared" ca="1" si="929"/>
        <v>0.5</v>
      </c>
      <c r="V641" s="124">
        <f t="shared" ca="1" si="930"/>
        <v>0.5</v>
      </c>
      <c r="W641" s="124"/>
      <c r="X641" s="124"/>
      <c r="Y641" s="124"/>
      <c r="Z641" s="124"/>
    </row>
    <row r="642" spans="1:26" outlineLevel="1">
      <c r="A642">
        <f t="shared" ca="1" si="931"/>
        <v>2</v>
      </c>
      <c r="B642" t="str">
        <f t="shared" ca="1" si="924"/>
        <v>EP3 LPD1 LPS1 LPM1</v>
      </c>
      <c r="C642" s="321">
        <f ca="1">IF($A642&lt;&gt;$A641,1,MOD(C641-1+(COUNTIFS(D$353:$N$353,$A642)=COUNTIFS(D642:$N642,1)),C$352)+1)</f>
        <v>3</v>
      </c>
      <c r="D642" s="319">
        <f ca="1">IF($A642&lt;&gt;D$353,0,IF($A642&lt;&gt;$A641,1,MOD(D641-1+(COUNTIFS(E$353:$N$353,$A642)=COUNTIFS(E642:$N642,1)),D$352)+1))</f>
        <v>0</v>
      </c>
      <c r="E642" s="319">
        <f ca="1">IF($A642&lt;&gt;E$353,0,IF($A642&lt;&gt;$A641,1,MOD(E641-1+(COUNTIFS(F$353:$N$353,$A642)=COUNTIFS(F642:$N642,1)),E$352)+1))</f>
        <v>0</v>
      </c>
      <c r="F642" s="319">
        <f ca="1">IF($A642&lt;&gt;F$353,0,IF($A642&lt;&gt;$A641,1,MOD(F641-1+(COUNTIFS(G$353:$N$353,$A642)=COUNTIFS(G642:$N642,1)),F$352)+1))</f>
        <v>0</v>
      </c>
      <c r="G642" s="319">
        <f ca="1">IF($A642&lt;&gt;G$353,0,IF($A642&lt;&gt;$A641,1,MOD(G641-1+(COUNTIFS(H$353:$N$353,$A642)=COUNTIFS(H642:$N642,1)),G$352)+1))</f>
        <v>1</v>
      </c>
      <c r="H642" s="319">
        <f ca="1">IF($A642&lt;&gt;H$353,0,IF($A642&lt;&gt;$A641,1,MOD(H641-1+(COUNTIFS(I$353:$N$353,$A642)=COUNTIFS(I642:$N642,1)),H$352)+1))</f>
        <v>1</v>
      </c>
      <c r="I642" s="319">
        <f ca="1">IF($A642&lt;&gt;I$353,0,IF($A642&lt;&gt;$A641,1,MOD(I641-1+(COUNTIFS(N$353:$N$353,$A642)=COUNTIFS(N642:$N642,1)),I$352)+1))</f>
        <v>1</v>
      </c>
      <c r="J642" s="319"/>
      <c r="K642" s="319"/>
      <c r="L642" s="319"/>
      <c r="M642" s="319"/>
      <c r="O642">
        <v>288</v>
      </c>
      <c r="P642" s="124">
        <f t="shared" ca="1" si="925"/>
        <v>0.5</v>
      </c>
      <c r="Q642" s="124">
        <f t="shared" ca="1" si="926"/>
        <v>0</v>
      </c>
      <c r="R642" s="124">
        <f t="shared" ca="1" si="927"/>
        <v>0</v>
      </c>
      <c r="S642" s="124">
        <f t="shared" ca="1" si="928"/>
        <v>0</v>
      </c>
      <c r="T642" s="124">
        <v>0</v>
      </c>
      <c r="U642" s="124">
        <f t="shared" ca="1" si="929"/>
        <v>-0.5</v>
      </c>
      <c r="V642" s="124">
        <f t="shared" ca="1" si="930"/>
        <v>-0.5</v>
      </c>
      <c r="W642" s="124"/>
      <c r="X642" s="124"/>
      <c r="Y642" s="124"/>
      <c r="Z642" s="124"/>
    </row>
    <row r="643" spans="1:26" outlineLevel="1">
      <c r="A643">
        <f t="shared" ca="1" si="931"/>
        <v>2</v>
      </c>
      <c r="B643" t="str">
        <f t="shared" ca="1" si="924"/>
        <v>EP3 LPD1 LPS1 LPM2</v>
      </c>
      <c r="C643" s="321">
        <f ca="1">IF($A643&lt;&gt;$A642,1,MOD(C642-1+(COUNTIFS(D$353:$N$353,$A643)=COUNTIFS(D643:$N643,1)),C$352)+1)</f>
        <v>3</v>
      </c>
      <c r="D643" s="319">
        <f ca="1">IF($A643&lt;&gt;D$353,0,IF($A643&lt;&gt;$A642,1,MOD(D642-1+(COUNTIFS(E$353:$N$353,$A643)=COUNTIFS(E643:$N643,1)),D$352)+1))</f>
        <v>0</v>
      </c>
      <c r="E643" s="319">
        <f ca="1">IF($A643&lt;&gt;E$353,0,IF($A643&lt;&gt;$A642,1,MOD(E642-1+(COUNTIFS(F$353:$N$353,$A643)=COUNTIFS(F643:$N643,1)),E$352)+1))</f>
        <v>0</v>
      </c>
      <c r="F643" s="319">
        <f ca="1">IF($A643&lt;&gt;F$353,0,IF($A643&lt;&gt;$A642,1,MOD(F642-1+(COUNTIFS(G$353:$N$353,$A643)=COUNTIFS(G643:$N643,1)),F$352)+1))</f>
        <v>0</v>
      </c>
      <c r="G643" s="319">
        <f ca="1">IF($A643&lt;&gt;G$353,0,IF($A643&lt;&gt;$A642,1,MOD(G642-1+(COUNTIFS(H$353:$N$353,$A643)=COUNTIFS(H643:$N643,1)),G$352)+1))</f>
        <v>1</v>
      </c>
      <c r="H643" s="319">
        <f ca="1">IF($A643&lt;&gt;H$353,0,IF($A643&lt;&gt;$A642,1,MOD(H642-1+(COUNTIFS(I$353:$N$353,$A643)=COUNTIFS(I643:$N643,1)),H$352)+1))</f>
        <v>1</v>
      </c>
      <c r="I643" s="319">
        <f ca="1">IF($A643&lt;&gt;I$353,0,IF($A643&lt;&gt;$A642,1,MOD(I642-1+(COUNTIFS(N$353:$N$353,$A643)=COUNTIFS(N643:$N643,1)),I$352)+1))</f>
        <v>2</v>
      </c>
      <c r="J643" s="319"/>
      <c r="K643" s="319"/>
      <c r="L643" s="319"/>
      <c r="M643" s="319"/>
      <c r="O643">
        <v>289</v>
      </c>
      <c r="P643" s="124">
        <f t="shared" ca="1" si="925"/>
        <v>0.5</v>
      </c>
      <c r="Q643" s="124">
        <f t="shared" ca="1" si="926"/>
        <v>0</v>
      </c>
      <c r="R643" s="124">
        <f t="shared" ca="1" si="927"/>
        <v>0</v>
      </c>
      <c r="S643" s="124">
        <f t="shared" ca="1" si="928"/>
        <v>0</v>
      </c>
      <c r="T643" s="124">
        <v>0</v>
      </c>
      <c r="U643" s="124">
        <f t="shared" ca="1" si="929"/>
        <v>-0.5</v>
      </c>
      <c r="V643" s="124">
        <f t="shared" ca="1" si="930"/>
        <v>0</v>
      </c>
      <c r="W643" s="124"/>
      <c r="X643" s="124"/>
      <c r="Y643" s="124"/>
      <c r="Z643" s="124"/>
    </row>
    <row r="644" spans="1:26" outlineLevel="1">
      <c r="A644">
        <f t="shared" ca="1" si="931"/>
        <v>2</v>
      </c>
      <c r="B644" t="str">
        <f t="shared" ca="1" si="924"/>
        <v>EP3 LPD1 LPS1 LPM3</v>
      </c>
      <c r="C644" s="321">
        <f ca="1">IF($A644&lt;&gt;$A643,1,MOD(C643-1+(COUNTIFS(D$353:$N$353,$A644)=COUNTIFS(D644:$N644,1)),C$352)+1)</f>
        <v>3</v>
      </c>
      <c r="D644" s="319">
        <f ca="1">IF($A644&lt;&gt;D$353,0,IF($A644&lt;&gt;$A643,1,MOD(D643-1+(COUNTIFS(E$353:$N$353,$A644)=COUNTIFS(E644:$N644,1)),D$352)+1))</f>
        <v>0</v>
      </c>
      <c r="E644" s="319">
        <f ca="1">IF($A644&lt;&gt;E$353,0,IF($A644&lt;&gt;$A643,1,MOD(E643-1+(COUNTIFS(F$353:$N$353,$A644)=COUNTIFS(F644:$N644,1)),E$352)+1))</f>
        <v>0</v>
      </c>
      <c r="F644" s="319">
        <f ca="1">IF($A644&lt;&gt;F$353,0,IF($A644&lt;&gt;$A643,1,MOD(F643-1+(COUNTIFS(G$353:$N$353,$A644)=COUNTIFS(G644:$N644,1)),F$352)+1))</f>
        <v>0</v>
      </c>
      <c r="G644" s="319">
        <f ca="1">IF($A644&lt;&gt;G$353,0,IF($A644&lt;&gt;$A643,1,MOD(G643-1+(COUNTIFS(H$353:$N$353,$A644)=COUNTIFS(H644:$N644,1)),G$352)+1))</f>
        <v>1</v>
      </c>
      <c r="H644" s="319">
        <f ca="1">IF($A644&lt;&gt;H$353,0,IF($A644&lt;&gt;$A643,1,MOD(H643-1+(COUNTIFS(I$353:$N$353,$A644)=COUNTIFS(I644:$N644,1)),H$352)+1))</f>
        <v>1</v>
      </c>
      <c r="I644" s="319">
        <f ca="1">IF($A644&lt;&gt;I$353,0,IF($A644&lt;&gt;$A643,1,MOD(I643-1+(COUNTIFS(N$353:$N$353,$A644)=COUNTIFS(N644:$N644,1)),I$352)+1))</f>
        <v>3</v>
      </c>
      <c r="J644" s="319"/>
      <c r="K644" s="319"/>
      <c r="L644" s="319"/>
      <c r="M644" s="319"/>
      <c r="O644">
        <v>290</v>
      </c>
      <c r="P644" s="124">
        <f t="shared" ca="1" si="925"/>
        <v>0.5</v>
      </c>
      <c r="Q644" s="124">
        <f t="shared" ca="1" si="926"/>
        <v>0</v>
      </c>
      <c r="R644" s="124">
        <f t="shared" ca="1" si="927"/>
        <v>0</v>
      </c>
      <c r="S644" s="124">
        <f t="shared" ca="1" si="928"/>
        <v>0</v>
      </c>
      <c r="T644" s="124">
        <v>0</v>
      </c>
      <c r="U644" s="124">
        <f t="shared" ca="1" si="929"/>
        <v>-0.5</v>
      </c>
      <c r="V644" s="124">
        <f t="shared" ca="1" si="930"/>
        <v>0.5</v>
      </c>
      <c r="W644" s="124"/>
      <c r="X644" s="124"/>
      <c r="Y644" s="124"/>
      <c r="Z644" s="124"/>
    </row>
    <row r="645" spans="1:26" outlineLevel="1">
      <c r="A645">
        <f t="shared" ca="1" si="931"/>
        <v>2</v>
      </c>
      <c r="B645" t="str">
        <f t="shared" ca="1" si="924"/>
        <v>EP3 LPD1 LPS2 LPM1</v>
      </c>
      <c r="C645" s="321">
        <f ca="1">IF($A645&lt;&gt;$A644,1,MOD(C644-1+(COUNTIFS(D$353:$N$353,$A645)=COUNTIFS(D645:$N645,1)),C$352)+1)</f>
        <v>3</v>
      </c>
      <c r="D645" s="319">
        <f ca="1">IF($A645&lt;&gt;D$353,0,IF($A645&lt;&gt;$A644,1,MOD(D644-1+(COUNTIFS(E$353:$N$353,$A645)=COUNTIFS(E645:$N645,1)),D$352)+1))</f>
        <v>0</v>
      </c>
      <c r="E645" s="319">
        <f ca="1">IF($A645&lt;&gt;E$353,0,IF($A645&lt;&gt;$A644,1,MOD(E644-1+(COUNTIFS(F$353:$N$353,$A645)=COUNTIFS(F645:$N645,1)),E$352)+1))</f>
        <v>0</v>
      </c>
      <c r="F645" s="319">
        <f ca="1">IF($A645&lt;&gt;F$353,0,IF($A645&lt;&gt;$A644,1,MOD(F644-1+(COUNTIFS(G$353:$N$353,$A645)=COUNTIFS(G645:$N645,1)),F$352)+1))</f>
        <v>0</v>
      </c>
      <c r="G645" s="319">
        <f ca="1">IF($A645&lt;&gt;G$353,0,IF($A645&lt;&gt;$A644,1,MOD(G644-1+(COUNTIFS(H$353:$N$353,$A645)=COUNTIFS(H645:$N645,1)),G$352)+1))</f>
        <v>1</v>
      </c>
      <c r="H645" s="319">
        <f ca="1">IF($A645&lt;&gt;H$353,0,IF($A645&lt;&gt;$A644,1,MOD(H644-1+(COUNTIFS(I$353:$N$353,$A645)=COUNTIFS(I645:$N645,1)),H$352)+1))</f>
        <v>2</v>
      </c>
      <c r="I645" s="319">
        <f ca="1">IF($A645&lt;&gt;I$353,0,IF($A645&lt;&gt;$A644,1,MOD(I644-1+(COUNTIFS(N$353:$N$353,$A645)=COUNTIFS(N645:$N645,1)),I$352)+1))</f>
        <v>1</v>
      </c>
      <c r="J645" s="319"/>
      <c r="K645" s="319"/>
      <c r="L645" s="319"/>
      <c r="M645" s="319"/>
      <c r="O645">
        <v>291</v>
      </c>
      <c r="P645" s="124">
        <f t="shared" ca="1" si="925"/>
        <v>0.5</v>
      </c>
      <c r="Q645" s="124">
        <f t="shared" ca="1" si="926"/>
        <v>0</v>
      </c>
      <c r="R645" s="124">
        <f t="shared" ca="1" si="927"/>
        <v>0</v>
      </c>
      <c r="S645" s="124">
        <f t="shared" ca="1" si="928"/>
        <v>0</v>
      </c>
      <c r="T645" s="124">
        <v>0</v>
      </c>
      <c r="U645" s="124">
        <f t="shared" ca="1" si="929"/>
        <v>0</v>
      </c>
      <c r="V645" s="124">
        <f t="shared" ca="1" si="930"/>
        <v>-0.5</v>
      </c>
      <c r="W645" s="124"/>
      <c r="X645" s="124"/>
      <c r="Y645" s="124"/>
      <c r="Z645" s="124"/>
    </row>
    <row r="646" spans="1:26" outlineLevel="1">
      <c r="A646">
        <f t="shared" ca="1" si="931"/>
        <v>2</v>
      </c>
      <c r="B646" t="str">
        <f t="shared" ca="1" si="924"/>
        <v>EP3 LPD1 LPS2 LPM2</v>
      </c>
      <c r="C646" s="321">
        <f ca="1">IF($A646&lt;&gt;$A645,1,MOD(C645-1+(COUNTIFS(D$353:$N$353,$A646)=COUNTIFS(D646:$N646,1)),C$352)+1)</f>
        <v>3</v>
      </c>
      <c r="D646" s="319">
        <f ca="1">IF($A646&lt;&gt;D$353,0,IF($A646&lt;&gt;$A645,1,MOD(D645-1+(COUNTIFS(E$353:$N$353,$A646)=COUNTIFS(E646:$N646,1)),D$352)+1))</f>
        <v>0</v>
      </c>
      <c r="E646" s="319">
        <f ca="1">IF($A646&lt;&gt;E$353,0,IF($A646&lt;&gt;$A645,1,MOD(E645-1+(COUNTIFS(F$353:$N$353,$A646)=COUNTIFS(F646:$N646,1)),E$352)+1))</f>
        <v>0</v>
      </c>
      <c r="F646" s="319">
        <f ca="1">IF($A646&lt;&gt;F$353,0,IF($A646&lt;&gt;$A645,1,MOD(F645-1+(COUNTIFS(G$353:$N$353,$A646)=COUNTIFS(G646:$N646,1)),F$352)+1))</f>
        <v>0</v>
      </c>
      <c r="G646" s="319">
        <f ca="1">IF($A646&lt;&gt;G$353,0,IF($A646&lt;&gt;$A645,1,MOD(G645-1+(COUNTIFS(H$353:$N$353,$A646)=COUNTIFS(H646:$N646,1)),G$352)+1))</f>
        <v>1</v>
      </c>
      <c r="H646" s="319">
        <f ca="1">IF($A646&lt;&gt;H$353,0,IF($A646&lt;&gt;$A645,1,MOD(H645-1+(COUNTIFS(I$353:$N$353,$A646)=COUNTIFS(I646:$N646,1)),H$352)+1))</f>
        <v>2</v>
      </c>
      <c r="I646" s="319">
        <f ca="1">IF($A646&lt;&gt;I$353,0,IF($A646&lt;&gt;$A645,1,MOD(I645-1+(COUNTIFS(N$353:$N$353,$A646)=COUNTIFS(N646:$N646,1)),I$352)+1))</f>
        <v>2</v>
      </c>
      <c r="J646" s="319"/>
      <c r="K646" s="319"/>
      <c r="L646" s="319"/>
      <c r="M646" s="319"/>
      <c r="O646">
        <v>292</v>
      </c>
      <c r="P646" s="124">
        <f t="shared" ca="1" si="925"/>
        <v>0.5</v>
      </c>
      <c r="Q646" s="124">
        <f t="shared" ca="1" si="926"/>
        <v>0</v>
      </c>
      <c r="R646" s="124">
        <f t="shared" ca="1" si="927"/>
        <v>0</v>
      </c>
      <c r="S646" s="124">
        <f t="shared" ca="1" si="928"/>
        <v>0</v>
      </c>
      <c r="T646" s="124">
        <v>0</v>
      </c>
      <c r="U646" s="124">
        <f t="shared" ca="1" si="929"/>
        <v>0</v>
      </c>
      <c r="V646" s="124">
        <f t="shared" ca="1" si="930"/>
        <v>0</v>
      </c>
      <c r="W646" s="124"/>
      <c r="X646" s="124"/>
      <c r="Y646" s="124"/>
      <c r="Z646" s="124"/>
    </row>
    <row r="647" spans="1:26" outlineLevel="1">
      <c r="A647">
        <f t="shared" ca="1" si="931"/>
        <v>2</v>
      </c>
      <c r="B647" t="str">
        <f t="shared" ca="1" si="924"/>
        <v>EP3 LPD1 LPS2 LPM3</v>
      </c>
      <c r="C647" s="321">
        <f ca="1">IF($A647&lt;&gt;$A646,1,MOD(C646-1+(COUNTIFS(D$353:$N$353,$A647)=COUNTIFS(D647:$N647,1)),C$352)+1)</f>
        <v>3</v>
      </c>
      <c r="D647" s="319">
        <f ca="1">IF($A647&lt;&gt;D$353,0,IF($A647&lt;&gt;$A646,1,MOD(D646-1+(COUNTIFS(E$353:$N$353,$A647)=COUNTIFS(E647:$N647,1)),D$352)+1))</f>
        <v>0</v>
      </c>
      <c r="E647" s="319">
        <f ca="1">IF($A647&lt;&gt;E$353,0,IF($A647&lt;&gt;$A646,1,MOD(E646-1+(COUNTIFS(F$353:$N$353,$A647)=COUNTIFS(F647:$N647,1)),E$352)+1))</f>
        <v>0</v>
      </c>
      <c r="F647" s="319">
        <f ca="1">IF($A647&lt;&gt;F$353,0,IF($A647&lt;&gt;$A646,1,MOD(F646-1+(COUNTIFS(G$353:$N$353,$A647)=COUNTIFS(G647:$N647,1)),F$352)+1))</f>
        <v>0</v>
      </c>
      <c r="G647" s="319">
        <f ca="1">IF($A647&lt;&gt;G$353,0,IF($A647&lt;&gt;$A646,1,MOD(G646-1+(COUNTIFS(H$353:$N$353,$A647)=COUNTIFS(H647:$N647,1)),G$352)+1))</f>
        <v>1</v>
      </c>
      <c r="H647" s="319">
        <f ca="1">IF($A647&lt;&gt;H$353,0,IF($A647&lt;&gt;$A646,1,MOD(H646-1+(COUNTIFS(I$353:$N$353,$A647)=COUNTIFS(I647:$N647,1)),H$352)+1))</f>
        <v>2</v>
      </c>
      <c r="I647" s="319">
        <f ca="1">IF($A647&lt;&gt;I$353,0,IF($A647&lt;&gt;$A646,1,MOD(I646-1+(COUNTIFS(N$353:$N$353,$A647)=COUNTIFS(N647:$N647,1)),I$352)+1))</f>
        <v>3</v>
      </c>
      <c r="J647" s="319"/>
      <c r="K647" s="319"/>
      <c r="L647" s="319"/>
      <c r="M647" s="319"/>
      <c r="O647">
        <v>293</v>
      </c>
      <c r="P647" s="124">
        <f t="shared" ca="1" si="925"/>
        <v>0.5</v>
      </c>
      <c r="Q647" s="124">
        <f t="shared" ca="1" si="926"/>
        <v>0</v>
      </c>
      <c r="R647" s="124">
        <f t="shared" ca="1" si="927"/>
        <v>0</v>
      </c>
      <c r="S647" s="124">
        <f t="shared" ca="1" si="928"/>
        <v>0</v>
      </c>
      <c r="T647" s="124">
        <v>0</v>
      </c>
      <c r="U647" s="124">
        <f t="shared" ca="1" si="929"/>
        <v>0</v>
      </c>
      <c r="V647" s="124">
        <f t="shared" ca="1" si="930"/>
        <v>0.5</v>
      </c>
      <c r="W647" s="124"/>
      <c r="X647" s="124"/>
      <c r="Y647" s="124"/>
      <c r="Z647" s="124"/>
    </row>
    <row r="648" spans="1:26" outlineLevel="1">
      <c r="A648">
        <f t="shared" ca="1" si="931"/>
        <v>2</v>
      </c>
      <c r="B648" t="str">
        <f t="shared" ca="1" si="924"/>
        <v>EP3 LPD1 LPS3 LPM1</v>
      </c>
      <c r="C648" s="321">
        <f ca="1">IF($A648&lt;&gt;$A647,1,MOD(C647-1+(COUNTIFS(D$353:$N$353,$A648)=COUNTIFS(D648:$N648,1)),C$352)+1)</f>
        <v>3</v>
      </c>
      <c r="D648" s="319">
        <f ca="1">IF($A648&lt;&gt;D$353,0,IF($A648&lt;&gt;$A647,1,MOD(D647-1+(COUNTIFS(E$353:$N$353,$A648)=COUNTIFS(E648:$N648,1)),D$352)+1))</f>
        <v>0</v>
      </c>
      <c r="E648" s="319">
        <f ca="1">IF($A648&lt;&gt;E$353,0,IF($A648&lt;&gt;$A647,1,MOD(E647-1+(COUNTIFS(F$353:$N$353,$A648)=COUNTIFS(F648:$N648,1)),E$352)+1))</f>
        <v>0</v>
      </c>
      <c r="F648" s="319">
        <f ca="1">IF($A648&lt;&gt;F$353,0,IF($A648&lt;&gt;$A647,1,MOD(F647-1+(COUNTIFS(G$353:$N$353,$A648)=COUNTIFS(G648:$N648,1)),F$352)+1))</f>
        <v>0</v>
      </c>
      <c r="G648" s="319">
        <f ca="1">IF($A648&lt;&gt;G$353,0,IF($A648&lt;&gt;$A647,1,MOD(G647-1+(COUNTIFS(H$353:$N$353,$A648)=COUNTIFS(H648:$N648,1)),G$352)+1))</f>
        <v>1</v>
      </c>
      <c r="H648" s="319">
        <f ca="1">IF($A648&lt;&gt;H$353,0,IF($A648&lt;&gt;$A647,1,MOD(H647-1+(COUNTIFS(I$353:$N$353,$A648)=COUNTIFS(I648:$N648,1)),H$352)+1))</f>
        <v>3</v>
      </c>
      <c r="I648" s="319">
        <f ca="1">IF($A648&lt;&gt;I$353,0,IF($A648&lt;&gt;$A647,1,MOD(I647-1+(COUNTIFS(N$353:$N$353,$A648)=COUNTIFS(N648:$N648,1)),I$352)+1))</f>
        <v>1</v>
      </c>
      <c r="J648" s="319"/>
      <c r="K648" s="319"/>
      <c r="L648" s="319"/>
      <c r="M648" s="319"/>
      <c r="O648">
        <v>294</v>
      </c>
      <c r="P648" s="124">
        <f t="shared" ca="1" si="925"/>
        <v>0.5</v>
      </c>
      <c r="Q648" s="124">
        <f t="shared" ca="1" si="926"/>
        <v>0</v>
      </c>
      <c r="R648" s="124">
        <f t="shared" ca="1" si="927"/>
        <v>0</v>
      </c>
      <c r="S648" s="124">
        <f t="shared" ca="1" si="928"/>
        <v>0</v>
      </c>
      <c r="T648" s="124">
        <v>0</v>
      </c>
      <c r="U648" s="124">
        <f t="shared" ca="1" si="929"/>
        <v>0.5</v>
      </c>
      <c r="V648" s="124">
        <f t="shared" ca="1" si="930"/>
        <v>-0.5</v>
      </c>
      <c r="W648" s="124"/>
      <c r="X648" s="124"/>
      <c r="Y648" s="124"/>
      <c r="Z648" s="124"/>
    </row>
    <row r="649" spans="1:26" outlineLevel="1">
      <c r="A649">
        <f t="shared" ca="1" si="931"/>
        <v>2</v>
      </c>
      <c r="B649" t="str">
        <f t="shared" ca="1" si="924"/>
        <v>EP3 LPD1 LPS3 LPM2</v>
      </c>
      <c r="C649" s="321">
        <f ca="1">IF($A649&lt;&gt;$A648,1,MOD(C648-1+(COUNTIFS(D$353:$N$353,$A649)=COUNTIFS(D649:$N649,1)),C$352)+1)</f>
        <v>3</v>
      </c>
      <c r="D649" s="319">
        <f ca="1">IF($A649&lt;&gt;D$353,0,IF($A649&lt;&gt;$A648,1,MOD(D648-1+(COUNTIFS(E$353:$N$353,$A649)=COUNTIFS(E649:$N649,1)),D$352)+1))</f>
        <v>0</v>
      </c>
      <c r="E649" s="319">
        <f ca="1">IF($A649&lt;&gt;E$353,0,IF($A649&lt;&gt;$A648,1,MOD(E648-1+(COUNTIFS(F$353:$N$353,$A649)=COUNTIFS(F649:$N649,1)),E$352)+1))</f>
        <v>0</v>
      </c>
      <c r="F649" s="319">
        <f ca="1">IF($A649&lt;&gt;F$353,0,IF($A649&lt;&gt;$A648,1,MOD(F648-1+(COUNTIFS(G$353:$N$353,$A649)=COUNTIFS(G649:$N649,1)),F$352)+1))</f>
        <v>0</v>
      </c>
      <c r="G649" s="319">
        <f ca="1">IF($A649&lt;&gt;G$353,0,IF($A649&lt;&gt;$A648,1,MOD(G648-1+(COUNTIFS(H$353:$N$353,$A649)=COUNTIFS(H649:$N649,1)),G$352)+1))</f>
        <v>1</v>
      </c>
      <c r="H649" s="319">
        <f ca="1">IF($A649&lt;&gt;H$353,0,IF($A649&lt;&gt;$A648,1,MOD(H648-1+(COUNTIFS(I$353:$N$353,$A649)=COUNTIFS(I649:$N649,1)),H$352)+1))</f>
        <v>3</v>
      </c>
      <c r="I649" s="319">
        <f ca="1">IF($A649&lt;&gt;I$353,0,IF($A649&lt;&gt;$A648,1,MOD(I648-1+(COUNTIFS(N$353:$N$353,$A649)=COUNTIFS(N649:$N649,1)),I$352)+1))</f>
        <v>2</v>
      </c>
      <c r="J649" s="319"/>
      <c r="K649" s="319"/>
      <c r="L649" s="319"/>
      <c r="M649" s="319"/>
      <c r="O649">
        <v>295</v>
      </c>
      <c r="P649" s="124">
        <f t="shared" ca="1" si="925"/>
        <v>0.5</v>
      </c>
      <c r="Q649" s="124">
        <f t="shared" ca="1" si="926"/>
        <v>0</v>
      </c>
      <c r="R649" s="124">
        <f t="shared" ca="1" si="927"/>
        <v>0</v>
      </c>
      <c r="S649" s="124">
        <f t="shared" ca="1" si="928"/>
        <v>0</v>
      </c>
      <c r="T649" s="124">
        <v>0</v>
      </c>
      <c r="U649" s="124">
        <f t="shared" ca="1" si="929"/>
        <v>0.5</v>
      </c>
      <c r="V649" s="124">
        <f t="shared" ca="1" si="930"/>
        <v>0</v>
      </c>
      <c r="W649" s="124"/>
      <c r="X649" s="124"/>
      <c r="Y649" s="124"/>
      <c r="Z649" s="124"/>
    </row>
    <row r="650" spans="1:26" outlineLevel="1">
      <c r="A650">
        <f t="shared" ca="1" si="931"/>
        <v>2</v>
      </c>
      <c r="B650" t="str">
        <f t="shared" ca="1" si="924"/>
        <v>EP3 LPD1 LPS3 LPM3</v>
      </c>
      <c r="C650" s="321">
        <f ca="1">IF($A650&lt;&gt;$A649,1,MOD(C649-1+(COUNTIFS(D$353:$N$353,$A650)=COUNTIFS(D650:$N650,1)),C$352)+1)</f>
        <v>3</v>
      </c>
      <c r="D650" s="319">
        <f ca="1">IF($A650&lt;&gt;D$353,0,IF($A650&lt;&gt;$A649,1,MOD(D649-1+(COUNTIFS(E$353:$N$353,$A650)=COUNTIFS(E650:$N650,1)),D$352)+1))</f>
        <v>0</v>
      </c>
      <c r="E650" s="319">
        <f ca="1">IF($A650&lt;&gt;E$353,0,IF($A650&lt;&gt;$A649,1,MOD(E649-1+(COUNTIFS(F$353:$N$353,$A650)=COUNTIFS(F650:$N650,1)),E$352)+1))</f>
        <v>0</v>
      </c>
      <c r="F650" s="319">
        <f ca="1">IF($A650&lt;&gt;F$353,0,IF($A650&lt;&gt;$A649,1,MOD(F649-1+(COUNTIFS(G$353:$N$353,$A650)=COUNTIFS(G650:$N650,1)),F$352)+1))</f>
        <v>0</v>
      </c>
      <c r="G650" s="319">
        <f ca="1">IF($A650&lt;&gt;G$353,0,IF($A650&lt;&gt;$A649,1,MOD(G649-1+(COUNTIFS(H$353:$N$353,$A650)=COUNTIFS(H650:$N650,1)),G$352)+1))</f>
        <v>1</v>
      </c>
      <c r="H650" s="319">
        <f ca="1">IF($A650&lt;&gt;H$353,0,IF($A650&lt;&gt;$A649,1,MOD(H649-1+(COUNTIFS(I$353:$N$353,$A650)=COUNTIFS(I650:$N650,1)),H$352)+1))</f>
        <v>3</v>
      </c>
      <c r="I650" s="319">
        <f ca="1">IF($A650&lt;&gt;I$353,0,IF($A650&lt;&gt;$A649,1,MOD(I649-1+(COUNTIFS(N$353:$N$353,$A650)=COUNTIFS(N650:$N650,1)),I$352)+1))</f>
        <v>3</v>
      </c>
      <c r="J650" s="319"/>
      <c r="K650" s="319"/>
      <c r="L650" s="319"/>
      <c r="M650" s="319"/>
      <c r="O650">
        <v>296</v>
      </c>
      <c r="P650" s="124">
        <f t="shared" ca="1" si="925"/>
        <v>0.5</v>
      </c>
      <c r="Q650" s="124">
        <f t="shared" ca="1" si="926"/>
        <v>0</v>
      </c>
      <c r="R650" s="124">
        <f t="shared" ca="1" si="927"/>
        <v>0</v>
      </c>
      <c r="S650" s="124">
        <f t="shared" ca="1" si="928"/>
        <v>0</v>
      </c>
      <c r="T650" s="124">
        <v>0</v>
      </c>
      <c r="U650" s="124">
        <f t="shared" ca="1" si="929"/>
        <v>0.5</v>
      </c>
      <c r="V650" s="124">
        <f t="shared" ca="1" si="930"/>
        <v>0.5</v>
      </c>
      <c r="W650" s="124"/>
      <c r="X650" s="124"/>
      <c r="Y650" s="124"/>
      <c r="Z650" s="124"/>
    </row>
    <row r="651" spans="1:26" outlineLevel="1">
      <c r="A651">
        <f t="shared" ca="1" si="931"/>
        <v>2</v>
      </c>
      <c r="B651" t="str">
        <f t="shared" ca="1" si="924"/>
        <v>EP1 LPD1 LPS1 LPM1</v>
      </c>
      <c r="C651" s="321">
        <f ca="1">IF($A651&lt;&gt;$A650,1,MOD(C650-1+(COUNTIFS(D$353:$N$353,$A651)=COUNTIFS(D651:$N651,1)),C$352)+1)</f>
        <v>1</v>
      </c>
      <c r="D651" s="319">
        <f ca="1">IF($A651&lt;&gt;D$353,0,IF($A651&lt;&gt;$A650,1,MOD(D650-1+(COUNTIFS(E$353:$N$353,$A651)=COUNTIFS(E651:$N651,1)),D$352)+1))</f>
        <v>0</v>
      </c>
      <c r="E651" s="319">
        <f ca="1">IF($A651&lt;&gt;E$353,0,IF($A651&lt;&gt;$A650,1,MOD(E650-1+(COUNTIFS(F$353:$N$353,$A651)=COUNTIFS(F651:$N651,1)),E$352)+1))</f>
        <v>0</v>
      </c>
      <c r="F651" s="319">
        <f ca="1">IF($A651&lt;&gt;F$353,0,IF($A651&lt;&gt;$A650,1,MOD(F650-1+(COUNTIFS(G$353:$N$353,$A651)=COUNTIFS(G651:$N651,1)),F$352)+1))</f>
        <v>0</v>
      </c>
      <c r="G651" s="319">
        <f ca="1">IF($A651&lt;&gt;G$353,0,IF($A651&lt;&gt;$A650,1,MOD(G650-1+(COUNTIFS(H$353:$N$353,$A651)=COUNTIFS(H651:$N651,1)),G$352)+1))</f>
        <v>1</v>
      </c>
      <c r="H651" s="319">
        <f ca="1">IF($A651&lt;&gt;H$353,0,IF($A651&lt;&gt;$A650,1,MOD(H650-1+(COUNTIFS(I$353:$N$353,$A651)=COUNTIFS(I651:$N651,1)),H$352)+1))</f>
        <v>1</v>
      </c>
      <c r="I651" s="319">
        <f ca="1">IF($A651&lt;&gt;I$353,0,IF($A651&lt;&gt;$A650,1,MOD(I650-1+(COUNTIFS(N$353:$N$353,$A651)=COUNTIFS(N651:$N651,1)),I$352)+1))</f>
        <v>1</v>
      </c>
      <c r="J651" s="319"/>
      <c r="K651" s="319"/>
      <c r="L651" s="319"/>
      <c r="M651" s="319"/>
      <c r="O651">
        <v>297</v>
      </c>
      <c r="P651" s="124">
        <f t="shared" ca="1" si="925"/>
        <v>-0.5</v>
      </c>
      <c r="Q651" s="124">
        <f t="shared" ca="1" si="926"/>
        <v>0</v>
      </c>
      <c r="R651" s="124">
        <f t="shared" ca="1" si="927"/>
        <v>0</v>
      </c>
      <c r="S651" s="124">
        <f t="shared" ca="1" si="928"/>
        <v>0</v>
      </c>
      <c r="T651" s="124">
        <v>0</v>
      </c>
      <c r="U651" s="124">
        <f t="shared" ca="1" si="929"/>
        <v>-0.5</v>
      </c>
      <c r="V651" s="124">
        <f t="shared" ca="1" si="930"/>
        <v>-0.5</v>
      </c>
      <c r="W651" s="124"/>
      <c r="X651" s="124"/>
      <c r="Y651" s="124"/>
      <c r="Z651" s="124"/>
    </row>
    <row r="652" spans="1:26" outlineLevel="1">
      <c r="A652">
        <f t="shared" ca="1" si="931"/>
        <v>2</v>
      </c>
      <c r="B652" t="str">
        <f t="shared" ca="1" si="924"/>
        <v>EP1 LPD1 LPS1 LPM2</v>
      </c>
      <c r="C652" s="321">
        <f ca="1">IF($A652&lt;&gt;$A651,1,MOD(C651-1+(COUNTIFS(D$353:$N$353,$A652)=COUNTIFS(D652:$N652,1)),C$352)+1)</f>
        <v>1</v>
      </c>
      <c r="D652" s="319">
        <f ca="1">IF($A652&lt;&gt;D$353,0,IF($A652&lt;&gt;$A651,1,MOD(D651-1+(COUNTIFS(E$353:$N$353,$A652)=COUNTIFS(E652:$N652,1)),D$352)+1))</f>
        <v>0</v>
      </c>
      <c r="E652" s="319">
        <f ca="1">IF($A652&lt;&gt;E$353,0,IF($A652&lt;&gt;$A651,1,MOD(E651-1+(COUNTIFS(F$353:$N$353,$A652)=COUNTIFS(F652:$N652,1)),E$352)+1))</f>
        <v>0</v>
      </c>
      <c r="F652" s="319">
        <f ca="1">IF($A652&lt;&gt;F$353,0,IF($A652&lt;&gt;$A651,1,MOD(F651-1+(COUNTIFS(G$353:$N$353,$A652)=COUNTIFS(G652:$N652,1)),F$352)+1))</f>
        <v>0</v>
      </c>
      <c r="G652" s="319">
        <f ca="1">IF($A652&lt;&gt;G$353,0,IF($A652&lt;&gt;$A651,1,MOD(G651-1+(COUNTIFS(H$353:$N$353,$A652)=COUNTIFS(H652:$N652,1)),G$352)+1))</f>
        <v>1</v>
      </c>
      <c r="H652" s="319">
        <f ca="1">IF($A652&lt;&gt;H$353,0,IF($A652&lt;&gt;$A651,1,MOD(H651-1+(COUNTIFS(I$353:$N$353,$A652)=COUNTIFS(I652:$N652,1)),H$352)+1))</f>
        <v>1</v>
      </c>
      <c r="I652" s="319">
        <f ca="1">IF($A652&lt;&gt;I$353,0,IF($A652&lt;&gt;$A651,1,MOD(I651-1+(COUNTIFS(N$353:$N$353,$A652)=COUNTIFS(N652:$N652,1)),I$352)+1))</f>
        <v>2</v>
      </c>
      <c r="J652" s="319"/>
      <c r="K652" s="319"/>
      <c r="L652" s="319"/>
      <c r="M652" s="319"/>
      <c r="O652">
        <v>298</v>
      </c>
      <c r="P652" s="124">
        <f t="shared" ca="1" si="925"/>
        <v>-0.5</v>
      </c>
      <c r="Q652" s="124">
        <f t="shared" ca="1" si="926"/>
        <v>0</v>
      </c>
      <c r="R652" s="124">
        <f t="shared" ca="1" si="927"/>
        <v>0</v>
      </c>
      <c r="S652" s="124">
        <f t="shared" ca="1" si="928"/>
        <v>0</v>
      </c>
      <c r="T652" s="124">
        <v>0</v>
      </c>
      <c r="U652" s="124">
        <f t="shared" ca="1" si="929"/>
        <v>-0.5</v>
      </c>
      <c r="V652" s="124">
        <f t="shared" ca="1" si="930"/>
        <v>0</v>
      </c>
      <c r="W652" s="124"/>
      <c r="X652" s="124"/>
      <c r="Y652" s="124"/>
      <c r="Z652" s="124"/>
    </row>
    <row r="653" spans="1:26" outlineLevel="1">
      <c r="A653">
        <f t="shared" ca="1" si="931"/>
        <v>2</v>
      </c>
      <c r="B653" t="str">
        <f t="shared" ca="1" si="924"/>
        <v>EP1 LPD1 LPS1 LPM3</v>
      </c>
      <c r="C653" s="321">
        <f ca="1">IF($A653&lt;&gt;$A652,1,MOD(C652-1+(COUNTIFS(D$353:$N$353,$A653)=COUNTIFS(D653:$N653,1)),C$352)+1)</f>
        <v>1</v>
      </c>
      <c r="D653" s="319">
        <f ca="1">IF($A653&lt;&gt;D$353,0,IF($A653&lt;&gt;$A652,1,MOD(D652-1+(COUNTIFS(E$353:$N$353,$A653)=COUNTIFS(E653:$N653,1)),D$352)+1))</f>
        <v>0</v>
      </c>
      <c r="E653" s="319">
        <f ca="1">IF($A653&lt;&gt;E$353,0,IF($A653&lt;&gt;$A652,1,MOD(E652-1+(COUNTIFS(F$353:$N$353,$A653)=COUNTIFS(F653:$N653,1)),E$352)+1))</f>
        <v>0</v>
      </c>
      <c r="F653" s="319">
        <f ca="1">IF($A653&lt;&gt;F$353,0,IF($A653&lt;&gt;$A652,1,MOD(F652-1+(COUNTIFS(G$353:$N$353,$A653)=COUNTIFS(G653:$N653,1)),F$352)+1))</f>
        <v>0</v>
      </c>
      <c r="G653" s="319">
        <f ca="1">IF($A653&lt;&gt;G$353,0,IF($A653&lt;&gt;$A652,1,MOD(G652-1+(COUNTIFS(H$353:$N$353,$A653)=COUNTIFS(H653:$N653,1)),G$352)+1))</f>
        <v>1</v>
      </c>
      <c r="H653" s="319">
        <f ca="1">IF($A653&lt;&gt;H$353,0,IF($A653&lt;&gt;$A652,1,MOD(H652-1+(COUNTIFS(I$353:$N$353,$A653)=COUNTIFS(I653:$N653,1)),H$352)+1))</f>
        <v>1</v>
      </c>
      <c r="I653" s="319">
        <f ca="1">IF($A653&lt;&gt;I$353,0,IF($A653&lt;&gt;$A652,1,MOD(I652-1+(COUNTIFS(N$353:$N$353,$A653)=COUNTIFS(N653:$N653,1)),I$352)+1))</f>
        <v>3</v>
      </c>
      <c r="J653" s="319"/>
      <c r="K653" s="319"/>
      <c r="L653" s="319"/>
      <c r="M653" s="319"/>
      <c r="O653">
        <v>299</v>
      </c>
      <c r="P653" s="124">
        <f t="shared" ca="1" si="925"/>
        <v>-0.5</v>
      </c>
      <c r="Q653" s="124">
        <f t="shared" ca="1" si="926"/>
        <v>0</v>
      </c>
      <c r="R653" s="124">
        <f t="shared" ca="1" si="927"/>
        <v>0</v>
      </c>
      <c r="S653" s="124">
        <f t="shared" ca="1" si="928"/>
        <v>0</v>
      </c>
      <c r="T653" s="124">
        <v>0</v>
      </c>
      <c r="U653" s="124">
        <f t="shared" ca="1" si="929"/>
        <v>-0.5</v>
      </c>
      <c r="V653" s="124">
        <f t="shared" ca="1" si="930"/>
        <v>0.5</v>
      </c>
      <c r="W653" s="124"/>
      <c r="X653" s="124"/>
      <c r="Y653" s="124"/>
      <c r="Z653" s="124"/>
    </row>
    <row r="654" spans="1:26" outlineLevel="1">
      <c r="A654">
        <f t="shared" ca="1" si="931"/>
        <v>2</v>
      </c>
      <c r="B654" t="str">
        <f t="shared" ca="1" si="924"/>
        <v>EP1 LPD1 LPS2 LPM1</v>
      </c>
      <c r="C654" s="321">
        <f ca="1">IF($A654&lt;&gt;$A653,1,MOD(C653-1+(COUNTIFS(D$353:$N$353,$A654)=COUNTIFS(D654:$N654,1)),C$352)+1)</f>
        <v>1</v>
      </c>
      <c r="D654" s="319">
        <f ca="1">IF($A654&lt;&gt;D$353,0,IF($A654&lt;&gt;$A653,1,MOD(D653-1+(COUNTIFS(E$353:$N$353,$A654)=COUNTIFS(E654:$N654,1)),D$352)+1))</f>
        <v>0</v>
      </c>
      <c r="E654" s="319">
        <f ca="1">IF($A654&lt;&gt;E$353,0,IF($A654&lt;&gt;$A653,1,MOD(E653-1+(COUNTIFS(F$353:$N$353,$A654)=COUNTIFS(F654:$N654,1)),E$352)+1))</f>
        <v>0</v>
      </c>
      <c r="F654" s="319">
        <f ca="1">IF($A654&lt;&gt;F$353,0,IF($A654&lt;&gt;$A653,1,MOD(F653-1+(COUNTIFS(G$353:$N$353,$A654)=COUNTIFS(G654:$N654,1)),F$352)+1))</f>
        <v>0</v>
      </c>
      <c r="G654" s="319">
        <f ca="1">IF($A654&lt;&gt;G$353,0,IF($A654&lt;&gt;$A653,1,MOD(G653-1+(COUNTIFS(H$353:$N$353,$A654)=COUNTIFS(H654:$N654,1)),G$352)+1))</f>
        <v>1</v>
      </c>
      <c r="H654" s="319">
        <f ca="1">IF($A654&lt;&gt;H$353,0,IF($A654&lt;&gt;$A653,1,MOD(H653-1+(COUNTIFS(I$353:$N$353,$A654)=COUNTIFS(I654:$N654,1)),H$352)+1))</f>
        <v>2</v>
      </c>
      <c r="I654" s="319">
        <f ca="1">IF($A654&lt;&gt;I$353,0,IF($A654&lt;&gt;$A653,1,MOD(I653-1+(COUNTIFS(N$353:$N$353,$A654)=COUNTIFS(N654:$N654,1)),I$352)+1))</f>
        <v>1</v>
      </c>
      <c r="J654" s="319"/>
      <c r="K654" s="319"/>
      <c r="L654" s="319"/>
      <c r="M654" s="319"/>
      <c r="O654">
        <v>300</v>
      </c>
      <c r="P654" s="124">
        <f t="shared" ca="1" si="925"/>
        <v>-0.5</v>
      </c>
      <c r="Q654" s="124">
        <f t="shared" ca="1" si="926"/>
        <v>0</v>
      </c>
      <c r="R654" s="124">
        <f t="shared" ca="1" si="927"/>
        <v>0</v>
      </c>
      <c r="S654" s="124">
        <f t="shared" ca="1" si="928"/>
        <v>0</v>
      </c>
      <c r="T654" s="124">
        <v>0</v>
      </c>
      <c r="U654" s="124">
        <f t="shared" ca="1" si="929"/>
        <v>0</v>
      </c>
      <c r="V654" s="124">
        <f t="shared" ca="1" si="930"/>
        <v>-0.5</v>
      </c>
      <c r="W654" s="124"/>
      <c r="X654" s="124"/>
      <c r="Y654" s="124"/>
      <c r="Z654" s="124"/>
    </row>
    <row r="655" spans="1:26" outlineLevel="1">
      <c r="A655">
        <f t="shared" ca="1" si="931"/>
        <v>2</v>
      </c>
      <c r="B655" t="str">
        <f t="shared" ca="1" si="924"/>
        <v>EP1 LPD1 LPS2 LPM2</v>
      </c>
      <c r="C655" s="321">
        <f ca="1">IF($A655&lt;&gt;$A654,1,MOD(C654-1+(COUNTIFS(D$353:$N$353,$A655)=COUNTIFS(D655:$N655,1)),C$352)+1)</f>
        <v>1</v>
      </c>
      <c r="D655" s="319">
        <f ca="1">IF($A655&lt;&gt;D$353,0,IF($A655&lt;&gt;$A654,1,MOD(D654-1+(COUNTIFS(E$353:$N$353,$A655)=COUNTIFS(E655:$N655,1)),D$352)+1))</f>
        <v>0</v>
      </c>
      <c r="E655" s="319">
        <f ca="1">IF($A655&lt;&gt;E$353,0,IF($A655&lt;&gt;$A654,1,MOD(E654-1+(COUNTIFS(F$353:$N$353,$A655)=COUNTIFS(F655:$N655,1)),E$352)+1))</f>
        <v>0</v>
      </c>
      <c r="F655" s="319">
        <f ca="1">IF($A655&lt;&gt;F$353,0,IF($A655&lt;&gt;$A654,1,MOD(F654-1+(COUNTIFS(G$353:$N$353,$A655)=COUNTIFS(G655:$N655,1)),F$352)+1))</f>
        <v>0</v>
      </c>
      <c r="G655" s="319">
        <f ca="1">IF($A655&lt;&gt;G$353,0,IF($A655&lt;&gt;$A654,1,MOD(G654-1+(COUNTIFS(H$353:$N$353,$A655)=COUNTIFS(H655:$N655,1)),G$352)+1))</f>
        <v>1</v>
      </c>
      <c r="H655" s="319">
        <f ca="1">IF($A655&lt;&gt;H$353,0,IF($A655&lt;&gt;$A654,1,MOD(H654-1+(COUNTIFS(I$353:$N$353,$A655)=COUNTIFS(I655:$N655,1)),H$352)+1))</f>
        <v>2</v>
      </c>
      <c r="I655" s="319">
        <f ca="1">IF($A655&lt;&gt;I$353,0,IF($A655&lt;&gt;$A654,1,MOD(I654-1+(COUNTIFS(N$353:$N$353,$A655)=COUNTIFS(N655:$N655,1)),I$352)+1))</f>
        <v>2</v>
      </c>
      <c r="J655" s="319"/>
      <c r="K655" s="319"/>
      <c r="L655" s="319"/>
      <c r="M655" s="319"/>
      <c r="O655">
        <v>301</v>
      </c>
      <c r="P655" s="124">
        <f t="shared" ca="1" si="925"/>
        <v>-0.5</v>
      </c>
      <c r="Q655" s="124">
        <f t="shared" ca="1" si="926"/>
        <v>0</v>
      </c>
      <c r="R655" s="124">
        <f t="shared" ca="1" si="927"/>
        <v>0</v>
      </c>
      <c r="S655" s="124">
        <f t="shared" ca="1" si="928"/>
        <v>0</v>
      </c>
      <c r="T655" s="124">
        <v>0</v>
      </c>
      <c r="U655" s="124">
        <f t="shared" ca="1" si="929"/>
        <v>0</v>
      </c>
      <c r="V655" s="124">
        <f t="shared" ca="1" si="930"/>
        <v>0</v>
      </c>
      <c r="W655" s="124"/>
      <c r="X655" s="124"/>
      <c r="Y655" s="124"/>
      <c r="Z655" s="124"/>
    </row>
    <row r="656" spans="1:26" outlineLevel="1">
      <c r="A656">
        <f t="shared" ca="1" si="931"/>
        <v>2</v>
      </c>
      <c r="B656" t="str">
        <f t="shared" ca="1" si="924"/>
        <v>EP1 LPD1 LPS2 LPM3</v>
      </c>
      <c r="C656" s="321">
        <f ca="1">IF($A656&lt;&gt;$A655,1,MOD(C655-1+(COUNTIFS(D$353:$N$353,$A656)=COUNTIFS(D656:$N656,1)),C$352)+1)</f>
        <v>1</v>
      </c>
      <c r="D656" s="319">
        <f ca="1">IF($A656&lt;&gt;D$353,0,IF($A656&lt;&gt;$A655,1,MOD(D655-1+(COUNTIFS(E$353:$N$353,$A656)=COUNTIFS(E656:$N656,1)),D$352)+1))</f>
        <v>0</v>
      </c>
      <c r="E656" s="319">
        <f ca="1">IF($A656&lt;&gt;E$353,0,IF($A656&lt;&gt;$A655,1,MOD(E655-1+(COUNTIFS(F$353:$N$353,$A656)=COUNTIFS(F656:$N656,1)),E$352)+1))</f>
        <v>0</v>
      </c>
      <c r="F656" s="319">
        <f ca="1">IF($A656&lt;&gt;F$353,0,IF($A656&lt;&gt;$A655,1,MOD(F655-1+(COUNTIFS(G$353:$N$353,$A656)=COUNTIFS(G656:$N656,1)),F$352)+1))</f>
        <v>0</v>
      </c>
      <c r="G656" s="319">
        <f ca="1">IF($A656&lt;&gt;G$353,0,IF($A656&lt;&gt;$A655,1,MOD(G655-1+(COUNTIFS(H$353:$N$353,$A656)=COUNTIFS(H656:$N656,1)),G$352)+1))</f>
        <v>1</v>
      </c>
      <c r="H656" s="319">
        <f ca="1">IF($A656&lt;&gt;H$353,0,IF($A656&lt;&gt;$A655,1,MOD(H655-1+(COUNTIFS(I$353:$N$353,$A656)=COUNTIFS(I656:$N656,1)),H$352)+1))</f>
        <v>2</v>
      </c>
      <c r="I656" s="319">
        <f ca="1">IF($A656&lt;&gt;I$353,0,IF($A656&lt;&gt;$A655,1,MOD(I655-1+(COUNTIFS(N$353:$N$353,$A656)=COUNTIFS(N656:$N656,1)),I$352)+1))</f>
        <v>3</v>
      </c>
      <c r="J656" s="319"/>
      <c r="K656" s="319"/>
      <c r="L656" s="319"/>
      <c r="M656" s="319"/>
      <c r="O656">
        <v>302</v>
      </c>
      <c r="P656" s="124">
        <f t="shared" ca="1" si="925"/>
        <v>-0.5</v>
      </c>
      <c r="Q656" s="124">
        <f t="shared" ca="1" si="926"/>
        <v>0</v>
      </c>
      <c r="R656" s="124">
        <f t="shared" ca="1" si="927"/>
        <v>0</v>
      </c>
      <c r="S656" s="124">
        <f t="shared" ca="1" si="928"/>
        <v>0</v>
      </c>
      <c r="T656" s="124">
        <v>0</v>
      </c>
      <c r="U656" s="124">
        <f t="shared" ca="1" si="929"/>
        <v>0</v>
      </c>
      <c r="V656" s="124">
        <f t="shared" ca="1" si="930"/>
        <v>0.5</v>
      </c>
      <c r="W656" s="124"/>
      <c r="X656" s="124"/>
      <c r="Y656" s="124"/>
      <c r="Z656" s="124"/>
    </row>
    <row r="657" spans="1:26" outlineLevel="1">
      <c r="A657">
        <f t="shared" ca="1" si="931"/>
        <v>2</v>
      </c>
      <c r="B657" t="str">
        <f t="shared" ca="1" si="924"/>
        <v>EP1 LPD1 LPS3 LPM1</v>
      </c>
      <c r="C657" s="321">
        <f ca="1">IF($A657&lt;&gt;$A656,1,MOD(C656-1+(COUNTIFS(D$353:$N$353,$A657)=COUNTIFS(D657:$N657,1)),C$352)+1)</f>
        <v>1</v>
      </c>
      <c r="D657" s="319">
        <f ca="1">IF($A657&lt;&gt;D$353,0,IF($A657&lt;&gt;$A656,1,MOD(D656-1+(COUNTIFS(E$353:$N$353,$A657)=COUNTIFS(E657:$N657,1)),D$352)+1))</f>
        <v>0</v>
      </c>
      <c r="E657" s="319">
        <f ca="1">IF($A657&lt;&gt;E$353,0,IF($A657&lt;&gt;$A656,1,MOD(E656-1+(COUNTIFS(F$353:$N$353,$A657)=COUNTIFS(F657:$N657,1)),E$352)+1))</f>
        <v>0</v>
      </c>
      <c r="F657" s="319">
        <f ca="1">IF($A657&lt;&gt;F$353,0,IF($A657&lt;&gt;$A656,1,MOD(F656-1+(COUNTIFS(G$353:$N$353,$A657)=COUNTIFS(G657:$N657,1)),F$352)+1))</f>
        <v>0</v>
      </c>
      <c r="G657" s="319">
        <f ca="1">IF($A657&lt;&gt;G$353,0,IF($A657&lt;&gt;$A656,1,MOD(G656-1+(COUNTIFS(H$353:$N$353,$A657)=COUNTIFS(H657:$N657,1)),G$352)+1))</f>
        <v>1</v>
      </c>
      <c r="H657" s="319">
        <f ca="1">IF($A657&lt;&gt;H$353,0,IF($A657&lt;&gt;$A656,1,MOD(H656-1+(COUNTIFS(I$353:$N$353,$A657)=COUNTIFS(I657:$N657,1)),H$352)+1))</f>
        <v>3</v>
      </c>
      <c r="I657" s="319">
        <f ca="1">IF($A657&lt;&gt;I$353,0,IF($A657&lt;&gt;$A656,1,MOD(I656-1+(COUNTIFS(N$353:$N$353,$A657)=COUNTIFS(N657:$N657,1)),I$352)+1))</f>
        <v>1</v>
      </c>
      <c r="J657" s="319"/>
      <c r="K657" s="319"/>
      <c r="L657" s="319"/>
      <c r="M657" s="319"/>
      <c r="O657">
        <v>303</v>
      </c>
      <c r="P657" s="124">
        <f t="shared" ca="1" si="925"/>
        <v>-0.5</v>
      </c>
      <c r="Q657" s="124">
        <f t="shared" ca="1" si="926"/>
        <v>0</v>
      </c>
      <c r="R657" s="124">
        <f t="shared" ca="1" si="927"/>
        <v>0</v>
      </c>
      <c r="S657" s="124">
        <f t="shared" ca="1" si="928"/>
        <v>0</v>
      </c>
      <c r="T657" s="124">
        <v>0</v>
      </c>
      <c r="U657" s="124">
        <f t="shared" ca="1" si="929"/>
        <v>0.5</v>
      </c>
      <c r="V657" s="124">
        <f t="shared" ca="1" si="930"/>
        <v>-0.5</v>
      </c>
      <c r="W657" s="124"/>
      <c r="X657" s="124"/>
      <c r="Y657" s="124"/>
      <c r="Z657" s="124"/>
    </row>
    <row r="658" spans="1:26" outlineLevel="1">
      <c r="A658">
        <f t="shared" ca="1" si="931"/>
        <v>2</v>
      </c>
      <c r="B658" t="str">
        <f t="shared" ca="1" si="924"/>
        <v>EP1 LPD1 LPS3 LPM2</v>
      </c>
      <c r="C658" s="321">
        <f ca="1">IF($A658&lt;&gt;$A657,1,MOD(C657-1+(COUNTIFS(D$353:$N$353,$A658)=COUNTIFS(D658:$N658,1)),C$352)+1)</f>
        <v>1</v>
      </c>
      <c r="D658" s="319">
        <f ca="1">IF($A658&lt;&gt;D$353,0,IF($A658&lt;&gt;$A657,1,MOD(D657-1+(COUNTIFS(E$353:$N$353,$A658)=COUNTIFS(E658:$N658,1)),D$352)+1))</f>
        <v>0</v>
      </c>
      <c r="E658" s="319">
        <f ca="1">IF($A658&lt;&gt;E$353,0,IF($A658&lt;&gt;$A657,1,MOD(E657-1+(COUNTIFS(F$353:$N$353,$A658)=COUNTIFS(F658:$N658,1)),E$352)+1))</f>
        <v>0</v>
      </c>
      <c r="F658" s="319">
        <f ca="1">IF($A658&lt;&gt;F$353,0,IF($A658&lt;&gt;$A657,1,MOD(F657-1+(COUNTIFS(G$353:$N$353,$A658)=COUNTIFS(G658:$N658,1)),F$352)+1))</f>
        <v>0</v>
      </c>
      <c r="G658" s="319">
        <f ca="1">IF($A658&lt;&gt;G$353,0,IF($A658&lt;&gt;$A657,1,MOD(G657-1+(COUNTIFS(H$353:$N$353,$A658)=COUNTIFS(H658:$N658,1)),G$352)+1))</f>
        <v>1</v>
      </c>
      <c r="H658" s="319">
        <f ca="1">IF($A658&lt;&gt;H$353,0,IF($A658&lt;&gt;$A657,1,MOD(H657-1+(COUNTIFS(I$353:$N$353,$A658)=COUNTIFS(I658:$N658,1)),H$352)+1))</f>
        <v>3</v>
      </c>
      <c r="I658" s="319">
        <f ca="1">IF($A658&lt;&gt;I$353,0,IF($A658&lt;&gt;$A657,1,MOD(I657-1+(COUNTIFS(N$353:$N$353,$A658)=COUNTIFS(N658:$N658,1)),I$352)+1))</f>
        <v>2</v>
      </c>
      <c r="J658" s="319"/>
      <c r="K658" s="319"/>
      <c r="L658" s="319"/>
      <c r="M658" s="319"/>
      <c r="O658">
        <v>304</v>
      </c>
      <c r="P658" s="124">
        <f t="shared" ca="1" si="925"/>
        <v>-0.5</v>
      </c>
      <c r="Q658" s="124">
        <f t="shared" ca="1" si="926"/>
        <v>0</v>
      </c>
      <c r="R658" s="124">
        <f t="shared" ca="1" si="927"/>
        <v>0</v>
      </c>
      <c r="S658" s="124">
        <f t="shared" ca="1" si="928"/>
        <v>0</v>
      </c>
      <c r="T658" s="124">
        <v>0</v>
      </c>
      <c r="U658" s="124">
        <f t="shared" ca="1" si="929"/>
        <v>0.5</v>
      </c>
      <c r="V658" s="124">
        <f t="shared" ca="1" si="930"/>
        <v>0</v>
      </c>
      <c r="W658" s="124"/>
      <c r="X658" s="124"/>
      <c r="Y658" s="124"/>
      <c r="Z658" s="124"/>
    </row>
    <row r="659" spans="1:26" outlineLevel="1">
      <c r="A659">
        <f t="shared" ca="1" si="931"/>
        <v>2</v>
      </c>
      <c r="B659" t="str">
        <f t="shared" ca="1" si="924"/>
        <v>EP1 LPD1 LPS3 LPM3</v>
      </c>
      <c r="C659" s="321">
        <f ca="1">IF($A659&lt;&gt;$A658,1,MOD(C658-1+(COUNTIFS(D$353:$N$353,$A659)=COUNTIFS(D659:$N659,1)),C$352)+1)</f>
        <v>1</v>
      </c>
      <c r="D659" s="319">
        <f ca="1">IF($A659&lt;&gt;D$353,0,IF($A659&lt;&gt;$A658,1,MOD(D658-1+(COUNTIFS(E$353:$N$353,$A659)=COUNTIFS(E659:$N659,1)),D$352)+1))</f>
        <v>0</v>
      </c>
      <c r="E659" s="319">
        <f ca="1">IF($A659&lt;&gt;E$353,0,IF($A659&lt;&gt;$A658,1,MOD(E658-1+(COUNTIFS(F$353:$N$353,$A659)=COUNTIFS(F659:$N659,1)),E$352)+1))</f>
        <v>0</v>
      </c>
      <c r="F659" s="319">
        <f ca="1">IF($A659&lt;&gt;F$353,0,IF($A659&lt;&gt;$A658,1,MOD(F658-1+(COUNTIFS(G$353:$N$353,$A659)=COUNTIFS(G659:$N659,1)),F$352)+1))</f>
        <v>0</v>
      </c>
      <c r="G659" s="319">
        <f ca="1">IF($A659&lt;&gt;G$353,0,IF($A659&lt;&gt;$A658,1,MOD(G658-1+(COUNTIFS(H$353:$N$353,$A659)=COUNTIFS(H659:$N659,1)),G$352)+1))</f>
        <v>1</v>
      </c>
      <c r="H659" s="319">
        <f ca="1">IF($A659&lt;&gt;H$353,0,IF($A659&lt;&gt;$A658,1,MOD(H658-1+(COUNTIFS(I$353:$N$353,$A659)=COUNTIFS(I659:$N659,1)),H$352)+1))</f>
        <v>3</v>
      </c>
      <c r="I659" s="319">
        <f ca="1">IF($A659&lt;&gt;I$353,0,IF($A659&lt;&gt;$A658,1,MOD(I658-1+(COUNTIFS(N$353:$N$353,$A659)=COUNTIFS(N659:$N659,1)),I$352)+1))</f>
        <v>3</v>
      </c>
      <c r="J659" s="319"/>
      <c r="K659" s="319"/>
      <c r="L659" s="319"/>
      <c r="M659" s="319"/>
      <c r="O659">
        <v>305</v>
      </c>
      <c r="P659" s="124">
        <f t="shared" ca="1" si="925"/>
        <v>-0.5</v>
      </c>
      <c r="Q659" s="124">
        <f t="shared" ca="1" si="926"/>
        <v>0</v>
      </c>
      <c r="R659" s="124">
        <f t="shared" ca="1" si="927"/>
        <v>0</v>
      </c>
      <c r="S659" s="124">
        <f t="shared" ca="1" si="928"/>
        <v>0</v>
      </c>
      <c r="T659" s="124">
        <v>0</v>
      </c>
      <c r="U659" s="124">
        <f t="shared" ca="1" si="929"/>
        <v>0.5</v>
      </c>
      <c r="V659" s="124">
        <f t="shared" ca="1" si="930"/>
        <v>0.5</v>
      </c>
      <c r="W659" s="124"/>
      <c r="X659" s="124"/>
      <c r="Y659" s="124"/>
      <c r="Z659" s="124"/>
    </row>
    <row r="660" spans="1:26" outlineLevel="1">
      <c r="A660">
        <f t="shared" ca="1" si="931"/>
        <v>2</v>
      </c>
      <c r="B660" t="str">
        <f t="shared" ca="1" si="924"/>
        <v>EP2 LPD1 LPS1 LPM1</v>
      </c>
      <c r="C660" s="321">
        <f ca="1">IF($A660&lt;&gt;$A659,1,MOD(C659-1+(COUNTIFS(D$353:$N$353,$A660)=COUNTIFS(D660:$N660,1)),C$352)+1)</f>
        <v>2</v>
      </c>
      <c r="D660" s="319">
        <f ca="1">IF($A660&lt;&gt;D$353,0,IF($A660&lt;&gt;$A659,1,MOD(D659-1+(COUNTIFS(E$353:$N$353,$A660)=COUNTIFS(E660:$N660,1)),D$352)+1))</f>
        <v>0</v>
      </c>
      <c r="E660" s="319">
        <f ca="1">IF($A660&lt;&gt;E$353,0,IF($A660&lt;&gt;$A659,1,MOD(E659-1+(COUNTIFS(F$353:$N$353,$A660)=COUNTIFS(F660:$N660,1)),E$352)+1))</f>
        <v>0</v>
      </c>
      <c r="F660" s="319">
        <f ca="1">IF($A660&lt;&gt;F$353,0,IF($A660&lt;&gt;$A659,1,MOD(F659-1+(COUNTIFS(G$353:$N$353,$A660)=COUNTIFS(G660:$N660,1)),F$352)+1))</f>
        <v>0</v>
      </c>
      <c r="G660" s="319">
        <f ca="1">IF($A660&lt;&gt;G$353,0,IF($A660&lt;&gt;$A659,1,MOD(G659-1+(COUNTIFS(H$353:$N$353,$A660)=COUNTIFS(H660:$N660,1)),G$352)+1))</f>
        <v>1</v>
      </c>
      <c r="H660" s="319">
        <f ca="1">IF($A660&lt;&gt;H$353,0,IF($A660&lt;&gt;$A659,1,MOD(H659-1+(COUNTIFS(I$353:$N$353,$A660)=COUNTIFS(I660:$N660,1)),H$352)+1))</f>
        <v>1</v>
      </c>
      <c r="I660" s="319">
        <f ca="1">IF($A660&lt;&gt;I$353,0,IF($A660&lt;&gt;$A659,1,MOD(I659-1+(COUNTIFS(N$353:$N$353,$A660)=COUNTIFS(N660:$N660,1)),I$352)+1))</f>
        <v>1</v>
      </c>
      <c r="J660" s="319"/>
      <c r="K660" s="319"/>
      <c r="L660" s="319"/>
      <c r="M660" s="319"/>
      <c r="O660">
        <v>306</v>
      </c>
      <c r="P660" s="124">
        <f t="shared" ca="1" si="925"/>
        <v>0</v>
      </c>
      <c r="Q660" s="124">
        <f t="shared" ca="1" si="926"/>
        <v>0</v>
      </c>
      <c r="R660" s="124">
        <f t="shared" ca="1" si="927"/>
        <v>0</v>
      </c>
      <c r="S660" s="124">
        <f t="shared" ca="1" si="928"/>
        <v>0</v>
      </c>
      <c r="T660" s="124">
        <v>0</v>
      </c>
      <c r="U660" s="124">
        <f t="shared" ca="1" si="929"/>
        <v>-0.5</v>
      </c>
      <c r="V660" s="124">
        <f t="shared" ca="1" si="930"/>
        <v>-0.5</v>
      </c>
      <c r="W660" s="124"/>
      <c r="X660" s="124"/>
      <c r="Y660" s="124"/>
      <c r="Z660" s="124"/>
    </row>
    <row r="661" spans="1:26" outlineLevel="1">
      <c r="A661">
        <f t="shared" ca="1" si="931"/>
        <v>2</v>
      </c>
      <c r="B661" t="str">
        <f t="shared" ca="1" si="924"/>
        <v>EP2 LPD1 LPS1 LPM2</v>
      </c>
      <c r="C661" s="321">
        <f ca="1">IF($A661&lt;&gt;$A660,1,MOD(C660-1+(COUNTIFS(D$353:$N$353,$A661)=COUNTIFS(D661:$N661,1)),C$352)+1)</f>
        <v>2</v>
      </c>
      <c r="D661" s="319">
        <f ca="1">IF($A661&lt;&gt;D$353,0,IF($A661&lt;&gt;$A660,1,MOD(D660-1+(COUNTIFS(E$353:$N$353,$A661)=COUNTIFS(E661:$N661,1)),D$352)+1))</f>
        <v>0</v>
      </c>
      <c r="E661" s="319">
        <f ca="1">IF($A661&lt;&gt;E$353,0,IF($A661&lt;&gt;$A660,1,MOD(E660-1+(COUNTIFS(F$353:$N$353,$A661)=COUNTIFS(F661:$N661,1)),E$352)+1))</f>
        <v>0</v>
      </c>
      <c r="F661" s="319">
        <f ca="1">IF($A661&lt;&gt;F$353,0,IF($A661&lt;&gt;$A660,1,MOD(F660-1+(COUNTIFS(G$353:$N$353,$A661)=COUNTIFS(G661:$N661,1)),F$352)+1))</f>
        <v>0</v>
      </c>
      <c r="G661" s="319">
        <f ca="1">IF($A661&lt;&gt;G$353,0,IF($A661&lt;&gt;$A660,1,MOD(G660-1+(COUNTIFS(H$353:$N$353,$A661)=COUNTIFS(H661:$N661,1)),G$352)+1))</f>
        <v>1</v>
      </c>
      <c r="H661" s="319">
        <f ca="1">IF($A661&lt;&gt;H$353,0,IF($A661&lt;&gt;$A660,1,MOD(H660-1+(COUNTIFS(I$353:$N$353,$A661)=COUNTIFS(I661:$N661,1)),H$352)+1))</f>
        <v>1</v>
      </c>
      <c r="I661" s="319">
        <f ca="1">IF($A661&lt;&gt;I$353,0,IF($A661&lt;&gt;$A660,1,MOD(I660-1+(COUNTIFS(N$353:$N$353,$A661)=COUNTIFS(N661:$N661,1)),I$352)+1))</f>
        <v>2</v>
      </c>
      <c r="J661" s="319"/>
      <c r="K661" s="319"/>
      <c r="L661" s="319"/>
      <c r="M661" s="319"/>
      <c r="O661">
        <v>307</v>
      </c>
      <c r="P661" s="124">
        <f t="shared" ca="1" si="925"/>
        <v>0</v>
      </c>
      <c r="Q661" s="124">
        <f t="shared" ca="1" si="926"/>
        <v>0</v>
      </c>
      <c r="R661" s="124">
        <f t="shared" ca="1" si="927"/>
        <v>0</v>
      </c>
      <c r="S661" s="124">
        <f t="shared" ca="1" si="928"/>
        <v>0</v>
      </c>
      <c r="T661" s="124">
        <v>0</v>
      </c>
      <c r="U661" s="124">
        <f t="shared" ca="1" si="929"/>
        <v>-0.5</v>
      </c>
      <c r="V661" s="124">
        <f t="shared" ca="1" si="930"/>
        <v>0</v>
      </c>
      <c r="W661" s="124"/>
      <c r="X661" s="124"/>
      <c r="Y661" s="124"/>
      <c r="Z661" s="124"/>
    </row>
    <row r="662" spans="1:26" outlineLevel="1">
      <c r="A662">
        <f t="shared" ca="1" si="931"/>
        <v>2</v>
      </c>
      <c r="B662" t="str">
        <f t="shared" ca="1" si="924"/>
        <v>EP2 LPD1 LPS1 LPM3</v>
      </c>
      <c r="C662" s="321">
        <f ca="1">IF($A662&lt;&gt;$A661,1,MOD(C661-1+(COUNTIFS(D$353:$N$353,$A662)=COUNTIFS(D662:$N662,1)),C$352)+1)</f>
        <v>2</v>
      </c>
      <c r="D662" s="319">
        <f ca="1">IF($A662&lt;&gt;D$353,0,IF($A662&lt;&gt;$A661,1,MOD(D661-1+(COUNTIFS(E$353:$N$353,$A662)=COUNTIFS(E662:$N662,1)),D$352)+1))</f>
        <v>0</v>
      </c>
      <c r="E662" s="319">
        <f ca="1">IF($A662&lt;&gt;E$353,0,IF($A662&lt;&gt;$A661,1,MOD(E661-1+(COUNTIFS(F$353:$N$353,$A662)=COUNTIFS(F662:$N662,1)),E$352)+1))</f>
        <v>0</v>
      </c>
      <c r="F662" s="319">
        <f ca="1">IF($A662&lt;&gt;F$353,0,IF($A662&lt;&gt;$A661,1,MOD(F661-1+(COUNTIFS(G$353:$N$353,$A662)=COUNTIFS(G662:$N662,1)),F$352)+1))</f>
        <v>0</v>
      </c>
      <c r="G662" s="319">
        <f ca="1">IF($A662&lt;&gt;G$353,0,IF($A662&lt;&gt;$A661,1,MOD(G661-1+(COUNTIFS(H$353:$N$353,$A662)=COUNTIFS(H662:$N662,1)),G$352)+1))</f>
        <v>1</v>
      </c>
      <c r="H662" s="319">
        <f ca="1">IF($A662&lt;&gt;H$353,0,IF($A662&lt;&gt;$A661,1,MOD(H661-1+(COUNTIFS(I$353:$N$353,$A662)=COUNTIFS(I662:$N662,1)),H$352)+1))</f>
        <v>1</v>
      </c>
      <c r="I662" s="319">
        <f ca="1">IF($A662&lt;&gt;I$353,0,IF($A662&lt;&gt;$A661,1,MOD(I661-1+(COUNTIFS(N$353:$N$353,$A662)=COUNTIFS(N662:$N662,1)),I$352)+1))</f>
        <v>3</v>
      </c>
      <c r="J662" s="319"/>
      <c r="K662" s="319"/>
      <c r="L662" s="319"/>
      <c r="M662" s="319"/>
      <c r="O662">
        <v>308</v>
      </c>
      <c r="P662" s="124">
        <f t="shared" ca="1" si="925"/>
        <v>0</v>
      </c>
      <c r="Q662" s="124">
        <f t="shared" ca="1" si="926"/>
        <v>0</v>
      </c>
      <c r="R662" s="124">
        <f t="shared" ca="1" si="927"/>
        <v>0</v>
      </c>
      <c r="S662" s="124">
        <f t="shared" ca="1" si="928"/>
        <v>0</v>
      </c>
      <c r="T662" s="124">
        <v>0</v>
      </c>
      <c r="U662" s="124">
        <f t="shared" ca="1" si="929"/>
        <v>-0.5</v>
      </c>
      <c r="V662" s="124">
        <f t="shared" ca="1" si="930"/>
        <v>0.5</v>
      </c>
      <c r="W662" s="124"/>
      <c r="X662" s="124"/>
      <c r="Y662" s="124"/>
      <c r="Z662" s="124"/>
    </row>
    <row r="663" spans="1:26" outlineLevel="1">
      <c r="A663">
        <f t="shared" ca="1" si="931"/>
        <v>2</v>
      </c>
      <c r="B663" t="str">
        <f t="shared" ca="1" si="924"/>
        <v>EP2 LPD1 LPS2 LPM1</v>
      </c>
      <c r="C663" s="321">
        <f ca="1">IF($A663&lt;&gt;$A662,1,MOD(C662-1+(COUNTIFS(D$353:$N$353,$A663)=COUNTIFS(D663:$N663,1)),C$352)+1)</f>
        <v>2</v>
      </c>
      <c r="D663" s="319">
        <f ca="1">IF($A663&lt;&gt;D$353,0,IF($A663&lt;&gt;$A662,1,MOD(D662-1+(COUNTIFS(E$353:$N$353,$A663)=COUNTIFS(E663:$N663,1)),D$352)+1))</f>
        <v>0</v>
      </c>
      <c r="E663" s="319">
        <f ca="1">IF($A663&lt;&gt;E$353,0,IF($A663&lt;&gt;$A662,1,MOD(E662-1+(COUNTIFS(F$353:$N$353,$A663)=COUNTIFS(F663:$N663,1)),E$352)+1))</f>
        <v>0</v>
      </c>
      <c r="F663" s="319">
        <f ca="1">IF($A663&lt;&gt;F$353,0,IF($A663&lt;&gt;$A662,1,MOD(F662-1+(COUNTIFS(G$353:$N$353,$A663)=COUNTIFS(G663:$N663,1)),F$352)+1))</f>
        <v>0</v>
      </c>
      <c r="G663" s="319">
        <f ca="1">IF($A663&lt;&gt;G$353,0,IF($A663&lt;&gt;$A662,1,MOD(G662-1+(COUNTIFS(H$353:$N$353,$A663)=COUNTIFS(H663:$N663,1)),G$352)+1))</f>
        <v>1</v>
      </c>
      <c r="H663" s="319">
        <f ca="1">IF($A663&lt;&gt;H$353,0,IF($A663&lt;&gt;$A662,1,MOD(H662-1+(COUNTIFS(I$353:$N$353,$A663)=COUNTIFS(I663:$N663,1)),H$352)+1))</f>
        <v>2</v>
      </c>
      <c r="I663" s="319">
        <f ca="1">IF($A663&lt;&gt;I$353,0,IF($A663&lt;&gt;$A662,1,MOD(I662-1+(COUNTIFS(N$353:$N$353,$A663)=COUNTIFS(N663:$N663,1)),I$352)+1))</f>
        <v>1</v>
      </c>
      <c r="J663" s="319"/>
      <c r="K663" s="319"/>
      <c r="L663" s="319"/>
      <c r="M663" s="319"/>
      <c r="O663">
        <v>309</v>
      </c>
      <c r="P663" s="124">
        <f t="shared" ca="1" si="925"/>
        <v>0</v>
      </c>
      <c r="Q663" s="124">
        <f t="shared" ca="1" si="926"/>
        <v>0</v>
      </c>
      <c r="R663" s="124">
        <f t="shared" ca="1" si="927"/>
        <v>0</v>
      </c>
      <c r="S663" s="124">
        <f t="shared" ca="1" si="928"/>
        <v>0</v>
      </c>
      <c r="T663" s="124">
        <v>0</v>
      </c>
      <c r="U663" s="124">
        <f t="shared" ca="1" si="929"/>
        <v>0</v>
      </c>
      <c r="V663" s="124">
        <f t="shared" ca="1" si="930"/>
        <v>-0.5</v>
      </c>
      <c r="W663" s="124"/>
      <c r="X663" s="124"/>
      <c r="Y663" s="124"/>
      <c r="Z663" s="124"/>
    </row>
    <row r="664" spans="1:26" outlineLevel="1">
      <c r="A664">
        <f t="shared" ca="1" si="931"/>
        <v>2</v>
      </c>
      <c r="B664" t="str">
        <f t="shared" ca="1" si="924"/>
        <v>EP2 LPD1 LPS2 LPM2</v>
      </c>
      <c r="C664" s="321">
        <f ca="1">IF($A664&lt;&gt;$A663,1,MOD(C663-1+(COUNTIFS(D$353:$N$353,$A664)=COUNTIFS(D664:$N664,1)),C$352)+1)</f>
        <v>2</v>
      </c>
      <c r="D664" s="319">
        <f ca="1">IF($A664&lt;&gt;D$353,0,IF($A664&lt;&gt;$A663,1,MOD(D663-1+(COUNTIFS(E$353:$N$353,$A664)=COUNTIFS(E664:$N664,1)),D$352)+1))</f>
        <v>0</v>
      </c>
      <c r="E664" s="319">
        <f ca="1">IF($A664&lt;&gt;E$353,0,IF($A664&lt;&gt;$A663,1,MOD(E663-1+(COUNTIFS(F$353:$N$353,$A664)=COUNTIFS(F664:$N664,1)),E$352)+1))</f>
        <v>0</v>
      </c>
      <c r="F664" s="319">
        <f ca="1">IF($A664&lt;&gt;F$353,0,IF($A664&lt;&gt;$A663,1,MOD(F663-1+(COUNTIFS(G$353:$N$353,$A664)=COUNTIFS(G664:$N664,1)),F$352)+1))</f>
        <v>0</v>
      </c>
      <c r="G664" s="319">
        <f ca="1">IF($A664&lt;&gt;G$353,0,IF($A664&lt;&gt;$A663,1,MOD(G663-1+(COUNTIFS(H$353:$N$353,$A664)=COUNTIFS(H664:$N664,1)),G$352)+1))</f>
        <v>1</v>
      </c>
      <c r="H664" s="319">
        <f ca="1">IF($A664&lt;&gt;H$353,0,IF($A664&lt;&gt;$A663,1,MOD(H663-1+(COUNTIFS(I$353:$N$353,$A664)=COUNTIFS(I664:$N664,1)),H$352)+1))</f>
        <v>2</v>
      </c>
      <c r="I664" s="319">
        <f ca="1">IF($A664&lt;&gt;I$353,0,IF($A664&lt;&gt;$A663,1,MOD(I663-1+(COUNTIFS(N$353:$N$353,$A664)=COUNTIFS(N664:$N664,1)),I$352)+1))</f>
        <v>2</v>
      </c>
      <c r="J664" s="319"/>
      <c r="K664" s="319"/>
      <c r="L664" s="319"/>
      <c r="M664" s="319"/>
      <c r="O664">
        <v>310</v>
      </c>
      <c r="P664" s="124">
        <f t="shared" ca="1" si="925"/>
        <v>0</v>
      </c>
      <c r="Q664" s="124">
        <f t="shared" ca="1" si="926"/>
        <v>0</v>
      </c>
      <c r="R664" s="124">
        <f t="shared" ca="1" si="927"/>
        <v>0</v>
      </c>
      <c r="S664" s="124">
        <f t="shared" ca="1" si="928"/>
        <v>0</v>
      </c>
      <c r="T664" s="124">
        <v>0</v>
      </c>
      <c r="U664" s="124">
        <f t="shared" ca="1" si="929"/>
        <v>0</v>
      </c>
      <c r="V664" s="124">
        <f t="shared" ca="1" si="930"/>
        <v>0</v>
      </c>
      <c r="W664" s="124"/>
      <c r="X664" s="124"/>
      <c r="Y664" s="124"/>
      <c r="Z664" s="124"/>
    </row>
    <row r="665" spans="1:26" outlineLevel="1">
      <c r="A665">
        <f t="shared" ca="1" si="931"/>
        <v>2</v>
      </c>
      <c r="B665" t="str">
        <f t="shared" ca="1" si="924"/>
        <v>EP2 LPD1 LPS2 LPM3</v>
      </c>
      <c r="C665" s="321">
        <f ca="1">IF($A665&lt;&gt;$A664,1,MOD(C664-1+(COUNTIFS(D$353:$N$353,$A665)=COUNTIFS(D665:$N665,1)),C$352)+1)</f>
        <v>2</v>
      </c>
      <c r="D665" s="319">
        <f ca="1">IF($A665&lt;&gt;D$353,0,IF($A665&lt;&gt;$A664,1,MOD(D664-1+(COUNTIFS(E$353:$N$353,$A665)=COUNTIFS(E665:$N665,1)),D$352)+1))</f>
        <v>0</v>
      </c>
      <c r="E665" s="319">
        <f ca="1">IF($A665&lt;&gt;E$353,0,IF($A665&lt;&gt;$A664,1,MOD(E664-1+(COUNTIFS(F$353:$N$353,$A665)=COUNTIFS(F665:$N665,1)),E$352)+1))</f>
        <v>0</v>
      </c>
      <c r="F665" s="319">
        <f ca="1">IF($A665&lt;&gt;F$353,0,IF($A665&lt;&gt;$A664,1,MOD(F664-1+(COUNTIFS(G$353:$N$353,$A665)=COUNTIFS(G665:$N665,1)),F$352)+1))</f>
        <v>0</v>
      </c>
      <c r="G665" s="319">
        <f ca="1">IF($A665&lt;&gt;G$353,0,IF($A665&lt;&gt;$A664,1,MOD(G664-1+(COUNTIFS(H$353:$N$353,$A665)=COUNTIFS(H665:$N665,1)),G$352)+1))</f>
        <v>1</v>
      </c>
      <c r="H665" s="319">
        <f ca="1">IF($A665&lt;&gt;H$353,0,IF($A665&lt;&gt;$A664,1,MOD(H664-1+(COUNTIFS(I$353:$N$353,$A665)=COUNTIFS(I665:$N665,1)),H$352)+1))</f>
        <v>2</v>
      </c>
      <c r="I665" s="319">
        <f ca="1">IF($A665&lt;&gt;I$353,0,IF($A665&lt;&gt;$A664,1,MOD(I664-1+(COUNTIFS(N$353:$N$353,$A665)=COUNTIFS(N665:$N665,1)),I$352)+1))</f>
        <v>3</v>
      </c>
      <c r="J665" s="319"/>
      <c r="K665" s="319"/>
      <c r="L665" s="319"/>
      <c r="M665" s="319"/>
      <c r="O665">
        <v>311</v>
      </c>
      <c r="P665" s="124">
        <f t="shared" ca="1" si="925"/>
        <v>0</v>
      </c>
      <c r="Q665" s="124">
        <f t="shared" ca="1" si="926"/>
        <v>0</v>
      </c>
      <c r="R665" s="124">
        <f t="shared" ca="1" si="927"/>
        <v>0</v>
      </c>
      <c r="S665" s="124">
        <f t="shared" ca="1" si="928"/>
        <v>0</v>
      </c>
      <c r="T665" s="124">
        <v>0</v>
      </c>
      <c r="U665" s="124">
        <f t="shared" ca="1" si="929"/>
        <v>0</v>
      </c>
      <c r="V665" s="124">
        <f t="shared" ca="1" si="930"/>
        <v>0.5</v>
      </c>
      <c r="W665" s="124"/>
      <c r="X665" s="124"/>
      <c r="Y665" s="124"/>
      <c r="Z665" s="124"/>
    </row>
    <row r="666" spans="1:26" outlineLevel="1">
      <c r="A666">
        <f t="shared" ca="1" si="931"/>
        <v>2</v>
      </c>
      <c r="B666" t="str">
        <f t="shared" ca="1" si="924"/>
        <v>EP2 LPD1 LPS3 LPM1</v>
      </c>
      <c r="C666" s="321">
        <f ca="1">IF($A666&lt;&gt;$A665,1,MOD(C665-1+(COUNTIFS(D$353:$N$353,$A666)=COUNTIFS(D666:$N666,1)),C$352)+1)</f>
        <v>2</v>
      </c>
      <c r="D666" s="319">
        <f ca="1">IF($A666&lt;&gt;D$353,0,IF($A666&lt;&gt;$A665,1,MOD(D665-1+(COUNTIFS(E$353:$N$353,$A666)=COUNTIFS(E666:$N666,1)),D$352)+1))</f>
        <v>0</v>
      </c>
      <c r="E666" s="319">
        <f ca="1">IF($A666&lt;&gt;E$353,0,IF($A666&lt;&gt;$A665,1,MOD(E665-1+(COUNTIFS(F$353:$N$353,$A666)=COUNTIFS(F666:$N666,1)),E$352)+1))</f>
        <v>0</v>
      </c>
      <c r="F666" s="319">
        <f ca="1">IF($A666&lt;&gt;F$353,0,IF($A666&lt;&gt;$A665,1,MOD(F665-1+(COUNTIFS(G$353:$N$353,$A666)=COUNTIFS(G666:$N666,1)),F$352)+1))</f>
        <v>0</v>
      </c>
      <c r="G666" s="319">
        <f ca="1">IF($A666&lt;&gt;G$353,0,IF($A666&lt;&gt;$A665,1,MOD(G665-1+(COUNTIFS(H$353:$N$353,$A666)=COUNTIFS(H666:$N666,1)),G$352)+1))</f>
        <v>1</v>
      </c>
      <c r="H666" s="319">
        <f ca="1">IF($A666&lt;&gt;H$353,0,IF($A666&lt;&gt;$A665,1,MOD(H665-1+(COUNTIFS(I$353:$N$353,$A666)=COUNTIFS(I666:$N666,1)),H$352)+1))</f>
        <v>3</v>
      </c>
      <c r="I666" s="319">
        <f ca="1">IF($A666&lt;&gt;I$353,0,IF($A666&lt;&gt;$A665,1,MOD(I665-1+(COUNTIFS(N$353:$N$353,$A666)=COUNTIFS(N666:$N666,1)),I$352)+1))</f>
        <v>1</v>
      </c>
      <c r="J666" s="319"/>
      <c r="K666" s="319"/>
      <c r="L666" s="319"/>
      <c r="M666" s="319"/>
      <c r="O666">
        <v>312</v>
      </c>
      <c r="P666" s="124">
        <f t="shared" ca="1" si="925"/>
        <v>0</v>
      </c>
      <c r="Q666" s="124">
        <f t="shared" ca="1" si="926"/>
        <v>0</v>
      </c>
      <c r="R666" s="124">
        <f t="shared" ca="1" si="927"/>
        <v>0</v>
      </c>
      <c r="S666" s="124">
        <f t="shared" ca="1" si="928"/>
        <v>0</v>
      </c>
      <c r="T666" s="124">
        <v>0</v>
      </c>
      <c r="U666" s="124">
        <f t="shared" ca="1" si="929"/>
        <v>0.5</v>
      </c>
      <c r="V666" s="124">
        <f t="shared" ca="1" si="930"/>
        <v>-0.5</v>
      </c>
      <c r="W666" s="124"/>
      <c r="X666" s="124"/>
      <c r="Y666" s="124"/>
      <c r="Z666" s="124"/>
    </row>
    <row r="667" spans="1:26" outlineLevel="1">
      <c r="A667">
        <f t="shared" ca="1" si="931"/>
        <v>2</v>
      </c>
      <c r="B667" t="str">
        <f t="shared" ca="1" si="924"/>
        <v>EP2 LPD1 LPS3 LPM2</v>
      </c>
      <c r="C667" s="321">
        <f ca="1">IF($A667&lt;&gt;$A666,1,MOD(C666-1+(COUNTIFS(D$353:$N$353,$A667)=COUNTIFS(D667:$N667,1)),C$352)+1)</f>
        <v>2</v>
      </c>
      <c r="D667" s="319">
        <f ca="1">IF($A667&lt;&gt;D$353,0,IF($A667&lt;&gt;$A666,1,MOD(D666-1+(COUNTIFS(E$353:$N$353,$A667)=COUNTIFS(E667:$N667,1)),D$352)+1))</f>
        <v>0</v>
      </c>
      <c r="E667" s="319">
        <f ca="1">IF($A667&lt;&gt;E$353,0,IF($A667&lt;&gt;$A666,1,MOD(E666-1+(COUNTIFS(F$353:$N$353,$A667)=COUNTIFS(F667:$N667,1)),E$352)+1))</f>
        <v>0</v>
      </c>
      <c r="F667" s="319">
        <f ca="1">IF($A667&lt;&gt;F$353,0,IF($A667&lt;&gt;$A666,1,MOD(F666-1+(COUNTIFS(G$353:$N$353,$A667)=COUNTIFS(G667:$N667,1)),F$352)+1))</f>
        <v>0</v>
      </c>
      <c r="G667" s="319">
        <f ca="1">IF($A667&lt;&gt;G$353,0,IF($A667&lt;&gt;$A666,1,MOD(G666-1+(COUNTIFS(H$353:$N$353,$A667)=COUNTIFS(H667:$N667,1)),G$352)+1))</f>
        <v>1</v>
      </c>
      <c r="H667" s="319">
        <f ca="1">IF($A667&lt;&gt;H$353,0,IF($A667&lt;&gt;$A666,1,MOD(H666-1+(COUNTIFS(I$353:$N$353,$A667)=COUNTIFS(I667:$N667,1)),H$352)+1))</f>
        <v>3</v>
      </c>
      <c r="I667" s="319">
        <f ca="1">IF($A667&lt;&gt;I$353,0,IF($A667&lt;&gt;$A666,1,MOD(I666-1+(COUNTIFS(N$353:$N$353,$A667)=COUNTIFS(N667:$N667,1)),I$352)+1))</f>
        <v>2</v>
      </c>
      <c r="J667" s="319"/>
      <c r="K667" s="319"/>
      <c r="L667" s="319"/>
      <c r="M667" s="319"/>
      <c r="O667">
        <v>313</v>
      </c>
      <c r="P667" s="124">
        <f t="shared" ca="1" si="925"/>
        <v>0</v>
      </c>
      <c r="Q667" s="124">
        <f t="shared" ca="1" si="926"/>
        <v>0</v>
      </c>
      <c r="R667" s="124">
        <f t="shared" ca="1" si="927"/>
        <v>0</v>
      </c>
      <c r="S667" s="124">
        <f t="shared" ca="1" si="928"/>
        <v>0</v>
      </c>
      <c r="T667" s="124">
        <v>0</v>
      </c>
      <c r="U667" s="124">
        <f t="shared" ca="1" si="929"/>
        <v>0.5</v>
      </c>
      <c r="V667" s="124">
        <f t="shared" ca="1" si="930"/>
        <v>0</v>
      </c>
      <c r="W667" s="124"/>
      <c r="X667" s="124"/>
      <c r="Y667" s="124"/>
      <c r="Z667" s="124"/>
    </row>
    <row r="668" spans="1:26" outlineLevel="1">
      <c r="A668">
        <f t="shared" ca="1" si="931"/>
        <v>2</v>
      </c>
      <c r="B668" t="str">
        <f t="shared" ca="1" si="924"/>
        <v>EP2 LPD1 LPS3 LPM3</v>
      </c>
      <c r="C668" s="321">
        <f ca="1">IF($A668&lt;&gt;$A667,1,MOD(C667-1+(COUNTIFS(D$353:$N$353,$A668)=COUNTIFS(D668:$N668,1)),C$352)+1)</f>
        <v>2</v>
      </c>
      <c r="D668" s="319">
        <f ca="1">IF($A668&lt;&gt;D$353,0,IF($A668&lt;&gt;$A667,1,MOD(D667-1+(COUNTIFS(E$353:$N$353,$A668)=COUNTIFS(E668:$N668,1)),D$352)+1))</f>
        <v>0</v>
      </c>
      <c r="E668" s="319">
        <f ca="1">IF($A668&lt;&gt;E$353,0,IF($A668&lt;&gt;$A667,1,MOD(E667-1+(COUNTIFS(F$353:$N$353,$A668)=COUNTIFS(F668:$N668,1)),E$352)+1))</f>
        <v>0</v>
      </c>
      <c r="F668" s="319">
        <f ca="1">IF($A668&lt;&gt;F$353,0,IF($A668&lt;&gt;$A667,1,MOD(F667-1+(COUNTIFS(G$353:$N$353,$A668)=COUNTIFS(G668:$N668,1)),F$352)+1))</f>
        <v>0</v>
      </c>
      <c r="G668" s="319">
        <f ca="1">IF($A668&lt;&gt;G$353,0,IF($A668&lt;&gt;$A667,1,MOD(G667-1+(COUNTIFS(H$353:$N$353,$A668)=COUNTIFS(H668:$N668,1)),G$352)+1))</f>
        <v>1</v>
      </c>
      <c r="H668" s="319">
        <f ca="1">IF($A668&lt;&gt;H$353,0,IF($A668&lt;&gt;$A667,1,MOD(H667-1+(COUNTIFS(I$353:$N$353,$A668)=COUNTIFS(I668:$N668,1)),H$352)+1))</f>
        <v>3</v>
      </c>
      <c r="I668" s="319">
        <f ca="1">IF($A668&lt;&gt;I$353,0,IF($A668&lt;&gt;$A667,1,MOD(I667-1+(COUNTIFS(N$353:$N$353,$A668)=COUNTIFS(N668:$N668,1)),I$352)+1))</f>
        <v>3</v>
      </c>
      <c r="J668" s="319"/>
      <c r="K668" s="319"/>
      <c r="L668" s="319"/>
      <c r="M668" s="319"/>
      <c r="O668">
        <v>314</v>
      </c>
      <c r="P668" s="124">
        <f t="shared" ca="1" si="925"/>
        <v>0</v>
      </c>
      <c r="Q668" s="124">
        <f t="shared" ca="1" si="926"/>
        <v>0</v>
      </c>
      <c r="R668" s="124">
        <f t="shared" ca="1" si="927"/>
        <v>0</v>
      </c>
      <c r="S668" s="124">
        <f t="shared" ca="1" si="928"/>
        <v>0</v>
      </c>
      <c r="T668" s="124">
        <v>0</v>
      </c>
      <c r="U668" s="124">
        <f t="shared" ca="1" si="929"/>
        <v>0.5</v>
      </c>
      <c r="V668" s="124">
        <f t="shared" ca="1" si="930"/>
        <v>0.5</v>
      </c>
      <c r="W668" s="124"/>
      <c r="X668" s="124"/>
      <c r="Y668" s="124"/>
      <c r="Z668" s="124"/>
    </row>
    <row r="669" spans="1:26" outlineLevel="1">
      <c r="A669">
        <f t="shared" ca="1" si="931"/>
        <v>2</v>
      </c>
      <c r="B669" t="str">
        <f t="shared" ca="1" si="924"/>
        <v>EP3 LPD1 LPS1 LPM1</v>
      </c>
      <c r="C669" s="321">
        <f ca="1">IF($A669&lt;&gt;$A668,1,MOD(C668-1+(COUNTIFS(D$353:$N$353,$A669)=COUNTIFS(D669:$N669,1)),C$352)+1)</f>
        <v>3</v>
      </c>
      <c r="D669" s="319">
        <f ca="1">IF($A669&lt;&gt;D$353,0,IF($A669&lt;&gt;$A668,1,MOD(D668-1+(COUNTIFS(E$353:$N$353,$A669)=COUNTIFS(E669:$N669,1)),D$352)+1))</f>
        <v>0</v>
      </c>
      <c r="E669" s="319">
        <f ca="1">IF($A669&lt;&gt;E$353,0,IF($A669&lt;&gt;$A668,1,MOD(E668-1+(COUNTIFS(F$353:$N$353,$A669)=COUNTIFS(F669:$N669,1)),E$352)+1))</f>
        <v>0</v>
      </c>
      <c r="F669" s="319">
        <f ca="1">IF($A669&lt;&gt;F$353,0,IF($A669&lt;&gt;$A668,1,MOD(F668-1+(COUNTIFS(G$353:$N$353,$A669)=COUNTIFS(G669:$N669,1)),F$352)+1))</f>
        <v>0</v>
      </c>
      <c r="G669" s="319">
        <f ca="1">IF($A669&lt;&gt;G$353,0,IF($A669&lt;&gt;$A668,1,MOD(G668-1+(COUNTIFS(H$353:$N$353,$A669)=COUNTIFS(H669:$N669,1)),G$352)+1))</f>
        <v>1</v>
      </c>
      <c r="H669" s="319">
        <f ca="1">IF($A669&lt;&gt;H$353,0,IF($A669&lt;&gt;$A668,1,MOD(H668-1+(COUNTIFS(I$353:$N$353,$A669)=COUNTIFS(I669:$N669,1)),H$352)+1))</f>
        <v>1</v>
      </c>
      <c r="I669" s="319">
        <f ca="1">IF($A669&lt;&gt;I$353,0,IF($A669&lt;&gt;$A668,1,MOD(I668-1+(COUNTIFS(N$353:$N$353,$A669)=COUNTIFS(N669:$N669,1)),I$352)+1))</f>
        <v>1</v>
      </c>
      <c r="J669" s="319"/>
      <c r="K669" s="319"/>
      <c r="L669" s="319"/>
      <c r="M669" s="319"/>
      <c r="O669">
        <v>315</v>
      </c>
      <c r="P669" s="124">
        <f t="shared" ca="1" si="925"/>
        <v>0.5</v>
      </c>
      <c r="Q669" s="124">
        <f t="shared" ca="1" si="926"/>
        <v>0</v>
      </c>
      <c r="R669" s="124">
        <f t="shared" ca="1" si="927"/>
        <v>0</v>
      </c>
      <c r="S669" s="124">
        <f t="shared" ca="1" si="928"/>
        <v>0</v>
      </c>
      <c r="T669" s="124">
        <v>0</v>
      </c>
      <c r="U669" s="124">
        <f t="shared" ca="1" si="929"/>
        <v>-0.5</v>
      </c>
      <c r="V669" s="124">
        <f t="shared" ca="1" si="930"/>
        <v>-0.5</v>
      </c>
      <c r="W669" s="124"/>
      <c r="X669" s="124"/>
      <c r="Y669" s="124"/>
      <c r="Z669" s="124"/>
    </row>
    <row r="670" spans="1:26" outlineLevel="1">
      <c r="A670">
        <f t="shared" ca="1" si="931"/>
        <v>2</v>
      </c>
      <c r="B670" t="str">
        <f t="shared" ca="1" si="924"/>
        <v>EP3 LPD1 LPS1 LPM2</v>
      </c>
      <c r="C670" s="321">
        <f ca="1">IF($A670&lt;&gt;$A669,1,MOD(C669-1+(COUNTIFS(D$353:$N$353,$A670)=COUNTIFS(D670:$N670,1)),C$352)+1)</f>
        <v>3</v>
      </c>
      <c r="D670" s="319">
        <f ca="1">IF($A670&lt;&gt;D$353,0,IF($A670&lt;&gt;$A669,1,MOD(D669-1+(COUNTIFS(E$353:$N$353,$A670)=COUNTIFS(E670:$N670,1)),D$352)+1))</f>
        <v>0</v>
      </c>
      <c r="E670" s="319">
        <f ca="1">IF($A670&lt;&gt;E$353,0,IF($A670&lt;&gt;$A669,1,MOD(E669-1+(COUNTIFS(F$353:$N$353,$A670)=COUNTIFS(F670:$N670,1)),E$352)+1))</f>
        <v>0</v>
      </c>
      <c r="F670" s="319">
        <f ca="1">IF($A670&lt;&gt;F$353,0,IF($A670&lt;&gt;$A669,1,MOD(F669-1+(COUNTIFS(G$353:$N$353,$A670)=COUNTIFS(G670:$N670,1)),F$352)+1))</f>
        <v>0</v>
      </c>
      <c r="G670" s="319">
        <f ca="1">IF($A670&lt;&gt;G$353,0,IF($A670&lt;&gt;$A669,1,MOD(G669-1+(COUNTIFS(H$353:$N$353,$A670)=COUNTIFS(H670:$N670,1)),G$352)+1))</f>
        <v>1</v>
      </c>
      <c r="H670" s="319">
        <f ca="1">IF($A670&lt;&gt;H$353,0,IF($A670&lt;&gt;$A669,1,MOD(H669-1+(COUNTIFS(I$353:$N$353,$A670)=COUNTIFS(I670:$N670,1)),H$352)+1))</f>
        <v>1</v>
      </c>
      <c r="I670" s="319">
        <f ca="1">IF($A670&lt;&gt;I$353,0,IF($A670&lt;&gt;$A669,1,MOD(I669-1+(COUNTIFS(N$353:$N$353,$A670)=COUNTIFS(N670:$N670,1)),I$352)+1))</f>
        <v>2</v>
      </c>
      <c r="J670" s="319"/>
      <c r="K670" s="319"/>
      <c r="L670" s="319"/>
      <c r="M670" s="319"/>
      <c r="O670">
        <v>316</v>
      </c>
      <c r="P670" s="124">
        <f t="shared" ca="1" si="925"/>
        <v>0.5</v>
      </c>
      <c r="Q670" s="124">
        <f t="shared" ca="1" si="926"/>
        <v>0</v>
      </c>
      <c r="R670" s="124">
        <f t="shared" ca="1" si="927"/>
        <v>0</v>
      </c>
      <c r="S670" s="124">
        <f t="shared" ca="1" si="928"/>
        <v>0</v>
      </c>
      <c r="T670" s="124">
        <v>0</v>
      </c>
      <c r="U670" s="124">
        <f t="shared" ca="1" si="929"/>
        <v>-0.5</v>
      </c>
      <c r="V670" s="124">
        <f t="shared" ca="1" si="930"/>
        <v>0</v>
      </c>
      <c r="W670" s="124"/>
      <c r="X670" s="124"/>
      <c r="Y670" s="124"/>
      <c r="Z670" s="124"/>
    </row>
    <row r="671" spans="1:26" outlineLevel="1">
      <c r="A671">
        <f t="shared" ca="1" si="931"/>
        <v>2</v>
      </c>
      <c r="B671" t="str">
        <f t="shared" ca="1" si="924"/>
        <v>EP3 LPD1 LPS1 LPM3</v>
      </c>
      <c r="C671" s="321">
        <f ca="1">IF($A671&lt;&gt;$A670,1,MOD(C670-1+(COUNTIFS(D$353:$N$353,$A671)=COUNTIFS(D671:$N671,1)),C$352)+1)</f>
        <v>3</v>
      </c>
      <c r="D671" s="319">
        <f ca="1">IF($A671&lt;&gt;D$353,0,IF($A671&lt;&gt;$A670,1,MOD(D670-1+(COUNTIFS(E$353:$N$353,$A671)=COUNTIFS(E671:$N671,1)),D$352)+1))</f>
        <v>0</v>
      </c>
      <c r="E671" s="319">
        <f ca="1">IF($A671&lt;&gt;E$353,0,IF($A671&lt;&gt;$A670,1,MOD(E670-1+(COUNTIFS(F$353:$N$353,$A671)=COUNTIFS(F671:$N671,1)),E$352)+1))</f>
        <v>0</v>
      </c>
      <c r="F671" s="319">
        <f ca="1">IF($A671&lt;&gt;F$353,0,IF($A671&lt;&gt;$A670,1,MOD(F670-1+(COUNTIFS(G$353:$N$353,$A671)=COUNTIFS(G671:$N671,1)),F$352)+1))</f>
        <v>0</v>
      </c>
      <c r="G671" s="319">
        <f ca="1">IF($A671&lt;&gt;G$353,0,IF($A671&lt;&gt;$A670,1,MOD(G670-1+(COUNTIFS(H$353:$N$353,$A671)=COUNTIFS(H671:$N671,1)),G$352)+1))</f>
        <v>1</v>
      </c>
      <c r="H671" s="319">
        <f ca="1">IF($A671&lt;&gt;H$353,0,IF($A671&lt;&gt;$A670,1,MOD(H670-1+(COUNTIFS(I$353:$N$353,$A671)=COUNTIFS(I671:$N671,1)),H$352)+1))</f>
        <v>1</v>
      </c>
      <c r="I671" s="319">
        <f ca="1">IF($A671&lt;&gt;I$353,0,IF($A671&lt;&gt;$A670,1,MOD(I670-1+(COUNTIFS(N$353:$N$353,$A671)=COUNTIFS(N671:$N671,1)),I$352)+1))</f>
        <v>3</v>
      </c>
      <c r="J671" s="319"/>
      <c r="K671" s="319"/>
      <c r="L671" s="319"/>
      <c r="M671" s="319"/>
      <c r="O671">
        <v>317</v>
      </c>
      <c r="P671" s="124">
        <f t="shared" ca="1" si="925"/>
        <v>0.5</v>
      </c>
      <c r="Q671" s="124">
        <f t="shared" ca="1" si="926"/>
        <v>0</v>
      </c>
      <c r="R671" s="124">
        <f t="shared" ca="1" si="927"/>
        <v>0</v>
      </c>
      <c r="S671" s="124">
        <f t="shared" ca="1" si="928"/>
        <v>0</v>
      </c>
      <c r="T671" s="124">
        <v>0</v>
      </c>
      <c r="U671" s="124">
        <f t="shared" ca="1" si="929"/>
        <v>-0.5</v>
      </c>
      <c r="V671" s="124">
        <f t="shared" ca="1" si="930"/>
        <v>0.5</v>
      </c>
      <c r="W671" s="124"/>
      <c r="X671" s="124"/>
      <c r="Y671" s="124"/>
      <c r="Z671" s="124"/>
    </row>
    <row r="672" spans="1:26" outlineLevel="1">
      <c r="A672">
        <f t="shared" ca="1" si="931"/>
        <v>2</v>
      </c>
      <c r="B672" t="str">
        <f t="shared" ca="1" si="924"/>
        <v>EP3 LPD1 LPS2 LPM1</v>
      </c>
      <c r="C672" s="321">
        <f ca="1">IF($A672&lt;&gt;$A671,1,MOD(C671-1+(COUNTIFS(D$353:$N$353,$A672)=COUNTIFS(D672:$N672,1)),C$352)+1)</f>
        <v>3</v>
      </c>
      <c r="D672" s="319">
        <f ca="1">IF($A672&lt;&gt;D$353,0,IF($A672&lt;&gt;$A671,1,MOD(D671-1+(COUNTIFS(E$353:$N$353,$A672)=COUNTIFS(E672:$N672,1)),D$352)+1))</f>
        <v>0</v>
      </c>
      <c r="E672" s="319">
        <f ca="1">IF($A672&lt;&gt;E$353,0,IF($A672&lt;&gt;$A671,1,MOD(E671-1+(COUNTIFS(F$353:$N$353,$A672)=COUNTIFS(F672:$N672,1)),E$352)+1))</f>
        <v>0</v>
      </c>
      <c r="F672" s="319">
        <f ca="1">IF($A672&lt;&gt;F$353,0,IF($A672&lt;&gt;$A671,1,MOD(F671-1+(COUNTIFS(G$353:$N$353,$A672)=COUNTIFS(G672:$N672,1)),F$352)+1))</f>
        <v>0</v>
      </c>
      <c r="G672" s="319">
        <f ca="1">IF($A672&lt;&gt;G$353,0,IF($A672&lt;&gt;$A671,1,MOD(G671-1+(COUNTIFS(H$353:$N$353,$A672)=COUNTIFS(H672:$N672,1)),G$352)+1))</f>
        <v>1</v>
      </c>
      <c r="H672" s="319">
        <f ca="1">IF($A672&lt;&gt;H$353,0,IF($A672&lt;&gt;$A671,1,MOD(H671-1+(COUNTIFS(I$353:$N$353,$A672)=COUNTIFS(I672:$N672,1)),H$352)+1))</f>
        <v>2</v>
      </c>
      <c r="I672" s="319">
        <f ca="1">IF($A672&lt;&gt;I$353,0,IF($A672&lt;&gt;$A671,1,MOD(I671-1+(COUNTIFS(N$353:$N$353,$A672)=COUNTIFS(N672:$N672,1)),I$352)+1))</f>
        <v>1</v>
      </c>
      <c r="J672" s="319"/>
      <c r="K672" s="319"/>
      <c r="L672" s="319"/>
      <c r="M672" s="319"/>
      <c r="O672">
        <v>318</v>
      </c>
      <c r="P672" s="124">
        <f t="shared" ca="1" si="925"/>
        <v>0.5</v>
      </c>
      <c r="Q672" s="124">
        <f t="shared" ca="1" si="926"/>
        <v>0</v>
      </c>
      <c r="R672" s="124">
        <f t="shared" ca="1" si="927"/>
        <v>0</v>
      </c>
      <c r="S672" s="124">
        <f t="shared" ca="1" si="928"/>
        <v>0</v>
      </c>
      <c r="T672" s="124">
        <v>0</v>
      </c>
      <c r="U672" s="124">
        <f t="shared" ca="1" si="929"/>
        <v>0</v>
      </c>
      <c r="V672" s="124">
        <f t="shared" ca="1" si="930"/>
        <v>-0.5</v>
      </c>
      <c r="W672" s="124"/>
      <c r="X672" s="124"/>
      <c r="Y672" s="124"/>
      <c r="Z672" s="124"/>
    </row>
    <row r="673" spans="1:26" outlineLevel="1">
      <c r="A673">
        <f t="shared" ca="1" si="931"/>
        <v>2</v>
      </c>
      <c r="B673" t="str">
        <f t="shared" ca="1" si="924"/>
        <v>EP3 LPD1 LPS2 LPM2</v>
      </c>
      <c r="C673" s="321">
        <f ca="1">IF($A673&lt;&gt;$A672,1,MOD(C672-1+(COUNTIFS(D$353:$N$353,$A673)=COUNTIFS(D673:$N673,1)),C$352)+1)</f>
        <v>3</v>
      </c>
      <c r="D673" s="319">
        <f ca="1">IF($A673&lt;&gt;D$353,0,IF($A673&lt;&gt;$A672,1,MOD(D672-1+(COUNTIFS(E$353:$N$353,$A673)=COUNTIFS(E673:$N673,1)),D$352)+1))</f>
        <v>0</v>
      </c>
      <c r="E673" s="319">
        <f ca="1">IF($A673&lt;&gt;E$353,0,IF($A673&lt;&gt;$A672,1,MOD(E672-1+(COUNTIFS(F$353:$N$353,$A673)=COUNTIFS(F673:$N673,1)),E$352)+1))</f>
        <v>0</v>
      </c>
      <c r="F673" s="319">
        <f ca="1">IF($A673&lt;&gt;F$353,0,IF($A673&lt;&gt;$A672,1,MOD(F672-1+(COUNTIFS(G$353:$N$353,$A673)=COUNTIFS(G673:$N673,1)),F$352)+1))</f>
        <v>0</v>
      </c>
      <c r="G673" s="319">
        <f ca="1">IF($A673&lt;&gt;G$353,0,IF($A673&lt;&gt;$A672,1,MOD(G672-1+(COUNTIFS(H$353:$N$353,$A673)=COUNTIFS(H673:$N673,1)),G$352)+1))</f>
        <v>1</v>
      </c>
      <c r="H673" s="319">
        <f ca="1">IF($A673&lt;&gt;H$353,0,IF($A673&lt;&gt;$A672,1,MOD(H672-1+(COUNTIFS(I$353:$N$353,$A673)=COUNTIFS(I673:$N673,1)),H$352)+1))</f>
        <v>2</v>
      </c>
      <c r="I673" s="319">
        <f ca="1">IF($A673&lt;&gt;I$353,0,IF($A673&lt;&gt;$A672,1,MOD(I672-1+(COUNTIFS(N$353:$N$353,$A673)=COUNTIFS(N673:$N673,1)),I$352)+1))</f>
        <v>2</v>
      </c>
      <c r="J673" s="319"/>
      <c r="K673" s="319"/>
      <c r="L673" s="319"/>
      <c r="M673" s="319"/>
      <c r="O673">
        <v>319</v>
      </c>
      <c r="P673" s="124">
        <f t="shared" ca="1" si="925"/>
        <v>0.5</v>
      </c>
      <c r="Q673" s="124">
        <f t="shared" ca="1" si="926"/>
        <v>0</v>
      </c>
      <c r="R673" s="124">
        <f t="shared" ca="1" si="927"/>
        <v>0</v>
      </c>
      <c r="S673" s="124">
        <f t="shared" ca="1" si="928"/>
        <v>0</v>
      </c>
      <c r="T673" s="124">
        <v>0</v>
      </c>
      <c r="U673" s="124">
        <f t="shared" ca="1" si="929"/>
        <v>0</v>
      </c>
      <c r="V673" s="124">
        <f t="shared" ca="1" si="930"/>
        <v>0</v>
      </c>
      <c r="W673" s="124"/>
      <c r="X673" s="124"/>
      <c r="Y673" s="124"/>
      <c r="Z673" s="124"/>
    </row>
    <row r="674" spans="1:26" outlineLevel="1">
      <c r="A674">
        <f t="shared" ca="1" si="931"/>
        <v>2</v>
      </c>
      <c r="B674" t="str">
        <f t="shared" ca="1" si="924"/>
        <v>EP3 LPD1 LPS2 LPM3</v>
      </c>
      <c r="C674" s="321">
        <f ca="1">IF($A674&lt;&gt;$A673,1,MOD(C673-1+(COUNTIFS(D$353:$N$353,$A674)=COUNTIFS(D674:$N674,1)),C$352)+1)</f>
        <v>3</v>
      </c>
      <c r="D674" s="319">
        <f ca="1">IF($A674&lt;&gt;D$353,0,IF($A674&lt;&gt;$A673,1,MOD(D673-1+(COUNTIFS(E$353:$N$353,$A674)=COUNTIFS(E674:$N674,1)),D$352)+1))</f>
        <v>0</v>
      </c>
      <c r="E674" s="319">
        <f ca="1">IF($A674&lt;&gt;E$353,0,IF($A674&lt;&gt;$A673,1,MOD(E673-1+(COUNTIFS(F$353:$N$353,$A674)=COUNTIFS(F674:$N674,1)),E$352)+1))</f>
        <v>0</v>
      </c>
      <c r="F674" s="319">
        <f ca="1">IF($A674&lt;&gt;F$353,0,IF($A674&lt;&gt;$A673,1,MOD(F673-1+(COUNTIFS(G$353:$N$353,$A674)=COUNTIFS(G674:$N674,1)),F$352)+1))</f>
        <v>0</v>
      </c>
      <c r="G674" s="319">
        <f ca="1">IF($A674&lt;&gt;G$353,0,IF($A674&lt;&gt;$A673,1,MOD(G673-1+(COUNTIFS(H$353:$N$353,$A674)=COUNTIFS(H674:$N674,1)),G$352)+1))</f>
        <v>1</v>
      </c>
      <c r="H674" s="319">
        <f ca="1">IF($A674&lt;&gt;H$353,0,IF($A674&lt;&gt;$A673,1,MOD(H673-1+(COUNTIFS(I$353:$N$353,$A674)=COUNTIFS(I674:$N674,1)),H$352)+1))</f>
        <v>2</v>
      </c>
      <c r="I674" s="319">
        <f ca="1">IF($A674&lt;&gt;I$353,0,IF($A674&lt;&gt;$A673,1,MOD(I673-1+(COUNTIFS(N$353:$N$353,$A674)=COUNTIFS(N674:$N674,1)),I$352)+1))</f>
        <v>3</v>
      </c>
      <c r="J674" s="319"/>
      <c r="K674" s="319"/>
      <c r="L674" s="319"/>
      <c r="M674" s="319"/>
      <c r="O674">
        <v>320</v>
      </c>
      <c r="P674" s="124">
        <f t="shared" ca="1" si="925"/>
        <v>0.5</v>
      </c>
      <c r="Q674" s="124">
        <f t="shared" ca="1" si="926"/>
        <v>0</v>
      </c>
      <c r="R674" s="124">
        <f t="shared" ca="1" si="927"/>
        <v>0</v>
      </c>
      <c r="S674" s="124">
        <f t="shared" ca="1" si="928"/>
        <v>0</v>
      </c>
      <c r="T674" s="124">
        <v>0</v>
      </c>
      <c r="U674" s="124">
        <f t="shared" ca="1" si="929"/>
        <v>0</v>
      </c>
      <c r="V674" s="124">
        <f t="shared" ca="1" si="930"/>
        <v>0.5</v>
      </c>
      <c r="W674" s="124"/>
      <c r="X674" s="124"/>
      <c r="Y674" s="124"/>
      <c r="Z674" s="124"/>
    </row>
    <row r="675" spans="1:26" outlineLevel="1">
      <c r="A675">
        <f t="shared" ca="1" si="931"/>
        <v>2</v>
      </c>
      <c r="B675" t="str">
        <f t="shared" ref="B675:B690" ca="1" si="932">"EP"&amp;$C675&amp;IF($A675=0," LPAll"&amp;$D675,"")&amp;IF($A675=1," LPD"&amp;$E675&amp;" LPS"&amp;$F675,"")&amp;IF($A675=2," LPD"&amp;$G675&amp;" LPS"&amp;$H675&amp;" LPM"&amp;$I675,"")</f>
        <v>EP3 LPD1 LPS3 LPM1</v>
      </c>
      <c r="C675" s="321">
        <f ca="1">IF($A675&lt;&gt;$A674,1,MOD(C674-1+(COUNTIFS(D$353:$N$353,$A675)=COUNTIFS(D675:$N675,1)),C$352)+1)</f>
        <v>3</v>
      </c>
      <c r="D675" s="319">
        <f ca="1">IF($A675&lt;&gt;D$353,0,IF($A675&lt;&gt;$A674,1,MOD(D674-1+(COUNTIFS(E$353:$N$353,$A675)=COUNTIFS(E675:$N675,1)),D$352)+1))</f>
        <v>0</v>
      </c>
      <c r="E675" s="319">
        <f ca="1">IF($A675&lt;&gt;E$353,0,IF($A675&lt;&gt;$A674,1,MOD(E674-1+(COUNTIFS(F$353:$N$353,$A675)=COUNTIFS(F675:$N675,1)),E$352)+1))</f>
        <v>0</v>
      </c>
      <c r="F675" s="319">
        <f ca="1">IF($A675&lt;&gt;F$353,0,IF($A675&lt;&gt;$A674,1,MOD(F674-1+(COUNTIFS(G$353:$N$353,$A675)=COUNTIFS(G675:$N675,1)),F$352)+1))</f>
        <v>0</v>
      </c>
      <c r="G675" s="319">
        <f ca="1">IF($A675&lt;&gt;G$353,0,IF($A675&lt;&gt;$A674,1,MOD(G674-1+(COUNTIFS(H$353:$N$353,$A675)=COUNTIFS(H675:$N675,1)),G$352)+1))</f>
        <v>1</v>
      </c>
      <c r="H675" s="319">
        <f ca="1">IF($A675&lt;&gt;H$353,0,IF($A675&lt;&gt;$A674,1,MOD(H674-1+(COUNTIFS(I$353:$N$353,$A675)=COUNTIFS(I675:$N675,1)),H$352)+1))</f>
        <v>3</v>
      </c>
      <c r="I675" s="319">
        <f ca="1">IF($A675&lt;&gt;I$353,0,IF($A675&lt;&gt;$A674,1,MOD(I674-1+(COUNTIFS(N$353:$N$353,$A675)=COUNTIFS(N675:$N675,1)),I$352)+1))</f>
        <v>1</v>
      </c>
      <c r="J675" s="319"/>
      <c r="K675" s="319"/>
      <c r="L675" s="319"/>
      <c r="M675" s="319"/>
      <c r="O675">
        <v>321</v>
      </c>
      <c r="P675" s="124">
        <f t="shared" ca="1" si="925"/>
        <v>0.5</v>
      </c>
      <c r="Q675" s="124">
        <f t="shared" ca="1" si="926"/>
        <v>0</v>
      </c>
      <c r="R675" s="124">
        <f t="shared" ca="1" si="927"/>
        <v>0</v>
      </c>
      <c r="S675" s="124">
        <f t="shared" ca="1" si="928"/>
        <v>0</v>
      </c>
      <c r="T675" s="124">
        <v>0</v>
      </c>
      <c r="U675" s="124">
        <f t="shared" ca="1" si="929"/>
        <v>0.5</v>
      </c>
      <c r="V675" s="124">
        <f t="shared" ca="1" si="930"/>
        <v>-0.5</v>
      </c>
      <c r="W675" s="124"/>
      <c r="X675" s="124"/>
      <c r="Y675" s="124"/>
      <c r="Z675" s="124"/>
    </row>
    <row r="676" spans="1:26" outlineLevel="1">
      <c r="A676">
        <f t="shared" ca="1" si="931"/>
        <v>2</v>
      </c>
      <c r="B676" t="str">
        <f t="shared" ca="1" si="932"/>
        <v>EP3 LPD1 LPS3 LPM2</v>
      </c>
      <c r="C676" s="321">
        <f ca="1">IF($A676&lt;&gt;$A675,1,MOD(C675-1+(COUNTIFS(D$353:$N$353,$A676)=COUNTIFS(D676:$N676,1)),C$352)+1)</f>
        <v>3</v>
      </c>
      <c r="D676" s="319">
        <f ca="1">IF($A676&lt;&gt;D$353,0,IF($A676&lt;&gt;$A675,1,MOD(D675-1+(COUNTIFS(E$353:$N$353,$A676)=COUNTIFS(E676:$N676,1)),D$352)+1))</f>
        <v>0</v>
      </c>
      <c r="E676" s="319">
        <f ca="1">IF($A676&lt;&gt;E$353,0,IF($A676&lt;&gt;$A675,1,MOD(E675-1+(COUNTIFS(F$353:$N$353,$A676)=COUNTIFS(F676:$N676,1)),E$352)+1))</f>
        <v>0</v>
      </c>
      <c r="F676" s="319">
        <f ca="1">IF($A676&lt;&gt;F$353,0,IF($A676&lt;&gt;$A675,1,MOD(F675-1+(COUNTIFS(G$353:$N$353,$A676)=COUNTIFS(G676:$N676,1)),F$352)+1))</f>
        <v>0</v>
      </c>
      <c r="G676" s="319">
        <f ca="1">IF($A676&lt;&gt;G$353,0,IF($A676&lt;&gt;$A675,1,MOD(G675-1+(COUNTIFS(H$353:$N$353,$A676)=COUNTIFS(H676:$N676,1)),G$352)+1))</f>
        <v>1</v>
      </c>
      <c r="H676" s="319">
        <f ca="1">IF($A676&lt;&gt;H$353,0,IF($A676&lt;&gt;$A675,1,MOD(H675-1+(COUNTIFS(I$353:$N$353,$A676)=COUNTIFS(I676:$N676,1)),H$352)+1))</f>
        <v>3</v>
      </c>
      <c r="I676" s="319">
        <f ca="1">IF($A676&lt;&gt;I$353,0,IF($A676&lt;&gt;$A675,1,MOD(I675-1+(COUNTIFS(N$353:$N$353,$A676)=COUNTIFS(N676:$N676,1)),I$352)+1))</f>
        <v>2</v>
      </c>
      <c r="J676" s="319"/>
      <c r="K676" s="319"/>
      <c r="L676" s="319"/>
      <c r="M676" s="319"/>
      <c r="O676">
        <v>322</v>
      </c>
      <c r="P676" s="124">
        <f t="shared" ca="1" si="925"/>
        <v>0.5</v>
      </c>
      <c r="Q676" s="124">
        <f t="shared" ca="1" si="926"/>
        <v>0</v>
      </c>
      <c r="R676" s="124">
        <f t="shared" ca="1" si="927"/>
        <v>0</v>
      </c>
      <c r="S676" s="124">
        <f t="shared" ca="1" si="928"/>
        <v>0</v>
      </c>
      <c r="T676" s="124">
        <v>0</v>
      </c>
      <c r="U676" s="124">
        <f t="shared" ca="1" si="929"/>
        <v>0.5</v>
      </c>
      <c r="V676" s="124">
        <f t="shared" ca="1" si="930"/>
        <v>0</v>
      </c>
      <c r="W676" s="124"/>
      <c r="X676" s="124"/>
      <c r="Y676" s="124"/>
      <c r="Z676" s="124"/>
    </row>
    <row r="677" spans="1:26" outlineLevel="1">
      <c r="A677">
        <f t="shared" ca="1" si="931"/>
        <v>2</v>
      </c>
      <c r="B677" t="str">
        <f t="shared" ca="1" si="932"/>
        <v>EP3 LPD1 LPS3 LPM3</v>
      </c>
      <c r="C677" s="321">
        <f ca="1">IF($A677&lt;&gt;$A676,1,MOD(C676-1+(COUNTIFS(D$353:$N$353,$A677)=COUNTIFS(D677:$N677,1)),C$352)+1)</f>
        <v>3</v>
      </c>
      <c r="D677" s="319">
        <f ca="1">IF($A677&lt;&gt;D$353,0,IF($A677&lt;&gt;$A676,1,MOD(D676-1+(COUNTIFS(E$353:$N$353,$A677)=COUNTIFS(E677:$N677,1)),D$352)+1))</f>
        <v>0</v>
      </c>
      <c r="E677" s="319">
        <f ca="1">IF($A677&lt;&gt;E$353,0,IF($A677&lt;&gt;$A676,1,MOD(E676-1+(COUNTIFS(F$353:$N$353,$A677)=COUNTIFS(F677:$N677,1)),E$352)+1))</f>
        <v>0</v>
      </c>
      <c r="F677" s="319">
        <f ca="1">IF($A677&lt;&gt;F$353,0,IF($A677&lt;&gt;$A676,1,MOD(F676-1+(COUNTIFS(G$353:$N$353,$A677)=COUNTIFS(G677:$N677,1)),F$352)+1))</f>
        <v>0</v>
      </c>
      <c r="G677" s="319">
        <f ca="1">IF($A677&lt;&gt;G$353,0,IF($A677&lt;&gt;$A676,1,MOD(G676-1+(COUNTIFS(H$353:$N$353,$A677)=COUNTIFS(H677:$N677,1)),G$352)+1))</f>
        <v>1</v>
      </c>
      <c r="H677" s="319">
        <f ca="1">IF($A677&lt;&gt;H$353,0,IF($A677&lt;&gt;$A676,1,MOD(H676-1+(COUNTIFS(I$353:$N$353,$A677)=COUNTIFS(I677:$N677,1)),H$352)+1))</f>
        <v>3</v>
      </c>
      <c r="I677" s="319">
        <f ca="1">IF($A677&lt;&gt;I$353,0,IF($A677&lt;&gt;$A676,1,MOD(I676-1+(COUNTIFS(N$353:$N$353,$A677)=COUNTIFS(N677:$N677,1)),I$352)+1))</f>
        <v>3</v>
      </c>
      <c r="J677" s="319"/>
      <c r="K677" s="319"/>
      <c r="L677" s="319"/>
      <c r="M677" s="319"/>
      <c r="O677">
        <v>323</v>
      </c>
      <c r="P677" s="124">
        <f t="shared" ca="1" si="925"/>
        <v>0.5</v>
      </c>
      <c r="Q677" s="124">
        <f t="shared" ca="1" si="926"/>
        <v>0</v>
      </c>
      <c r="R677" s="124">
        <f t="shared" ca="1" si="927"/>
        <v>0</v>
      </c>
      <c r="S677" s="124">
        <f t="shared" ca="1" si="928"/>
        <v>0</v>
      </c>
      <c r="T677" s="124">
        <v>0</v>
      </c>
      <c r="U677" s="124">
        <f t="shared" ca="1" si="929"/>
        <v>0.5</v>
      </c>
      <c r="V677" s="124">
        <f t="shared" ca="1" si="930"/>
        <v>0.5</v>
      </c>
      <c r="W677" s="124"/>
      <c r="X677" s="124"/>
      <c r="Y677" s="124"/>
      <c r="Z677" s="124"/>
    </row>
    <row r="678" spans="1:26" outlineLevel="1">
      <c r="A678">
        <f t="shared" ca="1" si="931"/>
        <v>2</v>
      </c>
      <c r="B678" t="str">
        <f t="shared" ca="1" si="932"/>
        <v>EP1 LPD1 LPS1 LPM1</v>
      </c>
      <c r="C678" s="321">
        <f ca="1">IF($A678&lt;&gt;$A677,1,MOD(C677-1+(COUNTIFS(D$353:$N$353,$A678)=COUNTIFS(D678:$N678,1)),C$352)+1)</f>
        <v>1</v>
      </c>
      <c r="D678" s="319">
        <f ca="1">IF($A678&lt;&gt;D$353,0,IF($A678&lt;&gt;$A677,1,MOD(D677-1+(COUNTIFS(E$353:$N$353,$A678)=COUNTIFS(E678:$N678,1)),D$352)+1))</f>
        <v>0</v>
      </c>
      <c r="E678" s="319">
        <f ca="1">IF($A678&lt;&gt;E$353,0,IF($A678&lt;&gt;$A677,1,MOD(E677-1+(COUNTIFS(F$353:$N$353,$A678)=COUNTIFS(F678:$N678,1)),E$352)+1))</f>
        <v>0</v>
      </c>
      <c r="F678" s="319">
        <f ca="1">IF($A678&lt;&gt;F$353,0,IF($A678&lt;&gt;$A677,1,MOD(F677-1+(COUNTIFS(G$353:$N$353,$A678)=COUNTIFS(G678:$N678,1)),F$352)+1))</f>
        <v>0</v>
      </c>
      <c r="G678" s="319">
        <f ca="1">IF($A678&lt;&gt;G$353,0,IF($A678&lt;&gt;$A677,1,MOD(G677-1+(COUNTIFS(H$353:$N$353,$A678)=COUNTIFS(H678:$N678,1)),G$352)+1))</f>
        <v>1</v>
      </c>
      <c r="H678" s="319">
        <f ca="1">IF($A678&lt;&gt;H$353,0,IF($A678&lt;&gt;$A677,1,MOD(H677-1+(COUNTIFS(I$353:$N$353,$A678)=COUNTIFS(I678:$N678,1)),H$352)+1))</f>
        <v>1</v>
      </c>
      <c r="I678" s="319">
        <f ca="1">IF($A678&lt;&gt;I$353,0,IF($A678&lt;&gt;$A677,1,MOD(I677-1+(COUNTIFS(N$353:$N$353,$A678)=COUNTIFS(N678:$N678,1)),I$352)+1))</f>
        <v>1</v>
      </c>
      <c r="J678" s="319"/>
      <c r="K678" s="319"/>
      <c r="L678" s="319"/>
      <c r="M678" s="319"/>
      <c r="O678">
        <v>324</v>
      </c>
      <c r="P678" s="124">
        <f t="shared" ca="1" si="925"/>
        <v>-0.5</v>
      </c>
      <c r="Q678" s="124">
        <f t="shared" ca="1" si="926"/>
        <v>0</v>
      </c>
      <c r="R678" s="124">
        <f t="shared" ca="1" si="927"/>
        <v>0</v>
      </c>
      <c r="S678" s="124">
        <f t="shared" ca="1" si="928"/>
        <v>0</v>
      </c>
      <c r="T678" s="124">
        <v>0</v>
      </c>
      <c r="U678" s="124">
        <f t="shared" ca="1" si="929"/>
        <v>-0.5</v>
      </c>
      <c r="V678" s="124">
        <f t="shared" ca="1" si="930"/>
        <v>-0.5</v>
      </c>
      <c r="W678" s="124"/>
      <c r="X678" s="124"/>
      <c r="Y678" s="124"/>
      <c r="Z678" s="124"/>
    </row>
    <row r="679" spans="1:26" outlineLevel="1">
      <c r="A679">
        <f t="shared" ca="1" si="931"/>
        <v>2</v>
      </c>
      <c r="B679" t="str">
        <f t="shared" ca="1" si="932"/>
        <v>EP1 LPD1 LPS1 LPM2</v>
      </c>
      <c r="C679" s="321">
        <f ca="1">IF($A679&lt;&gt;$A678,1,MOD(C678-1+(COUNTIFS(D$353:$N$353,$A679)=COUNTIFS(D679:$N679,1)),C$352)+1)</f>
        <v>1</v>
      </c>
      <c r="D679" s="319">
        <f ca="1">IF($A679&lt;&gt;D$353,0,IF($A679&lt;&gt;$A678,1,MOD(D678-1+(COUNTIFS(E$353:$N$353,$A679)=COUNTIFS(E679:$N679,1)),D$352)+1))</f>
        <v>0</v>
      </c>
      <c r="E679" s="319">
        <f ca="1">IF($A679&lt;&gt;E$353,0,IF($A679&lt;&gt;$A678,1,MOD(E678-1+(COUNTIFS(F$353:$N$353,$A679)=COUNTIFS(F679:$N679,1)),E$352)+1))</f>
        <v>0</v>
      </c>
      <c r="F679" s="319">
        <f ca="1">IF($A679&lt;&gt;F$353,0,IF($A679&lt;&gt;$A678,1,MOD(F678-1+(COUNTIFS(G$353:$N$353,$A679)=COUNTIFS(G679:$N679,1)),F$352)+1))</f>
        <v>0</v>
      </c>
      <c r="G679" s="319">
        <f ca="1">IF($A679&lt;&gt;G$353,0,IF($A679&lt;&gt;$A678,1,MOD(G678-1+(COUNTIFS(H$353:$N$353,$A679)=COUNTIFS(H679:$N679,1)),G$352)+1))</f>
        <v>1</v>
      </c>
      <c r="H679" s="319">
        <f ca="1">IF($A679&lt;&gt;H$353,0,IF($A679&lt;&gt;$A678,1,MOD(H678-1+(COUNTIFS(I$353:$N$353,$A679)=COUNTIFS(I679:$N679,1)),H$352)+1))</f>
        <v>1</v>
      </c>
      <c r="I679" s="319">
        <f ca="1">IF($A679&lt;&gt;I$353,0,IF($A679&lt;&gt;$A678,1,MOD(I678-1+(COUNTIFS(N$353:$N$353,$A679)=COUNTIFS(N679:$N679,1)),I$352)+1))</f>
        <v>2</v>
      </c>
      <c r="J679" s="319"/>
      <c r="K679" s="319"/>
      <c r="L679" s="319"/>
      <c r="M679" s="319"/>
      <c r="O679">
        <v>325</v>
      </c>
      <c r="P679" s="124">
        <f t="shared" ca="1" si="925"/>
        <v>-0.5</v>
      </c>
      <c r="Q679" s="124">
        <f t="shared" ca="1" si="926"/>
        <v>0</v>
      </c>
      <c r="R679" s="124">
        <f t="shared" ca="1" si="927"/>
        <v>0</v>
      </c>
      <c r="S679" s="124">
        <f t="shared" ca="1" si="928"/>
        <v>0</v>
      </c>
      <c r="T679" s="124">
        <v>0</v>
      </c>
      <c r="U679" s="124">
        <f t="shared" ca="1" si="929"/>
        <v>-0.5</v>
      </c>
      <c r="V679" s="124">
        <f t="shared" ca="1" si="930"/>
        <v>0</v>
      </c>
      <c r="W679" s="124"/>
      <c r="X679" s="124"/>
      <c r="Y679" s="124"/>
      <c r="Z679" s="124"/>
    </row>
    <row r="680" spans="1:26" outlineLevel="1">
      <c r="A680">
        <f t="shared" ca="1" si="931"/>
        <v>2</v>
      </c>
      <c r="B680" t="str">
        <f t="shared" ca="1" si="932"/>
        <v>EP1 LPD1 LPS1 LPM3</v>
      </c>
      <c r="C680" s="321">
        <f ca="1">IF($A680&lt;&gt;$A679,1,MOD(C679-1+(COUNTIFS(D$353:$N$353,$A680)=COUNTIFS(D680:$N680,1)),C$352)+1)</f>
        <v>1</v>
      </c>
      <c r="D680" s="319">
        <f ca="1">IF($A680&lt;&gt;D$353,0,IF($A680&lt;&gt;$A679,1,MOD(D679-1+(COUNTIFS(E$353:$N$353,$A680)=COUNTIFS(E680:$N680,1)),D$352)+1))</f>
        <v>0</v>
      </c>
      <c r="E680" s="319">
        <f ca="1">IF($A680&lt;&gt;E$353,0,IF($A680&lt;&gt;$A679,1,MOD(E679-1+(COUNTIFS(F$353:$N$353,$A680)=COUNTIFS(F680:$N680,1)),E$352)+1))</f>
        <v>0</v>
      </c>
      <c r="F680" s="319">
        <f ca="1">IF($A680&lt;&gt;F$353,0,IF($A680&lt;&gt;$A679,1,MOD(F679-1+(COUNTIFS(G$353:$N$353,$A680)=COUNTIFS(G680:$N680,1)),F$352)+1))</f>
        <v>0</v>
      </c>
      <c r="G680" s="319">
        <f ca="1">IF($A680&lt;&gt;G$353,0,IF($A680&lt;&gt;$A679,1,MOD(G679-1+(COUNTIFS(H$353:$N$353,$A680)=COUNTIFS(H680:$N680,1)),G$352)+1))</f>
        <v>1</v>
      </c>
      <c r="H680" s="319">
        <f ca="1">IF($A680&lt;&gt;H$353,0,IF($A680&lt;&gt;$A679,1,MOD(H679-1+(COUNTIFS(I$353:$N$353,$A680)=COUNTIFS(I680:$N680,1)),H$352)+1))</f>
        <v>1</v>
      </c>
      <c r="I680" s="319">
        <f ca="1">IF($A680&lt;&gt;I$353,0,IF($A680&lt;&gt;$A679,1,MOD(I679-1+(COUNTIFS(N$353:$N$353,$A680)=COUNTIFS(N680:$N680,1)),I$352)+1))</f>
        <v>3</v>
      </c>
      <c r="J680" s="319"/>
      <c r="K680" s="319"/>
      <c r="L680" s="319"/>
      <c r="M680" s="319"/>
      <c r="O680">
        <v>326</v>
      </c>
      <c r="P680" s="124">
        <f t="shared" ca="1" si="925"/>
        <v>-0.5</v>
      </c>
      <c r="Q680" s="124">
        <f t="shared" ca="1" si="926"/>
        <v>0</v>
      </c>
      <c r="R680" s="124">
        <f t="shared" ca="1" si="927"/>
        <v>0</v>
      </c>
      <c r="S680" s="124">
        <f t="shared" ca="1" si="928"/>
        <v>0</v>
      </c>
      <c r="T680" s="124">
        <v>0</v>
      </c>
      <c r="U680" s="124">
        <f t="shared" ca="1" si="929"/>
        <v>-0.5</v>
      </c>
      <c r="V680" s="124">
        <f t="shared" ca="1" si="930"/>
        <v>0.5</v>
      </c>
      <c r="W680" s="124"/>
      <c r="X680" s="124"/>
      <c r="Y680" s="124"/>
      <c r="Z680" s="124"/>
    </row>
    <row r="681" spans="1:26" outlineLevel="1">
      <c r="A681">
        <f t="shared" ca="1" si="931"/>
        <v>2</v>
      </c>
      <c r="B681" t="str">
        <f t="shared" ca="1" si="932"/>
        <v>EP1 LPD1 LPS2 LPM1</v>
      </c>
      <c r="C681" s="321">
        <f ca="1">IF($A681&lt;&gt;$A680,1,MOD(C680-1+(COUNTIFS(D$353:$N$353,$A681)=COUNTIFS(D681:$N681,1)),C$352)+1)</f>
        <v>1</v>
      </c>
      <c r="D681" s="319">
        <f ca="1">IF($A681&lt;&gt;D$353,0,IF($A681&lt;&gt;$A680,1,MOD(D680-1+(COUNTIFS(E$353:$N$353,$A681)=COUNTIFS(E681:$N681,1)),D$352)+1))</f>
        <v>0</v>
      </c>
      <c r="E681" s="319">
        <f ca="1">IF($A681&lt;&gt;E$353,0,IF($A681&lt;&gt;$A680,1,MOD(E680-1+(COUNTIFS(F$353:$N$353,$A681)=COUNTIFS(F681:$N681,1)),E$352)+1))</f>
        <v>0</v>
      </c>
      <c r="F681" s="319">
        <f ca="1">IF($A681&lt;&gt;F$353,0,IF($A681&lt;&gt;$A680,1,MOD(F680-1+(COUNTIFS(G$353:$N$353,$A681)=COUNTIFS(G681:$N681,1)),F$352)+1))</f>
        <v>0</v>
      </c>
      <c r="G681" s="319">
        <f ca="1">IF($A681&lt;&gt;G$353,0,IF($A681&lt;&gt;$A680,1,MOD(G680-1+(COUNTIFS(H$353:$N$353,$A681)=COUNTIFS(H681:$N681,1)),G$352)+1))</f>
        <v>1</v>
      </c>
      <c r="H681" s="319">
        <f ca="1">IF($A681&lt;&gt;H$353,0,IF($A681&lt;&gt;$A680,1,MOD(H680-1+(COUNTIFS(I$353:$N$353,$A681)=COUNTIFS(I681:$N681,1)),H$352)+1))</f>
        <v>2</v>
      </c>
      <c r="I681" s="319">
        <f ca="1">IF($A681&lt;&gt;I$353,0,IF($A681&lt;&gt;$A680,1,MOD(I680-1+(COUNTIFS(N$353:$N$353,$A681)=COUNTIFS(N681:$N681,1)),I$352)+1))</f>
        <v>1</v>
      </c>
      <c r="J681" s="319"/>
      <c r="K681" s="319"/>
      <c r="L681" s="319"/>
      <c r="M681" s="319"/>
      <c r="O681">
        <v>327</v>
      </c>
      <c r="P681" s="124">
        <f t="shared" ca="1" si="925"/>
        <v>-0.5</v>
      </c>
      <c r="Q681" s="124">
        <f t="shared" ca="1" si="926"/>
        <v>0</v>
      </c>
      <c r="R681" s="124">
        <f t="shared" ca="1" si="927"/>
        <v>0</v>
      </c>
      <c r="S681" s="124">
        <f t="shared" ca="1" si="928"/>
        <v>0</v>
      </c>
      <c r="T681" s="124">
        <v>0</v>
      </c>
      <c r="U681" s="124">
        <f t="shared" ca="1" si="929"/>
        <v>0</v>
      </c>
      <c r="V681" s="124">
        <f t="shared" ca="1" si="930"/>
        <v>-0.5</v>
      </c>
      <c r="W681" s="124"/>
      <c r="X681" s="124"/>
      <c r="Y681" s="124"/>
      <c r="Z681" s="124"/>
    </row>
    <row r="682" spans="1:26" outlineLevel="1">
      <c r="A682">
        <f t="shared" ca="1" si="931"/>
        <v>2</v>
      </c>
      <c r="B682" t="str">
        <f t="shared" ca="1" si="932"/>
        <v>EP1 LPD1 LPS2 LPM2</v>
      </c>
      <c r="C682" s="321">
        <f ca="1">IF($A682&lt;&gt;$A681,1,MOD(C681-1+(COUNTIFS(D$353:$N$353,$A682)=COUNTIFS(D682:$N682,1)),C$352)+1)</f>
        <v>1</v>
      </c>
      <c r="D682" s="319">
        <f ca="1">IF($A682&lt;&gt;D$353,0,IF($A682&lt;&gt;$A681,1,MOD(D681-1+(COUNTIFS(E$353:$N$353,$A682)=COUNTIFS(E682:$N682,1)),D$352)+1))</f>
        <v>0</v>
      </c>
      <c r="E682" s="319">
        <f ca="1">IF($A682&lt;&gt;E$353,0,IF($A682&lt;&gt;$A681,1,MOD(E681-1+(COUNTIFS(F$353:$N$353,$A682)=COUNTIFS(F682:$N682,1)),E$352)+1))</f>
        <v>0</v>
      </c>
      <c r="F682" s="319">
        <f ca="1">IF($A682&lt;&gt;F$353,0,IF($A682&lt;&gt;$A681,1,MOD(F681-1+(COUNTIFS(G$353:$N$353,$A682)=COUNTIFS(G682:$N682,1)),F$352)+1))</f>
        <v>0</v>
      </c>
      <c r="G682" s="319">
        <f ca="1">IF($A682&lt;&gt;G$353,0,IF($A682&lt;&gt;$A681,1,MOD(G681-1+(COUNTIFS(H$353:$N$353,$A682)=COUNTIFS(H682:$N682,1)),G$352)+1))</f>
        <v>1</v>
      </c>
      <c r="H682" s="319">
        <f ca="1">IF($A682&lt;&gt;H$353,0,IF($A682&lt;&gt;$A681,1,MOD(H681-1+(COUNTIFS(I$353:$N$353,$A682)=COUNTIFS(I682:$N682,1)),H$352)+1))</f>
        <v>2</v>
      </c>
      <c r="I682" s="319">
        <f ca="1">IF($A682&lt;&gt;I$353,0,IF($A682&lt;&gt;$A681,1,MOD(I681-1+(COUNTIFS(N$353:$N$353,$A682)=COUNTIFS(N682:$N682,1)),I$352)+1))</f>
        <v>2</v>
      </c>
      <c r="J682" s="319"/>
      <c r="K682" s="319"/>
      <c r="L682" s="319"/>
      <c r="M682" s="319"/>
      <c r="O682">
        <v>328</v>
      </c>
      <c r="P682" s="124">
        <f t="shared" ca="1" si="925"/>
        <v>-0.5</v>
      </c>
      <c r="Q682" s="124">
        <f t="shared" ca="1" si="926"/>
        <v>0</v>
      </c>
      <c r="R682" s="124">
        <f t="shared" ca="1" si="927"/>
        <v>0</v>
      </c>
      <c r="S682" s="124">
        <f t="shared" ca="1" si="928"/>
        <v>0</v>
      </c>
      <c r="T682" s="124">
        <v>0</v>
      </c>
      <c r="U682" s="124">
        <f t="shared" ca="1" si="929"/>
        <v>0</v>
      </c>
      <c r="V682" s="124">
        <f t="shared" ca="1" si="930"/>
        <v>0</v>
      </c>
      <c r="W682" s="124"/>
      <c r="X682" s="124"/>
      <c r="Y682" s="124"/>
      <c r="Z682" s="124"/>
    </row>
    <row r="683" spans="1:26" outlineLevel="1">
      <c r="A683">
        <f t="shared" ca="1" si="931"/>
        <v>2</v>
      </c>
      <c r="B683" t="str">
        <f t="shared" ca="1" si="932"/>
        <v>EP1 LPD1 LPS2 LPM3</v>
      </c>
      <c r="C683" s="321">
        <f ca="1">IF($A683&lt;&gt;$A682,1,MOD(C682-1+(COUNTIFS(D$353:$N$353,$A683)=COUNTIFS(D683:$N683,1)),C$352)+1)</f>
        <v>1</v>
      </c>
      <c r="D683" s="319">
        <f ca="1">IF($A683&lt;&gt;D$353,0,IF($A683&lt;&gt;$A682,1,MOD(D682-1+(COUNTIFS(E$353:$N$353,$A683)=COUNTIFS(E683:$N683,1)),D$352)+1))</f>
        <v>0</v>
      </c>
      <c r="E683" s="319">
        <f ca="1">IF($A683&lt;&gt;E$353,0,IF($A683&lt;&gt;$A682,1,MOD(E682-1+(COUNTIFS(F$353:$N$353,$A683)=COUNTIFS(F683:$N683,1)),E$352)+1))</f>
        <v>0</v>
      </c>
      <c r="F683" s="319">
        <f ca="1">IF($A683&lt;&gt;F$353,0,IF($A683&lt;&gt;$A682,1,MOD(F682-1+(COUNTIFS(G$353:$N$353,$A683)=COUNTIFS(G683:$N683,1)),F$352)+1))</f>
        <v>0</v>
      </c>
      <c r="G683" s="319">
        <f ca="1">IF($A683&lt;&gt;G$353,0,IF($A683&lt;&gt;$A682,1,MOD(G682-1+(COUNTIFS(H$353:$N$353,$A683)=COUNTIFS(H683:$N683,1)),G$352)+1))</f>
        <v>1</v>
      </c>
      <c r="H683" s="319">
        <f ca="1">IF($A683&lt;&gt;H$353,0,IF($A683&lt;&gt;$A682,1,MOD(H682-1+(COUNTIFS(I$353:$N$353,$A683)=COUNTIFS(I683:$N683,1)),H$352)+1))</f>
        <v>2</v>
      </c>
      <c r="I683" s="319">
        <f ca="1">IF($A683&lt;&gt;I$353,0,IF($A683&lt;&gt;$A682,1,MOD(I682-1+(COUNTIFS(N$353:$N$353,$A683)=COUNTIFS(N683:$N683,1)),I$352)+1))</f>
        <v>3</v>
      </c>
      <c r="J683" s="319"/>
      <c r="K683" s="319"/>
      <c r="L683" s="319"/>
      <c r="M683" s="319"/>
      <c r="O683">
        <v>329</v>
      </c>
      <c r="P683" s="124">
        <f t="shared" ca="1" si="925"/>
        <v>-0.5</v>
      </c>
      <c r="Q683" s="124">
        <f t="shared" ca="1" si="926"/>
        <v>0</v>
      </c>
      <c r="R683" s="124">
        <f t="shared" ca="1" si="927"/>
        <v>0</v>
      </c>
      <c r="S683" s="124">
        <f t="shared" ca="1" si="928"/>
        <v>0</v>
      </c>
      <c r="T683" s="124">
        <v>0</v>
      </c>
      <c r="U683" s="124">
        <f t="shared" ca="1" si="929"/>
        <v>0</v>
      </c>
      <c r="V683" s="124">
        <f t="shared" ca="1" si="930"/>
        <v>0.5</v>
      </c>
      <c r="W683" s="124"/>
      <c r="X683" s="124"/>
      <c r="Y683" s="124"/>
      <c r="Z683" s="124"/>
    </row>
    <row r="684" spans="1:26" outlineLevel="1">
      <c r="A684">
        <f t="shared" ca="1" si="931"/>
        <v>2</v>
      </c>
      <c r="B684" t="str">
        <f t="shared" ca="1" si="932"/>
        <v>EP1 LPD1 LPS3 LPM1</v>
      </c>
      <c r="C684" s="321">
        <f ca="1">IF($A684&lt;&gt;$A683,1,MOD(C683-1+(COUNTIFS(D$353:$N$353,$A684)=COUNTIFS(D684:$N684,1)),C$352)+1)</f>
        <v>1</v>
      </c>
      <c r="D684" s="319">
        <f ca="1">IF($A684&lt;&gt;D$353,0,IF($A684&lt;&gt;$A683,1,MOD(D683-1+(COUNTIFS(E$353:$N$353,$A684)=COUNTIFS(E684:$N684,1)),D$352)+1))</f>
        <v>0</v>
      </c>
      <c r="E684" s="319">
        <f ca="1">IF($A684&lt;&gt;E$353,0,IF($A684&lt;&gt;$A683,1,MOD(E683-1+(COUNTIFS(F$353:$N$353,$A684)=COUNTIFS(F684:$N684,1)),E$352)+1))</f>
        <v>0</v>
      </c>
      <c r="F684" s="319">
        <f ca="1">IF($A684&lt;&gt;F$353,0,IF($A684&lt;&gt;$A683,1,MOD(F683-1+(COUNTIFS(G$353:$N$353,$A684)=COUNTIFS(G684:$N684,1)),F$352)+1))</f>
        <v>0</v>
      </c>
      <c r="G684" s="319">
        <f ca="1">IF($A684&lt;&gt;G$353,0,IF($A684&lt;&gt;$A683,1,MOD(G683-1+(COUNTIFS(H$353:$N$353,$A684)=COUNTIFS(H684:$N684,1)),G$352)+1))</f>
        <v>1</v>
      </c>
      <c r="H684" s="319">
        <f ca="1">IF($A684&lt;&gt;H$353,0,IF($A684&lt;&gt;$A683,1,MOD(H683-1+(COUNTIFS(I$353:$N$353,$A684)=COUNTIFS(I684:$N684,1)),H$352)+1))</f>
        <v>3</v>
      </c>
      <c r="I684" s="319">
        <f ca="1">IF($A684&lt;&gt;I$353,0,IF($A684&lt;&gt;$A683,1,MOD(I683-1+(COUNTIFS(N$353:$N$353,$A684)=COUNTIFS(N684:$N684,1)),I$352)+1))</f>
        <v>1</v>
      </c>
      <c r="J684" s="319"/>
      <c r="K684" s="319"/>
      <c r="L684" s="319"/>
      <c r="M684" s="319"/>
      <c r="O684">
        <v>330</v>
      </c>
      <c r="P684" s="124">
        <f t="shared" ca="1" si="925"/>
        <v>-0.5</v>
      </c>
      <c r="Q684" s="124">
        <f t="shared" ca="1" si="926"/>
        <v>0</v>
      </c>
      <c r="R684" s="124">
        <f t="shared" ca="1" si="927"/>
        <v>0</v>
      </c>
      <c r="S684" s="124">
        <f t="shared" ca="1" si="928"/>
        <v>0</v>
      </c>
      <c r="T684" s="124">
        <v>0</v>
      </c>
      <c r="U684" s="124">
        <f t="shared" ca="1" si="929"/>
        <v>0.5</v>
      </c>
      <c r="V684" s="124">
        <f t="shared" ca="1" si="930"/>
        <v>-0.5</v>
      </c>
      <c r="W684" s="124"/>
      <c r="X684" s="124"/>
      <c r="Y684" s="124"/>
      <c r="Z684" s="124"/>
    </row>
    <row r="685" spans="1:26" outlineLevel="1">
      <c r="A685">
        <f t="shared" ca="1" si="931"/>
        <v>2</v>
      </c>
      <c r="B685" t="str">
        <f t="shared" ca="1" si="932"/>
        <v>EP1 LPD1 LPS3 LPM2</v>
      </c>
      <c r="C685" s="321">
        <f ca="1">IF($A685&lt;&gt;$A684,1,MOD(C684-1+(COUNTIFS(D$353:$N$353,$A685)=COUNTIFS(D685:$N685,1)),C$352)+1)</f>
        <v>1</v>
      </c>
      <c r="D685" s="319">
        <f ca="1">IF($A685&lt;&gt;D$353,0,IF($A685&lt;&gt;$A684,1,MOD(D684-1+(COUNTIFS(E$353:$N$353,$A685)=COUNTIFS(E685:$N685,1)),D$352)+1))</f>
        <v>0</v>
      </c>
      <c r="E685" s="319">
        <f ca="1">IF($A685&lt;&gt;E$353,0,IF($A685&lt;&gt;$A684,1,MOD(E684-1+(COUNTIFS(F$353:$N$353,$A685)=COUNTIFS(F685:$N685,1)),E$352)+1))</f>
        <v>0</v>
      </c>
      <c r="F685" s="319">
        <f ca="1">IF($A685&lt;&gt;F$353,0,IF($A685&lt;&gt;$A684,1,MOD(F684-1+(COUNTIFS(G$353:$N$353,$A685)=COUNTIFS(G685:$N685,1)),F$352)+1))</f>
        <v>0</v>
      </c>
      <c r="G685" s="319">
        <f ca="1">IF($A685&lt;&gt;G$353,0,IF($A685&lt;&gt;$A684,1,MOD(G684-1+(COUNTIFS(H$353:$N$353,$A685)=COUNTIFS(H685:$N685,1)),G$352)+1))</f>
        <v>1</v>
      </c>
      <c r="H685" s="319">
        <f ca="1">IF($A685&lt;&gt;H$353,0,IF($A685&lt;&gt;$A684,1,MOD(H684-1+(COUNTIFS(I$353:$N$353,$A685)=COUNTIFS(I685:$N685,1)),H$352)+1))</f>
        <v>3</v>
      </c>
      <c r="I685" s="319">
        <f ca="1">IF($A685&lt;&gt;I$353,0,IF($A685&lt;&gt;$A684,1,MOD(I684-1+(COUNTIFS(N$353:$N$353,$A685)=COUNTIFS(N685:$N685,1)),I$352)+1))</f>
        <v>2</v>
      </c>
      <c r="J685" s="319"/>
      <c r="K685" s="319"/>
      <c r="L685" s="319"/>
      <c r="M685" s="319"/>
      <c r="O685">
        <v>331</v>
      </c>
      <c r="P685" s="124">
        <f t="shared" ca="1" si="925"/>
        <v>-0.5</v>
      </c>
      <c r="Q685" s="124">
        <f t="shared" ca="1" si="926"/>
        <v>0</v>
      </c>
      <c r="R685" s="124">
        <f t="shared" ca="1" si="927"/>
        <v>0</v>
      </c>
      <c r="S685" s="124">
        <f t="shared" ca="1" si="928"/>
        <v>0</v>
      </c>
      <c r="T685" s="124">
        <v>0</v>
      </c>
      <c r="U685" s="124">
        <f t="shared" ca="1" si="929"/>
        <v>0.5</v>
      </c>
      <c r="V685" s="124">
        <f t="shared" ca="1" si="930"/>
        <v>0</v>
      </c>
      <c r="W685" s="124"/>
      <c r="X685" s="124"/>
      <c r="Y685" s="124"/>
      <c r="Z685" s="124"/>
    </row>
    <row r="686" spans="1:26" outlineLevel="1">
      <c r="A686">
        <f t="shared" ca="1" si="931"/>
        <v>2</v>
      </c>
      <c r="B686" t="str">
        <f t="shared" ca="1" si="932"/>
        <v>EP1 LPD1 LPS3 LPM3</v>
      </c>
      <c r="C686" s="321">
        <f ca="1">IF($A686&lt;&gt;$A685,1,MOD(C685-1+(COUNTIFS(D$353:$N$353,$A686)=COUNTIFS(D686:$N686,1)),C$352)+1)</f>
        <v>1</v>
      </c>
      <c r="D686" s="319">
        <f ca="1">IF($A686&lt;&gt;D$353,0,IF($A686&lt;&gt;$A685,1,MOD(D685-1+(COUNTIFS(E$353:$N$353,$A686)=COUNTIFS(E686:$N686,1)),D$352)+1))</f>
        <v>0</v>
      </c>
      <c r="E686" s="319">
        <f ca="1">IF($A686&lt;&gt;E$353,0,IF($A686&lt;&gt;$A685,1,MOD(E685-1+(COUNTIFS(F$353:$N$353,$A686)=COUNTIFS(F686:$N686,1)),E$352)+1))</f>
        <v>0</v>
      </c>
      <c r="F686" s="319">
        <f ca="1">IF($A686&lt;&gt;F$353,0,IF($A686&lt;&gt;$A685,1,MOD(F685-1+(COUNTIFS(G$353:$N$353,$A686)=COUNTIFS(G686:$N686,1)),F$352)+1))</f>
        <v>0</v>
      </c>
      <c r="G686" s="319">
        <f ca="1">IF($A686&lt;&gt;G$353,0,IF($A686&lt;&gt;$A685,1,MOD(G685-1+(COUNTIFS(H$353:$N$353,$A686)=COUNTIFS(H686:$N686,1)),G$352)+1))</f>
        <v>1</v>
      </c>
      <c r="H686" s="319">
        <f ca="1">IF($A686&lt;&gt;H$353,0,IF($A686&lt;&gt;$A685,1,MOD(H685-1+(COUNTIFS(I$353:$N$353,$A686)=COUNTIFS(I686:$N686,1)),H$352)+1))</f>
        <v>3</v>
      </c>
      <c r="I686" s="319">
        <f ca="1">IF($A686&lt;&gt;I$353,0,IF($A686&lt;&gt;$A685,1,MOD(I685-1+(COUNTIFS(N$353:$N$353,$A686)=COUNTIFS(N686:$N686,1)),I$352)+1))</f>
        <v>3</v>
      </c>
      <c r="J686" s="319"/>
      <c r="K686" s="319"/>
      <c r="L686" s="319"/>
      <c r="M686" s="319"/>
      <c r="O686">
        <v>332</v>
      </c>
      <c r="P686" s="124">
        <f t="shared" ca="1" si="925"/>
        <v>-0.5</v>
      </c>
      <c r="Q686" s="124">
        <f t="shared" ca="1" si="926"/>
        <v>0</v>
      </c>
      <c r="R686" s="124">
        <f t="shared" ca="1" si="927"/>
        <v>0</v>
      </c>
      <c r="S686" s="124">
        <f t="shared" ca="1" si="928"/>
        <v>0</v>
      </c>
      <c r="T686" s="124">
        <v>0</v>
      </c>
      <c r="U686" s="124">
        <f t="shared" ca="1" si="929"/>
        <v>0.5</v>
      </c>
      <c r="V686" s="124">
        <f t="shared" ca="1" si="930"/>
        <v>0.5</v>
      </c>
      <c r="W686" s="124"/>
      <c r="X686" s="124"/>
      <c r="Y686" s="124"/>
      <c r="Z686" s="124"/>
    </row>
    <row r="687" spans="1:26" outlineLevel="1">
      <c r="A687">
        <f t="shared" ca="1" si="931"/>
        <v>2</v>
      </c>
      <c r="B687" t="str">
        <f t="shared" ca="1" si="932"/>
        <v>EP2 LPD1 LPS1 LPM1</v>
      </c>
      <c r="C687" s="321">
        <f ca="1">IF($A687&lt;&gt;$A686,1,MOD(C686-1+(COUNTIFS(D$353:$N$353,$A687)=COUNTIFS(D687:$N687,1)),C$352)+1)</f>
        <v>2</v>
      </c>
      <c r="D687" s="319">
        <f ca="1">IF($A687&lt;&gt;D$353,0,IF($A687&lt;&gt;$A686,1,MOD(D686-1+(COUNTIFS(E$353:$N$353,$A687)=COUNTIFS(E687:$N687,1)),D$352)+1))</f>
        <v>0</v>
      </c>
      <c r="E687" s="319">
        <f ca="1">IF($A687&lt;&gt;E$353,0,IF($A687&lt;&gt;$A686,1,MOD(E686-1+(COUNTIFS(F$353:$N$353,$A687)=COUNTIFS(F687:$N687,1)),E$352)+1))</f>
        <v>0</v>
      </c>
      <c r="F687" s="319">
        <f ca="1">IF($A687&lt;&gt;F$353,0,IF($A687&lt;&gt;$A686,1,MOD(F686-1+(COUNTIFS(G$353:$N$353,$A687)=COUNTIFS(G687:$N687,1)),F$352)+1))</f>
        <v>0</v>
      </c>
      <c r="G687" s="319">
        <f ca="1">IF($A687&lt;&gt;G$353,0,IF($A687&lt;&gt;$A686,1,MOD(G686-1+(COUNTIFS(H$353:$N$353,$A687)=COUNTIFS(H687:$N687,1)),G$352)+1))</f>
        <v>1</v>
      </c>
      <c r="H687" s="319">
        <f ca="1">IF($A687&lt;&gt;H$353,0,IF($A687&lt;&gt;$A686,1,MOD(H686-1+(COUNTIFS(I$353:$N$353,$A687)=COUNTIFS(I687:$N687,1)),H$352)+1))</f>
        <v>1</v>
      </c>
      <c r="I687" s="319">
        <f ca="1">IF($A687&lt;&gt;I$353,0,IF($A687&lt;&gt;$A686,1,MOD(I686-1+(COUNTIFS(N$353:$N$353,$A687)=COUNTIFS(N687:$N687,1)),I$352)+1))</f>
        <v>1</v>
      </c>
      <c r="J687" s="319"/>
      <c r="K687" s="319"/>
      <c r="L687" s="319"/>
      <c r="M687" s="319"/>
      <c r="O687">
        <v>333</v>
      </c>
      <c r="P687" s="124">
        <f t="shared" ca="1" si="925"/>
        <v>0</v>
      </c>
      <c r="Q687" s="124">
        <f t="shared" ca="1" si="926"/>
        <v>0</v>
      </c>
      <c r="R687" s="124">
        <f t="shared" ca="1" si="927"/>
        <v>0</v>
      </c>
      <c r="S687" s="124">
        <f t="shared" ca="1" si="928"/>
        <v>0</v>
      </c>
      <c r="T687" s="124">
        <v>0</v>
      </c>
      <c r="U687" s="124">
        <f t="shared" ca="1" si="929"/>
        <v>-0.5</v>
      </c>
      <c r="V687" s="124">
        <f t="shared" ca="1" si="930"/>
        <v>-0.5</v>
      </c>
      <c r="W687" s="124"/>
      <c r="X687" s="124"/>
      <c r="Y687" s="124"/>
      <c r="Z687" s="124"/>
    </row>
    <row r="688" spans="1:26" outlineLevel="1">
      <c r="A688">
        <f t="shared" ca="1" si="931"/>
        <v>2</v>
      </c>
      <c r="B688" t="str">
        <f t="shared" ca="1" si="932"/>
        <v>EP2 LPD1 LPS1 LPM2</v>
      </c>
      <c r="C688" s="321">
        <f ca="1">IF($A688&lt;&gt;$A687,1,MOD(C687-1+(COUNTIFS(D$353:$N$353,$A688)=COUNTIFS(D688:$N688,1)),C$352)+1)</f>
        <v>2</v>
      </c>
      <c r="D688" s="319">
        <f ca="1">IF($A688&lt;&gt;D$353,0,IF($A688&lt;&gt;$A687,1,MOD(D687-1+(COUNTIFS(E$353:$N$353,$A688)=COUNTIFS(E688:$N688,1)),D$352)+1))</f>
        <v>0</v>
      </c>
      <c r="E688" s="319">
        <f ca="1">IF($A688&lt;&gt;E$353,0,IF($A688&lt;&gt;$A687,1,MOD(E687-1+(COUNTIFS(F$353:$N$353,$A688)=COUNTIFS(F688:$N688,1)),E$352)+1))</f>
        <v>0</v>
      </c>
      <c r="F688" s="319">
        <f ca="1">IF($A688&lt;&gt;F$353,0,IF($A688&lt;&gt;$A687,1,MOD(F687-1+(COUNTIFS(G$353:$N$353,$A688)=COUNTIFS(G688:$N688,1)),F$352)+1))</f>
        <v>0</v>
      </c>
      <c r="G688" s="319">
        <f ca="1">IF($A688&lt;&gt;G$353,0,IF($A688&lt;&gt;$A687,1,MOD(G687-1+(COUNTIFS(H$353:$N$353,$A688)=COUNTIFS(H688:$N688,1)),G$352)+1))</f>
        <v>1</v>
      </c>
      <c r="H688" s="319">
        <f ca="1">IF($A688&lt;&gt;H$353,0,IF($A688&lt;&gt;$A687,1,MOD(H687-1+(COUNTIFS(I$353:$N$353,$A688)=COUNTIFS(I688:$N688,1)),H$352)+1))</f>
        <v>1</v>
      </c>
      <c r="I688" s="319">
        <f ca="1">IF($A688&lt;&gt;I$353,0,IF($A688&lt;&gt;$A687,1,MOD(I687-1+(COUNTIFS(N$353:$N$353,$A688)=COUNTIFS(N688:$N688,1)),I$352)+1))</f>
        <v>2</v>
      </c>
      <c r="J688" s="319"/>
      <c r="K688" s="319"/>
      <c r="L688" s="319"/>
      <c r="M688" s="319"/>
      <c r="O688">
        <v>334</v>
      </c>
      <c r="P688" s="124">
        <f t="shared" ca="1" si="925"/>
        <v>0</v>
      </c>
      <c r="Q688" s="124">
        <f t="shared" ca="1" si="926"/>
        <v>0</v>
      </c>
      <c r="R688" s="124">
        <f t="shared" ca="1" si="927"/>
        <v>0</v>
      </c>
      <c r="S688" s="124">
        <f t="shared" ca="1" si="928"/>
        <v>0</v>
      </c>
      <c r="T688" s="124">
        <v>0</v>
      </c>
      <c r="U688" s="124">
        <f t="shared" ca="1" si="929"/>
        <v>-0.5</v>
      </c>
      <c r="V688" s="124">
        <f t="shared" ca="1" si="930"/>
        <v>0</v>
      </c>
      <c r="W688" s="124"/>
      <c r="X688" s="124"/>
      <c r="Y688" s="124"/>
      <c r="Z688" s="124"/>
    </row>
    <row r="689" spans="1:28" outlineLevel="1">
      <c r="A689">
        <f t="shared" ca="1" si="931"/>
        <v>2</v>
      </c>
      <c r="B689" t="str">
        <f t="shared" ca="1" si="932"/>
        <v>EP2 LPD1 LPS1 LPM3</v>
      </c>
      <c r="C689" s="321">
        <f ca="1">IF($A689&lt;&gt;$A688,1,MOD(C688-1+(COUNTIFS(D$353:$N$353,$A689)=COUNTIFS(D689:$N689,1)),C$352)+1)</f>
        <v>2</v>
      </c>
      <c r="D689" s="319">
        <f ca="1">IF($A689&lt;&gt;D$353,0,IF($A689&lt;&gt;$A688,1,MOD(D688-1+(COUNTIFS(E$353:$N$353,$A689)=COUNTIFS(E689:$N689,1)),D$352)+1))</f>
        <v>0</v>
      </c>
      <c r="E689" s="319">
        <f ca="1">IF($A689&lt;&gt;E$353,0,IF($A689&lt;&gt;$A688,1,MOD(E688-1+(COUNTIFS(F$353:$N$353,$A689)=COUNTIFS(F689:$N689,1)),E$352)+1))</f>
        <v>0</v>
      </c>
      <c r="F689" s="319">
        <f ca="1">IF($A689&lt;&gt;F$353,0,IF($A689&lt;&gt;$A688,1,MOD(F688-1+(COUNTIFS(G$353:$N$353,$A689)=COUNTIFS(G689:$N689,1)),F$352)+1))</f>
        <v>0</v>
      </c>
      <c r="G689" s="319">
        <f ca="1">IF($A689&lt;&gt;G$353,0,IF($A689&lt;&gt;$A688,1,MOD(G688-1+(COUNTIFS(H$353:$N$353,$A689)=COUNTIFS(H689:$N689,1)),G$352)+1))</f>
        <v>1</v>
      </c>
      <c r="H689" s="319">
        <f ca="1">IF($A689&lt;&gt;H$353,0,IF($A689&lt;&gt;$A688,1,MOD(H688-1+(COUNTIFS(I$353:$N$353,$A689)=COUNTIFS(I689:$N689,1)),H$352)+1))</f>
        <v>1</v>
      </c>
      <c r="I689" s="319">
        <f ca="1">IF($A689&lt;&gt;I$353,0,IF($A689&lt;&gt;$A688,1,MOD(I688-1+(COUNTIFS(N$353:$N$353,$A689)=COUNTIFS(N689:$N689,1)),I$352)+1))</f>
        <v>3</v>
      </c>
      <c r="J689" s="319"/>
      <c r="K689" s="319"/>
      <c r="L689" s="319"/>
      <c r="M689" s="319"/>
      <c r="O689">
        <v>335</v>
      </c>
      <c r="P689" s="124">
        <f t="shared" ca="1" si="925"/>
        <v>0</v>
      </c>
      <c r="Q689" s="124">
        <f t="shared" ca="1" si="926"/>
        <v>0</v>
      </c>
      <c r="R689" s="124">
        <f t="shared" ca="1" si="927"/>
        <v>0</v>
      </c>
      <c r="S689" s="124">
        <f t="shared" ca="1" si="928"/>
        <v>0</v>
      </c>
      <c r="T689" s="124">
        <v>0</v>
      </c>
      <c r="U689" s="124">
        <f t="shared" ca="1" si="929"/>
        <v>-0.5</v>
      </c>
      <c r="V689" s="124">
        <f t="shared" ca="1" si="930"/>
        <v>0.5</v>
      </c>
      <c r="W689" s="124"/>
      <c r="X689" s="124"/>
      <c r="Y689" s="124"/>
      <c r="Z689" s="124"/>
    </row>
    <row r="690" spans="1:28" outlineLevel="1">
      <c r="A690">
        <f t="shared" ca="1" si="931"/>
        <v>2</v>
      </c>
      <c r="B690" t="str">
        <f t="shared" ca="1" si="932"/>
        <v>EP2 LPD1 LPS2 LPM1</v>
      </c>
      <c r="C690" s="321">
        <f ca="1">IF($A690&lt;&gt;$A689,1,MOD(C689-1+(COUNTIFS(D$353:$N$353,$A690)=COUNTIFS(D690:$N690,1)),C$352)+1)</f>
        <v>2</v>
      </c>
      <c r="D690" s="319">
        <f ca="1">IF($A690&lt;&gt;D$353,0,IF($A690&lt;&gt;$A689,1,MOD(D689-1+(COUNTIFS(E$353:$N$353,$A690)=COUNTIFS(E690:$N690,1)),D$352)+1))</f>
        <v>0</v>
      </c>
      <c r="E690" s="319">
        <f ca="1">IF($A690&lt;&gt;E$353,0,IF($A690&lt;&gt;$A689,1,MOD(E689-1+(COUNTIFS(F$353:$N$353,$A690)=COUNTIFS(F690:$N690,1)),E$352)+1))</f>
        <v>0</v>
      </c>
      <c r="F690" s="319">
        <f ca="1">IF($A690&lt;&gt;F$353,0,IF($A690&lt;&gt;$A689,1,MOD(F689-1+(COUNTIFS(G$353:$N$353,$A690)=COUNTIFS(G690:$N690,1)),F$352)+1))</f>
        <v>0</v>
      </c>
      <c r="G690" s="319">
        <f ca="1">IF($A690&lt;&gt;G$353,0,IF($A690&lt;&gt;$A689,1,MOD(G689-1+(COUNTIFS(H$353:$N$353,$A690)=COUNTIFS(H690:$N690,1)),G$352)+1))</f>
        <v>1</v>
      </c>
      <c r="H690" s="319">
        <f ca="1">IF($A690&lt;&gt;H$353,0,IF($A690&lt;&gt;$A689,1,MOD(H689-1+(COUNTIFS(I$353:$N$353,$A690)=COUNTIFS(I690:$N690,1)),H$352)+1))</f>
        <v>2</v>
      </c>
      <c r="I690" s="319">
        <f ca="1">IF($A690&lt;&gt;I$353,0,IF($A690&lt;&gt;$A689,1,MOD(I689-1+(COUNTIFS(N$353:$N$353,$A690)=COUNTIFS(N690:$N690,1)),I$352)+1))</f>
        <v>1</v>
      </c>
      <c r="J690" s="319"/>
      <c r="K690" s="319"/>
      <c r="L690" s="319"/>
      <c r="M690" s="319"/>
      <c r="O690">
        <v>336</v>
      </c>
      <c r="P690" s="124">
        <f t="shared" ca="1" si="925"/>
        <v>0</v>
      </c>
      <c r="Q690" s="124">
        <f t="shared" ca="1" si="926"/>
        <v>0</v>
      </c>
      <c r="R690" s="124">
        <f t="shared" ca="1" si="927"/>
        <v>0</v>
      </c>
      <c r="S690" s="124">
        <f t="shared" ca="1" si="928"/>
        <v>0</v>
      </c>
      <c r="T690" s="124">
        <v>0</v>
      </c>
      <c r="U690" s="124">
        <f t="shared" ca="1" si="929"/>
        <v>0</v>
      </c>
      <c r="V690" s="124">
        <f t="shared" ca="1" si="930"/>
        <v>-0.5</v>
      </c>
      <c r="W690" s="124"/>
      <c r="X690" s="124"/>
      <c r="Y690" s="124"/>
      <c r="Z690" s="124"/>
    </row>
    <row r="691" spans="1:28" outlineLevel="1">
      <c r="N691" s="12">
        <v>-0.25</v>
      </c>
      <c r="O691">
        <f ca="1">OFFSET(O691,-1,0)+1</f>
        <v>337</v>
      </c>
      <c r="P691" s="364">
        <f t="shared" ref="P691:T694" si="933">$N691*0</f>
        <v>0</v>
      </c>
      <c r="Q691" s="364">
        <f t="shared" si="933"/>
        <v>0</v>
      </c>
      <c r="R691" s="364">
        <f t="shared" si="933"/>
        <v>0</v>
      </c>
      <c r="S691" s="364">
        <f t="shared" si="933"/>
        <v>0</v>
      </c>
      <c r="T691" s="364">
        <f t="shared" si="933"/>
        <v>0</v>
      </c>
      <c r="U691" s="364">
        <f>$N691/2</f>
        <v>-0.125</v>
      </c>
      <c r="V691" s="364">
        <f>$N691*2</f>
        <v>-0.5</v>
      </c>
      <c r="W691" s="364"/>
      <c r="X691" s="364"/>
      <c r="Y691" s="364"/>
      <c r="Z691" s="364"/>
      <c r="AB691" t="s">
        <v>1368</v>
      </c>
    </row>
    <row r="692" spans="1:28" outlineLevel="1">
      <c r="N692" s="12">
        <v>-0.5</v>
      </c>
      <c r="O692">
        <f t="shared" ref="O692:O706" ca="1" si="934">OFFSET(O692,-1,0)+1</f>
        <v>338</v>
      </c>
      <c r="P692" s="364">
        <f t="shared" si="933"/>
        <v>0</v>
      </c>
      <c r="Q692" s="364">
        <f t="shared" si="933"/>
        <v>0</v>
      </c>
      <c r="R692" s="364">
        <f t="shared" si="933"/>
        <v>0</v>
      </c>
      <c r="S692" s="364">
        <f t="shared" si="933"/>
        <v>0</v>
      </c>
      <c r="T692" s="364">
        <f t="shared" si="933"/>
        <v>0</v>
      </c>
      <c r="U692" s="364">
        <f>$N692/2</f>
        <v>-0.25</v>
      </c>
      <c r="V692" s="364">
        <f>$N692*2</f>
        <v>-1</v>
      </c>
      <c r="W692" s="364"/>
      <c r="X692" s="364"/>
      <c r="Y692" s="364"/>
      <c r="Z692" s="364"/>
    </row>
    <row r="693" spans="1:28" outlineLevel="1">
      <c r="N693" s="12">
        <v>-0.75</v>
      </c>
      <c r="O693">
        <f t="shared" ca="1" si="934"/>
        <v>339</v>
      </c>
      <c r="P693" s="364">
        <f t="shared" si="933"/>
        <v>0</v>
      </c>
      <c r="Q693" s="364">
        <f t="shared" si="933"/>
        <v>0</v>
      </c>
      <c r="R693" s="364">
        <f t="shared" si="933"/>
        <v>0</v>
      </c>
      <c r="S693" s="364">
        <f t="shared" si="933"/>
        <v>0</v>
      </c>
      <c r="T693" s="364">
        <f t="shared" si="933"/>
        <v>0</v>
      </c>
      <c r="U693" s="364">
        <f>$N693/2</f>
        <v>-0.375</v>
      </c>
      <c r="V693" s="364">
        <f>$N693*2</f>
        <v>-1.5</v>
      </c>
      <c r="W693" s="364"/>
      <c r="X693" s="364"/>
      <c r="Y693" s="364"/>
      <c r="Z693" s="364"/>
    </row>
    <row r="694" spans="1:28" outlineLevel="1">
      <c r="N694" s="12">
        <v>-1</v>
      </c>
      <c r="O694">
        <f t="shared" ca="1" si="934"/>
        <v>340</v>
      </c>
      <c r="P694" s="364">
        <f t="shared" si="933"/>
        <v>0</v>
      </c>
      <c r="Q694" s="364">
        <f t="shared" si="933"/>
        <v>0</v>
      </c>
      <c r="R694" s="364">
        <f t="shared" si="933"/>
        <v>0</v>
      </c>
      <c r="S694" s="364">
        <f t="shared" si="933"/>
        <v>0</v>
      </c>
      <c r="T694" s="364">
        <f t="shared" si="933"/>
        <v>0</v>
      </c>
      <c r="U694" s="364">
        <f>$N694/2</f>
        <v>-0.5</v>
      </c>
      <c r="V694" s="364">
        <f>$N694*2</f>
        <v>-2</v>
      </c>
      <c r="W694" s="364"/>
      <c r="X694" s="364"/>
      <c r="Y694" s="364"/>
      <c r="Z694" s="364"/>
    </row>
    <row r="695" spans="1:28" outlineLevel="1">
      <c r="O695">
        <f t="shared" ca="1" si="934"/>
        <v>341</v>
      </c>
      <c r="P695" s="12">
        <v>-1</v>
      </c>
      <c r="Q695" s="364">
        <v>0</v>
      </c>
      <c r="R695" s="364">
        <v>0</v>
      </c>
      <c r="S695" s="364">
        <v>0</v>
      </c>
      <c r="T695" s="364">
        <v>0</v>
      </c>
      <c r="U695" s="364">
        <f t="shared" ref="U695:U706" si="935">$P695/2</f>
        <v>-0.5</v>
      </c>
      <c r="V695" s="364">
        <f t="shared" ref="V695:V706" si="936">$P695*2</f>
        <v>-2</v>
      </c>
      <c r="W695" s="364"/>
      <c r="X695" s="364"/>
      <c r="Y695" s="364"/>
      <c r="Z695" s="364"/>
      <c r="AB695" t="s">
        <v>1358</v>
      </c>
    </row>
    <row r="696" spans="1:28" outlineLevel="1">
      <c r="O696">
        <f t="shared" ca="1" si="934"/>
        <v>342</v>
      </c>
      <c r="P696" s="12">
        <v>-1</v>
      </c>
      <c r="Q696" s="364">
        <f t="shared" ref="Q696:Q706" si="937">$P696</f>
        <v>-1</v>
      </c>
      <c r="R696" s="364">
        <v>0</v>
      </c>
      <c r="S696" s="364">
        <f t="shared" ref="S696:S706" si="938">$P696</f>
        <v>-1</v>
      </c>
      <c r="T696" s="364">
        <v>0</v>
      </c>
      <c r="U696" s="364">
        <f t="shared" si="935"/>
        <v>-0.5</v>
      </c>
      <c r="V696" s="364">
        <f t="shared" si="936"/>
        <v>-2</v>
      </c>
      <c r="W696" s="364"/>
      <c r="X696" s="364"/>
      <c r="Y696" s="364"/>
      <c r="Z696" s="364"/>
    </row>
    <row r="697" spans="1:28" outlineLevel="1">
      <c r="O697">
        <f t="shared" ca="1" si="934"/>
        <v>343</v>
      </c>
      <c r="P697" s="12">
        <v>-1</v>
      </c>
      <c r="Q697" s="364">
        <f t="shared" si="937"/>
        <v>-1</v>
      </c>
      <c r="R697" s="364">
        <v>0</v>
      </c>
      <c r="S697" s="364">
        <f t="shared" si="938"/>
        <v>-1</v>
      </c>
      <c r="T697" s="364">
        <v>0</v>
      </c>
      <c r="U697" s="364">
        <f t="shared" si="935"/>
        <v>-0.5</v>
      </c>
      <c r="V697" s="364">
        <f t="shared" si="936"/>
        <v>-2</v>
      </c>
      <c r="W697" s="364"/>
      <c r="X697" s="364"/>
      <c r="Y697" s="364"/>
      <c r="Z697" s="364"/>
    </row>
    <row r="698" spans="1:28" outlineLevel="1">
      <c r="O698">
        <f t="shared" ca="1" si="934"/>
        <v>344</v>
      </c>
      <c r="P698" s="12">
        <v>-1</v>
      </c>
      <c r="Q698" s="364">
        <f t="shared" si="937"/>
        <v>-1</v>
      </c>
      <c r="R698" s="364">
        <v>0</v>
      </c>
      <c r="S698" s="364">
        <f t="shared" si="938"/>
        <v>-1</v>
      </c>
      <c r="T698" s="364">
        <v>0</v>
      </c>
      <c r="U698" s="364">
        <f t="shared" si="935"/>
        <v>-0.5</v>
      </c>
      <c r="V698" s="364">
        <f t="shared" si="936"/>
        <v>-2</v>
      </c>
      <c r="W698" s="364"/>
      <c r="X698" s="364"/>
      <c r="Y698" s="364"/>
      <c r="Z698" s="364"/>
    </row>
    <row r="699" spans="1:28" outlineLevel="1">
      <c r="O699">
        <f t="shared" ca="1" si="934"/>
        <v>345</v>
      </c>
      <c r="P699" s="12">
        <v>-1</v>
      </c>
      <c r="Q699" s="364">
        <f t="shared" si="937"/>
        <v>-1</v>
      </c>
      <c r="R699" s="364">
        <v>0</v>
      </c>
      <c r="S699" s="364">
        <f t="shared" si="938"/>
        <v>-1</v>
      </c>
      <c r="T699" s="364">
        <v>0</v>
      </c>
      <c r="U699" s="364">
        <f t="shared" si="935"/>
        <v>-0.5</v>
      </c>
      <c r="V699" s="364">
        <f t="shared" si="936"/>
        <v>-2</v>
      </c>
      <c r="W699" s="364"/>
      <c r="X699" s="364"/>
      <c r="Y699" s="364"/>
      <c r="Z699" s="364"/>
    </row>
    <row r="700" spans="1:28" outlineLevel="1">
      <c r="O700">
        <f t="shared" ca="1" si="934"/>
        <v>346</v>
      </c>
      <c r="P700" s="12">
        <v>-1</v>
      </c>
      <c r="Q700" s="364">
        <f t="shared" si="937"/>
        <v>-1</v>
      </c>
      <c r="R700" s="364">
        <v>0</v>
      </c>
      <c r="S700" s="364">
        <f t="shared" si="938"/>
        <v>-1</v>
      </c>
      <c r="T700" s="364">
        <v>0</v>
      </c>
      <c r="U700" s="364">
        <f t="shared" si="935"/>
        <v>-0.5</v>
      </c>
      <c r="V700" s="364">
        <f t="shared" si="936"/>
        <v>-2</v>
      </c>
      <c r="W700" s="364"/>
      <c r="X700" s="364"/>
      <c r="Y700" s="364"/>
      <c r="Z700" s="364"/>
    </row>
    <row r="701" spans="1:28" outlineLevel="1">
      <c r="O701">
        <f t="shared" ca="1" si="934"/>
        <v>347</v>
      </c>
      <c r="P701" s="12">
        <v>-1</v>
      </c>
      <c r="Q701" s="364">
        <f t="shared" si="937"/>
        <v>-1</v>
      </c>
      <c r="R701" s="364">
        <v>0</v>
      </c>
      <c r="S701" s="364">
        <f t="shared" si="938"/>
        <v>-1</v>
      </c>
      <c r="T701" s="364">
        <v>0</v>
      </c>
      <c r="U701" s="364">
        <f t="shared" si="935"/>
        <v>-0.5</v>
      </c>
      <c r="V701" s="364">
        <f t="shared" si="936"/>
        <v>-2</v>
      </c>
      <c r="W701" s="364"/>
      <c r="X701" s="364"/>
      <c r="Y701" s="364"/>
      <c r="Z701" s="364"/>
    </row>
    <row r="702" spans="1:28" outlineLevel="1">
      <c r="O702">
        <f t="shared" ca="1" si="934"/>
        <v>348</v>
      </c>
      <c r="P702" s="12">
        <v>-1</v>
      </c>
      <c r="Q702" s="364">
        <f t="shared" si="937"/>
        <v>-1</v>
      </c>
      <c r="R702" s="364">
        <v>0</v>
      </c>
      <c r="S702" s="364">
        <f t="shared" si="938"/>
        <v>-1</v>
      </c>
      <c r="T702" s="364">
        <v>0</v>
      </c>
      <c r="U702" s="364">
        <f t="shared" si="935"/>
        <v>-0.5</v>
      </c>
      <c r="V702" s="364">
        <f t="shared" si="936"/>
        <v>-2</v>
      </c>
      <c r="W702" s="364"/>
      <c r="X702" s="364"/>
      <c r="Y702" s="364"/>
      <c r="Z702" s="364"/>
    </row>
    <row r="703" spans="1:28" outlineLevel="1">
      <c r="O703">
        <f t="shared" ca="1" si="934"/>
        <v>349</v>
      </c>
      <c r="P703" s="12">
        <v>-1</v>
      </c>
      <c r="Q703" s="364">
        <f t="shared" si="937"/>
        <v>-1</v>
      </c>
      <c r="R703" s="364">
        <v>0</v>
      </c>
      <c r="S703" s="364">
        <f t="shared" si="938"/>
        <v>-1</v>
      </c>
      <c r="T703" s="364">
        <v>0</v>
      </c>
      <c r="U703" s="364">
        <f t="shared" si="935"/>
        <v>-0.5</v>
      </c>
      <c r="V703" s="364">
        <f t="shared" si="936"/>
        <v>-2</v>
      </c>
      <c r="W703" s="364"/>
      <c r="X703" s="364"/>
      <c r="Y703" s="364"/>
      <c r="Z703" s="364"/>
    </row>
    <row r="704" spans="1:28" outlineLevel="1">
      <c r="O704">
        <f t="shared" ca="1" si="934"/>
        <v>350</v>
      </c>
      <c r="P704" s="12">
        <v>-1</v>
      </c>
      <c r="Q704" s="364">
        <f t="shared" si="937"/>
        <v>-1</v>
      </c>
      <c r="R704" s="364">
        <v>0</v>
      </c>
      <c r="S704" s="364">
        <f t="shared" si="938"/>
        <v>-1</v>
      </c>
      <c r="T704" s="364">
        <v>0</v>
      </c>
      <c r="U704" s="364">
        <f t="shared" si="935"/>
        <v>-0.5</v>
      </c>
      <c r="V704" s="364">
        <f t="shared" si="936"/>
        <v>-2</v>
      </c>
      <c r="W704" s="364"/>
      <c r="X704" s="364"/>
      <c r="Y704" s="364"/>
      <c r="Z704" s="364"/>
    </row>
    <row r="705" spans="1:30" outlineLevel="1">
      <c r="O705">
        <f t="shared" ca="1" si="934"/>
        <v>351</v>
      </c>
      <c r="P705" s="12">
        <v>-1</v>
      </c>
      <c r="Q705" s="364">
        <f t="shared" si="937"/>
        <v>-1</v>
      </c>
      <c r="R705" s="364">
        <v>0</v>
      </c>
      <c r="S705" s="364">
        <f t="shared" si="938"/>
        <v>-1</v>
      </c>
      <c r="T705" s="364">
        <v>0</v>
      </c>
      <c r="U705" s="364">
        <f t="shared" si="935"/>
        <v>-0.5</v>
      </c>
      <c r="V705" s="364">
        <f t="shared" si="936"/>
        <v>-2</v>
      </c>
      <c r="W705" s="364"/>
      <c r="X705" s="364"/>
      <c r="Y705" s="364"/>
      <c r="Z705" s="364"/>
    </row>
    <row r="706" spans="1:30" outlineLevel="1">
      <c r="O706">
        <f t="shared" ca="1" si="934"/>
        <v>352</v>
      </c>
      <c r="P706" s="12">
        <v>-1</v>
      </c>
      <c r="Q706" s="364">
        <f t="shared" si="937"/>
        <v>-1</v>
      </c>
      <c r="R706" s="364">
        <v>0</v>
      </c>
      <c r="S706" s="364">
        <f t="shared" si="938"/>
        <v>-1</v>
      </c>
      <c r="T706" s="364">
        <v>0</v>
      </c>
      <c r="U706" s="364">
        <f t="shared" si="935"/>
        <v>-0.5</v>
      </c>
      <c r="V706" s="364">
        <f t="shared" si="936"/>
        <v>-2</v>
      </c>
      <c r="W706" s="364"/>
      <c r="X706" s="364"/>
      <c r="Y706" s="364"/>
      <c r="Z706" s="364"/>
    </row>
    <row r="707" spans="1:30" outlineLevel="1"/>
    <row r="709" spans="1:30">
      <c r="A709" s="16" t="s">
        <v>1400</v>
      </c>
    </row>
    <row r="710" spans="1:30" ht="17.25" outlineLevel="1">
      <c r="C710">
        <v>1</v>
      </c>
      <c r="H710" s="147" t="s">
        <v>1401</v>
      </c>
      <c r="I710" s="147"/>
      <c r="J710" s="147"/>
      <c r="K710" s="147"/>
      <c r="L710" s="147"/>
      <c r="M710" s="147"/>
      <c r="N710" s="147"/>
      <c r="O710" s="147"/>
      <c r="P710" s="147"/>
      <c r="Q710" s="147"/>
      <c r="R710" s="147"/>
      <c r="S710" s="147"/>
      <c r="T710" s="147"/>
      <c r="U710" s="147"/>
      <c r="Y710" s="399" t="str">
        <f>$M$48</f>
        <v>SW Victoria</v>
      </c>
      <c r="Z710" s="126"/>
      <c r="AA710" s="399" t="str">
        <f>$W$48</f>
        <v>Great Southern</v>
      </c>
      <c r="AB710" s="126"/>
      <c r="AC710" s="399" t="str">
        <f>$AG$48</f>
        <v>Central Wheatbelt</v>
      </c>
      <c r="AD710" s="399"/>
    </row>
    <row r="711" spans="1:30" ht="83.25" outlineLevel="1">
      <c r="C711" s="30" t="s">
        <v>374</v>
      </c>
      <c r="D711" s="30" t="s">
        <v>374</v>
      </c>
      <c r="H711" s="217" t="s">
        <v>1402</v>
      </c>
      <c r="I711" s="217" t="s">
        <v>1403</v>
      </c>
      <c r="J711" s="217" t="s">
        <v>1404</v>
      </c>
      <c r="K711" s="217" t="s">
        <v>1405</v>
      </c>
      <c r="L711" s="217" t="s">
        <v>1406</v>
      </c>
      <c r="M711" s="217" t="s">
        <v>1407</v>
      </c>
      <c r="N711" s="217" t="s">
        <v>1408</v>
      </c>
      <c r="O711" s="217" t="s">
        <v>1409</v>
      </c>
      <c r="P711" s="217" t="s">
        <v>1410</v>
      </c>
      <c r="Q711" s="217" t="s">
        <v>1411</v>
      </c>
      <c r="R711" s="400" t="s">
        <v>1412</v>
      </c>
      <c r="S711" s="400"/>
      <c r="T711" s="400" t="s">
        <v>1413</v>
      </c>
      <c r="U711" s="400"/>
      <c r="V711" s="400"/>
      <c r="X711" s="217" t="s">
        <v>1414</v>
      </c>
      <c r="Y711" s="217" t="s">
        <v>1406</v>
      </c>
      <c r="Z711" s="217" t="s">
        <v>1407</v>
      </c>
      <c r="AA711" s="217" t="s">
        <v>1406</v>
      </c>
      <c r="AB711" s="217" t="s">
        <v>1407</v>
      </c>
      <c r="AC711" s="217" t="s">
        <v>1406</v>
      </c>
      <c r="AD711" s="217" t="s">
        <v>1407</v>
      </c>
    </row>
    <row r="712" spans="1:30" outlineLevel="1">
      <c r="C712" s="134" t="s">
        <v>1415</v>
      </c>
      <c r="D712" s="134" t="s">
        <v>1416</v>
      </c>
      <c r="L712" s="156" t="s">
        <v>1417</v>
      </c>
      <c r="M712" s="156"/>
      <c r="R712" s="134" t="s">
        <v>1418</v>
      </c>
      <c r="S712" s="134" t="s">
        <v>1419</v>
      </c>
      <c r="T712" s="134" t="s">
        <v>1418</v>
      </c>
      <c r="U712" s="134" t="s">
        <v>1419</v>
      </c>
      <c r="V712" s="34" t="s">
        <v>1420</v>
      </c>
    </row>
    <row r="713" spans="1:30" outlineLevel="1">
      <c r="A713" t="s">
        <v>1245</v>
      </c>
      <c r="B713" t="s">
        <v>865</v>
      </c>
      <c r="C713" s="401">
        <f t="shared" ref="C713:D720" si="939">T713</f>
        <v>0</v>
      </c>
      <c r="D713" s="401">
        <f t="shared" si="939"/>
        <v>0</v>
      </c>
      <c r="G713" s="32" t="s">
        <v>1421</v>
      </c>
      <c r="H713" s="402">
        <v>0.35</v>
      </c>
      <c r="I713" s="402">
        <v>0.5</v>
      </c>
      <c r="J713" s="403">
        <v>1.5</v>
      </c>
      <c r="K713" s="403">
        <v>1.8</v>
      </c>
      <c r="L713" s="404">
        <f t="shared" ref="L713:M720" si="940">CHOOSE(d.Region,Y713,AA713,AC713)</f>
        <v>0</v>
      </c>
      <c r="M713" s="405">
        <f t="shared" si="940"/>
        <v>0</v>
      </c>
      <c r="N713" s="248">
        <v>200</v>
      </c>
      <c r="O713" s="406"/>
      <c r="P713" s="406"/>
      <c r="Q713" s="406"/>
      <c r="R713" s="407">
        <f>$H713/(2-$H713)*$N713</f>
        <v>42.424242424242422</v>
      </c>
      <c r="S713" s="407">
        <f>-(1-$H713)/(2-$H713)*$N713</f>
        <v>-78.787878787878796</v>
      </c>
      <c r="T713" s="408">
        <f>L713*R713/100</f>
        <v>0</v>
      </c>
      <c r="U713" s="408">
        <f>M713*S713/100</f>
        <v>0</v>
      </c>
      <c r="V713" s="408">
        <f t="shared" ref="V713:V720" si="941">((1-$H713)*T713+2*$H713*U713)/(1+$H713)</f>
        <v>0</v>
      </c>
      <c r="Y713" s="409">
        <v>0</v>
      </c>
      <c r="Z713" s="409">
        <v>0</v>
      </c>
      <c r="AA713" s="410">
        <f>Y713</f>
        <v>0</v>
      </c>
      <c r="AB713" s="410">
        <f>Z713</f>
        <v>0</v>
      </c>
      <c r="AC713" s="410">
        <f>AA713</f>
        <v>0</v>
      </c>
      <c r="AD713" s="410">
        <f>AB713</f>
        <v>0</v>
      </c>
    </row>
    <row r="714" spans="1:30" outlineLevel="1">
      <c r="B714" t="s">
        <v>377</v>
      </c>
      <c r="C714" s="401">
        <f t="shared" si="939"/>
        <v>0</v>
      </c>
      <c r="D714" s="401">
        <f t="shared" si="939"/>
        <v>0</v>
      </c>
      <c r="G714" s="32" t="s">
        <v>1422</v>
      </c>
      <c r="H714" s="411">
        <f>H713</f>
        <v>0.35</v>
      </c>
      <c r="I714" s="411">
        <f>I713</f>
        <v>0.5</v>
      </c>
      <c r="J714" s="412">
        <f t="shared" ref="J714:K720" si="942">J713</f>
        <v>1.5</v>
      </c>
      <c r="K714" s="412">
        <f t="shared" si="942"/>
        <v>1.8</v>
      </c>
      <c r="L714" s="413">
        <f t="shared" si="940"/>
        <v>0</v>
      </c>
      <c r="M714" s="414">
        <f t="shared" si="940"/>
        <v>0</v>
      </c>
      <c r="N714" s="34"/>
      <c r="O714" s="406">
        <f>MIN($H714*$K714*(1-$I714),(1-$H714)*$I714*$J714)</f>
        <v>0.315</v>
      </c>
      <c r="P714" s="406">
        <f>$O714/$J714/(1-$H714)</f>
        <v>0.32307692307692304</v>
      </c>
      <c r="Q714" s="406">
        <f>$O714/$K714/$H714</f>
        <v>0.5</v>
      </c>
      <c r="R714" s="406"/>
      <c r="S714" s="406"/>
      <c r="T714" s="408">
        <f t="shared" ref="T714:U716" si="943">P714*L714</f>
        <v>0</v>
      </c>
      <c r="U714" s="408">
        <f t="shared" si="943"/>
        <v>0</v>
      </c>
      <c r="V714" s="408">
        <f t="shared" si="941"/>
        <v>0</v>
      </c>
      <c r="X714" s="415">
        <v>850</v>
      </c>
      <c r="Y714" s="416">
        <v>0</v>
      </c>
      <c r="Z714" s="417">
        <v>0</v>
      </c>
      <c r="AA714" s="416">
        <v>0</v>
      </c>
      <c r="AB714" s="417">
        <v>0</v>
      </c>
      <c r="AC714" s="416">
        <v>0</v>
      </c>
      <c r="AD714" s="417">
        <v>0</v>
      </c>
    </row>
    <row r="715" spans="1:30" outlineLevel="1">
      <c r="B715" t="s">
        <v>1080</v>
      </c>
      <c r="C715" s="401">
        <f t="shared" si="939"/>
        <v>0</v>
      </c>
      <c r="D715" s="401">
        <f t="shared" si="939"/>
        <v>0</v>
      </c>
      <c r="G715" s="32"/>
      <c r="H715" s="411">
        <f>H714</f>
        <v>0.35</v>
      </c>
      <c r="I715" s="411">
        <f t="shared" ref="I715:I720" si="944">I714</f>
        <v>0.5</v>
      </c>
      <c r="J715" s="412">
        <f t="shared" si="942"/>
        <v>1.5</v>
      </c>
      <c r="K715" s="412">
        <f t="shared" si="942"/>
        <v>1.8</v>
      </c>
      <c r="L715" s="413">
        <f t="shared" si="940"/>
        <v>0</v>
      </c>
      <c r="M715" s="414">
        <f t="shared" si="940"/>
        <v>0</v>
      </c>
      <c r="N715" s="34"/>
      <c r="O715" s="406">
        <f>MIN($H715*$K715*(1-$I715),(1-$H715)*$I715*$J715)</f>
        <v>0.315</v>
      </c>
      <c r="P715" s="406">
        <f>$O715/$J715/(1-$H715)</f>
        <v>0.32307692307692304</v>
      </c>
      <c r="Q715" s="406">
        <f>$O715/$K715/$H715</f>
        <v>0.5</v>
      </c>
      <c r="R715" s="406"/>
      <c r="S715" s="406"/>
      <c r="T715" s="408">
        <f t="shared" si="943"/>
        <v>0</v>
      </c>
      <c r="U715" s="408">
        <f t="shared" si="943"/>
        <v>0</v>
      </c>
      <c r="V715" s="408">
        <f t="shared" si="941"/>
        <v>0</v>
      </c>
      <c r="X715" s="415">
        <v>1000</v>
      </c>
      <c r="Y715" s="418">
        <v>0</v>
      </c>
      <c r="Z715" s="419">
        <v>0</v>
      </c>
      <c r="AA715" s="418">
        <v>0</v>
      </c>
      <c r="AB715" s="419">
        <v>0</v>
      </c>
      <c r="AC715" s="418">
        <v>0</v>
      </c>
      <c r="AD715" s="419">
        <v>0</v>
      </c>
    </row>
    <row r="716" spans="1:30" outlineLevel="1">
      <c r="B716" t="s">
        <v>1423</v>
      </c>
      <c r="C716" s="401">
        <f t="shared" si="939"/>
        <v>0</v>
      </c>
      <c r="D716" s="401">
        <f t="shared" si="939"/>
        <v>0</v>
      </c>
      <c r="G716" s="32"/>
      <c r="H716" s="411">
        <f>H715</f>
        <v>0.35</v>
      </c>
      <c r="I716" s="411">
        <f t="shared" si="944"/>
        <v>0.5</v>
      </c>
      <c r="J716" s="412">
        <f t="shared" si="942"/>
        <v>1.5</v>
      </c>
      <c r="K716" s="412">
        <f t="shared" si="942"/>
        <v>1.8</v>
      </c>
      <c r="L716" s="420">
        <f t="shared" si="940"/>
        <v>0</v>
      </c>
      <c r="M716" s="421">
        <f t="shared" si="940"/>
        <v>0</v>
      </c>
      <c r="N716" s="34"/>
      <c r="O716" s="406">
        <f>MIN($H716*$K716*(1-$I716),(1-$H716)*$I716*$J716)</f>
        <v>0.315</v>
      </c>
      <c r="P716" s="406">
        <f>$O716/$J716/(1-$H716)</f>
        <v>0.32307692307692304</v>
      </c>
      <c r="Q716" s="406">
        <f>$O716/$K716/$H716</f>
        <v>0.5</v>
      </c>
      <c r="R716" s="406"/>
      <c r="S716" s="406"/>
      <c r="T716" s="408">
        <f t="shared" si="943"/>
        <v>0</v>
      </c>
      <c r="U716" s="408">
        <f t="shared" si="943"/>
        <v>0</v>
      </c>
      <c r="V716" s="408">
        <f t="shared" si="941"/>
        <v>0</v>
      </c>
      <c r="X716" s="415">
        <v>1200</v>
      </c>
      <c r="Y716" s="422">
        <v>0</v>
      </c>
      <c r="Z716" s="423">
        <v>0</v>
      </c>
      <c r="AA716" s="422">
        <v>0</v>
      </c>
      <c r="AB716" s="423">
        <v>0</v>
      </c>
      <c r="AC716" s="422">
        <v>0</v>
      </c>
      <c r="AD716" s="423">
        <v>0</v>
      </c>
    </row>
    <row r="717" spans="1:30" outlineLevel="1">
      <c r="A717" t="s">
        <v>876</v>
      </c>
      <c r="B717" t="s">
        <v>865</v>
      </c>
      <c r="C717" s="401">
        <f t="shared" si="939"/>
        <v>0</v>
      </c>
      <c r="D717" s="401">
        <f t="shared" si="939"/>
        <v>0</v>
      </c>
      <c r="G717" s="32" t="s">
        <v>1421</v>
      </c>
      <c r="H717" s="402">
        <v>0.5</v>
      </c>
      <c r="I717" s="411">
        <f t="shared" si="944"/>
        <v>0.5</v>
      </c>
      <c r="J717" s="412">
        <f t="shared" si="942"/>
        <v>1.5</v>
      </c>
      <c r="K717" s="412">
        <f t="shared" si="942"/>
        <v>1.8</v>
      </c>
      <c r="L717" s="404">
        <f t="shared" si="940"/>
        <v>0</v>
      </c>
      <c r="M717" s="405">
        <f t="shared" si="940"/>
        <v>0</v>
      </c>
      <c r="N717" s="248">
        <v>200</v>
      </c>
      <c r="O717" s="406"/>
      <c r="P717" s="406"/>
      <c r="Q717" s="406"/>
      <c r="R717" s="407">
        <f>$H717/(2-$H717)*$N717</f>
        <v>66.666666666666657</v>
      </c>
      <c r="S717" s="407">
        <f>-(1-$H717)/(2-$H717)*$N717</f>
        <v>-66.666666666666657</v>
      </c>
      <c r="T717" s="408">
        <f>L717*R717/100</f>
        <v>0</v>
      </c>
      <c r="U717" s="408">
        <f>M717*S717/100</f>
        <v>0</v>
      </c>
      <c r="V717" s="408">
        <f t="shared" si="941"/>
        <v>0</v>
      </c>
      <c r="X717" s="415"/>
      <c r="Y717" s="409">
        <v>0</v>
      </c>
      <c r="Z717" s="409">
        <v>0</v>
      </c>
      <c r="AA717" s="410">
        <f>Y717</f>
        <v>0</v>
      </c>
      <c r="AB717" s="410">
        <f>Z717</f>
        <v>0</v>
      </c>
      <c r="AC717" s="410">
        <f>AA717</f>
        <v>0</v>
      </c>
      <c r="AD717" s="410">
        <f>AB717</f>
        <v>0</v>
      </c>
    </row>
    <row r="718" spans="1:30" outlineLevel="1">
      <c r="B718" t="s">
        <v>377</v>
      </c>
      <c r="C718" s="401">
        <f t="shared" si="939"/>
        <v>0</v>
      </c>
      <c r="D718" s="401">
        <f t="shared" si="939"/>
        <v>0</v>
      </c>
      <c r="G718" s="32" t="s">
        <v>1422</v>
      </c>
      <c r="H718" s="411">
        <f>H717</f>
        <v>0.5</v>
      </c>
      <c r="I718" s="411">
        <f t="shared" si="944"/>
        <v>0.5</v>
      </c>
      <c r="J718" s="412">
        <f t="shared" si="942"/>
        <v>1.5</v>
      </c>
      <c r="K718" s="412">
        <f t="shared" si="942"/>
        <v>1.8</v>
      </c>
      <c r="L718" s="413">
        <f t="shared" si="940"/>
        <v>0</v>
      </c>
      <c r="M718" s="414">
        <f t="shared" si="940"/>
        <v>0</v>
      </c>
      <c r="N718" s="34"/>
      <c r="O718" s="406">
        <f>MIN($H718*$K718*(1-$I718),(1-$H718)*$I718*$J718)</f>
        <v>0.375</v>
      </c>
      <c r="P718" s="406">
        <f>$O718/$J718/(1-$H718)</f>
        <v>0.5</v>
      </c>
      <c r="Q718" s="406">
        <f>$O718/$K718/$H718</f>
        <v>0.41666666666666663</v>
      </c>
      <c r="R718" s="406"/>
      <c r="S718" s="406"/>
      <c r="T718" s="408">
        <f t="shared" ref="T718:U720" si="945">P718*L718</f>
        <v>0</v>
      </c>
      <c r="U718" s="408">
        <f t="shared" si="945"/>
        <v>0</v>
      </c>
      <c r="V718" s="408">
        <f t="shared" si="941"/>
        <v>0</v>
      </c>
      <c r="X718" s="415">
        <v>850</v>
      </c>
      <c r="Y718" s="416">
        <v>0</v>
      </c>
      <c r="Z718" s="417">
        <v>0</v>
      </c>
      <c r="AA718" s="416">
        <v>0</v>
      </c>
      <c r="AB718" s="417">
        <v>0</v>
      </c>
      <c r="AC718" s="416">
        <v>0</v>
      </c>
      <c r="AD718" s="417">
        <v>0</v>
      </c>
    </row>
    <row r="719" spans="1:30" outlineLevel="1">
      <c r="B719" t="s">
        <v>1080</v>
      </c>
      <c r="C719" s="401">
        <f t="shared" si="939"/>
        <v>0</v>
      </c>
      <c r="D719" s="401">
        <f t="shared" si="939"/>
        <v>0</v>
      </c>
      <c r="G719" s="32"/>
      <c r="H719" s="411">
        <f>H718</f>
        <v>0.5</v>
      </c>
      <c r="I719" s="411">
        <f t="shared" si="944"/>
        <v>0.5</v>
      </c>
      <c r="J719" s="412">
        <f t="shared" si="942"/>
        <v>1.5</v>
      </c>
      <c r="K719" s="412">
        <f t="shared" si="942"/>
        <v>1.8</v>
      </c>
      <c r="L719" s="413">
        <f t="shared" si="940"/>
        <v>0</v>
      </c>
      <c r="M719" s="414">
        <f t="shared" si="940"/>
        <v>0</v>
      </c>
      <c r="N719" s="34"/>
      <c r="O719" s="406">
        <f>MIN($H719*$K719*(1-$I719),(1-$H719)*$I719*$J719)</f>
        <v>0.375</v>
      </c>
      <c r="P719" s="406">
        <f>$O719/$J719/(1-$H719)</f>
        <v>0.5</v>
      </c>
      <c r="Q719" s="406">
        <f>$O719/$K719/$H719</f>
        <v>0.41666666666666663</v>
      </c>
      <c r="R719" s="406"/>
      <c r="S719" s="406"/>
      <c r="T719" s="408">
        <f t="shared" si="945"/>
        <v>0</v>
      </c>
      <c r="U719" s="408">
        <f t="shared" si="945"/>
        <v>0</v>
      </c>
      <c r="V719" s="408">
        <f t="shared" si="941"/>
        <v>0</v>
      </c>
      <c r="X719" s="415">
        <v>1000</v>
      </c>
      <c r="Y719" s="418">
        <v>0</v>
      </c>
      <c r="Z719" s="419">
        <v>0</v>
      </c>
      <c r="AA719" s="418">
        <v>0</v>
      </c>
      <c r="AB719" s="419">
        <v>0</v>
      </c>
      <c r="AC719" s="418">
        <v>0</v>
      </c>
      <c r="AD719" s="419">
        <v>0</v>
      </c>
    </row>
    <row r="720" spans="1:30" outlineLevel="1">
      <c r="B720" t="s">
        <v>1423</v>
      </c>
      <c r="C720" s="401">
        <f t="shared" si="939"/>
        <v>0</v>
      </c>
      <c r="D720" s="401">
        <f t="shared" si="939"/>
        <v>0</v>
      </c>
      <c r="G720" s="32"/>
      <c r="H720" s="411">
        <f>H719</f>
        <v>0.5</v>
      </c>
      <c r="I720" s="411">
        <f t="shared" si="944"/>
        <v>0.5</v>
      </c>
      <c r="J720" s="412">
        <f t="shared" si="942"/>
        <v>1.5</v>
      </c>
      <c r="K720" s="412">
        <f t="shared" si="942"/>
        <v>1.8</v>
      </c>
      <c r="L720" s="420">
        <f t="shared" si="940"/>
        <v>0</v>
      </c>
      <c r="M720" s="421">
        <f t="shared" si="940"/>
        <v>0</v>
      </c>
      <c r="N720" s="34"/>
      <c r="O720" s="406">
        <f>MIN($H720*$K720*(1-$I720),(1-$H720)*$I720*$J720)</f>
        <v>0.375</v>
      </c>
      <c r="P720" s="406">
        <f>$O720/$J720/(1-$H720)</f>
        <v>0.5</v>
      </c>
      <c r="Q720" s="406">
        <f>$O720/$K720/$H720</f>
        <v>0.41666666666666663</v>
      </c>
      <c r="R720" s="406"/>
      <c r="S720" s="406"/>
      <c r="T720" s="408">
        <f t="shared" si="945"/>
        <v>0</v>
      </c>
      <c r="U720" s="408">
        <f t="shared" si="945"/>
        <v>0</v>
      </c>
      <c r="V720" s="408">
        <f t="shared" si="941"/>
        <v>0</v>
      </c>
      <c r="X720" s="415">
        <v>1200</v>
      </c>
      <c r="Y720" s="422">
        <v>0</v>
      </c>
      <c r="Z720" s="423">
        <v>0</v>
      </c>
      <c r="AA720" s="422">
        <v>0</v>
      </c>
      <c r="AB720" s="423">
        <v>0</v>
      </c>
      <c r="AC720" s="422">
        <v>0</v>
      </c>
      <c r="AD720" s="423">
        <v>0</v>
      </c>
    </row>
    <row r="721" spans="1:30" ht="36.75" outlineLevel="1">
      <c r="Y721" s="424" t="s">
        <v>1424</v>
      </c>
      <c r="Z721" s="425"/>
      <c r="AA721" s="425"/>
      <c r="AB721" s="425"/>
      <c r="AC721" s="425"/>
      <c r="AD721" s="425"/>
    </row>
    <row r="723" spans="1:30">
      <c r="A723" s="16" t="s">
        <v>1504</v>
      </c>
    </row>
    <row r="724" spans="1:30" ht="45.75" outlineLevel="1">
      <c r="C724" s="217" t="s">
        <v>1505</v>
      </c>
      <c r="D724" s="217" t="s">
        <v>921</v>
      </c>
      <c r="E724" s="217" t="s">
        <v>578</v>
      </c>
      <c r="F724" s="217" t="s">
        <v>845</v>
      </c>
      <c r="G724" s="217" t="s">
        <v>1506</v>
      </c>
      <c r="H724" s="217" t="s">
        <v>1507</v>
      </c>
      <c r="I724" s="217" t="s">
        <v>1508</v>
      </c>
      <c r="J724" s="217" t="s">
        <v>1509</v>
      </c>
      <c r="K724" s="217" t="s">
        <v>1510</v>
      </c>
      <c r="L724" s="217" t="s">
        <v>1511</v>
      </c>
      <c r="M724" s="217" t="s">
        <v>1512</v>
      </c>
      <c r="N724" s="217" t="s">
        <v>1691</v>
      </c>
    </row>
    <row r="725" spans="1:30" outlineLevel="1">
      <c r="A725" s="107" t="s">
        <v>1123</v>
      </c>
      <c r="B725" s="107" t="str">
        <f t="shared" ref="B725:B733" si="946">INDEX(i.Region_Desc,$C725,1)&amp;" "&amp;INDEX(i.GenotypeDesc,$D725,1)&amp;" "&amp;INDEX(i.TOL_Desc,$E725,1)</f>
        <v>SWV  Aut</v>
      </c>
      <c r="C725" s="107">
        <v>1</v>
      </c>
      <c r="D725" s="107">
        <v>1</v>
      </c>
      <c r="E725" s="107">
        <v>1</v>
      </c>
      <c r="F725" s="107">
        <v>1</v>
      </c>
      <c r="G725" s="107">
        <v>1</v>
      </c>
      <c r="H725" s="511">
        <f>CHOOSE($D725,3,4,4,5)</f>
        <v>3</v>
      </c>
      <c r="I725" s="511">
        <v>5</v>
      </c>
      <c r="J725" s="511">
        <v>0</v>
      </c>
      <c r="K725" s="511">
        <v>0</v>
      </c>
      <c r="L725" s="511">
        <v>0</v>
      </c>
      <c r="M725" s="511">
        <v>0</v>
      </c>
      <c r="N725" s="511">
        <f>CHOOSE($D725,2,2,2,3)</f>
        <v>2</v>
      </c>
    </row>
    <row r="726" spans="1:30" outlineLevel="1">
      <c r="B726" t="str">
        <f t="shared" si="946"/>
        <v>SWV  Win</v>
      </c>
      <c r="C726">
        <v>1</v>
      </c>
      <c r="D726">
        <v>1</v>
      </c>
      <c r="E726">
        <v>2</v>
      </c>
      <c r="F726">
        <v>1</v>
      </c>
      <c r="G726">
        <v>1</v>
      </c>
      <c r="H726" s="477">
        <f t="shared" ref="H726:H760" si="947">CHOOSE($D726,3,4,4,5)</f>
        <v>3</v>
      </c>
      <c r="I726" s="477">
        <v>2</v>
      </c>
      <c r="J726" s="477">
        <v>0</v>
      </c>
      <c r="K726" s="477">
        <v>0</v>
      </c>
      <c r="L726" s="477">
        <v>0</v>
      </c>
      <c r="M726" s="477">
        <v>0</v>
      </c>
      <c r="N726" s="477">
        <f t="shared" ref="N726:N760" si="948">CHOOSE($D726,2,2,2,3)</f>
        <v>2</v>
      </c>
    </row>
    <row r="727" spans="1:30" outlineLevel="1">
      <c r="B727" t="str">
        <f t="shared" si="946"/>
        <v>SWV  Spr</v>
      </c>
      <c r="C727">
        <v>1</v>
      </c>
      <c r="D727">
        <v>1</v>
      </c>
      <c r="E727">
        <v>3</v>
      </c>
      <c r="F727">
        <v>1</v>
      </c>
      <c r="G727">
        <v>1</v>
      </c>
      <c r="H727" s="477">
        <f t="shared" si="947"/>
        <v>3</v>
      </c>
      <c r="I727" s="477">
        <v>1</v>
      </c>
      <c r="J727" s="477">
        <v>0</v>
      </c>
      <c r="K727" s="477">
        <v>0</v>
      </c>
      <c r="L727" s="477">
        <v>0</v>
      </c>
      <c r="M727" s="477">
        <v>0</v>
      </c>
      <c r="N727" s="477">
        <f t="shared" si="948"/>
        <v>2</v>
      </c>
    </row>
    <row r="728" spans="1:30" outlineLevel="1">
      <c r="A728" t="s">
        <v>1124</v>
      </c>
      <c r="B728" t="str">
        <f t="shared" si="946"/>
        <v>SWV  Aut</v>
      </c>
      <c r="C728">
        <v>1</v>
      </c>
      <c r="D728">
        <v>2</v>
      </c>
      <c r="E728">
        <v>1</v>
      </c>
      <c r="F728">
        <v>1</v>
      </c>
      <c r="G728">
        <v>1</v>
      </c>
      <c r="H728" s="477">
        <f t="shared" si="947"/>
        <v>4</v>
      </c>
      <c r="I728" s="477">
        <v>5</v>
      </c>
      <c r="J728" s="477">
        <v>0</v>
      </c>
      <c r="K728" s="477">
        <v>0</v>
      </c>
      <c r="L728" s="477">
        <v>0</v>
      </c>
      <c r="M728" s="477">
        <v>0</v>
      </c>
      <c r="N728" s="477">
        <f t="shared" si="948"/>
        <v>2</v>
      </c>
    </row>
    <row r="729" spans="1:30" outlineLevel="1">
      <c r="B729" t="str">
        <f t="shared" si="946"/>
        <v>SWV  Win</v>
      </c>
      <c r="C729">
        <v>1</v>
      </c>
      <c r="D729">
        <v>2</v>
      </c>
      <c r="E729">
        <v>2</v>
      </c>
      <c r="F729">
        <v>1</v>
      </c>
      <c r="G729">
        <v>1</v>
      </c>
      <c r="H729" s="477">
        <f t="shared" si="947"/>
        <v>4</v>
      </c>
      <c r="I729" s="477">
        <v>2</v>
      </c>
      <c r="J729" s="477">
        <v>0</v>
      </c>
      <c r="K729" s="477">
        <v>0</v>
      </c>
      <c r="L729" s="477">
        <v>0</v>
      </c>
      <c r="M729" s="477">
        <v>0</v>
      </c>
      <c r="N729" s="477">
        <f t="shared" si="948"/>
        <v>2</v>
      </c>
    </row>
    <row r="730" spans="1:30" outlineLevel="1">
      <c r="B730" t="str">
        <f t="shared" si="946"/>
        <v>SWV  Spr</v>
      </c>
      <c r="C730">
        <v>1</v>
      </c>
      <c r="D730">
        <v>2</v>
      </c>
      <c r="E730">
        <v>3</v>
      </c>
      <c r="F730">
        <v>1</v>
      </c>
      <c r="G730">
        <v>1</v>
      </c>
      <c r="H730" s="477">
        <f t="shared" si="947"/>
        <v>4</v>
      </c>
      <c r="I730" s="477">
        <v>1</v>
      </c>
      <c r="J730" s="477">
        <v>0</v>
      </c>
      <c r="K730" s="477">
        <v>0</v>
      </c>
      <c r="L730" s="477">
        <v>0</v>
      </c>
      <c r="M730" s="477">
        <v>0</v>
      </c>
      <c r="N730" s="477">
        <f t="shared" si="948"/>
        <v>2</v>
      </c>
    </row>
    <row r="731" spans="1:30" outlineLevel="1">
      <c r="A731" t="s">
        <v>1706</v>
      </c>
      <c r="B731" t="e">
        <f t="shared" si="946"/>
        <v>#VALUE!</v>
      </c>
      <c r="H731" s="477"/>
      <c r="I731" s="477"/>
      <c r="J731" s="477"/>
      <c r="K731" s="477"/>
      <c r="L731" s="477"/>
      <c r="M731" s="477"/>
      <c r="N731" s="477"/>
    </row>
    <row r="732" spans="1:30" outlineLevel="1">
      <c r="B732" t="e">
        <f t="shared" si="946"/>
        <v>#VALUE!</v>
      </c>
      <c r="H732" s="477"/>
      <c r="I732" s="477"/>
      <c r="J732" s="477"/>
      <c r="K732" s="477"/>
      <c r="L732" s="477"/>
      <c r="M732" s="477"/>
      <c r="N732" s="477"/>
    </row>
    <row r="733" spans="1:30" outlineLevel="1">
      <c r="B733" t="e">
        <f t="shared" si="946"/>
        <v>#VALUE!</v>
      </c>
      <c r="H733" s="477"/>
      <c r="I733" s="477"/>
      <c r="J733" s="477"/>
      <c r="K733" s="477"/>
      <c r="L733" s="477"/>
      <c r="M733" s="477"/>
      <c r="N733" s="477"/>
    </row>
    <row r="734" spans="1:30" outlineLevel="1">
      <c r="A734" t="s">
        <v>876</v>
      </c>
      <c r="B734" t="str">
        <f t="shared" ref="B734:B745" si="949">INDEX(i.Region_Desc,$C734,1)&amp;" "&amp;INDEX(i.GenotypeDesc,$D734,1)&amp;" "&amp;INDEX(i.TOL_Desc,$E734,1)</f>
        <v>SWV  Aut</v>
      </c>
      <c r="C734">
        <v>1</v>
      </c>
      <c r="D734">
        <v>4</v>
      </c>
      <c r="E734">
        <v>1</v>
      </c>
      <c r="F734">
        <v>1</v>
      </c>
      <c r="G734">
        <v>1</v>
      </c>
      <c r="H734" s="477">
        <f t="shared" si="947"/>
        <v>5</v>
      </c>
      <c r="I734" s="477">
        <v>5</v>
      </c>
      <c r="J734" s="477">
        <v>0</v>
      </c>
      <c r="K734" s="477">
        <v>0</v>
      </c>
      <c r="L734" s="477">
        <v>0</v>
      </c>
      <c r="M734" s="477">
        <v>0</v>
      </c>
      <c r="N734" s="477">
        <f t="shared" si="948"/>
        <v>3</v>
      </c>
    </row>
    <row r="735" spans="1:30" outlineLevel="1">
      <c r="B735" t="str">
        <f t="shared" si="949"/>
        <v>SWV  Win</v>
      </c>
      <c r="C735">
        <v>1</v>
      </c>
      <c r="D735">
        <v>4</v>
      </c>
      <c r="E735">
        <v>2</v>
      </c>
      <c r="F735">
        <v>1</v>
      </c>
      <c r="G735">
        <v>1</v>
      </c>
      <c r="H735" s="477">
        <f t="shared" si="947"/>
        <v>5</v>
      </c>
      <c r="I735" s="477">
        <v>2</v>
      </c>
      <c r="J735" s="477">
        <v>0</v>
      </c>
      <c r="K735" s="477">
        <v>0</v>
      </c>
      <c r="L735" s="477">
        <v>0</v>
      </c>
      <c r="M735" s="477">
        <v>0</v>
      </c>
      <c r="N735" s="477">
        <f t="shared" si="948"/>
        <v>3</v>
      </c>
    </row>
    <row r="736" spans="1:30" outlineLevel="1">
      <c r="A736" s="112"/>
      <c r="B736" s="112" t="str">
        <f t="shared" si="949"/>
        <v>SWV  Spr</v>
      </c>
      <c r="C736" s="112">
        <v>1</v>
      </c>
      <c r="D736" s="112">
        <v>4</v>
      </c>
      <c r="E736" s="112">
        <v>3</v>
      </c>
      <c r="F736" s="112">
        <v>1</v>
      </c>
      <c r="G736" s="112">
        <v>1</v>
      </c>
      <c r="H736" s="512">
        <f t="shared" si="947"/>
        <v>5</v>
      </c>
      <c r="I736" s="512">
        <v>1</v>
      </c>
      <c r="J736" s="512">
        <v>0</v>
      </c>
      <c r="K736" s="512">
        <v>0</v>
      </c>
      <c r="L736" s="512">
        <v>0</v>
      </c>
      <c r="M736" s="512">
        <v>0</v>
      </c>
      <c r="N736" s="512">
        <f t="shared" si="948"/>
        <v>3</v>
      </c>
    </row>
    <row r="737" spans="1:14" outlineLevel="1">
      <c r="A737" s="107" t="s">
        <v>1123</v>
      </c>
      <c r="B737" s="107" t="str">
        <f t="shared" si="949"/>
        <v>GSM  Aut</v>
      </c>
      <c r="C737" s="107">
        <v>2</v>
      </c>
      <c r="D737" s="107">
        <v>1</v>
      </c>
      <c r="E737" s="107">
        <v>1</v>
      </c>
      <c r="F737" s="107">
        <v>1</v>
      </c>
      <c r="G737" s="107">
        <v>1</v>
      </c>
      <c r="H737" s="511">
        <f t="shared" si="947"/>
        <v>3</v>
      </c>
      <c r="I737" s="511">
        <v>5</v>
      </c>
      <c r="J737" s="511">
        <v>0</v>
      </c>
      <c r="K737" s="511">
        <v>0</v>
      </c>
      <c r="L737" s="511">
        <v>0</v>
      </c>
      <c r="M737" s="511">
        <v>0</v>
      </c>
      <c r="N737" s="511">
        <f t="shared" si="948"/>
        <v>2</v>
      </c>
    </row>
    <row r="738" spans="1:14" outlineLevel="1">
      <c r="B738" t="str">
        <f t="shared" si="949"/>
        <v>GSM  Win</v>
      </c>
      <c r="C738">
        <v>2</v>
      </c>
      <c r="D738">
        <v>1</v>
      </c>
      <c r="E738">
        <v>2</v>
      </c>
      <c r="F738">
        <v>1</v>
      </c>
      <c r="G738">
        <v>1</v>
      </c>
      <c r="H738" s="477">
        <f t="shared" si="947"/>
        <v>3</v>
      </c>
      <c r="I738" s="477">
        <f t="shared" ref="I738:I759" si="950">CHOOSE($E738,4,3,2)</f>
        <v>3</v>
      </c>
      <c r="J738" s="477">
        <v>0</v>
      </c>
      <c r="K738" s="477">
        <v>0</v>
      </c>
      <c r="L738" s="477">
        <v>0</v>
      </c>
      <c r="M738" s="477">
        <v>0</v>
      </c>
      <c r="N738" s="477">
        <f t="shared" si="948"/>
        <v>2</v>
      </c>
    </row>
    <row r="739" spans="1:14" outlineLevel="1">
      <c r="B739" t="str">
        <f t="shared" si="949"/>
        <v>GSM  Spr</v>
      </c>
      <c r="C739">
        <v>2</v>
      </c>
      <c r="D739">
        <v>1</v>
      </c>
      <c r="E739">
        <v>3</v>
      </c>
      <c r="F739">
        <v>1</v>
      </c>
      <c r="G739">
        <v>1</v>
      </c>
      <c r="H739" s="477">
        <f t="shared" si="947"/>
        <v>3</v>
      </c>
      <c r="I739" s="477">
        <v>1</v>
      </c>
      <c r="J739" s="477">
        <v>0</v>
      </c>
      <c r="K739" s="477">
        <v>0</v>
      </c>
      <c r="L739" s="477">
        <v>0</v>
      </c>
      <c r="M739" s="477">
        <v>0</v>
      </c>
      <c r="N739" s="477">
        <f t="shared" si="948"/>
        <v>2</v>
      </c>
    </row>
    <row r="740" spans="1:14" outlineLevel="1">
      <c r="A740" t="s">
        <v>1124</v>
      </c>
      <c r="B740" t="str">
        <f t="shared" si="949"/>
        <v>GSM  Aut</v>
      </c>
      <c r="C740">
        <v>2</v>
      </c>
      <c r="D740">
        <v>2</v>
      </c>
      <c r="E740">
        <v>1</v>
      </c>
      <c r="F740">
        <v>1</v>
      </c>
      <c r="G740">
        <v>1</v>
      </c>
      <c r="H740" s="477">
        <f t="shared" si="947"/>
        <v>4</v>
      </c>
      <c r="I740" s="477">
        <v>5</v>
      </c>
      <c r="J740" s="477">
        <v>0</v>
      </c>
      <c r="K740" s="477">
        <v>0</v>
      </c>
      <c r="L740" s="477">
        <v>0</v>
      </c>
      <c r="M740" s="477">
        <v>0</v>
      </c>
      <c r="N740" s="477">
        <f t="shared" si="948"/>
        <v>2</v>
      </c>
    </row>
    <row r="741" spans="1:14" outlineLevel="1">
      <c r="B741" t="str">
        <f t="shared" si="949"/>
        <v>GSM  Win</v>
      </c>
      <c r="C741">
        <v>2</v>
      </c>
      <c r="D741">
        <v>2</v>
      </c>
      <c r="E741">
        <v>2</v>
      </c>
      <c r="F741">
        <v>1</v>
      </c>
      <c r="G741">
        <v>1</v>
      </c>
      <c r="H741" s="477">
        <f t="shared" si="947"/>
        <v>4</v>
      </c>
      <c r="I741" s="477">
        <f t="shared" si="950"/>
        <v>3</v>
      </c>
      <c r="J741" s="477">
        <v>0</v>
      </c>
      <c r="K741" s="477">
        <v>0</v>
      </c>
      <c r="L741" s="477">
        <v>0</v>
      </c>
      <c r="M741" s="477">
        <v>0</v>
      </c>
      <c r="N741" s="477">
        <f t="shared" si="948"/>
        <v>2</v>
      </c>
    </row>
    <row r="742" spans="1:14" outlineLevel="1">
      <c r="B742" t="str">
        <f t="shared" si="949"/>
        <v>GSM  Spr</v>
      </c>
      <c r="C742">
        <v>2</v>
      </c>
      <c r="D742">
        <v>2</v>
      </c>
      <c r="E742">
        <v>3</v>
      </c>
      <c r="F742">
        <v>1</v>
      </c>
      <c r="G742">
        <v>1</v>
      </c>
      <c r="H742" s="477">
        <f t="shared" si="947"/>
        <v>4</v>
      </c>
      <c r="I742" s="477">
        <v>1</v>
      </c>
      <c r="J742" s="477">
        <v>0</v>
      </c>
      <c r="K742" s="477">
        <v>0</v>
      </c>
      <c r="L742" s="477">
        <v>0</v>
      </c>
      <c r="M742" s="477">
        <v>0</v>
      </c>
      <c r="N742" s="477">
        <f t="shared" si="948"/>
        <v>2</v>
      </c>
    </row>
    <row r="743" spans="1:14" outlineLevel="1">
      <c r="A743" t="s">
        <v>1706</v>
      </c>
      <c r="B743" t="e">
        <f t="shared" si="949"/>
        <v>#VALUE!</v>
      </c>
      <c r="H743" s="477"/>
      <c r="I743" s="477"/>
      <c r="J743" s="477"/>
      <c r="K743" s="477"/>
      <c r="L743" s="477"/>
      <c r="M743" s="477"/>
      <c r="N743" s="477"/>
    </row>
    <row r="744" spans="1:14" outlineLevel="1">
      <c r="B744" t="e">
        <f t="shared" si="949"/>
        <v>#VALUE!</v>
      </c>
      <c r="H744" s="477"/>
      <c r="I744" s="477"/>
      <c r="J744" s="477"/>
      <c r="K744" s="477"/>
      <c r="L744" s="477"/>
      <c r="M744" s="477"/>
      <c r="N744" s="477"/>
    </row>
    <row r="745" spans="1:14" outlineLevel="1">
      <c r="B745" t="e">
        <f t="shared" si="949"/>
        <v>#VALUE!</v>
      </c>
      <c r="H745" s="477"/>
      <c r="I745" s="477"/>
      <c r="J745" s="477"/>
      <c r="K745" s="477"/>
      <c r="L745" s="477"/>
      <c r="M745" s="477"/>
      <c r="N745" s="477"/>
    </row>
    <row r="746" spans="1:14" outlineLevel="1">
      <c r="A746" t="s">
        <v>876</v>
      </c>
      <c r="B746" t="str">
        <f t="shared" ref="B746:B757" si="951">INDEX(i.Region_Desc,$C746,1)&amp;" "&amp;INDEX(i.GenotypeDesc,$D746,1)&amp;" "&amp;INDEX(i.TOL_Desc,$E746,1)</f>
        <v>GSM  Aut</v>
      </c>
      <c r="C746">
        <v>2</v>
      </c>
      <c r="D746">
        <v>4</v>
      </c>
      <c r="E746">
        <v>1</v>
      </c>
      <c r="F746">
        <v>1</v>
      </c>
      <c r="G746">
        <v>1</v>
      </c>
      <c r="H746" s="477">
        <f t="shared" si="947"/>
        <v>5</v>
      </c>
      <c r="I746" s="477">
        <v>5</v>
      </c>
      <c r="J746" s="477">
        <v>0</v>
      </c>
      <c r="K746" s="477">
        <v>0</v>
      </c>
      <c r="L746" s="477">
        <v>0</v>
      </c>
      <c r="M746" s="477">
        <v>0</v>
      </c>
      <c r="N746" s="477">
        <f t="shared" si="948"/>
        <v>3</v>
      </c>
    </row>
    <row r="747" spans="1:14" outlineLevel="1">
      <c r="B747" t="str">
        <f t="shared" si="951"/>
        <v>GSM  Win</v>
      </c>
      <c r="C747">
        <v>2</v>
      </c>
      <c r="D747">
        <v>4</v>
      </c>
      <c r="E747">
        <v>2</v>
      </c>
      <c r="F747">
        <v>1</v>
      </c>
      <c r="G747">
        <v>1</v>
      </c>
      <c r="H747" s="477">
        <f t="shared" si="947"/>
        <v>5</v>
      </c>
      <c r="I747" s="477">
        <f t="shared" si="950"/>
        <v>3</v>
      </c>
      <c r="J747" s="477">
        <v>0</v>
      </c>
      <c r="K747" s="477">
        <v>0</v>
      </c>
      <c r="L747" s="477">
        <v>0</v>
      </c>
      <c r="M747" s="477">
        <v>0</v>
      </c>
      <c r="N747" s="477">
        <f t="shared" si="948"/>
        <v>3</v>
      </c>
    </row>
    <row r="748" spans="1:14" outlineLevel="1">
      <c r="A748" s="112"/>
      <c r="B748" s="112" t="str">
        <f t="shared" si="951"/>
        <v>GSM  Spr</v>
      </c>
      <c r="C748" s="112">
        <v>2</v>
      </c>
      <c r="D748" s="112">
        <v>4</v>
      </c>
      <c r="E748" s="112">
        <v>3</v>
      </c>
      <c r="F748" s="112">
        <v>1</v>
      </c>
      <c r="G748" s="112">
        <v>1</v>
      </c>
      <c r="H748" s="512">
        <f t="shared" si="947"/>
        <v>5</v>
      </c>
      <c r="I748" s="512">
        <v>1</v>
      </c>
      <c r="J748" s="512">
        <v>0</v>
      </c>
      <c r="K748" s="512">
        <v>0</v>
      </c>
      <c r="L748" s="512">
        <v>0</v>
      </c>
      <c r="M748" s="512">
        <v>0</v>
      </c>
      <c r="N748" s="512">
        <f t="shared" si="948"/>
        <v>3</v>
      </c>
    </row>
    <row r="749" spans="1:14" outlineLevel="1">
      <c r="A749" s="107" t="s">
        <v>1123</v>
      </c>
      <c r="B749" s="107" t="str">
        <f t="shared" si="951"/>
        <v>CWM  Aut</v>
      </c>
      <c r="C749" s="107">
        <v>3</v>
      </c>
      <c r="D749" s="107">
        <v>1</v>
      </c>
      <c r="E749" s="107">
        <v>1</v>
      </c>
      <c r="F749" s="107">
        <v>1</v>
      </c>
      <c r="G749" s="107">
        <v>1</v>
      </c>
      <c r="H749" s="511">
        <f t="shared" si="947"/>
        <v>3</v>
      </c>
      <c r="I749" s="511">
        <v>5</v>
      </c>
      <c r="J749" s="511">
        <v>0</v>
      </c>
      <c r="K749" s="511">
        <v>0</v>
      </c>
      <c r="L749" s="511">
        <v>0</v>
      </c>
      <c r="M749" s="511">
        <v>0</v>
      </c>
      <c r="N749" s="511">
        <f t="shared" si="948"/>
        <v>2</v>
      </c>
    </row>
    <row r="750" spans="1:14" outlineLevel="1">
      <c r="B750" t="str">
        <f t="shared" si="951"/>
        <v>CWM  Win</v>
      </c>
      <c r="C750">
        <v>3</v>
      </c>
      <c r="D750">
        <v>1</v>
      </c>
      <c r="E750">
        <v>2</v>
      </c>
      <c r="F750">
        <v>1</v>
      </c>
      <c r="G750">
        <v>1</v>
      </c>
      <c r="H750" s="477">
        <f t="shared" si="947"/>
        <v>3</v>
      </c>
      <c r="I750" s="477">
        <f t="shared" si="950"/>
        <v>3</v>
      </c>
      <c r="J750" s="477">
        <v>0</v>
      </c>
      <c r="K750" s="477">
        <v>0</v>
      </c>
      <c r="L750" s="477">
        <v>0</v>
      </c>
      <c r="M750" s="477">
        <v>0</v>
      </c>
      <c r="N750" s="477">
        <f t="shared" si="948"/>
        <v>2</v>
      </c>
    </row>
    <row r="751" spans="1:14" outlineLevel="1">
      <c r="B751" t="str">
        <f t="shared" si="951"/>
        <v>CWM  Spr</v>
      </c>
      <c r="C751">
        <v>3</v>
      </c>
      <c r="D751">
        <v>1</v>
      </c>
      <c r="E751">
        <v>3</v>
      </c>
      <c r="F751">
        <v>1</v>
      </c>
      <c r="G751">
        <v>1</v>
      </c>
      <c r="H751" s="477">
        <f t="shared" si="947"/>
        <v>3</v>
      </c>
      <c r="I751" s="477">
        <v>1</v>
      </c>
      <c r="J751" s="477">
        <v>0</v>
      </c>
      <c r="K751" s="477">
        <v>0</v>
      </c>
      <c r="L751" s="477">
        <v>0</v>
      </c>
      <c r="M751" s="477">
        <v>0</v>
      </c>
      <c r="N751" s="477">
        <f t="shared" si="948"/>
        <v>2</v>
      </c>
    </row>
    <row r="752" spans="1:14" outlineLevel="1">
      <c r="A752" t="s">
        <v>1124</v>
      </c>
      <c r="B752" t="str">
        <f t="shared" si="951"/>
        <v>CWM  Aut</v>
      </c>
      <c r="C752">
        <v>3</v>
      </c>
      <c r="D752">
        <v>2</v>
      </c>
      <c r="E752">
        <v>1</v>
      </c>
      <c r="F752">
        <v>1</v>
      </c>
      <c r="G752">
        <v>1</v>
      </c>
      <c r="H752" s="477">
        <f t="shared" si="947"/>
        <v>4</v>
      </c>
      <c r="I752" s="477">
        <v>5</v>
      </c>
      <c r="J752" s="477">
        <v>0</v>
      </c>
      <c r="K752" s="477">
        <v>0</v>
      </c>
      <c r="L752" s="477">
        <v>0</v>
      </c>
      <c r="M752" s="477">
        <v>0</v>
      </c>
      <c r="N752" s="477">
        <f t="shared" si="948"/>
        <v>2</v>
      </c>
    </row>
    <row r="753" spans="1:14" outlineLevel="1">
      <c r="B753" t="str">
        <f t="shared" si="951"/>
        <v>CWM  Win</v>
      </c>
      <c r="C753">
        <v>3</v>
      </c>
      <c r="D753">
        <v>2</v>
      </c>
      <c r="E753">
        <v>2</v>
      </c>
      <c r="F753">
        <v>1</v>
      </c>
      <c r="G753">
        <v>1</v>
      </c>
      <c r="H753" s="477">
        <f t="shared" si="947"/>
        <v>4</v>
      </c>
      <c r="I753" s="477">
        <f t="shared" si="950"/>
        <v>3</v>
      </c>
      <c r="J753" s="477">
        <v>0</v>
      </c>
      <c r="K753" s="477">
        <v>0</v>
      </c>
      <c r="L753" s="477">
        <v>0</v>
      </c>
      <c r="M753" s="477">
        <v>0</v>
      </c>
      <c r="N753" s="477">
        <f t="shared" si="948"/>
        <v>2</v>
      </c>
    </row>
    <row r="754" spans="1:14" outlineLevel="1">
      <c r="B754" t="str">
        <f t="shared" si="951"/>
        <v>CWM  Spr</v>
      </c>
      <c r="C754">
        <v>3</v>
      </c>
      <c r="D754">
        <v>2</v>
      </c>
      <c r="E754">
        <v>3</v>
      </c>
      <c r="F754">
        <v>1</v>
      </c>
      <c r="G754">
        <v>1</v>
      </c>
      <c r="H754" s="477">
        <f t="shared" si="947"/>
        <v>4</v>
      </c>
      <c r="I754" s="477">
        <v>1</v>
      </c>
      <c r="J754" s="477">
        <v>0</v>
      </c>
      <c r="K754" s="477">
        <v>0</v>
      </c>
      <c r="L754" s="477">
        <v>0</v>
      </c>
      <c r="M754" s="477">
        <v>0</v>
      </c>
      <c r="N754" s="477">
        <f t="shared" si="948"/>
        <v>2</v>
      </c>
    </row>
    <row r="755" spans="1:14" outlineLevel="1">
      <c r="A755" t="s">
        <v>1706</v>
      </c>
      <c r="B755" t="e">
        <f t="shared" si="951"/>
        <v>#VALUE!</v>
      </c>
      <c r="H755" s="477"/>
      <c r="I755" s="477"/>
      <c r="J755" s="477"/>
      <c r="K755" s="477"/>
      <c r="L755" s="477"/>
      <c r="M755" s="477"/>
      <c r="N755" s="477"/>
    </row>
    <row r="756" spans="1:14" outlineLevel="1">
      <c r="B756" t="e">
        <f t="shared" si="951"/>
        <v>#VALUE!</v>
      </c>
      <c r="H756" s="477"/>
      <c r="I756" s="477"/>
      <c r="J756" s="477"/>
      <c r="K756" s="477"/>
      <c r="L756" s="477"/>
      <c r="M756" s="477"/>
      <c r="N756" s="477"/>
    </row>
    <row r="757" spans="1:14" outlineLevel="1">
      <c r="B757" t="e">
        <f t="shared" si="951"/>
        <v>#VALUE!</v>
      </c>
      <c r="H757" s="477"/>
      <c r="I757" s="477"/>
      <c r="J757" s="477"/>
      <c r="K757" s="477"/>
      <c r="L757" s="477"/>
      <c r="M757" s="477"/>
      <c r="N757" s="477"/>
    </row>
    <row r="758" spans="1:14" outlineLevel="1">
      <c r="A758" t="s">
        <v>876</v>
      </c>
      <c r="B758" t="str">
        <f>INDEX(i.Region_Desc,$C758,1)&amp;" "&amp;INDEX(i.GenotypeDesc,$D758,1)&amp;" "&amp;INDEX(i.TOL_Desc,$E758,1)</f>
        <v>CWM  Aut</v>
      </c>
      <c r="C758">
        <v>3</v>
      </c>
      <c r="D758">
        <v>4</v>
      </c>
      <c r="E758">
        <v>1</v>
      </c>
      <c r="F758">
        <v>1</v>
      </c>
      <c r="G758">
        <v>1</v>
      </c>
      <c r="H758" s="477">
        <f t="shared" si="947"/>
        <v>5</v>
      </c>
      <c r="I758" s="477">
        <v>5</v>
      </c>
      <c r="J758" s="477">
        <v>0</v>
      </c>
      <c r="K758" s="477">
        <v>0</v>
      </c>
      <c r="L758" s="477">
        <v>0</v>
      </c>
      <c r="M758" s="477">
        <v>0</v>
      </c>
      <c r="N758" s="477">
        <f t="shared" si="948"/>
        <v>3</v>
      </c>
    </row>
    <row r="759" spans="1:14" outlineLevel="1">
      <c r="B759" t="str">
        <f>INDEX(i.Region_Desc,$C759,1)&amp;" "&amp;INDEX(i.GenotypeDesc,$D759,1)&amp;" "&amp;INDEX(i.TOL_Desc,$E759,1)</f>
        <v>CWM  Win</v>
      </c>
      <c r="C759">
        <v>3</v>
      </c>
      <c r="D759">
        <v>4</v>
      </c>
      <c r="E759">
        <v>2</v>
      </c>
      <c r="F759">
        <v>1</v>
      </c>
      <c r="G759">
        <v>1</v>
      </c>
      <c r="H759" s="477">
        <f t="shared" si="947"/>
        <v>5</v>
      </c>
      <c r="I759" s="477">
        <f t="shared" si="950"/>
        <v>3</v>
      </c>
      <c r="J759" s="477">
        <v>0</v>
      </c>
      <c r="K759" s="477">
        <v>0</v>
      </c>
      <c r="L759" s="477">
        <v>0</v>
      </c>
      <c r="M759" s="477">
        <v>0</v>
      </c>
      <c r="N759" s="477">
        <f t="shared" si="948"/>
        <v>3</v>
      </c>
    </row>
    <row r="760" spans="1:14" outlineLevel="1">
      <c r="A760" s="112"/>
      <c r="B760" s="112" t="str">
        <f>INDEX(i.Region_Desc,$C760,1)&amp;" "&amp;INDEX(i.GenotypeDesc,$D760,1)&amp;" "&amp;INDEX(i.TOL_Desc,$E760,1)</f>
        <v>CWM  Spr</v>
      </c>
      <c r="C760" s="112">
        <v>3</v>
      </c>
      <c r="D760" s="112">
        <v>4</v>
      </c>
      <c r="E760" s="112">
        <v>3</v>
      </c>
      <c r="F760" s="112">
        <v>1</v>
      </c>
      <c r="G760" s="112">
        <v>1</v>
      </c>
      <c r="H760" s="512">
        <f t="shared" si="947"/>
        <v>5</v>
      </c>
      <c r="I760" s="512">
        <v>1</v>
      </c>
      <c r="J760" s="512">
        <v>0</v>
      </c>
      <c r="K760" s="512">
        <v>0</v>
      </c>
      <c r="L760" s="512">
        <v>0</v>
      </c>
      <c r="M760" s="512">
        <v>0</v>
      </c>
      <c r="N760" s="512">
        <f t="shared" si="948"/>
        <v>3</v>
      </c>
    </row>
    <row r="763" spans="1:14">
      <c r="A763" s="16" t="s">
        <v>1763</v>
      </c>
    </row>
    <row r="764" spans="1:14" ht="72.75">
      <c r="C764" s="217" t="s">
        <v>1506</v>
      </c>
      <c r="D764" s="217"/>
      <c r="E764" s="217" t="s">
        <v>1565</v>
      </c>
      <c r="F764" s="217" t="s">
        <v>1566</v>
      </c>
      <c r="G764" s="217" t="s">
        <v>1567</v>
      </c>
      <c r="H764" s="217" t="s">
        <v>1568</v>
      </c>
      <c r="J764" s="217" t="s">
        <v>1599</v>
      </c>
      <c r="L764" s="217" t="s">
        <v>1764</v>
      </c>
    </row>
    <row r="765" spans="1:14">
      <c r="A765">
        <v>0</v>
      </c>
      <c r="B765" t="s">
        <v>377</v>
      </c>
      <c r="C765" s="12">
        <v>1</v>
      </c>
      <c r="E765" s="12">
        <v>0</v>
      </c>
      <c r="F765" s="12">
        <v>0</v>
      </c>
      <c r="G765" s="12">
        <v>0</v>
      </c>
      <c r="H765" s="12">
        <v>0</v>
      </c>
      <c r="J765">
        <v>1</v>
      </c>
      <c r="L765" s="12">
        <v>1</v>
      </c>
    </row>
    <row r="766" spans="1:14">
      <c r="A766">
        <v>1</v>
      </c>
      <c r="C766" s="12">
        <f>6/7</f>
        <v>0.8571428571428571</v>
      </c>
      <c r="E766" s="12">
        <v>-0.1</v>
      </c>
      <c r="F766" s="12">
        <v>0.1</v>
      </c>
      <c r="G766" s="12">
        <v>0.1</v>
      </c>
      <c r="H766" s="12">
        <v>0.1</v>
      </c>
      <c r="J766">
        <v>2</v>
      </c>
      <c r="L766" s="12">
        <v>0.75</v>
      </c>
    </row>
    <row r="767" spans="1:14">
      <c r="A767">
        <v>2</v>
      </c>
      <c r="C767" s="12">
        <f>5/7</f>
        <v>0.7142857142857143</v>
      </c>
      <c r="E767" s="12">
        <v>0.1</v>
      </c>
      <c r="F767" s="12">
        <v>-2.5000000000000001E-2</v>
      </c>
      <c r="G767" s="12">
        <v>-0.05</v>
      </c>
      <c r="H767" s="12">
        <v>-0.1</v>
      </c>
      <c r="J767">
        <v>2</v>
      </c>
      <c r="L767" s="12">
        <v>1.25</v>
      </c>
    </row>
    <row r="768" spans="1:14">
      <c r="A768">
        <v>3</v>
      </c>
      <c r="C768" s="12">
        <f>4/7</f>
        <v>0.5714285714285714</v>
      </c>
      <c r="E768" s="12">
        <v>0.2</v>
      </c>
      <c r="F768" s="12">
        <v>-0.05</v>
      </c>
      <c r="G768" s="12">
        <v>-0.1</v>
      </c>
      <c r="H768" s="12">
        <v>-0.2</v>
      </c>
      <c r="J768">
        <v>1</v>
      </c>
    </row>
    <row r="769" spans="1:10">
      <c r="A769">
        <v>4</v>
      </c>
      <c r="C769" s="12">
        <f>8/7</f>
        <v>1.1428571428571428</v>
      </c>
      <c r="J769">
        <v>3</v>
      </c>
    </row>
    <row r="770" spans="1:10">
      <c r="A770">
        <v>5</v>
      </c>
      <c r="C770" s="12">
        <f>9/7</f>
        <v>1.2857142857142858</v>
      </c>
      <c r="J770">
        <v>4</v>
      </c>
    </row>
    <row r="771" spans="1:10">
      <c r="A771">
        <v>5</v>
      </c>
      <c r="C771" s="12">
        <f>11/7</f>
        <v>1.5714285714285714</v>
      </c>
      <c r="J771">
        <v>4</v>
      </c>
    </row>
    <row r="772" spans="1:10">
      <c r="E772" t="s">
        <v>1572</v>
      </c>
    </row>
    <row r="773" spans="1:10">
      <c r="B773" t="s">
        <v>1569</v>
      </c>
      <c r="C773" s="12">
        <v>85</v>
      </c>
    </row>
    <row r="774" spans="1:10">
      <c r="C774" s="21" t="s">
        <v>1600</v>
      </c>
    </row>
  </sheetData>
  <phoneticPr fontId="6" type="noConversion"/>
  <conditionalFormatting sqref="C68:G83">
    <cfRule type="cellIs" dxfId="94" priority="1" operator="equal">
      <formula>FALSE</formula>
    </cfRule>
  </conditionalFormatting>
  <pageMargins left="0.7" right="0.7" top="0.75" bottom="0.75" header="0.3" footer="0.3"/>
  <pageSetup paperSize="9" orientation="landscape"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1D163-40D8-4CEB-B142-CAE2E8376CAC}">
  <sheetPr codeName="Sheet5">
    <outlinePr summaryBelow="0" summaryRight="0"/>
  </sheetPr>
  <dimension ref="A1:GJ746"/>
  <sheetViews>
    <sheetView workbookViewId="0"/>
  </sheetViews>
  <sheetFormatPr defaultColWidth="9.140625" defaultRowHeight="15" outlineLevelRow="2"/>
  <cols>
    <col min="2" max="2" width="43.28515625" customWidth="1"/>
    <col min="3" max="3" width="6.28515625" customWidth="1"/>
    <col min="4" max="4" width="7" customWidth="1"/>
    <col min="5" max="10" width="6.28515625" customWidth="1"/>
    <col min="11" max="12" width="7.140625" customWidth="1"/>
    <col min="13" max="124" width="6.28515625" customWidth="1"/>
    <col min="125" max="173" width="6.5703125" customWidth="1"/>
    <col min="174" max="192" width="6.140625" customWidth="1"/>
  </cols>
  <sheetData>
    <row r="1" spans="1:73">
      <c r="B1" t="s">
        <v>376</v>
      </c>
      <c r="H1" t="s">
        <v>621</v>
      </c>
      <c r="I1" s="33"/>
    </row>
    <row r="2" spans="1:73">
      <c r="B2" t="s">
        <v>763</v>
      </c>
    </row>
    <row r="3" spans="1:73">
      <c r="B3" t="s">
        <v>378</v>
      </c>
    </row>
    <row r="4" spans="1:73">
      <c r="A4" t="s">
        <v>578</v>
      </c>
      <c r="B4" t="s">
        <v>975</v>
      </c>
      <c r="C4" s="52">
        <v>1</v>
      </c>
      <c r="D4" s="65" t="str">
        <f>(INDEX(i.TOL_Desc,d.TOL,1)&amp;" ")</f>
        <v xml:space="preserve">Aut </v>
      </c>
    </row>
    <row r="5" spans="1:73">
      <c r="A5" s="191" t="s">
        <v>1155</v>
      </c>
    </row>
    <row r="6" spans="1:73" outlineLevel="1">
      <c r="B6" s="36" t="s">
        <v>948</v>
      </c>
      <c r="C6" s="52">
        <v>2</v>
      </c>
      <c r="D6" s="65" t="str">
        <f>CHOOSE(d.Region,"SWV ","GSM ","CWM ")</f>
        <v xml:space="preserve">GSM </v>
      </c>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BU6" s="65"/>
    </row>
    <row r="7" spans="1:73" outlineLevel="1">
      <c r="B7" s="36"/>
      <c r="C7" s="65"/>
      <c r="D7" s="65"/>
      <c r="E7" s="65"/>
      <c r="F7" s="65"/>
      <c r="G7" s="65"/>
      <c r="H7" s="65"/>
      <c r="I7" s="65"/>
      <c r="J7" s="65"/>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65"/>
      <c r="AP7" s="65"/>
      <c r="BU7" s="65"/>
    </row>
    <row r="8" spans="1:73" ht="17.25" outlineLevel="1" collapsed="1">
      <c r="A8" s="260"/>
      <c r="B8" s="260" t="s">
        <v>971</v>
      </c>
      <c r="C8" s="260">
        <v>1</v>
      </c>
      <c r="D8" s="260">
        <v>2</v>
      </c>
      <c r="E8" s="260">
        <v>3</v>
      </c>
      <c r="F8" s="260">
        <v>1</v>
      </c>
      <c r="G8" s="260">
        <v>2</v>
      </c>
      <c r="H8" s="260">
        <v>3</v>
      </c>
      <c r="I8" s="260">
        <v>1</v>
      </c>
      <c r="J8" s="260">
        <v>2</v>
      </c>
      <c r="K8" s="260">
        <v>3</v>
      </c>
      <c r="L8" s="260">
        <v>1</v>
      </c>
      <c r="M8" s="260">
        <v>2</v>
      </c>
      <c r="N8" s="260">
        <v>3</v>
      </c>
      <c r="O8" s="260">
        <v>1</v>
      </c>
      <c r="P8" s="260">
        <v>2</v>
      </c>
      <c r="Q8" s="260">
        <v>3</v>
      </c>
      <c r="R8" s="260">
        <v>1</v>
      </c>
      <c r="S8" s="260">
        <v>2</v>
      </c>
      <c r="T8" s="260">
        <v>3</v>
      </c>
      <c r="U8" s="284"/>
      <c r="V8" s="284"/>
      <c r="W8" s="284"/>
      <c r="X8" s="284"/>
      <c r="Y8" s="284"/>
      <c r="Z8" s="284"/>
      <c r="AA8" s="284"/>
      <c r="AB8" s="284"/>
      <c r="AC8" s="284"/>
      <c r="AD8" s="284"/>
      <c r="AE8" s="284"/>
      <c r="AF8" s="284"/>
      <c r="AG8" s="284"/>
      <c r="AH8" s="284"/>
      <c r="AI8" s="284"/>
      <c r="AJ8" s="284"/>
      <c r="AK8" s="284"/>
      <c r="AL8" s="284"/>
      <c r="AM8" s="285" t="s">
        <v>950</v>
      </c>
      <c r="AN8" s="285"/>
      <c r="AO8" s="285"/>
      <c r="AP8" s="285" t="s">
        <v>951</v>
      </c>
      <c r="AQ8" s="285"/>
      <c r="AR8" s="285"/>
      <c r="AS8" s="285" t="s">
        <v>952</v>
      </c>
      <c r="AT8" s="285"/>
      <c r="AU8" s="285"/>
    </row>
    <row r="9" spans="1:73" outlineLevel="1" collapsed="1">
      <c r="A9" s="260"/>
      <c r="B9" s="260"/>
      <c r="C9" s="286" t="s">
        <v>972</v>
      </c>
      <c r="D9" s="286" t="s">
        <v>973</v>
      </c>
      <c r="E9" s="286" t="s">
        <v>974</v>
      </c>
      <c r="F9" s="286" t="s">
        <v>972</v>
      </c>
      <c r="G9" s="286" t="s">
        <v>973</v>
      </c>
      <c r="H9" s="286" t="s">
        <v>974</v>
      </c>
      <c r="I9" s="286" t="s">
        <v>972</v>
      </c>
      <c r="J9" s="286" t="s">
        <v>973</v>
      </c>
      <c r="K9" s="286" t="s">
        <v>974</v>
      </c>
      <c r="L9" s="286" t="s">
        <v>972</v>
      </c>
      <c r="M9" s="286" t="s">
        <v>973</v>
      </c>
      <c r="N9" s="286" t="s">
        <v>974</v>
      </c>
      <c r="O9" s="286" t="s">
        <v>972</v>
      </c>
      <c r="P9" s="286" t="s">
        <v>973</v>
      </c>
      <c r="Q9" s="286" t="s">
        <v>974</v>
      </c>
      <c r="R9" s="286" t="s">
        <v>972</v>
      </c>
      <c r="S9" s="286" t="s">
        <v>973</v>
      </c>
      <c r="T9" s="286" t="s">
        <v>974</v>
      </c>
      <c r="U9" s="286" t="s">
        <v>972</v>
      </c>
      <c r="V9" s="286" t="s">
        <v>973</v>
      </c>
      <c r="W9" s="286" t="s">
        <v>974</v>
      </c>
      <c r="X9" s="286" t="s">
        <v>972</v>
      </c>
      <c r="Y9" s="286" t="s">
        <v>973</v>
      </c>
      <c r="Z9" s="286" t="s">
        <v>974</v>
      </c>
      <c r="AA9" s="286" t="s">
        <v>972</v>
      </c>
      <c r="AB9" s="286" t="s">
        <v>973</v>
      </c>
      <c r="AC9" s="286" t="s">
        <v>974</v>
      </c>
      <c r="AD9" s="286" t="s">
        <v>972</v>
      </c>
      <c r="AE9" s="286" t="s">
        <v>973</v>
      </c>
      <c r="AF9" s="286" t="s">
        <v>974</v>
      </c>
      <c r="AG9" s="286" t="s">
        <v>972</v>
      </c>
      <c r="AH9" s="286" t="s">
        <v>973</v>
      </c>
      <c r="AI9" s="286" t="s">
        <v>974</v>
      </c>
      <c r="AJ9" s="286" t="s">
        <v>972</v>
      </c>
      <c r="AK9" s="286" t="s">
        <v>973</v>
      </c>
      <c r="AL9" s="286" t="s">
        <v>974</v>
      </c>
      <c r="AM9" s="286" t="s">
        <v>972</v>
      </c>
      <c r="AN9" s="286" t="s">
        <v>973</v>
      </c>
      <c r="AO9" s="286" t="s">
        <v>974</v>
      </c>
      <c r="AP9" s="286" t="s">
        <v>972</v>
      </c>
      <c r="AQ9" s="286" t="s">
        <v>973</v>
      </c>
      <c r="AR9" s="286" t="s">
        <v>974</v>
      </c>
      <c r="AS9" s="286" t="s">
        <v>972</v>
      </c>
      <c r="AT9" s="286" t="s">
        <v>973</v>
      </c>
      <c r="AU9" s="286" t="s">
        <v>974</v>
      </c>
    </row>
    <row r="10" spans="1:73" outlineLevel="1">
      <c r="A10" s="260"/>
      <c r="B10" s="260" t="s">
        <v>1154</v>
      </c>
      <c r="C10" s="286">
        <v>1</v>
      </c>
      <c r="D10" s="286">
        <v>1</v>
      </c>
      <c r="E10" s="286">
        <v>1</v>
      </c>
      <c r="F10" s="286">
        <v>2</v>
      </c>
      <c r="G10" s="286">
        <v>2</v>
      </c>
      <c r="H10" s="286">
        <v>2</v>
      </c>
      <c r="I10" s="286">
        <v>3</v>
      </c>
      <c r="J10" s="286">
        <v>3</v>
      </c>
      <c r="K10" s="286">
        <v>3</v>
      </c>
      <c r="L10" s="286">
        <v>4</v>
      </c>
      <c r="M10" s="286">
        <v>4</v>
      </c>
      <c r="N10" s="286">
        <v>4</v>
      </c>
      <c r="O10" s="286">
        <v>5</v>
      </c>
      <c r="P10" s="286">
        <v>5</v>
      </c>
      <c r="Q10" s="286">
        <v>5</v>
      </c>
      <c r="R10" s="286">
        <v>6</v>
      </c>
      <c r="S10" s="286">
        <v>6</v>
      </c>
      <c r="T10" s="286">
        <v>6</v>
      </c>
      <c r="U10" s="260"/>
      <c r="V10" s="260"/>
      <c r="W10" s="260"/>
      <c r="X10" s="260"/>
      <c r="Y10" s="260"/>
      <c r="Z10" s="260"/>
      <c r="AA10" s="260"/>
      <c r="AB10" s="260"/>
      <c r="AC10" s="260"/>
      <c r="AD10" s="260"/>
      <c r="AE10" s="260"/>
      <c r="AF10" s="260"/>
      <c r="AG10" s="260"/>
      <c r="AH10" s="260"/>
      <c r="AI10" s="260"/>
      <c r="AJ10" s="260"/>
      <c r="AK10" s="260"/>
      <c r="AL10" s="260"/>
      <c r="AM10" s="279"/>
      <c r="AN10" s="279"/>
      <c r="AO10" s="279"/>
      <c r="AP10" s="279">
        <v>43600</v>
      </c>
      <c r="AQ10" s="279">
        <v>43634</v>
      </c>
      <c r="AR10" s="279">
        <v>43669</v>
      </c>
      <c r="AS10" s="279"/>
      <c r="AT10" s="279"/>
      <c r="AU10" s="279"/>
    </row>
    <row r="11" spans="1:73" outlineLevel="1" collapsed="1">
      <c r="A11" s="260">
        <v>1</v>
      </c>
      <c r="B11" s="281" t="s">
        <v>966</v>
      </c>
      <c r="C11" s="282">
        <f t="shared" ref="C11:N16" si="0">INDEX($AM11:$AU11,1,C$8+(d.Region-1)*3)+INDEX(i.AgeJ,C$10,1)/7</f>
        <v>35</v>
      </c>
      <c r="D11" s="282">
        <f t="shared" si="0"/>
        <v>39</v>
      </c>
      <c r="E11" s="282">
        <f t="shared" si="0"/>
        <v>43</v>
      </c>
      <c r="F11" s="282">
        <f t="shared" si="0"/>
        <v>37</v>
      </c>
      <c r="G11" s="282">
        <f t="shared" si="0"/>
        <v>41</v>
      </c>
      <c r="H11" s="282">
        <f t="shared" si="0"/>
        <v>45</v>
      </c>
      <c r="I11" s="282">
        <f t="shared" si="0"/>
        <v>40</v>
      </c>
      <c r="J11" s="282">
        <f t="shared" si="0"/>
        <v>44</v>
      </c>
      <c r="K11" s="282">
        <f t="shared" si="0"/>
        <v>48</v>
      </c>
      <c r="L11" s="282">
        <f t="shared" si="0"/>
        <v>42</v>
      </c>
      <c r="M11" s="282">
        <f t="shared" si="0"/>
        <v>46</v>
      </c>
      <c r="N11" s="282">
        <f t="shared" si="0"/>
        <v>50</v>
      </c>
      <c r="O11" s="282">
        <f>INDEX($AM11:$AU11,1,O$8+(d.Region-1)*3)</f>
        <v>35</v>
      </c>
      <c r="P11" s="282">
        <f>INDEX($AM11:$AU11,1,P$8+(d.Region-1)*3)</f>
        <v>39</v>
      </c>
      <c r="Q11" s="282">
        <f>INDEX($AM11:$AU11,1,Q$8+(d.Region-1)*3)</f>
        <v>43</v>
      </c>
      <c r="R11" s="282">
        <f t="shared" ref="R11:T16" si="1">INDEX($AM11:$AU11,1,R$8+(d.Region-1)*3)+INDEX(i.AgeJ,R$10,1)/7</f>
        <v>35</v>
      </c>
      <c r="S11" s="282">
        <f t="shared" si="1"/>
        <v>39</v>
      </c>
      <c r="T11" s="282">
        <f t="shared" si="1"/>
        <v>43</v>
      </c>
      <c r="U11" s="260"/>
      <c r="V11" s="260"/>
      <c r="W11" s="260"/>
      <c r="X11" s="260"/>
      <c r="Y11" s="260"/>
      <c r="Z11" s="260"/>
      <c r="AA11" s="260"/>
      <c r="AB11" s="260"/>
      <c r="AC11" s="260"/>
      <c r="AD11" s="260"/>
      <c r="AE11" s="260"/>
      <c r="AF11" s="260"/>
      <c r="AG11" s="260" t="str">
        <f t="shared" ref="AG11:AI12" si="2">O11&amp;":"&amp;O11+1</f>
        <v>35:36</v>
      </c>
      <c r="AH11" s="260" t="str">
        <f t="shared" si="2"/>
        <v>39:40</v>
      </c>
      <c r="AI11" s="260" t="str">
        <f t="shared" si="2"/>
        <v>43:44</v>
      </c>
      <c r="AJ11" s="260"/>
      <c r="AK11" s="260"/>
      <c r="AL11" s="260"/>
      <c r="AM11" s="280">
        <v>36</v>
      </c>
      <c r="AN11" s="280">
        <v>40</v>
      </c>
      <c r="AO11" s="280">
        <v>44</v>
      </c>
      <c r="AP11" s="280">
        <v>35</v>
      </c>
      <c r="AQ11" s="280">
        <v>39</v>
      </c>
      <c r="AR11" s="280">
        <v>43</v>
      </c>
      <c r="AS11" s="280">
        <v>34</v>
      </c>
      <c r="AT11" s="280">
        <v>38</v>
      </c>
      <c r="AU11" s="280">
        <v>42</v>
      </c>
    </row>
    <row r="12" spans="1:73" outlineLevel="1" collapsed="1">
      <c r="A12" s="260">
        <v>2</v>
      </c>
      <c r="B12" s="281" t="s">
        <v>967</v>
      </c>
      <c r="C12" s="282">
        <f t="shared" si="0"/>
        <v>55</v>
      </c>
      <c r="D12" s="282">
        <f t="shared" si="0"/>
        <v>59</v>
      </c>
      <c r="E12" s="282">
        <f t="shared" si="0"/>
        <v>63</v>
      </c>
      <c r="F12" s="282">
        <f t="shared" si="0"/>
        <v>57</v>
      </c>
      <c r="G12" s="282">
        <f t="shared" si="0"/>
        <v>61</v>
      </c>
      <c r="H12" s="282">
        <f t="shared" si="0"/>
        <v>65</v>
      </c>
      <c r="I12" s="282">
        <f t="shared" si="0"/>
        <v>60</v>
      </c>
      <c r="J12" s="282">
        <f t="shared" si="0"/>
        <v>64</v>
      </c>
      <c r="K12" s="282">
        <f t="shared" si="0"/>
        <v>68</v>
      </c>
      <c r="L12" s="282">
        <f t="shared" si="0"/>
        <v>62</v>
      </c>
      <c r="M12" s="282">
        <f t="shared" si="0"/>
        <v>66</v>
      </c>
      <c r="N12" s="282">
        <f t="shared" si="0"/>
        <v>70</v>
      </c>
      <c r="O12" s="282">
        <f t="shared" ref="O12:Q16" si="3">INDEX($AM12:$AU12,1,O$8+(d.Region-1)*3)+INDEX(i.AgeJ,O$10,1)/7</f>
        <v>64</v>
      </c>
      <c r="P12" s="282">
        <f t="shared" si="3"/>
        <v>68</v>
      </c>
      <c r="Q12" s="282">
        <f t="shared" si="3"/>
        <v>72</v>
      </c>
      <c r="R12" s="282">
        <f t="shared" si="1"/>
        <v>55</v>
      </c>
      <c r="S12" s="282">
        <f t="shared" si="1"/>
        <v>59</v>
      </c>
      <c r="T12" s="282">
        <f t="shared" si="1"/>
        <v>63</v>
      </c>
      <c r="U12" s="260"/>
      <c r="V12" s="260"/>
      <c r="W12" s="260"/>
      <c r="X12" s="260"/>
      <c r="Y12" s="260"/>
      <c r="Z12" s="260"/>
      <c r="AA12" s="260"/>
      <c r="AB12" s="260"/>
      <c r="AC12" s="260"/>
      <c r="AD12" s="260"/>
      <c r="AE12" s="260"/>
      <c r="AF12" s="260"/>
      <c r="AG12" s="260" t="str">
        <f t="shared" si="2"/>
        <v>64:65</v>
      </c>
      <c r="AH12" s="260" t="str">
        <f t="shared" si="2"/>
        <v>68:69</v>
      </c>
      <c r="AI12" s="260" t="str">
        <f t="shared" si="2"/>
        <v>72:73</v>
      </c>
      <c r="AJ12" s="260"/>
      <c r="AK12" s="260"/>
      <c r="AL12" s="260"/>
      <c r="AM12" s="280">
        <f>INT(AM15-(150/7))</f>
        <v>56</v>
      </c>
      <c r="AN12" s="280">
        <f t="shared" ref="AN12:AU12" si="4">INT(AN15-(150/7))</f>
        <v>60</v>
      </c>
      <c r="AO12" s="280">
        <f t="shared" si="4"/>
        <v>64</v>
      </c>
      <c r="AP12" s="280">
        <f t="shared" si="4"/>
        <v>55</v>
      </c>
      <c r="AQ12" s="280">
        <f t="shared" si="4"/>
        <v>59</v>
      </c>
      <c r="AR12" s="280">
        <f t="shared" si="4"/>
        <v>63</v>
      </c>
      <c r="AS12" s="280">
        <f t="shared" si="4"/>
        <v>54</v>
      </c>
      <c r="AT12" s="280">
        <f t="shared" si="4"/>
        <v>58</v>
      </c>
      <c r="AU12" s="280">
        <f t="shared" si="4"/>
        <v>62</v>
      </c>
    </row>
    <row r="13" spans="1:73" outlineLevel="1" collapsed="1">
      <c r="A13" s="260">
        <v>3</v>
      </c>
      <c r="B13" s="281" t="s">
        <v>977</v>
      </c>
      <c r="C13" s="282">
        <f t="shared" si="0"/>
        <v>60</v>
      </c>
      <c r="D13" s="282">
        <f t="shared" si="0"/>
        <v>64</v>
      </c>
      <c r="E13" s="282">
        <f t="shared" si="0"/>
        <v>68</v>
      </c>
      <c r="F13" s="282">
        <f t="shared" si="0"/>
        <v>62</v>
      </c>
      <c r="G13" s="282">
        <f t="shared" si="0"/>
        <v>66</v>
      </c>
      <c r="H13" s="282">
        <f t="shared" si="0"/>
        <v>70</v>
      </c>
      <c r="I13" s="282">
        <f t="shared" si="0"/>
        <v>65</v>
      </c>
      <c r="J13" s="282">
        <f t="shared" si="0"/>
        <v>69</v>
      </c>
      <c r="K13" s="282">
        <f t="shared" si="0"/>
        <v>73</v>
      </c>
      <c r="L13" s="282">
        <f t="shared" si="0"/>
        <v>67</v>
      </c>
      <c r="M13" s="282">
        <f t="shared" si="0"/>
        <v>71</v>
      </c>
      <c r="N13" s="282">
        <f t="shared" si="0"/>
        <v>75</v>
      </c>
      <c r="O13" s="282">
        <f t="shared" si="3"/>
        <v>69</v>
      </c>
      <c r="P13" s="282">
        <f t="shared" si="3"/>
        <v>73</v>
      </c>
      <c r="Q13" s="282">
        <f t="shared" si="3"/>
        <v>77</v>
      </c>
      <c r="R13" s="282">
        <f t="shared" si="1"/>
        <v>60</v>
      </c>
      <c r="S13" s="282">
        <f t="shared" si="1"/>
        <v>64</v>
      </c>
      <c r="T13" s="282">
        <f t="shared" si="1"/>
        <v>68</v>
      </c>
      <c r="U13" s="260"/>
      <c r="V13" s="260"/>
      <c r="W13" s="260"/>
      <c r="X13" s="260"/>
      <c r="Y13" s="260"/>
      <c r="Z13" s="260"/>
      <c r="AA13" s="260"/>
      <c r="AB13" s="260"/>
      <c r="AC13" s="260"/>
      <c r="AD13" s="260"/>
      <c r="AE13" s="260"/>
      <c r="AF13" s="260"/>
      <c r="AG13" s="260"/>
      <c r="AH13" s="260"/>
      <c r="AI13" s="260"/>
      <c r="AJ13" s="260"/>
      <c r="AK13" s="260"/>
      <c r="AL13" s="260"/>
      <c r="AM13" s="280">
        <f>AM12+5</f>
        <v>61</v>
      </c>
      <c r="AN13" s="280">
        <f t="shared" ref="AN13:AU13" si="5">AN12+5</f>
        <v>65</v>
      </c>
      <c r="AO13" s="280">
        <f t="shared" si="5"/>
        <v>69</v>
      </c>
      <c r="AP13" s="280">
        <f t="shared" si="5"/>
        <v>60</v>
      </c>
      <c r="AQ13" s="280">
        <f t="shared" si="5"/>
        <v>64</v>
      </c>
      <c r="AR13" s="280">
        <f t="shared" si="5"/>
        <v>68</v>
      </c>
      <c r="AS13" s="280">
        <f t="shared" si="5"/>
        <v>59</v>
      </c>
      <c r="AT13" s="280">
        <f t="shared" si="5"/>
        <v>63</v>
      </c>
      <c r="AU13" s="280">
        <f t="shared" si="5"/>
        <v>67</v>
      </c>
    </row>
    <row r="14" spans="1:73" outlineLevel="1">
      <c r="A14" s="260">
        <v>4</v>
      </c>
      <c r="B14" s="281" t="s">
        <v>1148</v>
      </c>
      <c r="C14" s="282">
        <f t="shared" si="0"/>
        <v>0</v>
      </c>
      <c r="D14" s="282">
        <f t="shared" si="0"/>
        <v>0</v>
      </c>
      <c r="E14" s="282">
        <f t="shared" si="0"/>
        <v>0</v>
      </c>
      <c r="F14" s="282">
        <f t="shared" si="0"/>
        <v>2</v>
      </c>
      <c r="G14" s="282">
        <f t="shared" si="0"/>
        <v>2</v>
      </c>
      <c r="H14" s="282">
        <f t="shared" si="0"/>
        <v>2</v>
      </c>
      <c r="I14" s="282">
        <f t="shared" si="0"/>
        <v>5</v>
      </c>
      <c r="J14" s="282">
        <f t="shared" si="0"/>
        <v>5</v>
      </c>
      <c r="K14" s="282">
        <f t="shared" si="0"/>
        <v>5</v>
      </c>
      <c r="L14" s="282">
        <f t="shared" si="0"/>
        <v>7</v>
      </c>
      <c r="M14" s="282">
        <f t="shared" si="0"/>
        <v>7</v>
      </c>
      <c r="N14" s="282">
        <f t="shared" si="0"/>
        <v>7</v>
      </c>
      <c r="O14" s="282">
        <f t="shared" si="3"/>
        <v>9</v>
      </c>
      <c r="P14" s="282">
        <f t="shared" si="3"/>
        <v>9</v>
      </c>
      <c r="Q14" s="282">
        <f t="shared" si="3"/>
        <v>9</v>
      </c>
      <c r="R14" s="282">
        <f t="shared" si="1"/>
        <v>0</v>
      </c>
      <c r="S14" s="282">
        <f t="shared" si="1"/>
        <v>0</v>
      </c>
      <c r="T14" s="282">
        <f t="shared" si="1"/>
        <v>0</v>
      </c>
      <c r="U14" s="260"/>
      <c r="V14" s="260"/>
      <c r="W14" s="260"/>
      <c r="X14" s="260"/>
      <c r="Y14" s="260"/>
      <c r="Z14" s="260"/>
      <c r="AA14" s="260"/>
      <c r="AB14" s="260"/>
      <c r="AC14" s="260"/>
      <c r="AD14" s="260"/>
      <c r="AE14" s="260"/>
      <c r="AF14" s="260"/>
      <c r="AG14" s="260"/>
      <c r="AH14" s="260"/>
      <c r="AI14" s="260"/>
      <c r="AJ14" s="260"/>
      <c r="AK14" s="260"/>
      <c r="AL14" s="260"/>
      <c r="AM14" s="280"/>
      <c r="AN14" s="280"/>
      <c r="AO14" s="280"/>
      <c r="AP14" s="280"/>
      <c r="AQ14" s="280"/>
      <c r="AR14" s="280"/>
      <c r="AS14" s="280"/>
      <c r="AT14" s="280"/>
      <c r="AU14" s="280"/>
    </row>
    <row r="15" spans="1:73" outlineLevel="1" collapsed="1">
      <c r="A15" s="260">
        <v>5</v>
      </c>
      <c r="B15" s="281" t="s">
        <v>968</v>
      </c>
      <c r="C15" s="282">
        <f t="shared" si="0"/>
        <v>77</v>
      </c>
      <c r="D15" s="282">
        <f t="shared" si="0"/>
        <v>81</v>
      </c>
      <c r="E15" s="282">
        <f t="shared" si="0"/>
        <v>85</v>
      </c>
      <c r="F15" s="282">
        <f t="shared" si="0"/>
        <v>79</v>
      </c>
      <c r="G15" s="282">
        <f t="shared" si="0"/>
        <v>83</v>
      </c>
      <c r="H15" s="282">
        <f t="shared" si="0"/>
        <v>87</v>
      </c>
      <c r="I15" s="282">
        <f t="shared" si="0"/>
        <v>82</v>
      </c>
      <c r="J15" s="282">
        <f t="shared" si="0"/>
        <v>86</v>
      </c>
      <c r="K15" s="282">
        <f t="shared" si="0"/>
        <v>90</v>
      </c>
      <c r="L15" s="282">
        <f t="shared" si="0"/>
        <v>84</v>
      </c>
      <c r="M15" s="282">
        <f t="shared" si="0"/>
        <v>88</v>
      </c>
      <c r="N15" s="282">
        <f t="shared" si="0"/>
        <v>92</v>
      </c>
      <c r="O15" s="282">
        <f t="shared" si="3"/>
        <v>86</v>
      </c>
      <c r="P15" s="282">
        <f t="shared" si="3"/>
        <v>90</v>
      </c>
      <c r="Q15" s="282">
        <f t="shared" si="3"/>
        <v>94</v>
      </c>
      <c r="R15" s="282">
        <f t="shared" si="1"/>
        <v>77</v>
      </c>
      <c r="S15" s="282">
        <f t="shared" si="1"/>
        <v>81</v>
      </c>
      <c r="T15" s="282">
        <f t="shared" si="1"/>
        <v>85</v>
      </c>
      <c r="U15" s="260"/>
      <c r="V15" s="260"/>
      <c r="W15" s="260"/>
      <c r="X15" s="260"/>
      <c r="Y15" s="260"/>
      <c r="Z15" s="260"/>
      <c r="AA15" s="260"/>
      <c r="AB15" s="260"/>
      <c r="AC15" s="260"/>
      <c r="AD15" s="260"/>
      <c r="AE15" s="260"/>
      <c r="AF15" s="260"/>
      <c r="AG15" s="260"/>
      <c r="AH15" s="260"/>
      <c r="AI15" s="260"/>
      <c r="AJ15" s="260"/>
      <c r="AK15" s="260"/>
      <c r="AL15" s="260"/>
      <c r="AM15" s="280">
        <f>AM11-10+52</f>
        <v>78</v>
      </c>
      <c r="AN15" s="280">
        <f t="shared" ref="AN15:AU15" si="6">AN11-10+52</f>
        <v>82</v>
      </c>
      <c r="AO15" s="280">
        <f t="shared" si="6"/>
        <v>86</v>
      </c>
      <c r="AP15" s="280">
        <f t="shared" si="6"/>
        <v>77</v>
      </c>
      <c r="AQ15" s="280">
        <f t="shared" si="6"/>
        <v>81</v>
      </c>
      <c r="AR15" s="280">
        <f t="shared" si="6"/>
        <v>85</v>
      </c>
      <c r="AS15" s="280">
        <f t="shared" si="6"/>
        <v>76</v>
      </c>
      <c r="AT15" s="280">
        <f t="shared" si="6"/>
        <v>80</v>
      </c>
      <c r="AU15" s="280">
        <f t="shared" si="6"/>
        <v>84</v>
      </c>
    </row>
    <row r="16" spans="1:73" outlineLevel="1" collapsed="1">
      <c r="A16" s="260">
        <v>6</v>
      </c>
      <c r="B16" s="281" t="s">
        <v>969</v>
      </c>
      <c r="C16" s="282">
        <f t="shared" si="0"/>
        <v>87</v>
      </c>
      <c r="D16" s="282">
        <f t="shared" si="0"/>
        <v>91</v>
      </c>
      <c r="E16" s="282">
        <f t="shared" si="0"/>
        <v>95</v>
      </c>
      <c r="F16" s="282">
        <f t="shared" si="0"/>
        <v>89</v>
      </c>
      <c r="G16" s="282">
        <f t="shared" si="0"/>
        <v>93</v>
      </c>
      <c r="H16" s="282">
        <f t="shared" si="0"/>
        <v>97</v>
      </c>
      <c r="I16" s="282">
        <f t="shared" si="0"/>
        <v>92</v>
      </c>
      <c r="J16" s="282">
        <f t="shared" si="0"/>
        <v>96</v>
      </c>
      <c r="K16" s="282">
        <f t="shared" si="0"/>
        <v>100</v>
      </c>
      <c r="L16" s="282">
        <f t="shared" si="0"/>
        <v>94</v>
      </c>
      <c r="M16" s="282">
        <f t="shared" si="0"/>
        <v>98</v>
      </c>
      <c r="N16" s="282">
        <f t="shared" si="0"/>
        <v>102</v>
      </c>
      <c r="O16" s="282">
        <f t="shared" si="3"/>
        <v>96</v>
      </c>
      <c r="P16" s="282">
        <f t="shared" si="3"/>
        <v>100</v>
      </c>
      <c r="Q16" s="282">
        <f t="shared" si="3"/>
        <v>104</v>
      </c>
      <c r="R16" s="282">
        <f t="shared" si="1"/>
        <v>87</v>
      </c>
      <c r="S16" s="282">
        <f t="shared" si="1"/>
        <v>91</v>
      </c>
      <c r="T16" s="282">
        <f t="shared" si="1"/>
        <v>95</v>
      </c>
      <c r="U16" s="260"/>
      <c r="V16" s="260"/>
      <c r="W16" s="260"/>
      <c r="X16" s="260"/>
      <c r="Y16" s="260"/>
      <c r="Z16" s="260"/>
      <c r="AA16" s="260"/>
      <c r="AB16" s="260"/>
      <c r="AC16" s="260"/>
      <c r="AD16" s="260"/>
      <c r="AE16" s="260"/>
      <c r="AF16" s="260"/>
      <c r="AG16" s="260"/>
      <c r="AH16" s="260"/>
      <c r="AI16" s="260"/>
      <c r="AJ16" s="260"/>
      <c r="AK16" s="260"/>
      <c r="AL16" s="260"/>
      <c r="AM16" s="280">
        <f>AM15+10</f>
        <v>88</v>
      </c>
      <c r="AN16" s="280">
        <f t="shared" ref="AN16:AU16" si="7">AN15+10</f>
        <v>92</v>
      </c>
      <c r="AO16" s="280">
        <f t="shared" si="7"/>
        <v>96</v>
      </c>
      <c r="AP16" s="280">
        <f t="shared" si="7"/>
        <v>87</v>
      </c>
      <c r="AQ16" s="280">
        <f t="shared" si="7"/>
        <v>91</v>
      </c>
      <c r="AR16" s="280">
        <f t="shared" si="7"/>
        <v>95</v>
      </c>
      <c r="AS16" s="280">
        <f t="shared" si="7"/>
        <v>86</v>
      </c>
      <c r="AT16" s="280">
        <f t="shared" si="7"/>
        <v>90</v>
      </c>
      <c r="AU16" s="280">
        <f t="shared" si="7"/>
        <v>94</v>
      </c>
    </row>
    <row r="17" spans="1:69" outlineLevel="1" collapsed="1">
      <c r="A17" s="260">
        <v>7</v>
      </c>
      <c r="B17" s="281" t="s">
        <v>970</v>
      </c>
      <c r="C17" s="283">
        <f t="shared" ref="C17:T17" si="8">INDEX($AM17:$AU17,1,C$8+(d.Region-1)*3)</f>
        <v>129</v>
      </c>
      <c r="D17" s="283">
        <f t="shared" si="8"/>
        <v>133</v>
      </c>
      <c r="E17" s="283">
        <f t="shared" si="8"/>
        <v>137</v>
      </c>
      <c r="F17" s="283">
        <f t="shared" si="8"/>
        <v>129</v>
      </c>
      <c r="G17" s="283">
        <f t="shared" si="8"/>
        <v>133</v>
      </c>
      <c r="H17" s="283">
        <f t="shared" si="8"/>
        <v>137</v>
      </c>
      <c r="I17" s="283">
        <f t="shared" si="8"/>
        <v>129</v>
      </c>
      <c r="J17" s="283">
        <f t="shared" si="8"/>
        <v>133</v>
      </c>
      <c r="K17" s="283">
        <f t="shared" si="8"/>
        <v>137</v>
      </c>
      <c r="L17" s="283">
        <f t="shared" si="8"/>
        <v>129</v>
      </c>
      <c r="M17" s="283">
        <f t="shared" si="8"/>
        <v>133</v>
      </c>
      <c r="N17" s="283">
        <f t="shared" si="8"/>
        <v>137</v>
      </c>
      <c r="O17" s="283">
        <f t="shared" si="8"/>
        <v>129</v>
      </c>
      <c r="P17" s="283">
        <f t="shared" si="8"/>
        <v>133</v>
      </c>
      <c r="Q17" s="283">
        <f t="shared" si="8"/>
        <v>137</v>
      </c>
      <c r="R17" s="283">
        <f t="shared" si="8"/>
        <v>129</v>
      </c>
      <c r="S17" s="283">
        <f t="shared" si="8"/>
        <v>133</v>
      </c>
      <c r="T17" s="283">
        <f t="shared" si="8"/>
        <v>137</v>
      </c>
      <c r="U17" s="260"/>
      <c r="V17" s="260"/>
      <c r="W17" s="260"/>
      <c r="X17" s="260"/>
      <c r="Y17" s="260"/>
      <c r="Z17" s="260"/>
      <c r="AA17" s="260"/>
      <c r="AB17" s="260"/>
      <c r="AC17" s="260"/>
      <c r="AD17" s="260"/>
      <c r="AE17" s="260"/>
      <c r="AF17" s="260"/>
      <c r="AG17" s="260"/>
      <c r="AH17" s="260"/>
      <c r="AI17" s="260"/>
      <c r="AJ17" s="260"/>
      <c r="AK17" s="260"/>
      <c r="AL17" s="260"/>
      <c r="AM17" s="280">
        <f>AM15+52</f>
        <v>130</v>
      </c>
      <c r="AN17" s="280">
        <f t="shared" ref="AN17:AU17" si="9">AN15+52</f>
        <v>134</v>
      </c>
      <c r="AO17" s="280">
        <f t="shared" si="9"/>
        <v>138</v>
      </c>
      <c r="AP17" s="280">
        <f t="shared" si="9"/>
        <v>129</v>
      </c>
      <c r="AQ17" s="280">
        <f t="shared" si="9"/>
        <v>133</v>
      </c>
      <c r="AR17" s="280">
        <f t="shared" si="9"/>
        <v>137</v>
      </c>
      <c r="AS17" s="280">
        <f t="shared" si="9"/>
        <v>128</v>
      </c>
      <c r="AT17" s="280">
        <f t="shared" si="9"/>
        <v>132</v>
      </c>
      <c r="AU17" s="280">
        <f t="shared" si="9"/>
        <v>136</v>
      </c>
    </row>
    <row r="18" spans="1:69" s="260" customFormat="1" outlineLevel="1">
      <c r="A18" s="260">
        <f t="shared" ref="A18:A37" si="10">A17+1</f>
        <v>8</v>
      </c>
      <c r="B18" s="281" t="s">
        <v>1726</v>
      </c>
      <c r="C18" s="282" t="e">
        <f t="shared" ref="C18:E32" si="11">INDEX($AM18:$AU18,1,C$8+(d.Region-1)*3)+INDEX(i.AgeJ,C$10,1)/7</f>
        <v>#DIV/0!</v>
      </c>
      <c r="D18" s="282" t="e">
        <f t="shared" si="11"/>
        <v>#DIV/0!</v>
      </c>
      <c r="E18" s="282" t="e">
        <f t="shared" si="11"/>
        <v>#DIV/0!</v>
      </c>
      <c r="F18" s="282"/>
      <c r="G18" s="282"/>
      <c r="H18" s="282"/>
      <c r="I18" s="282"/>
      <c r="J18" s="282"/>
      <c r="K18" s="282"/>
      <c r="L18" s="282"/>
      <c r="M18" s="282"/>
      <c r="N18" s="282"/>
      <c r="O18" s="282"/>
      <c r="P18" s="282"/>
      <c r="Q18" s="282"/>
      <c r="R18" s="282"/>
      <c r="S18" s="282"/>
      <c r="T18" s="282"/>
      <c r="U18" s="547" t="e">
        <f t="shared" ref="U18:W33" si="12">C18&amp;":"&amp;C18+1</f>
        <v>#DIV/0!</v>
      </c>
      <c r="V18" s="547" t="e">
        <f t="shared" si="12"/>
        <v>#DIV/0!</v>
      </c>
      <c r="W18" s="547" t="e">
        <f t="shared" si="12"/>
        <v>#DIV/0!</v>
      </c>
      <c r="X18" s="547"/>
      <c r="Y18" s="547"/>
      <c r="Z18" s="547"/>
      <c r="AA18" s="547"/>
      <c r="AB18" s="547"/>
      <c r="AC18" s="547"/>
      <c r="AD18" s="547"/>
      <c r="AE18" s="547"/>
      <c r="AF18" s="547"/>
      <c r="AG18" s="547"/>
      <c r="AH18" s="547"/>
      <c r="AI18" s="547"/>
      <c r="AJ18" s="547"/>
      <c r="AK18" s="547"/>
      <c r="AL18" s="547"/>
      <c r="AM18" s="548" t="e">
        <f t="shared" ref="AM18:AU33" si="13">AX18</f>
        <v>#DIV/0!</v>
      </c>
      <c r="AN18" s="548" t="e">
        <f t="shared" si="13"/>
        <v>#DIV/0!</v>
      </c>
      <c r="AO18" s="548" t="e">
        <f t="shared" si="13"/>
        <v>#DIV/0!</v>
      </c>
      <c r="AP18" s="548" t="e">
        <f t="shared" si="13"/>
        <v>#DIV/0!</v>
      </c>
      <c r="AQ18" s="548" t="e">
        <f t="shared" si="13"/>
        <v>#DIV/0!</v>
      </c>
      <c r="AR18" s="548" t="e">
        <f t="shared" si="13"/>
        <v>#DIV/0!</v>
      </c>
      <c r="AS18" s="548" t="e">
        <f t="shared" si="13"/>
        <v>#DIV/0!</v>
      </c>
      <c r="AT18" s="548" t="e">
        <f t="shared" si="13"/>
        <v>#DIV/0!</v>
      </c>
      <c r="AU18" s="548" t="e">
        <f t="shared" si="13"/>
        <v>#DIV/0!</v>
      </c>
      <c r="AW18" s="260">
        <f>AW17+135</f>
        <v>135</v>
      </c>
      <c r="AX18" s="260" t="e">
        <f t="shared" ref="AX18:BF33" si="14">ROUND((AX$10+$AW18-$AX$8)/$AX$9,0)</f>
        <v>#DIV/0!</v>
      </c>
      <c r="AY18" s="260" t="e">
        <f t="shared" si="14"/>
        <v>#DIV/0!</v>
      </c>
      <c r="AZ18" s="260" t="e">
        <f t="shared" si="14"/>
        <v>#DIV/0!</v>
      </c>
      <c r="BA18" s="260" t="e">
        <f t="shared" si="14"/>
        <v>#DIV/0!</v>
      </c>
      <c r="BB18" s="260" t="e">
        <f t="shared" si="14"/>
        <v>#DIV/0!</v>
      </c>
      <c r="BC18" s="260" t="e">
        <f t="shared" si="14"/>
        <v>#DIV/0!</v>
      </c>
      <c r="BD18" s="260" t="e">
        <f t="shared" si="14"/>
        <v>#DIV/0!</v>
      </c>
      <c r="BE18" s="260" t="e">
        <f t="shared" si="14"/>
        <v>#DIV/0!</v>
      </c>
      <c r="BF18" s="260" t="e">
        <f t="shared" si="14"/>
        <v>#DIV/0!</v>
      </c>
      <c r="BI18" s="280">
        <v>58</v>
      </c>
      <c r="BJ18" s="280">
        <v>66</v>
      </c>
      <c r="BK18" s="280">
        <v>72</v>
      </c>
      <c r="BL18" s="280">
        <v>62</v>
      </c>
      <c r="BM18" s="280">
        <v>67</v>
      </c>
      <c r="BN18" s="280">
        <v>72</v>
      </c>
      <c r="BO18" s="280">
        <v>58</v>
      </c>
      <c r="BP18" s="280">
        <v>63</v>
      </c>
      <c r="BQ18" s="280">
        <v>68</v>
      </c>
    </row>
    <row r="19" spans="1:69" s="260" customFormat="1" outlineLevel="1" collapsed="1">
      <c r="A19" s="260">
        <f t="shared" si="10"/>
        <v>9</v>
      </c>
      <c r="B19" s="281" t="s">
        <v>1727</v>
      </c>
      <c r="C19" s="282" t="e">
        <f t="shared" si="11"/>
        <v>#DIV/0!</v>
      </c>
      <c r="D19" s="282" t="e">
        <f t="shared" si="11"/>
        <v>#DIV/0!</v>
      </c>
      <c r="E19" s="282" t="e">
        <f t="shared" si="11"/>
        <v>#DIV/0!</v>
      </c>
      <c r="F19" s="282"/>
      <c r="G19" s="282"/>
      <c r="H19" s="282"/>
      <c r="I19" s="282"/>
      <c r="J19" s="282"/>
      <c r="K19" s="282"/>
      <c r="L19" s="282"/>
      <c r="M19" s="282"/>
      <c r="N19" s="282"/>
      <c r="O19" s="282"/>
      <c r="P19" s="282"/>
      <c r="Q19" s="282"/>
      <c r="R19" s="282"/>
      <c r="S19" s="282"/>
      <c r="T19" s="282"/>
      <c r="U19" s="547" t="e">
        <f t="shared" si="12"/>
        <v>#DIV/0!</v>
      </c>
      <c r="V19" s="547" t="e">
        <f t="shared" si="12"/>
        <v>#DIV/0!</v>
      </c>
      <c r="W19" s="547" t="e">
        <f t="shared" si="12"/>
        <v>#DIV/0!</v>
      </c>
      <c r="X19" s="547"/>
      <c r="Y19" s="547"/>
      <c r="Z19" s="547"/>
      <c r="AA19" s="547"/>
      <c r="AB19" s="547"/>
      <c r="AC19" s="547"/>
      <c r="AD19" s="547"/>
      <c r="AE19" s="547"/>
      <c r="AF19" s="547"/>
      <c r="AG19" s="547"/>
      <c r="AH19" s="547"/>
      <c r="AI19" s="547"/>
      <c r="AJ19" s="547"/>
      <c r="AK19" s="547"/>
      <c r="AL19" s="547"/>
      <c r="AM19" s="548" t="e">
        <f t="shared" si="13"/>
        <v>#DIV/0!</v>
      </c>
      <c r="AN19" s="548" t="e">
        <f t="shared" si="13"/>
        <v>#DIV/0!</v>
      </c>
      <c r="AO19" s="548" t="e">
        <f t="shared" si="13"/>
        <v>#DIV/0!</v>
      </c>
      <c r="AP19" s="548" t="e">
        <f t="shared" si="13"/>
        <v>#DIV/0!</v>
      </c>
      <c r="AQ19" s="548" t="e">
        <f t="shared" si="13"/>
        <v>#DIV/0!</v>
      </c>
      <c r="AR19" s="548" t="e">
        <f t="shared" si="13"/>
        <v>#DIV/0!</v>
      </c>
      <c r="AS19" s="548" t="e">
        <f t="shared" si="13"/>
        <v>#DIV/0!</v>
      </c>
      <c r="AT19" s="548" t="e">
        <f t="shared" si="13"/>
        <v>#DIV/0!</v>
      </c>
      <c r="AU19" s="548" t="e">
        <f t="shared" si="13"/>
        <v>#DIV/0!</v>
      </c>
      <c r="AW19" s="260">
        <f t="shared" ref="AW19:AW20" si="15">AW15+365</f>
        <v>365</v>
      </c>
      <c r="AX19" s="260" t="e">
        <f t="shared" si="14"/>
        <v>#DIV/0!</v>
      </c>
      <c r="AY19" s="260" t="e">
        <f t="shared" si="14"/>
        <v>#DIV/0!</v>
      </c>
      <c r="AZ19" s="260" t="e">
        <f t="shared" si="14"/>
        <v>#DIV/0!</v>
      </c>
      <c r="BA19" s="260" t="e">
        <f t="shared" si="14"/>
        <v>#DIV/0!</v>
      </c>
      <c r="BB19" s="260" t="e">
        <f t="shared" si="14"/>
        <v>#DIV/0!</v>
      </c>
      <c r="BC19" s="260" t="e">
        <f t="shared" si="14"/>
        <v>#DIV/0!</v>
      </c>
      <c r="BD19" s="260" t="e">
        <f t="shared" si="14"/>
        <v>#DIV/0!</v>
      </c>
      <c r="BE19" s="260" t="e">
        <f t="shared" si="14"/>
        <v>#DIV/0!</v>
      </c>
      <c r="BF19" s="260" t="e">
        <f t="shared" si="14"/>
        <v>#DIV/0!</v>
      </c>
      <c r="BI19" s="280">
        <v>74</v>
      </c>
      <c r="BJ19" s="280">
        <v>82</v>
      </c>
      <c r="BK19" s="280">
        <v>88</v>
      </c>
      <c r="BL19" s="280">
        <v>76</v>
      </c>
      <c r="BM19" s="280">
        <v>81</v>
      </c>
      <c r="BN19" s="280">
        <v>86</v>
      </c>
      <c r="BO19" s="280">
        <v>74</v>
      </c>
      <c r="BP19" s="280">
        <v>79</v>
      </c>
      <c r="BQ19" s="280">
        <v>84</v>
      </c>
    </row>
    <row r="20" spans="1:69" s="260" customFormat="1" outlineLevel="1" collapsed="1">
      <c r="A20" s="260">
        <f t="shared" si="10"/>
        <v>10</v>
      </c>
      <c r="B20" s="281" t="s">
        <v>1728</v>
      </c>
      <c r="C20" s="282" t="e">
        <f t="shared" si="11"/>
        <v>#DIV/0!</v>
      </c>
      <c r="D20" s="282" t="e">
        <f t="shared" si="11"/>
        <v>#DIV/0!</v>
      </c>
      <c r="E20" s="282" t="e">
        <f t="shared" si="11"/>
        <v>#DIV/0!</v>
      </c>
      <c r="F20" s="282"/>
      <c r="G20" s="282"/>
      <c r="H20" s="282"/>
      <c r="I20" s="282"/>
      <c r="J20" s="282"/>
      <c r="K20" s="282"/>
      <c r="L20" s="282"/>
      <c r="M20" s="282"/>
      <c r="N20" s="282"/>
      <c r="O20" s="282"/>
      <c r="P20" s="282"/>
      <c r="Q20" s="282"/>
      <c r="R20" s="282"/>
      <c r="S20" s="282"/>
      <c r="T20" s="282"/>
      <c r="U20" s="547" t="e">
        <f t="shared" si="12"/>
        <v>#DIV/0!</v>
      </c>
      <c r="V20" s="547" t="e">
        <f t="shared" si="12"/>
        <v>#DIV/0!</v>
      </c>
      <c r="W20" s="547" t="e">
        <f t="shared" si="12"/>
        <v>#DIV/0!</v>
      </c>
      <c r="X20" s="547"/>
      <c r="Y20" s="547"/>
      <c r="Z20" s="547"/>
      <c r="AA20" s="547"/>
      <c r="AB20" s="547"/>
      <c r="AC20" s="547"/>
      <c r="AD20" s="547"/>
      <c r="AE20" s="547"/>
      <c r="AF20" s="547"/>
      <c r="AG20" s="547"/>
      <c r="AH20" s="547"/>
      <c r="AI20" s="547"/>
      <c r="AJ20" s="547"/>
      <c r="AK20" s="547"/>
      <c r="AL20" s="547"/>
      <c r="AM20" s="548" t="e">
        <f t="shared" si="13"/>
        <v>#DIV/0!</v>
      </c>
      <c r="AN20" s="548" t="e">
        <f t="shared" si="13"/>
        <v>#DIV/0!</v>
      </c>
      <c r="AO20" s="548" t="e">
        <f t="shared" si="13"/>
        <v>#DIV/0!</v>
      </c>
      <c r="AP20" s="548" t="e">
        <f t="shared" si="13"/>
        <v>#DIV/0!</v>
      </c>
      <c r="AQ20" s="548" t="e">
        <f t="shared" si="13"/>
        <v>#DIV/0!</v>
      </c>
      <c r="AR20" s="548" t="e">
        <f t="shared" si="13"/>
        <v>#DIV/0!</v>
      </c>
      <c r="AS20" s="548" t="e">
        <f t="shared" si="13"/>
        <v>#DIV/0!</v>
      </c>
      <c r="AT20" s="548" t="e">
        <f t="shared" si="13"/>
        <v>#DIV/0!</v>
      </c>
      <c r="AU20" s="548" t="e">
        <f t="shared" si="13"/>
        <v>#DIV/0!</v>
      </c>
      <c r="AW20" s="260">
        <f t="shared" si="15"/>
        <v>365</v>
      </c>
      <c r="AX20" s="260" t="e">
        <f t="shared" si="14"/>
        <v>#DIV/0!</v>
      </c>
      <c r="AY20" s="260" t="e">
        <f t="shared" si="14"/>
        <v>#DIV/0!</v>
      </c>
      <c r="AZ20" s="260" t="e">
        <f t="shared" si="14"/>
        <v>#DIV/0!</v>
      </c>
      <c r="BA20" s="260" t="e">
        <f t="shared" si="14"/>
        <v>#DIV/0!</v>
      </c>
      <c r="BB20" s="260" t="e">
        <f t="shared" si="14"/>
        <v>#DIV/0!</v>
      </c>
      <c r="BC20" s="260" t="e">
        <f t="shared" si="14"/>
        <v>#DIV/0!</v>
      </c>
      <c r="BD20" s="260" t="e">
        <f t="shared" si="14"/>
        <v>#DIV/0!</v>
      </c>
      <c r="BE20" s="260" t="e">
        <f t="shared" si="14"/>
        <v>#DIV/0!</v>
      </c>
      <c r="BF20" s="260" t="e">
        <f t="shared" si="14"/>
        <v>#DIV/0!</v>
      </c>
      <c r="BI20" s="280">
        <v>83</v>
      </c>
      <c r="BJ20" s="280">
        <v>91</v>
      </c>
      <c r="BK20" s="280">
        <v>97</v>
      </c>
      <c r="BL20" s="280">
        <v>85</v>
      </c>
      <c r="BM20" s="280">
        <v>90</v>
      </c>
      <c r="BN20" s="280">
        <v>95</v>
      </c>
      <c r="BO20" s="280">
        <v>83</v>
      </c>
      <c r="BP20" s="280">
        <v>88</v>
      </c>
      <c r="BQ20" s="280">
        <v>93</v>
      </c>
    </row>
    <row r="21" spans="1:69" s="260" customFormat="1" outlineLevel="1" collapsed="1">
      <c r="A21" s="260">
        <f t="shared" si="10"/>
        <v>11</v>
      </c>
      <c r="B21" s="281" t="s">
        <v>1730</v>
      </c>
      <c r="C21" s="283" t="e">
        <f t="shared" ref="C21:E21" si="16">INDEX($AM21:$AU21,1,C$8+(d.Region-1)*3)</f>
        <v>#DIV/0!</v>
      </c>
      <c r="D21" s="283" t="e">
        <f t="shared" si="16"/>
        <v>#DIV/0!</v>
      </c>
      <c r="E21" s="283" t="e">
        <f t="shared" si="16"/>
        <v>#DIV/0!</v>
      </c>
      <c r="F21" s="283"/>
      <c r="G21" s="283"/>
      <c r="H21" s="283"/>
      <c r="I21" s="283"/>
      <c r="J21" s="283"/>
      <c r="K21" s="283"/>
      <c r="L21" s="283"/>
      <c r="M21" s="283"/>
      <c r="N21" s="283"/>
      <c r="O21" s="283"/>
      <c r="P21" s="283"/>
      <c r="Q21" s="283"/>
      <c r="R21" s="283"/>
      <c r="S21" s="283"/>
      <c r="T21" s="283"/>
      <c r="U21" s="547" t="e">
        <f t="shared" si="12"/>
        <v>#DIV/0!</v>
      </c>
      <c r="V21" s="547" t="e">
        <f t="shared" si="12"/>
        <v>#DIV/0!</v>
      </c>
      <c r="W21" s="547" t="e">
        <f t="shared" si="12"/>
        <v>#DIV/0!</v>
      </c>
      <c r="X21" s="547"/>
      <c r="Y21" s="547"/>
      <c r="Z21" s="547"/>
      <c r="AA21" s="547"/>
      <c r="AB21" s="547"/>
      <c r="AC21" s="547"/>
      <c r="AD21" s="547"/>
      <c r="AE21" s="547"/>
      <c r="AF21" s="547"/>
      <c r="AG21" s="547"/>
      <c r="AH21" s="547"/>
      <c r="AI21" s="547"/>
      <c r="AJ21" s="547"/>
      <c r="AK21" s="547"/>
      <c r="AL21" s="547"/>
      <c r="AM21" s="548" t="e">
        <f t="shared" si="13"/>
        <v>#DIV/0!</v>
      </c>
      <c r="AN21" s="548" t="e">
        <f t="shared" si="13"/>
        <v>#DIV/0!</v>
      </c>
      <c r="AO21" s="548" t="e">
        <f t="shared" si="13"/>
        <v>#DIV/0!</v>
      </c>
      <c r="AP21" s="548" t="e">
        <f t="shared" si="13"/>
        <v>#DIV/0!</v>
      </c>
      <c r="AQ21" s="548" t="e">
        <f t="shared" si="13"/>
        <v>#DIV/0!</v>
      </c>
      <c r="AR21" s="548" t="e">
        <f t="shared" si="13"/>
        <v>#DIV/0!</v>
      </c>
      <c r="AS21" s="548" t="e">
        <f t="shared" si="13"/>
        <v>#DIV/0!</v>
      </c>
      <c r="AT21" s="548" t="e">
        <f t="shared" si="13"/>
        <v>#DIV/0!</v>
      </c>
      <c r="AU21" s="548" t="e">
        <f t="shared" si="13"/>
        <v>#DIV/0!</v>
      </c>
      <c r="AW21" s="260">
        <f>AW17+365</f>
        <v>365</v>
      </c>
      <c r="AX21" s="260" t="e">
        <f t="shared" si="14"/>
        <v>#DIV/0!</v>
      </c>
      <c r="AY21" s="260" t="e">
        <f t="shared" si="14"/>
        <v>#DIV/0!</v>
      </c>
      <c r="AZ21" s="260" t="e">
        <f t="shared" si="14"/>
        <v>#DIV/0!</v>
      </c>
      <c r="BA21" s="260" t="e">
        <f t="shared" si="14"/>
        <v>#DIV/0!</v>
      </c>
      <c r="BB21" s="260" t="e">
        <f t="shared" si="14"/>
        <v>#DIV/0!</v>
      </c>
      <c r="BC21" s="260" t="e">
        <f t="shared" si="14"/>
        <v>#DIV/0!</v>
      </c>
      <c r="BD21" s="260" t="e">
        <f t="shared" si="14"/>
        <v>#DIV/0!</v>
      </c>
      <c r="BE21" s="260" t="e">
        <f t="shared" si="14"/>
        <v>#DIV/0!</v>
      </c>
      <c r="BF21" s="260" t="e">
        <f t="shared" si="14"/>
        <v>#DIV/0!</v>
      </c>
      <c r="BI21" s="280">
        <v>99</v>
      </c>
      <c r="BJ21" s="280">
        <v>107</v>
      </c>
      <c r="BK21" s="280">
        <v>113</v>
      </c>
      <c r="BL21" s="280">
        <v>101</v>
      </c>
      <c r="BM21" s="280">
        <v>106</v>
      </c>
      <c r="BN21" s="280">
        <v>111</v>
      </c>
      <c r="BO21" s="280">
        <v>99</v>
      </c>
      <c r="BP21" s="280">
        <v>104</v>
      </c>
      <c r="BQ21" s="280">
        <v>109</v>
      </c>
    </row>
    <row r="22" spans="1:69" s="260" customFormat="1" outlineLevel="1">
      <c r="A22" s="260">
        <f t="shared" si="10"/>
        <v>12</v>
      </c>
      <c r="B22" s="281" t="s">
        <v>1726</v>
      </c>
      <c r="C22" s="282" t="e">
        <f t="shared" si="11"/>
        <v>#DIV/0!</v>
      </c>
      <c r="D22" s="282" t="e">
        <f t="shared" si="11"/>
        <v>#DIV/0!</v>
      </c>
      <c r="E22" s="282" t="e">
        <f t="shared" si="11"/>
        <v>#DIV/0!</v>
      </c>
      <c r="F22" s="282"/>
      <c r="G22" s="282"/>
      <c r="H22" s="282"/>
      <c r="I22" s="282"/>
      <c r="J22" s="282"/>
      <c r="K22" s="282"/>
      <c r="L22" s="282"/>
      <c r="M22" s="282"/>
      <c r="N22" s="282"/>
      <c r="O22" s="282"/>
      <c r="P22" s="282"/>
      <c r="Q22" s="282"/>
      <c r="R22" s="282"/>
      <c r="S22" s="282"/>
      <c r="T22" s="282"/>
      <c r="U22" s="547" t="e">
        <f t="shared" si="12"/>
        <v>#DIV/0!</v>
      </c>
      <c r="V22" s="547" t="e">
        <f t="shared" si="12"/>
        <v>#DIV/0!</v>
      </c>
      <c r="W22" s="547" t="e">
        <f t="shared" si="12"/>
        <v>#DIV/0!</v>
      </c>
      <c r="X22" s="547"/>
      <c r="Y22" s="547"/>
      <c r="Z22" s="547"/>
      <c r="AA22" s="547"/>
      <c r="AB22" s="547"/>
      <c r="AC22" s="547"/>
      <c r="AD22" s="547"/>
      <c r="AE22" s="547"/>
      <c r="AF22" s="547"/>
      <c r="AG22" s="547"/>
      <c r="AH22" s="547"/>
      <c r="AI22" s="547"/>
      <c r="AJ22" s="547"/>
      <c r="AK22" s="547"/>
      <c r="AL22" s="547"/>
      <c r="AM22" s="548" t="e">
        <f t="shared" si="13"/>
        <v>#DIV/0!</v>
      </c>
      <c r="AN22" s="548" t="e">
        <f t="shared" si="13"/>
        <v>#DIV/0!</v>
      </c>
      <c r="AO22" s="548" t="e">
        <f t="shared" si="13"/>
        <v>#DIV/0!</v>
      </c>
      <c r="AP22" s="548" t="e">
        <f t="shared" si="13"/>
        <v>#DIV/0!</v>
      </c>
      <c r="AQ22" s="548" t="e">
        <f t="shared" si="13"/>
        <v>#DIV/0!</v>
      </c>
      <c r="AR22" s="548" t="e">
        <f t="shared" si="13"/>
        <v>#DIV/0!</v>
      </c>
      <c r="AS22" s="548" t="e">
        <f t="shared" si="13"/>
        <v>#DIV/0!</v>
      </c>
      <c r="AT22" s="548" t="e">
        <f t="shared" si="13"/>
        <v>#DIV/0!</v>
      </c>
      <c r="AU22" s="548" t="e">
        <f t="shared" si="13"/>
        <v>#DIV/0!</v>
      </c>
      <c r="AW22" s="260">
        <f>AW21+135</f>
        <v>500</v>
      </c>
      <c r="AX22" s="260" t="e">
        <f t="shared" si="14"/>
        <v>#DIV/0!</v>
      </c>
      <c r="AY22" s="260" t="e">
        <f t="shared" si="14"/>
        <v>#DIV/0!</v>
      </c>
      <c r="AZ22" s="260" t="e">
        <f t="shared" si="14"/>
        <v>#DIV/0!</v>
      </c>
      <c r="BA22" s="260" t="e">
        <f t="shared" si="14"/>
        <v>#DIV/0!</v>
      </c>
      <c r="BB22" s="260" t="e">
        <f t="shared" si="14"/>
        <v>#DIV/0!</v>
      </c>
      <c r="BC22" s="260" t="e">
        <f t="shared" si="14"/>
        <v>#DIV/0!</v>
      </c>
      <c r="BD22" s="260" t="e">
        <f t="shared" si="14"/>
        <v>#DIV/0!</v>
      </c>
      <c r="BE22" s="260" t="e">
        <f t="shared" si="14"/>
        <v>#DIV/0!</v>
      </c>
      <c r="BF22" s="260" t="e">
        <f t="shared" si="14"/>
        <v>#DIV/0!</v>
      </c>
      <c r="BI22" s="280">
        <v>58</v>
      </c>
      <c r="BJ22" s="280">
        <v>66</v>
      </c>
      <c r="BK22" s="280">
        <v>72</v>
      </c>
      <c r="BL22" s="280">
        <v>62</v>
      </c>
      <c r="BM22" s="280">
        <v>67</v>
      </c>
      <c r="BN22" s="280">
        <v>72</v>
      </c>
      <c r="BO22" s="280">
        <v>58</v>
      </c>
      <c r="BP22" s="280">
        <v>63</v>
      </c>
      <c r="BQ22" s="280">
        <v>68</v>
      </c>
    </row>
    <row r="23" spans="1:69" s="260" customFormat="1" outlineLevel="1" collapsed="1">
      <c r="A23" s="260">
        <f t="shared" si="10"/>
        <v>13</v>
      </c>
      <c r="B23" s="281" t="s">
        <v>1731</v>
      </c>
      <c r="C23" s="282" t="e">
        <f t="shared" si="11"/>
        <v>#DIV/0!</v>
      </c>
      <c r="D23" s="282" t="e">
        <f t="shared" si="11"/>
        <v>#DIV/0!</v>
      </c>
      <c r="E23" s="282" t="e">
        <f t="shared" si="11"/>
        <v>#DIV/0!</v>
      </c>
      <c r="F23" s="282"/>
      <c r="G23" s="282"/>
      <c r="H23" s="282"/>
      <c r="I23" s="282"/>
      <c r="J23" s="282"/>
      <c r="K23" s="282"/>
      <c r="L23" s="282"/>
      <c r="M23" s="282"/>
      <c r="N23" s="282"/>
      <c r="O23" s="282"/>
      <c r="P23" s="282"/>
      <c r="Q23" s="282"/>
      <c r="R23" s="282"/>
      <c r="S23" s="282"/>
      <c r="T23" s="282"/>
      <c r="U23" s="547" t="e">
        <f t="shared" si="12"/>
        <v>#DIV/0!</v>
      </c>
      <c r="V23" s="547" t="e">
        <f t="shared" si="12"/>
        <v>#DIV/0!</v>
      </c>
      <c r="W23" s="547" t="e">
        <f t="shared" si="12"/>
        <v>#DIV/0!</v>
      </c>
      <c r="X23" s="547"/>
      <c r="Y23" s="547"/>
      <c r="Z23" s="547"/>
      <c r="AA23" s="547"/>
      <c r="AB23" s="547"/>
      <c r="AC23" s="547"/>
      <c r="AD23" s="547"/>
      <c r="AE23" s="547"/>
      <c r="AF23" s="547"/>
      <c r="AG23" s="547"/>
      <c r="AH23" s="547"/>
      <c r="AI23" s="547"/>
      <c r="AJ23" s="547"/>
      <c r="AK23" s="547"/>
      <c r="AL23" s="547"/>
      <c r="AM23" s="548" t="e">
        <f t="shared" si="13"/>
        <v>#DIV/0!</v>
      </c>
      <c r="AN23" s="548" t="e">
        <f t="shared" si="13"/>
        <v>#DIV/0!</v>
      </c>
      <c r="AO23" s="548" t="e">
        <f t="shared" si="13"/>
        <v>#DIV/0!</v>
      </c>
      <c r="AP23" s="548" t="e">
        <f t="shared" si="13"/>
        <v>#DIV/0!</v>
      </c>
      <c r="AQ23" s="548" t="e">
        <f t="shared" si="13"/>
        <v>#DIV/0!</v>
      </c>
      <c r="AR23" s="548" t="e">
        <f t="shared" si="13"/>
        <v>#DIV/0!</v>
      </c>
      <c r="AS23" s="548" t="e">
        <f t="shared" si="13"/>
        <v>#DIV/0!</v>
      </c>
      <c r="AT23" s="548" t="e">
        <f t="shared" si="13"/>
        <v>#DIV/0!</v>
      </c>
      <c r="AU23" s="548" t="e">
        <f t="shared" si="13"/>
        <v>#DIV/0!</v>
      </c>
      <c r="AW23" s="260">
        <f t="shared" ref="AW23:AW24" si="17">AW19+365</f>
        <v>730</v>
      </c>
      <c r="AX23" s="260" t="e">
        <f t="shared" si="14"/>
        <v>#DIV/0!</v>
      </c>
      <c r="AY23" s="260" t="e">
        <f t="shared" si="14"/>
        <v>#DIV/0!</v>
      </c>
      <c r="AZ23" s="260" t="e">
        <f t="shared" si="14"/>
        <v>#DIV/0!</v>
      </c>
      <c r="BA23" s="260" t="e">
        <f t="shared" si="14"/>
        <v>#DIV/0!</v>
      </c>
      <c r="BB23" s="260" t="e">
        <f t="shared" si="14"/>
        <v>#DIV/0!</v>
      </c>
      <c r="BC23" s="260" t="e">
        <f t="shared" si="14"/>
        <v>#DIV/0!</v>
      </c>
      <c r="BD23" s="260" t="e">
        <f t="shared" si="14"/>
        <v>#DIV/0!</v>
      </c>
      <c r="BE23" s="260" t="e">
        <f t="shared" si="14"/>
        <v>#DIV/0!</v>
      </c>
      <c r="BF23" s="260" t="e">
        <f t="shared" si="14"/>
        <v>#DIV/0!</v>
      </c>
      <c r="BI23" s="280">
        <v>74</v>
      </c>
      <c r="BJ23" s="280">
        <v>82</v>
      </c>
      <c r="BK23" s="280">
        <v>88</v>
      </c>
      <c r="BL23" s="280">
        <v>76</v>
      </c>
      <c r="BM23" s="280">
        <v>81</v>
      </c>
      <c r="BN23" s="280">
        <v>86</v>
      </c>
      <c r="BO23" s="280">
        <v>74</v>
      </c>
      <c r="BP23" s="280">
        <v>79</v>
      </c>
      <c r="BQ23" s="280">
        <v>84</v>
      </c>
    </row>
    <row r="24" spans="1:69" s="260" customFormat="1" outlineLevel="1" collapsed="1">
      <c r="A24" s="260">
        <f t="shared" si="10"/>
        <v>14</v>
      </c>
      <c r="B24" s="281" t="s">
        <v>1728</v>
      </c>
      <c r="C24" s="282" t="e">
        <f t="shared" si="11"/>
        <v>#DIV/0!</v>
      </c>
      <c r="D24" s="282" t="e">
        <f t="shared" si="11"/>
        <v>#DIV/0!</v>
      </c>
      <c r="E24" s="282" t="e">
        <f t="shared" si="11"/>
        <v>#DIV/0!</v>
      </c>
      <c r="F24" s="282"/>
      <c r="G24" s="282"/>
      <c r="H24" s="282"/>
      <c r="I24" s="282"/>
      <c r="J24" s="282"/>
      <c r="K24" s="282"/>
      <c r="L24" s="282"/>
      <c r="M24" s="282"/>
      <c r="N24" s="282"/>
      <c r="O24" s="282"/>
      <c r="P24" s="282"/>
      <c r="Q24" s="282"/>
      <c r="R24" s="282"/>
      <c r="S24" s="282"/>
      <c r="T24" s="282"/>
      <c r="U24" s="547" t="e">
        <f t="shared" si="12"/>
        <v>#DIV/0!</v>
      </c>
      <c r="V24" s="547" t="e">
        <f t="shared" si="12"/>
        <v>#DIV/0!</v>
      </c>
      <c r="W24" s="547" t="e">
        <f t="shared" si="12"/>
        <v>#DIV/0!</v>
      </c>
      <c r="X24" s="547"/>
      <c r="Y24" s="547"/>
      <c r="Z24" s="547"/>
      <c r="AA24" s="547"/>
      <c r="AB24" s="547"/>
      <c r="AC24" s="547"/>
      <c r="AD24" s="547"/>
      <c r="AE24" s="547"/>
      <c r="AF24" s="547"/>
      <c r="AG24" s="547"/>
      <c r="AH24" s="547"/>
      <c r="AI24" s="547"/>
      <c r="AJ24" s="547"/>
      <c r="AK24" s="547"/>
      <c r="AL24" s="547"/>
      <c r="AM24" s="548" t="e">
        <f t="shared" si="13"/>
        <v>#DIV/0!</v>
      </c>
      <c r="AN24" s="548" t="e">
        <f t="shared" si="13"/>
        <v>#DIV/0!</v>
      </c>
      <c r="AO24" s="548" t="e">
        <f t="shared" si="13"/>
        <v>#DIV/0!</v>
      </c>
      <c r="AP24" s="548" t="e">
        <f t="shared" si="13"/>
        <v>#DIV/0!</v>
      </c>
      <c r="AQ24" s="548" t="e">
        <f t="shared" si="13"/>
        <v>#DIV/0!</v>
      </c>
      <c r="AR24" s="548" t="e">
        <f t="shared" si="13"/>
        <v>#DIV/0!</v>
      </c>
      <c r="AS24" s="548" t="e">
        <f t="shared" si="13"/>
        <v>#DIV/0!</v>
      </c>
      <c r="AT24" s="548" t="e">
        <f t="shared" si="13"/>
        <v>#DIV/0!</v>
      </c>
      <c r="AU24" s="548" t="e">
        <f t="shared" si="13"/>
        <v>#DIV/0!</v>
      </c>
      <c r="AW24" s="260">
        <f t="shared" si="17"/>
        <v>730</v>
      </c>
      <c r="AX24" s="260" t="e">
        <f t="shared" si="14"/>
        <v>#DIV/0!</v>
      </c>
      <c r="AY24" s="260" t="e">
        <f t="shared" si="14"/>
        <v>#DIV/0!</v>
      </c>
      <c r="AZ24" s="260" t="e">
        <f t="shared" si="14"/>
        <v>#DIV/0!</v>
      </c>
      <c r="BA24" s="260" t="e">
        <f t="shared" si="14"/>
        <v>#DIV/0!</v>
      </c>
      <c r="BB24" s="260" t="e">
        <f t="shared" si="14"/>
        <v>#DIV/0!</v>
      </c>
      <c r="BC24" s="260" t="e">
        <f t="shared" si="14"/>
        <v>#DIV/0!</v>
      </c>
      <c r="BD24" s="260" t="e">
        <f t="shared" si="14"/>
        <v>#DIV/0!</v>
      </c>
      <c r="BE24" s="260" t="e">
        <f t="shared" si="14"/>
        <v>#DIV/0!</v>
      </c>
      <c r="BF24" s="260" t="e">
        <f t="shared" si="14"/>
        <v>#DIV/0!</v>
      </c>
      <c r="BI24" s="280">
        <v>83</v>
      </c>
      <c r="BJ24" s="280">
        <v>91</v>
      </c>
      <c r="BK24" s="280">
        <v>97</v>
      </c>
      <c r="BL24" s="280">
        <v>85</v>
      </c>
      <c r="BM24" s="280">
        <v>90</v>
      </c>
      <c r="BN24" s="280">
        <v>95</v>
      </c>
      <c r="BO24" s="280">
        <v>83</v>
      </c>
      <c r="BP24" s="280">
        <v>88</v>
      </c>
      <c r="BQ24" s="280">
        <v>93</v>
      </c>
    </row>
    <row r="25" spans="1:69" s="260" customFormat="1" outlineLevel="1" collapsed="1">
      <c r="A25" s="260">
        <f t="shared" si="10"/>
        <v>15</v>
      </c>
      <c r="B25" s="281" t="s">
        <v>1732</v>
      </c>
      <c r="C25" s="283" t="e">
        <f t="shared" ref="C25:E37" si="18">INDEX($AM25:$AU25,1,C$8+(d.Region-1)*3)</f>
        <v>#DIV/0!</v>
      </c>
      <c r="D25" s="283" t="e">
        <f t="shared" si="18"/>
        <v>#DIV/0!</v>
      </c>
      <c r="E25" s="283" t="e">
        <f t="shared" si="18"/>
        <v>#DIV/0!</v>
      </c>
      <c r="F25" s="283"/>
      <c r="G25" s="283"/>
      <c r="H25" s="283"/>
      <c r="I25" s="283"/>
      <c r="J25" s="283"/>
      <c r="K25" s="283"/>
      <c r="L25" s="283"/>
      <c r="M25" s="283"/>
      <c r="N25" s="283"/>
      <c r="O25" s="283"/>
      <c r="P25" s="283"/>
      <c r="Q25" s="283"/>
      <c r="R25" s="283"/>
      <c r="S25" s="283"/>
      <c r="T25" s="283"/>
      <c r="U25" s="547" t="e">
        <f t="shared" si="12"/>
        <v>#DIV/0!</v>
      </c>
      <c r="V25" s="547" t="e">
        <f t="shared" si="12"/>
        <v>#DIV/0!</v>
      </c>
      <c r="W25" s="547" t="e">
        <f t="shared" si="12"/>
        <v>#DIV/0!</v>
      </c>
      <c r="X25" s="547"/>
      <c r="Y25" s="547"/>
      <c r="Z25" s="547"/>
      <c r="AA25" s="547"/>
      <c r="AB25" s="547"/>
      <c r="AC25" s="547"/>
      <c r="AD25" s="547"/>
      <c r="AE25" s="547"/>
      <c r="AF25" s="547"/>
      <c r="AG25" s="547"/>
      <c r="AH25" s="547"/>
      <c r="AI25" s="547"/>
      <c r="AJ25" s="547"/>
      <c r="AK25" s="547"/>
      <c r="AL25" s="547"/>
      <c r="AM25" s="548" t="e">
        <f t="shared" si="13"/>
        <v>#DIV/0!</v>
      </c>
      <c r="AN25" s="548" t="e">
        <f t="shared" si="13"/>
        <v>#DIV/0!</v>
      </c>
      <c r="AO25" s="548" t="e">
        <f t="shared" si="13"/>
        <v>#DIV/0!</v>
      </c>
      <c r="AP25" s="548" t="e">
        <f t="shared" si="13"/>
        <v>#DIV/0!</v>
      </c>
      <c r="AQ25" s="548" t="e">
        <f t="shared" si="13"/>
        <v>#DIV/0!</v>
      </c>
      <c r="AR25" s="548" t="e">
        <f t="shared" si="13"/>
        <v>#DIV/0!</v>
      </c>
      <c r="AS25" s="548" t="e">
        <f t="shared" si="13"/>
        <v>#DIV/0!</v>
      </c>
      <c r="AT25" s="548" t="e">
        <f t="shared" si="13"/>
        <v>#DIV/0!</v>
      </c>
      <c r="AU25" s="548" t="e">
        <f t="shared" si="13"/>
        <v>#DIV/0!</v>
      </c>
      <c r="AW25" s="260">
        <f>AW21+365</f>
        <v>730</v>
      </c>
      <c r="AX25" s="260" t="e">
        <f t="shared" si="14"/>
        <v>#DIV/0!</v>
      </c>
      <c r="AY25" s="260" t="e">
        <f t="shared" si="14"/>
        <v>#DIV/0!</v>
      </c>
      <c r="AZ25" s="260" t="e">
        <f t="shared" si="14"/>
        <v>#DIV/0!</v>
      </c>
      <c r="BA25" s="260" t="e">
        <f t="shared" si="14"/>
        <v>#DIV/0!</v>
      </c>
      <c r="BB25" s="260" t="e">
        <f t="shared" si="14"/>
        <v>#DIV/0!</v>
      </c>
      <c r="BC25" s="260" t="e">
        <f t="shared" si="14"/>
        <v>#DIV/0!</v>
      </c>
      <c r="BD25" s="260" t="e">
        <f t="shared" si="14"/>
        <v>#DIV/0!</v>
      </c>
      <c r="BE25" s="260" t="e">
        <f t="shared" si="14"/>
        <v>#DIV/0!</v>
      </c>
      <c r="BF25" s="260" t="e">
        <f t="shared" si="14"/>
        <v>#DIV/0!</v>
      </c>
      <c r="BI25" s="280">
        <v>99</v>
      </c>
      <c r="BJ25" s="280">
        <v>107</v>
      </c>
      <c r="BK25" s="280">
        <v>113</v>
      </c>
      <c r="BL25" s="280">
        <v>101</v>
      </c>
      <c r="BM25" s="280">
        <v>106</v>
      </c>
      <c r="BN25" s="280">
        <v>111</v>
      </c>
      <c r="BO25" s="280">
        <v>99</v>
      </c>
      <c r="BP25" s="280">
        <v>104</v>
      </c>
      <c r="BQ25" s="280">
        <v>109</v>
      </c>
    </row>
    <row r="26" spans="1:69" s="260" customFormat="1" outlineLevel="1">
      <c r="A26" s="260">
        <f t="shared" si="10"/>
        <v>16</v>
      </c>
      <c r="B26" s="281" t="s">
        <v>1726</v>
      </c>
      <c r="C26" s="282" t="e">
        <f t="shared" si="11"/>
        <v>#DIV/0!</v>
      </c>
      <c r="D26" s="282" t="e">
        <f t="shared" si="11"/>
        <v>#DIV/0!</v>
      </c>
      <c r="E26" s="282" t="e">
        <f t="shared" si="11"/>
        <v>#DIV/0!</v>
      </c>
      <c r="F26" s="282"/>
      <c r="G26" s="282"/>
      <c r="H26" s="282"/>
      <c r="I26" s="282"/>
      <c r="J26" s="282"/>
      <c r="K26" s="282"/>
      <c r="L26" s="282"/>
      <c r="M26" s="282"/>
      <c r="N26" s="282"/>
      <c r="O26" s="282"/>
      <c r="P26" s="282"/>
      <c r="Q26" s="282"/>
      <c r="R26" s="282"/>
      <c r="S26" s="282"/>
      <c r="T26" s="282"/>
      <c r="U26" s="547" t="e">
        <f t="shared" si="12"/>
        <v>#DIV/0!</v>
      </c>
      <c r="V26" s="547" t="e">
        <f t="shared" si="12"/>
        <v>#DIV/0!</v>
      </c>
      <c r="W26" s="547" t="e">
        <f t="shared" si="12"/>
        <v>#DIV/0!</v>
      </c>
      <c r="X26" s="547"/>
      <c r="Y26" s="547"/>
      <c r="Z26" s="547"/>
      <c r="AA26" s="547"/>
      <c r="AB26" s="547"/>
      <c r="AC26" s="547"/>
      <c r="AD26" s="547"/>
      <c r="AE26" s="547"/>
      <c r="AF26" s="547"/>
      <c r="AG26" s="547"/>
      <c r="AH26" s="547"/>
      <c r="AI26" s="547"/>
      <c r="AJ26" s="547"/>
      <c r="AK26" s="547"/>
      <c r="AL26" s="547"/>
      <c r="AM26" s="548" t="e">
        <f t="shared" si="13"/>
        <v>#DIV/0!</v>
      </c>
      <c r="AN26" s="548" t="e">
        <f t="shared" si="13"/>
        <v>#DIV/0!</v>
      </c>
      <c r="AO26" s="548" t="e">
        <f t="shared" si="13"/>
        <v>#DIV/0!</v>
      </c>
      <c r="AP26" s="548" t="e">
        <f t="shared" si="13"/>
        <v>#DIV/0!</v>
      </c>
      <c r="AQ26" s="548" t="e">
        <f t="shared" si="13"/>
        <v>#DIV/0!</v>
      </c>
      <c r="AR26" s="548" t="e">
        <f t="shared" si="13"/>
        <v>#DIV/0!</v>
      </c>
      <c r="AS26" s="548" t="e">
        <f t="shared" si="13"/>
        <v>#DIV/0!</v>
      </c>
      <c r="AT26" s="548" t="e">
        <f t="shared" si="13"/>
        <v>#DIV/0!</v>
      </c>
      <c r="AU26" s="548" t="e">
        <f t="shared" si="13"/>
        <v>#DIV/0!</v>
      </c>
      <c r="AW26" s="260">
        <f>AW25+135</f>
        <v>865</v>
      </c>
      <c r="AX26" s="260" t="e">
        <f t="shared" si="14"/>
        <v>#DIV/0!</v>
      </c>
      <c r="AY26" s="260" t="e">
        <f t="shared" si="14"/>
        <v>#DIV/0!</v>
      </c>
      <c r="AZ26" s="260" t="e">
        <f t="shared" si="14"/>
        <v>#DIV/0!</v>
      </c>
      <c r="BA26" s="260" t="e">
        <f t="shared" si="14"/>
        <v>#DIV/0!</v>
      </c>
      <c r="BB26" s="260" t="e">
        <f t="shared" si="14"/>
        <v>#DIV/0!</v>
      </c>
      <c r="BC26" s="260" t="e">
        <f t="shared" si="14"/>
        <v>#DIV/0!</v>
      </c>
      <c r="BD26" s="260" t="e">
        <f t="shared" si="14"/>
        <v>#DIV/0!</v>
      </c>
      <c r="BE26" s="260" t="e">
        <f t="shared" si="14"/>
        <v>#DIV/0!</v>
      </c>
      <c r="BF26" s="260" t="e">
        <f t="shared" si="14"/>
        <v>#DIV/0!</v>
      </c>
      <c r="BI26" s="280">
        <v>58</v>
      </c>
      <c r="BJ26" s="280">
        <v>66</v>
      </c>
      <c r="BK26" s="280">
        <v>72</v>
      </c>
      <c r="BL26" s="280">
        <v>62</v>
      </c>
      <c r="BM26" s="280">
        <v>67</v>
      </c>
      <c r="BN26" s="280">
        <v>72</v>
      </c>
      <c r="BO26" s="280">
        <v>58</v>
      </c>
      <c r="BP26" s="280">
        <v>63</v>
      </c>
      <c r="BQ26" s="280">
        <v>68</v>
      </c>
    </row>
    <row r="27" spans="1:69" s="260" customFormat="1" outlineLevel="1" collapsed="1">
      <c r="A27" s="260">
        <f t="shared" si="10"/>
        <v>17</v>
      </c>
      <c r="B27" s="281" t="s">
        <v>1733</v>
      </c>
      <c r="C27" s="282" t="e">
        <f t="shared" si="11"/>
        <v>#DIV/0!</v>
      </c>
      <c r="D27" s="282" t="e">
        <f t="shared" si="11"/>
        <v>#DIV/0!</v>
      </c>
      <c r="E27" s="282" t="e">
        <f t="shared" si="11"/>
        <v>#DIV/0!</v>
      </c>
      <c r="F27" s="282"/>
      <c r="G27" s="282"/>
      <c r="H27" s="282"/>
      <c r="I27" s="282"/>
      <c r="J27" s="282"/>
      <c r="K27" s="282"/>
      <c r="L27" s="282"/>
      <c r="M27" s="282"/>
      <c r="N27" s="282"/>
      <c r="O27" s="282"/>
      <c r="P27" s="282"/>
      <c r="Q27" s="282"/>
      <c r="R27" s="282"/>
      <c r="S27" s="282"/>
      <c r="T27" s="282"/>
      <c r="U27" s="547" t="e">
        <f t="shared" si="12"/>
        <v>#DIV/0!</v>
      </c>
      <c r="V27" s="547" t="e">
        <f t="shared" si="12"/>
        <v>#DIV/0!</v>
      </c>
      <c r="W27" s="547" t="e">
        <f t="shared" si="12"/>
        <v>#DIV/0!</v>
      </c>
      <c r="X27" s="547"/>
      <c r="Y27" s="547"/>
      <c r="Z27" s="547"/>
      <c r="AA27" s="547"/>
      <c r="AB27" s="547"/>
      <c r="AC27" s="547"/>
      <c r="AD27" s="547"/>
      <c r="AE27" s="547"/>
      <c r="AF27" s="547"/>
      <c r="AG27" s="547"/>
      <c r="AH27" s="547"/>
      <c r="AI27" s="547"/>
      <c r="AJ27" s="547"/>
      <c r="AK27" s="547"/>
      <c r="AL27" s="547"/>
      <c r="AM27" s="548" t="e">
        <f t="shared" si="13"/>
        <v>#DIV/0!</v>
      </c>
      <c r="AN27" s="548" t="e">
        <f t="shared" si="13"/>
        <v>#DIV/0!</v>
      </c>
      <c r="AO27" s="548" t="e">
        <f t="shared" si="13"/>
        <v>#DIV/0!</v>
      </c>
      <c r="AP27" s="548" t="e">
        <f t="shared" si="13"/>
        <v>#DIV/0!</v>
      </c>
      <c r="AQ27" s="548" t="e">
        <f t="shared" si="13"/>
        <v>#DIV/0!</v>
      </c>
      <c r="AR27" s="548" t="e">
        <f t="shared" si="13"/>
        <v>#DIV/0!</v>
      </c>
      <c r="AS27" s="548" t="e">
        <f t="shared" si="13"/>
        <v>#DIV/0!</v>
      </c>
      <c r="AT27" s="548" t="e">
        <f t="shared" si="13"/>
        <v>#DIV/0!</v>
      </c>
      <c r="AU27" s="548" t="e">
        <f t="shared" si="13"/>
        <v>#DIV/0!</v>
      </c>
      <c r="AW27" s="260">
        <f t="shared" ref="AW27:AW28" si="19">AW23+365</f>
        <v>1095</v>
      </c>
      <c r="AX27" s="260" t="e">
        <f t="shared" si="14"/>
        <v>#DIV/0!</v>
      </c>
      <c r="AY27" s="260" t="e">
        <f t="shared" si="14"/>
        <v>#DIV/0!</v>
      </c>
      <c r="AZ27" s="260" t="e">
        <f t="shared" si="14"/>
        <v>#DIV/0!</v>
      </c>
      <c r="BA27" s="260" t="e">
        <f t="shared" si="14"/>
        <v>#DIV/0!</v>
      </c>
      <c r="BB27" s="260" t="e">
        <f t="shared" si="14"/>
        <v>#DIV/0!</v>
      </c>
      <c r="BC27" s="260" t="e">
        <f t="shared" si="14"/>
        <v>#DIV/0!</v>
      </c>
      <c r="BD27" s="260" t="e">
        <f t="shared" si="14"/>
        <v>#DIV/0!</v>
      </c>
      <c r="BE27" s="260" t="e">
        <f t="shared" si="14"/>
        <v>#DIV/0!</v>
      </c>
      <c r="BF27" s="260" t="e">
        <f t="shared" si="14"/>
        <v>#DIV/0!</v>
      </c>
      <c r="BI27" s="280">
        <v>74</v>
      </c>
      <c r="BJ27" s="280">
        <v>82</v>
      </c>
      <c r="BK27" s="280">
        <v>88</v>
      </c>
      <c r="BL27" s="280">
        <v>76</v>
      </c>
      <c r="BM27" s="280">
        <v>81</v>
      </c>
      <c r="BN27" s="280">
        <v>86</v>
      </c>
      <c r="BO27" s="280">
        <v>74</v>
      </c>
      <c r="BP27" s="280">
        <v>79</v>
      </c>
      <c r="BQ27" s="280">
        <v>84</v>
      </c>
    </row>
    <row r="28" spans="1:69" s="260" customFormat="1" outlineLevel="1" collapsed="1">
      <c r="A28" s="260">
        <f t="shared" si="10"/>
        <v>18</v>
      </c>
      <c r="B28" s="281" t="s">
        <v>1728</v>
      </c>
      <c r="C28" s="282" t="e">
        <f t="shared" si="11"/>
        <v>#DIV/0!</v>
      </c>
      <c r="D28" s="282" t="e">
        <f t="shared" si="11"/>
        <v>#DIV/0!</v>
      </c>
      <c r="E28" s="282" t="e">
        <f t="shared" si="11"/>
        <v>#DIV/0!</v>
      </c>
      <c r="F28" s="282"/>
      <c r="G28" s="282"/>
      <c r="H28" s="282"/>
      <c r="I28" s="282"/>
      <c r="J28" s="282"/>
      <c r="K28" s="282"/>
      <c r="L28" s="282"/>
      <c r="M28" s="282"/>
      <c r="N28" s="282"/>
      <c r="O28" s="282"/>
      <c r="P28" s="282"/>
      <c r="Q28" s="282"/>
      <c r="R28" s="282"/>
      <c r="S28" s="282"/>
      <c r="T28" s="282"/>
      <c r="U28" s="547" t="e">
        <f t="shared" si="12"/>
        <v>#DIV/0!</v>
      </c>
      <c r="V28" s="547" t="e">
        <f t="shared" si="12"/>
        <v>#DIV/0!</v>
      </c>
      <c r="W28" s="547" t="e">
        <f t="shared" si="12"/>
        <v>#DIV/0!</v>
      </c>
      <c r="X28" s="547"/>
      <c r="Y28" s="547"/>
      <c r="Z28" s="547"/>
      <c r="AA28" s="547"/>
      <c r="AB28" s="547"/>
      <c r="AC28" s="547"/>
      <c r="AD28" s="547"/>
      <c r="AE28" s="547"/>
      <c r="AF28" s="547"/>
      <c r="AG28" s="547"/>
      <c r="AH28" s="547"/>
      <c r="AI28" s="547"/>
      <c r="AJ28" s="547"/>
      <c r="AK28" s="547"/>
      <c r="AL28" s="547"/>
      <c r="AM28" s="548" t="e">
        <f t="shared" si="13"/>
        <v>#DIV/0!</v>
      </c>
      <c r="AN28" s="548" t="e">
        <f t="shared" si="13"/>
        <v>#DIV/0!</v>
      </c>
      <c r="AO28" s="548" t="e">
        <f t="shared" si="13"/>
        <v>#DIV/0!</v>
      </c>
      <c r="AP28" s="548" t="e">
        <f t="shared" si="13"/>
        <v>#DIV/0!</v>
      </c>
      <c r="AQ28" s="548" t="e">
        <f t="shared" si="13"/>
        <v>#DIV/0!</v>
      </c>
      <c r="AR28" s="548" t="e">
        <f t="shared" si="13"/>
        <v>#DIV/0!</v>
      </c>
      <c r="AS28" s="548" t="e">
        <f t="shared" si="13"/>
        <v>#DIV/0!</v>
      </c>
      <c r="AT28" s="548" t="e">
        <f t="shared" si="13"/>
        <v>#DIV/0!</v>
      </c>
      <c r="AU28" s="548" t="e">
        <f t="shared" si="13"/>
        <v>#DIV/0!</v>
      </c>
      <c r="AW28" s="260">
        <f t="shared" si="19"/>
        <v>1095</v>
      </c>
      <c r="AX28" s="260" t="e">
        <f t="shared" si="14"/>
        <v>#DIV/0!</v>
      </c>
      <c r="AY28" s="260" t="e">
        <f t="shared" si="14"/>
        <v>#DIV/0!</v>
      </c>
      <c r="AZ28" s="260" t="e">
        <f t="shared" si="14"/>
        <v>#DIV/0!</v>
      </c>
      <c r="BA28" s="260" t="e">
        <f t="shared" si="14"/>
        <v>#DIV/0!</v>
      </c>
      <c r="BB28" s="260" t="e">
        <f t="shared" si="14"/>
        <v>#DIV/0!</v>
      </c>
      <c r="BC28" s="260" t="e">
        <f t="shared" si="14"/>
        <v>#DIV/0!</v>
      </c>
      <c r="BD28" s="260" t="e">
        <f t="shared" si="14"/>
        <v>#DIV/0!</v>
      </c>
      <c r="BE28" s="260" t="e">
        <f t="shared" si="14"/>
        <v>#DIV/0!</v>
      </c>
      <c r="BF28" s="260" t="e">
        <f t="shared" si="14"/>
        <v>#DIV/0!</v>
      </c>
      <c r="BI28" s="280">
        <v>83</v>
      </c>
      <c r="BJ28" s="280">
        <v>91</v>
      </c>
      <c r="BK28" s="280">
        <v>97</v>
      </c>
      <c r="BL28" s="280">
        <v>85</v>
      </c>
      <c r="BM28" s="280">
        <v>90</v>
      </c>
      <c r="BN28" s="280">
        <v>95</v>
      </c>
      <c r="BO28" s="280">
        <v>83</v>
      </c>
      <c r="BP28" s="280">
        <v>88</v>
      </c>
      <c r="BQ28" s="280">
        <v>93</v>
      </c>
    </row>
    <row r="29" spans="1:69" s="260" customFormat="1" outlineLevel="1" collapsed="1">
      <c r="A29" s="260">
        <f t="shared" si="10"/>
        <v>19</v>
      </c>
      <c r="B29" s="281" t="s">
        <v>1734</v>
      </c>
      <c r="C29" s="283" t="e">
        <f t="shared" si="18"/>
        <v>#DIV/0!</v>
      </c>
      <c r="D29" s="283" t="e">
        <f t="shared" si="18"/>
        <v>#DIV/0!</v>
      </c>
      <c r="E29" s="283" t="e">
        <f t="shared" si="18"/>
        <v>#DIV/0!</v>
      </c>
      <c r="F29" s="283"/>
      <c r="G29" s="283"/>
      <c r="H29" s="283"/>
      <c r="I29" s="283"/>
      <c r="J29" s="283"/>
      <c r="K29" s="283"/>
      <c r="L29" s="283"/>
      <c r="M29" s="283"/>
      <c r="N29" s="283"/>
      <c r="O29" s="283"/>
      <c r="P29" s="283"/>
      <c r="Q29" s="283"/>
      <c r="R29" s="283"/>
      <c r="S29" s="283"/>
      <c r="T29" s="283"/>
      <c r="U29" s="547" t="e">
        <f t="shared" si="12"/>
        <v>#DIV/0!</v>
      </c>
      <c r="V29" s="547" t="e">
        <f t="shared" si="12"/>
        <v>#DIV/0!</v>
      </c>
      <c r="W29" s="547" t="e">
        <f t="shared" si="12"/>
        <v>#DIV/0!</v>
      </c>
      <c r="X29" s="547"/>
      <c r="Y29" s="547"/>
      <c r="Z29" s="547"/>
      <c r="AA29" s="547"/>
      <c r="AB29" s="547"/>
      <c r="AC29" s="547"/>
      <c r="AD29" s="547"/>
      <c r="AE29" s="547"/>
      <c r="AF29" s="547"/>
      <c r="AG29" s="547"/>
      <c r="AH29" s="547"/>
      <c r="AI29" s="547"/>
      <c r="AJ29" s="547"/>
      <c r="AK29" s="547"/>
      <c r="AL29" s="547"/>
      <c r="AM29" s="548" t="e">
        <f t="shared" si="13"/>
        <v>#DIV/0!</v>
      </c>
      <c r="AN29" s="548" t="e">
        <f t="shared" si="13"/>
        <v>#DIV/0!</v>
      </c>
      <c r="AO29" s="548" t="e">
        <f t="shared" si="13"/>
        <v>#DIV/0!</v>
      </c>
      <c r="AP29" s="548" t="e">
        <f t="shared" si="13"/>
        <v>#DIV/0!</v>
      </c>
      <c r="AQ29" s="548" t="e">
        <f t="shared" si="13"/>
        <v>#DIV/0!</v>
      </c>
      <c r="AR29" s="548" t="e">
        <f t="shared" si="13"/>
        <v>#DIV/0!</v>
      </c>
      <c r="AS29" s="548" t="e">
        <f t="shared" si="13"/>
        <v>#DIV/0!</v>
      </c>
      <c r="AT29" s="548" t="e">
        <f t="shared" si="13"/>
        <v>#DIV/0!</v>
      </c>
      <c r="AU29" s="548" t="e">
        <f t="shared" si="13"/>
        <v>#DIV/0!</v>
      </c>
      <c r="AW29" s="260">
        <f>AW25+365</f>
        <v>1095</v>
      </c>
      <c r="AX29" s="260" t="e">
        <f t="shared" si="14"/>
        <v>#DIV/0!</v>
      </c>
      <c r="AY29" s="260" t="e">
        <f t="shared" si="14"/>
        <v>#DIV/0!</v>
      </c>
      <c r="AZ29" s="260" t="e">
        <f t="shared" si="14"/>
        <v>#DIV/0!</v>
      </c>
      <c r="BA29" s="260" t="e">
        <f t="shared" si="14"/>
        <v>#DIV/0!</v>
      </c>
      <c r="BB29" s="260" t="e">
        <f t="shared" si="14"/>
        <v>#DIV/0!</v>
      </c>
      <c r="BC29" s="260" t="e">
        <f t="shared" si="14"/>
        <v>#DIV/0!</v>
      </c>
      <c r="BD29" s="260" t="e">
        <f t="shared" si="14"/>
        <v>#DIV/0!</v>
      </c>
      <c r="BE29" s="260" t="e">
        <f t="shared" si="14"/>
        <v>#DIV/0!</v>
      </c>
      <c r="BF29" s="260" t="e">
        <f t="shared" si="14"/>
        <v>#DIV/0!</v>
      </c>
      <c r="BI29" s="280">
        <v>99</v>
      </c>
      <c r="BJ29" s="280">
        <v>107</v>
      </c>
      <c r="BK29" s="280">
        <v>113</v>
      </c>
      <c r="BL29" s="280">
        <v>101</v>
      </c>
      <c r="BM29" s="280">
        <v>106</v>
      </c>
      <c r="BN29" s="280">
        <v>111</v>
      </c>
      <c r="BO29" s="280">
        <v>99</v>
      </c>
      <c r="BP29" s="280">
        <v>104</v>
      </c>
      <c r="BQ29" s="280">
        <v>109</v>
      </c>
    </row>
    <row r="30" spans="1:69" s="260" customFormat="1" outlineLevel="1">
      <c r="A30" s="260">
        <f t="shared" si="10"/>
        <v>20</v>
      </c>
      <c r="B30" s="281" t="s">
        <v>1726</v>
      </c>
      <c r="C30" s="282" t="e">
        <f t="shared" si="11"/>
        <v>#DIV/0!</v>
      </c>
      <c r="D30" s="282" t="e">
        <f t="shared" si="11"/>
        <v>#DIV/0!</v>
      </c>
      <c r="E30" s="282" t="e">
        <f t="shared" si="11"/>
        <v>#DIV/0!</v>
      </c>
      <c r="F30" s="282"/>
      <c r="G30" s="282"/>
      <c r="H30" s="282"/>
      <c r="I30" s="282"/>
      <c r="J30" s="282"/>
      <c r="K30" s="282"/>
      <c r="L30" s="282"/>
      <c r="M30" s="282"/>
      <c r="N30" s="282"/>
      <c r="O30" s="282"/>
      <c r="P30" s="282"/>
      <c r="Q30" s="282"/>
      <c r="R30" s="282"/>
      <c r="S30" s="282"/>
      <c r="T30" s="282"/>
      <c r="U30" s="547" t="e">
        <f t="shared" si="12"/>
        <v>#DIV/0!</v>
      </c>
      <c r="V30" s="547" t="e">
        <f t="shared" si="12"/>
        <v>#DIV/0!</v>
      </c>
      <c r="W30" s="547" t="e">
        <f t="shared" si="12"/>
        <v>#DIV/0!</v>
      </c>
      <c r="X30" s="547"/>
      <c r="Y30" s="547"/>
      <c r="Z30" s="547"/>
      <c r="AA30" s="547"/>
      <c r="AB30" s="547"/>
      <c r="AC30" s="547"/>
      <c r="AD30" s="547"/>
      <c r="AE30" s="547"/>
      <c r="AF30" s="547"/>
      <c r="AG30" s="547"/>
      <c r="AH30" s="547"/>
      <c r="AI30" s="547"/>
      <c r="AJ30" s="547"/>
      <c r="AK30" s="547"/>
      <c r="AL30" s="547"/>
      <c r="AM30" s="548" t="e">
        <f t="shared" si="13"/>
        <v>#DIV/0!</v>
      </c>
      <c r="AN30" s="548" t="e">
        <f t="shared" si="13"/>
        <v>#DIV/0!</v>
      </c>
      <c r="AO30" s="548" t="e">
        <f t="shared" si="13"/>
        <v>#DIV/0!</v>
      </c>
      <c r="AP30" s="548" t="e">
        <f t="shared" si="13"/>
        <v>#DIV/0!</v>
      </c>
      <c r="AQ30" s="548" t="e">
        <f t="shared" si="13"/>
        <v>#DIV/0!</v>
      </c>
      <c r="AR30" s="548" t="e">
        <f t="shared" si="13"/>
        <v>#DIV/0!</v>
      </c>
      <c r="AS30" s="548" t="e">
        <f t="shared" si="13"/>
        <v>#DIV/0!</v>
      </c>
      <c r="AT30" s="548" t="e">
        <f t="shared" si="13"/>
        <v>#DIV/0!</v>
      </c>
      <c r="AU30" s="548" t="e">
        <f t="shared" si="13"/>
        <v>#DIV/0!</v>
      </c>
      <c r="AW30" s="260">
        <f>AW29+135</f>
        <v>1230</v>
      </c>
      <c r="AX30" s="260" t="e">
        <f t="shared" si="14"/>
        <v>#DIV/0!</v>
      </c>
      <c r="AY30" s="260" t="e">
        <f t="shared" si="14"/>
        <v>#DIV/0!</v>
      </c>
      <c r="AZ30" s="260" t="e">
        <f t="shared" si="14"/>
        <v>#DIV/0!</v>
      </c>
      <c r="BA30" s="260" t="e">
        <f t="shared" si="14"/>
        <v>#DIV/0!</v>
      </c>
      <c r="BB30" s="260" t="e">
        <f t="shared" si="14"/>
        <v>#DIV/0!</v>
      </c>
      <c r="BC30" s="260" t="e">
        <f t="shared" si="14"/>
        <v>#DIV/0!</v>
      </c>
      <c r="BD30" s="260" t="e">
        <f t="shared" si="14"/>
        <v>#DIV/0!</v>
      </c>
      <c r="BE30" s="260" t="e">
        <f t="shared" si="14"/>
        <v>#DIV/0!</v>
      </c>
      <c r="BF30" s="260" t="e">
        <f t="shared" si="14"/>
        <v>#DIV/0!</v>
      </c>
      <c r="BI30" s="280">
        <v>58</v>
      </c>
      <c r="BJ30" s="280">
        <v>66</v>
      </c>
      <c r="BK30" s="280">
        <v>72</v>
      </c>
      <c r="BL30" s="280">
        <v>62</v>
      </c>
      <c r="BM30" s="280">
        <v>67</v>
      </c>
      <c r="BN30" s="280">
        <v>72</v>
      </c>
      <c r="BO30" s="280">
        <v>58</v>
      </c>
      <c r="BP30" s="280">
        <v>63</v>
      </c>
      <c r="BQ30" s="280">
        <v>68</v>
      </c>
    </row>
    <row r="31" spans="1:69" s="260" customFormat="1" outlineLevel="1" collapsed="1">
      <c r="A31" s="260">
        <f t="shared" si="10"/>
        <v>21</v>
      </c>
      <c r="B31" s="281" t="s">
        <v>1735</v>
      </c>
      <c r="C31" s="282" t="e">
        <f t="shared" si="11"/>
        <v>#DIV/0!</v>
      </c>
      <c r="D31" s="282" t="e">
        <f t="shared" si="11"/>
        <v>#DIV/0!</v>
      </c>
      <c r="E31" s="282" t="e">
        <f t="shared" si="11"/>
        <v>#DIV/0!</v>
      </c>
      <c r="F31" s="282"/>
      <c r="G31" s="282"/>
      <c r="H31" s="282"/>
      <c r="I31" s="282"/>
      <c r="J31" s="282"/>
      <c r="K31" s="282"/>
      <c r="L31" s="282"/>
      <c r="M31" s="282"/>
      <c r="N31" s="282"/>
      <c r="O31" s="282"/>
      <c r="P31" s="282"/>
      <c r="Q31" s="282"/>
      <c r="R31" s="282"/>
      <c r="S31" s="282"/>
      <c r="T31" s="282"/>
      <c r="U31" s="547" t="e">
        <f t="shared" si="12"/>
        <v>#DIV/0!</v>
      </c>
      <c r="V31" s="547" t="e">
        <f t="shared" si="12"/>
        <v>#DIV/0!</v>
      </c>
      <c r="W31" s="547" t="e">
        <f t="shared" si="12"/>
        <v>#DIV/0!</v>
      </c>
      <c r="X31" s="547"/>
      <c r="Y31" s="547"/>
      <c r="Z31" s="547"/>
      <c r="AA31" s="547"/>
      <c r="AB31" s="547"/>
      <c r="AC31" s="547"/>
      <c r="AD31" s="547"/>
      <c r="AE31" s="547"/>
      <c r="AF31" s="547"/>
      <c r="AG31" s="547"/>
      <c r="AH31" s="547"/>
      <c r="AI31" s="547"/>
      <c r="AJ31" s="547"/>
      <c r="AK31" s="547"/>
      <c r="AL31" s="547"/>
      <c r="AM31" s="548" t="e">
        <f t="shared" si="13"/>
        <v>#DIV/0!</v>
      </c>
      <c r="AN31" s="548" t="e">
        <f t="shared" si="13"/>
        <v>#DIV/0!</v>
      </c>
      <c r="AO31" s="548" t="e">
        <f t="shared" si="13"/>
        <v>#DIV/0!</v>
      </c>
      <c r="AP31" s="548" t="e">
        <f t="shared" si="13"/>
        <v>#DIV/0!</v>
      </c>
      <c r="AQ31" s="548" t="e">
        <f t="shared" si="13"/>
        <v>#DIV/0!</v>
      </c>
      <c r="AR31" s="548" t="e">
        <f t="shared" si="13"/>
        <v>#DIV/0!</v>
      </c>
      <c r="AS31" s="548" t="e">
        <f t="shared" si="13"/>
        <v>#DIV/0!</v>
      </c>
      <c r="AT31" s="548" t="e">
        <f t="shared" si="13"/>
        <v>#DIV/0!</v>
      </c>
      <c r="AU31" s="548" t="e">
        <f t="shared" si="13"/>
        <v>#DIV/0!</v>
      </c>
      <c r="AW31" s="260">
        <f t="shared" ref="AW31:AW32" si="20">AW27+365</f>
        <v>1460</v>
      </c>
      <c r="AX31" s="260" t="e">
        <f t="shared" si="14"/>
        <v>#DIV/0!</v>
      </c>
      <c r="AY31" s="260" t="e">
        <f t="shared" si="14"/>
        <v>#DIV/0!</v>
      </c>
      <c r="AZ31" s="260" t="e">
        <f t="shared" si="14"/>
        <v>#DIV/0!</v>
      </c>
      <c r="BA31" s="260" t="e">
        <f t="shared" si="14"/>
        <v>#DIV/0!</v>
      </c>
      <c r="BB31" s="260" t="e">
        <f t="shared" si="14"/>
        <v>#DIV/0!</v>
      </c>
      <c r="BC31" s="260" t="e">
        <f t="shared" si="14"/>
        <v>#DIV/0!</v>
      </c>
      <c r="BD31" s="260" t="e">
        <f t="shared" si="14"/>
        <v>#DIV/0!</v>
      </c>
      <c r="BE31" s="260" t="e">
        <f t="shared" si="14"/>
        <v>#DIV/0!</v>
      </c>
      <c r="BF31" s="260" t="e">
        <f t="shared" si="14"/>
        <v>#DIV/0!</v>
      </c>
      <c r="BI31" s="280">
        <v>74</v>
      </c>
      <c r="BJ31" s="280">
        <v>82</v>
      </c>
      <c r="BK31" s="280">
        <v>88</v>
      </c>
      <c r="BL31" s="280">
        <v>76</v>
      </c>
      <c r="BM31" s="280">
        <v>81</v>
      </c>
      <c r="BN31" s="280">
        <v>86</v>
      </c>
      <c r="BO31" s="280">
        <v>74</v>
      </c>
      <c r="BP31" s="280">
        <v>79</v>
      </c>
      <c r="BQ31" s="280">
        <v>84</v>
      </c>
    </row>
    <row r="32" spans="1:69" s="260" customFormat="1" outlineLevel="1" collapsed="1">
      <c r="A32" s="260">
        <f t="shared" si="10"/>
        <v>22</v>
      </c>
      <c r="B32" s="281" t="s">
        <v>1728</v>
      </c>
      <c r="C32" s="282" t="e">
        <f t="shared" si="11"/>
        <v>#DIV/0!</v>
      </c>
      <c r="D32" s="282" t="e">
        <f t="shared" si="11"/>
        <v>#DIV/0!</v>
      </c>
      <c r="E32" s="282" t="e">
        <f t="shared" si="11"/>
        <v>#DIV/0!</v>
      </c>
      <c r="F32" s="282"/>
      <c r="G32" s="282"/>
      <c r="H32" s="282"/>
      <c r="I32" s="282"/>
      <c r="J32" s="282"/>
      <c r="K32" s="282"/>
      <c r="L32" s="282"/>
      <c r="M32" s="282"/>
      <c r="N32" s="282"/>
      <c r="O32" s="282"/>
      <c r="P32" s="282"/>
      <c r="Q32" s="282"/>
      <c r="R32" s="282"/>
      <c r="S32" s="282"/>
      <c r="T32" s="282"/>
      <c r="U32" s="547" t="e">
        <f t="shared" si="12"/>
        <v>#DIV/0!</v>
      </c>
      <c r="V32" s="547" t="e">
        <f t="shared" si="12"/>
        <v>#DIV/0!</v>
      </c>
      <c r="W32" s="547" t="e">
        <f t="shared" si="12"/>
        <v>#DIV/0!</v>
      </c>
      <c r="X32" s="547"/>
      <c r="Y32" s="547"/>
      <c r="Z32" s="547"/>
      <c r="AA32" s="547"/>
      <c r="AB32" s="547"/>
      <c r="AC32" s="547"/>
      <c r="AD32" s="547"/>
      <c r="AE32" s="547"/>
      <c r="AF32" s="547"/>
      <c r="AG32" s="547"/>
      <c r="AH32" s="547"/>
      <c r="AI32" s="547"/>
      <c r="AJ32" s="547"/>
      <c r="AK32" s="547"/>
      <c r="AL32" s="547"/>
      <c r="AM32" s="548" t="e">
        <f t="shared" si="13"/>
        <v>#DIV/0!</v>
      </c>
      <c r="AN32" s="548" t="e">
        <f t="shared" si="13"/>
        <v>#DIV/0!</v>
      </c>
      <c r="AO32" s="548" t="e">
        <f t="shared" si="13"/>
        <v>#DIV/0!</v>
      </c>
      <c r="AP32" s="548" t="e">
        <f t="shared" si="13"/>
        <v>#DIV/0!</v>
      </c>
      <c r="AQ32" s="548" t="e">
        <f t="shared" si="13"/>
        <v>#DIV/0!</v>
      </c>
      <c r="AR32" s="548" t="e">
        <f t="shared" si="13"/>
        <v>#DIV/0!</v>
      </c>
      <c r="AS32" s="548" t="e">
        <f t="shared" si="13"/>
        <v>#DIV/0!</v>
      </c>
      <c r="AT32" s="548" t="e">
        <f t="shared" si="13"/>
        <v>#DIV/0!</v>
      </c>
      <c r="AU32" s="548" t="e">
        <f t="shared" si="13"/>
        <v>#DIV/0!</v>
      </c>
      <c r="AW32" s="260">
        <f t="shared" si="20"/>
        <v>1460</v>
      </c>
      <c r="AX32" s="260" t="e">
        <f t="shared" si="14"/>
        <v>#DIV/0!</v>
      </c>
      <c r="AY32" s="260" t="e">
        <f t="shared" si="14"/>
        <v>#DIV/0!</v>
      </c>
      <c r="AZ32" s="260" t="e">
        <f t="shared" si="14"/>
        <v>#DIV/0!</v>
      </c>
      <c r="BA32" s="260" t="e">
        <f t="shared" si="14"/>
        <v>#DIV/0!</v>
      </c>
      <c r="BB32" s="260" t="e">
        <f t="shared" si="14"/>
        <v>#DIV/0!</v>
      </c>
      <c r="BC32" s="260" t="e">
        <f t="shared" si="14"/>
        <v>#DIV/0!</v>
      </c>
      <c r="BD32" s="260" t="e">
        <f t="shared" si="14"/>
        <v>#DIV/0!</v>
      </c>
      <c r="BE32" s="260" t="e">
        <f t="shared" si="14"/>
        <v>#DIV/0!</v>
      </c>
      <c r="BF32" s="260" t="e">
        <f t="shared" si="14"/>
        <v>#DIV/0!</v>
      </c>
      <c r="BI32" s="280">
        <v>83</v>
      </c>
      <c r="BJ32" s="280">
        <v>91</v>
      </c>
      <c r="BK32" s="280">
        <v>97</v>
      </c>
      <c r="BL32" s="280">
        <v>85</v>
      </c>
      <c r="BM32" s="280">
        <v>90</v>
      </c>
      <c r="BN32" s="280">
        <v>95</v>
      </c>
      <c r="BO32" s="280">
        <v>83</v>
      </c>
      <c r="BP32" s="280">
        <v>88</v>
      </c>
      <c r="BQ32" s="280">
        <v>93</v>
      </c>
    </row>
    <row r="33" spans="1:69" s="260" customFormat="1" outlineLevel="1" collapsed="1">
      <c r="A33" s="260">
        <f t="shared" si="10"/>
        <v>23</v>
      </c>
      <c r="B33" s="281" t="s">
        <v>1736</v>
      </c>
      <c r="C33" s="283" t="e">
        <f t="shared" si="18"/>
        <v>#DIV/0!</v>
      </c>
      <c r="D33" s="283" t="e">
        <f t="shared" si="18"/>
        <v>#DIV/0!</v>
      </c>
      <c r="E33" s="283" t="e">
        <f t="shared" si="18"/>
        <v>#DIV/0!</v>
      </c>
      <c r="F33" s="283"/>
      <c r="G33" s="283"/>
      <c r="H33" s="283"/>
      <c r="I33" s="283"/>
      <c r="J33" s="283"/>
      <c r="K33" s="283"/>
      <c r="L33" s="283"/>
      <c r="M33" s="283"/>
      <c r="N33" s="283"/>
      <c r="O33" s="283"/>
      <c r="P33" s="283"/>
      <c r="Q33" s="283"/>
      <c r="R33" s="283"/>
      <c r="S33" s="283"/>
      <c r="T33" s="283"/>
      <c r="U33" s="547" t="e">
        <f t="shared" si="12"/>
        <v>#DIV/0!</v>
      </c>
      <c r="V33" s="547" t="e">
        <f t="shared" si="12"/>
        <v>#DIV/0!</v>
      </c>
      <c r="W33" s="547" t="e">
        <f t="shared" si="12"/>
        <v>#DIV/0!</v>
      </c>
      <c r="X33" s="547"/>
      <c r="Y33" s="547"/>
      <c r="Z33" s="547"/>
      <c r="AA33" s="547"/>
      <c r="AB33" s="547"/>
      <c r="AC33" s="547"/>
      <c r="AD33" s="547"/>
      <c r="AE33" s="547"/>
      <c r="AF33" s="547"/>
      <c r="AG33" s="547"/>
      <c r="AH33" s="547"/>
      <c r="AI33" s="547"/>
      <c r="AJ33" s="547"/>
      <c r="AK33" s="547"/>
      <c r="AL33" s="547"/>
      <c r="AM33" s="548" t="e">
        <f t="shared" si="13"/>
        <v>#DIV/0!</v>
      </c>
      <c r="AN33" s="548" t="e">
        <f t="shared" si="13"/>
        <v>#DIV/0!</v>
      </c>
      <c r="AO33" s="548" t="e">
        <f t="shared" si="13"/>
        <v>#DIV/0!</v>
      </c>
      <c r="AP33" s="548" t="e">
        <f t="shared" si="13"/>
        <v>#DIV/0!</v>
      </c>
      <c r="AQ33" s="548" t="e">
        <f t="shared" si="13"/>
        <v>#DIV/0!</v>
      </c>
      <c r="AR33" s="548" t="e">
        <f t="shared" si="13"/>
        <v>#DIV/0!</v>
      </c>
      <c r="AS33" s="548" t="e">
        <f t="shared" si="13"/>
        <v>#DIV/0!</v>
      </c>
      <c r="AT33" s="548" t="e">
        <f t="shared" si="13"/>
        <v>#DIV/0!</v>
      </c>
      <c r="AU33" s="548" t="e">
        <f t="shared" si="13"/>
        <v>#DIV/0!</v>
      </c>
      <c r="AW33" s="260">
        <f>AW29+365</f>
        <v>1460</v>
      </c>
      <c r="AX33" s="260" t="e">
        <f t="shared" si="14"/>
        <v>#DIV/0!</v>
      </c>
      <c r="AY33" s="260" t="e">
        <f t="shared" si="14"/>
        <v>#DIV/0!</v>
      </c>
      <c r="AZ33" s="260" t="e">
        <f t="shared" si="14"/>
        <v>#DIV/0!</v>
      </c>
      <c r="BA33" s="260" t="e">
        <f t="shared" si="14"/>
        <v>#DIV/0!</v>
      </c>
      <c r="BB33" s="260" t="e">
        <f t="shared" si="14"/>
        <v>#DIV/0!</v>
      </c>
      <c r="BC33" s="260" t="e">
        <f t="shared" si="14"/>
        <v>#DIV/0!</v>
      </c>
      <c r="BD33" s="260" t="e">
        <f t="shared" si="14"/>
        <v>#DIV/0!</v>
      </c>
      <c r="BE33" s="260" t="e">
        <f t="shared" si="14"/>
        <v>#DIV/0!</v>
      </c>
      <c r="BF33" s="260" t="e">
        <f t="shared" si="14"/>
        <v>#DIV/0!</v>
      </c>
      <c r="BI33" s="280">
        <v>99</v>
      </c>
      <c r="BJ33" s="280">
        <v>107</v>
      </c>
      <c r="BK33" s="280">
        <v>113</v>
      </c>
      <c r="BL33" s="280">
        <v>101</v>
      </c>
      <c r="BM33" s="280">
        <v>106</v>
      </c>
      <c r="BN33" s="280">
        <v>111</v>
      </c>
      <c r="BO33" s="280">
        <v>99</v>
      </c>
      <c r="BP33" s="280">
        <v>104</v>
      </c>
      <c r="BQ33" s="280">
        <v>109</v>
      </c>
    </row>
    <row r="34" spans="1:69" s="260" customFormat="1" outlineLevel="1">
      <c r="A34" s="260">
        <f t="shared" si="10"/>
        <v>24</v>
      </c>
      <c r="B34" s="281" t="s">
        <v>1726</v>
      </c>
      <c r="C34" s="282" t="e">
        <f t="shared" ref="C34:E36" si="21">INDEX($AM34:$AU34,1,C$8+(d.Region-1)*3)+INDEX(i.AgeJ,C$10,1)/7</f>
        <v>#DIV/0!</v>
      </c>
      <c r="D34" s="282" t="e">
        <f t="shared" si="21"/>
        <v>#DIV/0!</v>
      </c>
      <c r="E34" s="282" t="e">
        <f t="shared" si="21"/>
        <v>#DIV/0!</v>
      </c>
      <c r="F34" s="282"/>
      <c r="G34" s="282"/>
      <c r="H34" s="282"/>
      <c r="I34" s="282"/>
      <c r="J34" s="282"/>
      <c r="K34" s="282"/>
      <c r="L34" s="282"/>
      <c r="M34" s="282"/>
      <c r="N34" s="282"/>
      <c r="O34" s="282"/>
      <c r="P34" s="282"/>
      <c r="Q34" s="282"/>
      <c r="R34" s="282"/>
      <c r="S34" s="282"/>
      <c r="T34" s="282"/>
      <c r="U34" s="547" t="e">
        <f t="shared" ref="U34:W37" si="22">C34&amp;":"&amp;C34+1</f>
        <v>#DIV/0!</v>
      </c>
      <c r="V34" s="547" t="e">
        <f t="shared" si="22"/>
        <v>#DIV/0!</v>
      </c>
      <c r="W34" s="547" t="e">
        <f t="shared" si="22"/>
        <v>#DIV/0!</v>
      </c>
      <c r="X34" s="547"/>
      <c r="Y34" s="547"/>
      <c r="Z34" s="547"/>
      <c r="AA34" s="547"/>
      <c r="AB34" s="547"/>
      <c r="AC34" s="547"/>
      <c r="AD34" s="547"/>
      <c r="AE34" s="547"/>
      <c r="AF34" s="547"/>
      <c r="AG34" s="547"/>
      <c r="AH34" s="547"/>
      <c r="AI34" s="547"/>
      <c r="AJ34" s="547"/>
      <c r="AK34" s="547"/>
      <c r="AL34" s="547"/>
      <c r="AM34" s="548" t="e">
        <f t="shared" ref="AM34:AU37" si="23">AX34</f>
        <v>#DIV/0!</v>
      </c>
      <c r="AN34" s="548" t="e">
        <f t="shared" si="23"/>
        <v>#DIV/0!</v>
      </c>
      <c r="AO34" s="548" t="e">
        <f t="shared" si="23"/>
        <v>#DIV/0!</v>
      </c>
      <c r="AP34" s="548" t="e">
        <f t="shared" si="23"/>
        <v>#DIV/0!</v>
      </c>
      <c r="AQ34" s="548" t="e">
        <f t="shared" si="23"/>
        <v>#DIV/0!</v>
      </c>
      <c r="AR34" s="548" t="e">
        <f t="shared" si="23"/>
        <v>#DIV/0!</v>
      </c>
      <c r="AS34" s="548" t="e">
        <f t="shared" si="23"/>
        <v>#DIV/0!</v>
      </c>
      <c r="AT34" s="548" t="e">
        <f t="shared" si="23"/>
        <v>#DIV/0!</v>
      </c>
      <c r="AU34" s="548" t="e">
        <f t="shared" si="23"/>
        <v>#DIV/0!</v>
      </c>
      <c r="AW34" s="260">
        <f>AW33+135</f>
        <v>1595</v>
      </c>
      <c r="AX34" s="260" t="e">
        <f t="shared" ref="AX34:BF37" si="24">ROUND((AX$10+$AW34-$AX$8)/$AX$9,0)</f>
        <v>#DIV/0!</v>
      </c>
      <c r="AY34" s="260" t="e">
        <f t="shared" si="24"/>
        <v>#DIV/0!</v>
      </c>
      <c r="AZ34" s="260" t="e">
        <f t="shared" si="24"/>
        <v>#DIV/0!</v>
      </c>
      <c r="BA34" s="260" t="e">
        <f t="shared" si="24"/>
        <v>#DIV/0!</v>
      </c>
      <c r="BB34" s="260" t="e">
        <f t="shared" si="24"/>
        <v>#DIV/0!</v>
      </c>
      <c r="BC34" s="260" t="e">
        <f t="shared" si="24"/>
        <v>#DIV/0!</v>
      </c>
      <c r="BD34" s="260" t="e">
        <f t="shared" si="24"/>
        <v>#DIV/0!</v>
      </c>
      <c r="BE34" s="260" t="e">
        <f t="shared" si="24"/>
        <v>#DIV/0!</v>
      </c>
      <c r="BF34" s="260" t="e">
        <f t="shared" si="24"/>
        <v>#DIV/0!</v>
      </c>
      <c r="BI34" s="280">
        <v>58</v>
      </c>
      <c r="BJ34" s="280">
        <v>66</v>
      </c>
      <c r="BK34" s="280">
        <v>72</v>
      </c>
      <c r="BL34" s="280">
        <v>62</v>
      </c>
      <c r="BM34" s="280">
        <v>67</v>
      </c>
      <c r="BN34" s="280">
        <v>72</v>
      </c>
      <c r="BO34" s="280">
        <v>58</v>
      </c>
      <c r="BP34" s="280">
        <v>63</v>
      </c>
      <c r="BQ34" s="280">
        <v>68</v>
      </c>
    </row>
    <row r="35" spans="1:69" s="260" customFormat="1" outlineLevel="1" collapsed="1">
      <c r="A35" s="260">
        <f t="shared" si="10"/>
        <v>25</v>
      </c>
      <c r="B35" s="281" t="s">
        <v>1737</v>
      </c>
      <c r="C35" s="282" t="e">
        <f t="shared" si="21"/>
        <v>#DIV/0!</v>
      </c>
      <c r="D35" s="282" t="e">
        <f t="shared" si="21"/>
        <v>#DIV/0!</v>
      </c>
      <c r="E35" s="282" t="e">
        <f t="shared" si="21"/>
        <v>#DIV/0!</v>
      </c>
      <c r="F35" s="282"/>
      <c r="G35" s="282"/>
      <c r="H35" s="282"/>
      <c r="I35" s="282"/>
      <c r="J35" s="282"/>
      <c r="K35" s="282"/>
      <c r="L35" s="282"/>
      <c r="M35" s="282"/>
      <c r="N35" s="282"/>
      <c r="O35" s="282"/>
      <c r="P35" s="282"/>
      <c r="Q35" s="282"/>
      <c r="R35" s="282"/>
      <c r="S35" s="282"/>
      <c r="T35" s="282"/>
      <c r="U35" s="547" t="e">
        <f t="shared" si="22"/>
        <v>#DIV/0!</v>
      </c>
      <c r="V35" s="547" t="e">
        <f t="shared" si="22"/>
        <v>#DIV/0!</v>
      </c>
      <c r="W35" s="547" t="e">
        <f t="shared" si="22"/>
        <v>#DIV/0!</v>
      </c>
      <c r="X35" s="547"/>
      <c r="Y35" s="547"/>
      <c r="Z35" s="547"/>
      <c r="AA35" s="547"/>
      <c r="AB35" s="547"/>
      <c r="AC35" s="547"/>
      <c r="AD35" s="547"/>
      <c r="AE35" s="547"/>
      <c r="AF35" s="547"/>
      <c r="AG35" s="547"/>
      <c r="AH35" s="547"/>
      <c r="AI35" s="547"/>
      <c r="AJ35" s="547"/>
      <c r="AK35" s="547"/>
      <c r="AL35" s="547"/>
      <c r="AM35" s="548" t="e">
        <f t="shared" si="23"/>
        <v>#DIV/0!</v>
      </c>
      <c r="AN35" s="548" t="e">
        <f t="shared" si="23"/>
        <v>#DIV/0!</v>
      </c>
      <c r="AO35" s="548" t="e">
        <f t="shared" si="23"/>
        <v>#DIV/0!</v>
      </c>
      <c r="AP35" s="548" t="e">
        <f t="shared" si="23"/>
        <v>#DIV/0!</v>
      </c>
      <c r="AQ35" s="548" t="e">
        <f t="shared" si="23"/>
        <v>#DIV/0!</v>
      </c>
      <c r="AR35" s="548" t="e">
        <f t="shared" si="23"/>
        <v>#DIV/0!</v>
      </c>
      <c r="AS35" s="548" t="e">
        <f t="shared" si="23"/>
        <v>#DIV/0!</v>
      </c>
      <c r="AT35" s="548" t="e">
        <f t="shared" si="23"/>
        <v>#DIV/0!</v>
      </c>
      <c r="AU35" s="548" t="e">
        <f t="shared" si="23"/>
        <v>#DIV/0!</v>
      </c>
      <c r="AW35" s="260">
        <f t="shared" ref="AW35:AW36" si="25">AW31+365</f>
        <v>1825</v>
      </c>
      <c r="AX35" s="260" t="e">
        <f t="shared" si="24"/>
        <v>#DIV/0!</v>
      </c>
      <c r="AY35" s="260" t="e">
        <f t="shared" si="24"/>
        <v>#DIV/0!</v>
      </c>
      <c r="AZ35" s="260" t="e">
        <f t="shared" si="24"/>
        <v>#DIV/0!</v>
      </c>
      <c r="BA35" s="260" t="e">
        <f t="shared" si="24"/>
        <v>#DIV/0!</v>
      </c>
      <c r="BB35" s="260" t="e">
        <f t="shared" si="24"/>
        <v>#DIV/0!</v>
      </c>
      <c r="BC35" s="260" t="e">
        <f t="shared" si="24"/>
        <v>#DIV/0!</v>
      </c>
      <c r="BD35" s="260" t="e">
        <f t="shared" si="24"/>
        <v>#DIV/0!</v>
      </c>
      <c r="BE35" s="260" t="e">
        <f t="shared" si="24"/>
        <v>#DIV/0!</v>
      </c>
      <c r="BF35" s="260" t="e">
        <f t="shared" si="24"/>
        <v>#DIV/0!</v>
      </c>
      <c r="BI35" s="280">
        <v>74</v>
      </c>
      <c r="BJ35" s="280">
        <v>82</v>
      </c>
      <c r="BK35" s="280">
        <v>88</v>
      </c>
      <c r="BL35" s="280">
        <v>76</v>
      </c>
      <c r="BM35" s="280">
        <v>81</v>
      </c>
      <c r="BN35" s="280">
        <v>86</v>
      </c>
      <c r="BO35" s="280">
        <v>74</v>
      </c>
      <c r="BP35" s="280">
        <v>79</v>
      </c>
      <c r="BQ35" s="280">
        <v>84</v>
      </c>
    </row>
    <row r="36" spans="1:69" s="260" customFormat="1" outlineLevel="1" collapsed="1">
      <c r="A36" s="260">
        <f t="shared" si="10"/>
        <v>26</v>
      </c>
      <c r="B36" s="281" t="s">
        <v>1728</v>
      </c>
      <c r="C36" s="282" t="e">
        <f t="shared" si="21"/>
        <v>#DIV/0!</v>
      </c>
      <c r="D36" s="282" t="e">
        <f t="shared" si="21"/>
        <v>#DIV/0!</v>
      </c>
      <c r="E36" s="282" t="e">
        <f t="shared" si="21"/>
        <v>#DIV/0!</v>
      </c>
      <c r="F36" s="282"/>
      <c r="G36" s="282"/>
      <c r="H36" s="282"/>
      <c r="I36" s="282"/>
      <c r="J36" s="282"/>
      <c r="K36" s="282"/>
      <c r="L36" s="282"/>
      <c r="M36" s="282"/>
      <c r="N36" s="282"/>
      <c r="O36" s="282"/>
      <c r="P36" s="282"/>
      <c r="Q36" s="282"/>
      <c r="R36" s="282"/>
      <c r="S36" s="282"/>
      <c r="T36" s="282"/>
      <c r="U36" s="547" t="e">
        <f t="shared" si="22"/>
        <v>#DIV/0!</v>
      </c>
      <c r="V36" s="547" t="e">
        <f t="shared" si="22"/>
        <v>#DIV/0!</v>
      </c>
      <c r="W36" s="547" t="e">
        <f t="shared" si="22"/>
        <v>#DIV/0!</v>
      </c>
      <c r="X36" s="547"/>
      <c r="Y36" s="547"/>
      <c r="Z36" s="547"/>
      <c r="AA36" s="547"/>
      <c r="AB36" s="547"/>
      <c r="AC36" s="547"/>
      <c r="AD36" s="547"/>
      <c r="AE36" s="547"/>
      <c r="AF36" s="547"/>
      <c r="AG36" s="547"/>
      <c r="AH36" s="547"/>
      <c r="AI36" s="547"/>
      <c r="AJ36" s="547"/>
      <c r="AK36" s="547"/>
      <c r="AL36" s="547"/>
      <c r="AM36" s="548" t="e">
        <f t="shared" si="23"/>
        <v>#DIV/0!</v>
      </c>
      <c r="AN36" s="548" t="e">
        <f t="shared" si="23"/>
        <v>#DIV/0!</v>
      </c>
      <c r="AO36" s="548" t="e">
        <f t="shared" si="23"/>
        <v>#DIV/0!</v>
      </c>
      <c r="AP36" s="548" t="e">
        <f t="shared" si="23"/>
        <v>#DIV/0!</v>
      </c>
      <c r="AQ36" s="548" t="e">
        <f t="shared" si="23"/>
        <v>#DIV/0!</v>
      </c>
      <c r="AR36" s="548" t="e">
        <f t="shared" si="23"/>
        <v>#DIV/0!</v>
      </c>
      <c r="AS36" s="548" t="e">
        <f t="shared" si="23"/>
        <v>#DIV/0!</v>
      </c>
      <c r="AT36" s="548" t="e">
        <f t="shared" si="23"/>
        <v>#DIV/0!</v>
      </c>
      <c r="AU36" s="548" t="e">
        <f t="shared" si="23"/>
        <v>#DIV/0!</v>
      </c>
      <c r="AW36" s="260">
        <f t="shared" si="25"/>
        <v>1825</v>
      </c>
      <c r="AX36" s="260" t="e">
        <f t="shared" si="24"/>
        <v>#DIV/0!</v>
      </c>
      <c r="AY36" s="260" t="e">
        <f t="shared" si="24"/>
        <v>#DIV/0!</v>
      </c>
      <c r="AZ36" s="260" t="e">
        <f t="shared" si="24"/>
        <v>#DIV/0!</v>
      </c>
      <c r="BA36" s="260" t="e">
        <f t="shared" si="24"/>
        <v>#DIV/0!</v>
      </c>
      <c r="BB36" s="260" t="e">
        <f t="shared" si="24"/>
        <v>#DIV/0!</v>
      </c>
      <c r="BC36" s="260" t="e">
        <f t="shared" si="24"/>
        <v>#DIV/0!</v>
      </c>
      <c r="BD36" s="260" t="e">
        <f t="shared" si="24"/>
        <v>#DIV/0!</v>
      </c>
      <c r="BE36" s="260" t="e">
        <f t="shared" si="24"/>
        <v>#DIV/0!</v>
      </c>
      <c r="BF36" s="260" t="e">
        <f t="shared" si="24"/>
        <v>#DIV/0!</v>
      </c>
      <c r="BI36" s="280">
        <v>83</v>
      </c>
      <c r="BJ36" s="280">
        <v>91</v>
      </c>
      <c r="BK36" s="280">
        <v>97</v>
      </c>
      <c r="BL36" s="280">
        <v>85</v>
      </c>
      <c r="BM36" s="280">
        <v>90</v>
      </c>
      <c r="BN36" s="280">
        <v>95</v>
      </c>
      <c r="BO36" s="280">
        <v>83</v>
      </c>
      <c r="BP36" s="280">
        <v>88</v>
      </c>
      <c r="BQ36" s="280">
        <v>93</v>
      </c>
    </row>
    <row r="37" spans="1:69" s="260" customFormat="1" outlineLevel="1" collapsed="1">
      <c r="A37" s="260">
        <f t="shared" si="10"/>
        <v>27</v>
      </c>
      <c r="B37" s="281" t="s">
        <v>1738</v>
      </c>
      <c r="C37" s="283" t="e">
        <f t="shared" si="18"/>
        <v>#DIV/0!</v>
      </c>
      <c r="D37" s="283" t="e">
        <f t="shared" si="18"/>
        <v>#DIV/0!</v>
      </c>
      <c r="E37" s="283" t="e">
        <f t="shared" si="18"/>
        <v>#DIV/0!</v>
      </c>
      <c r="F37" s="283"/>
      <c r="G37" s="283"/>
      <c r="H37" s="283"/>
      <c r="I37" s="283"/>
      <c r="J37" s="283"/>
      <c r="K37" s="283"/>
      <c r="L37" s="283"/>
      <c r="M37" s="283"/>
      <c r="N37" s="283"/>
      <c r="O37" s="283"/>
      <c r="P37" s="283"/>
      <c r="Q37" s="283"/>
      <c r="R37" s="283"/>
      <c r="S37" s="283"/>
      <c r="T37" s="283"/>
      <c r="U37" s="547" t="e">
        <f t="shared" si="22"/>
        <v>#DIV/0!</v>
      </c>
      <c r="V37" s="547" t="e">
        <f t="shared" si="22"/>
        <v>#DIV/0!</v>
      </c>
      <c r="W37" s="547" t="e">
        <f t="shared" si="22"/>
        <v>#DIV/0!</v>
      </c>
      <c r="X37" s="547"/>
      <c r="Y37" s="547"/>
      <c r="Z37" s="547"/>
      <c r="AA37" s="547"/>
      <c r="AB37" s="547"/>
      <c r="AC37" s="547"/>
      <c r="AD37" s="547"/>
      <c r="AE37" s="547"/>
      <c r="AF37" s="547"/>
      <c r="AG37" s="547"/>
      <c r="AH37" s="547"/>
      <c r="AI37" s="547"/>
      <c r="AJ37" s="547"/>
      <c r="AK37" s="547"/>
      <c r="AL37" s="547"/>
      <c r="AM37" s="548" t="e">
        <f t="shared" si="23"/>
        <v>#DIV/0!</v>
      </c>
      <c r="AN37" s="548" t="e">
        <f t="shared" si="23"/>
        <v>#DIV/0!</v>
      </c>
      <c r="AO37" s="548" t="e">
        <f t="shared" si="23"/>
        <v>#DIV/0!</v>
      </c>
      <c r="AP37" s="548" t="e">
        <f t="shared" si="23"/>
        <v>#DIV/0!</v>
      </c>
      <c r="AQ37" s="548" t="e">
        <f t="shared" si="23"/>
        <v>#DIV/0!</v>
      </c>
      <c r="AR37" s="548" t="e">
        <f t="shared" si="23"/>
        <v>#DIV/0!</v>
      </c>
      <c r="AS37" s="548" t="e">
        <f t="shared" si="23"/>
        <v>#DIV/0!</v>
      </c>
      <c r="AT37" s="548" t="e">
        <f t="shared" si="23"/>
        <v>#DIV/0!</v>
      </c>
      <c r="AU37" s="548" t="e">
        <f t="shared" si="23"/>
        <v>#DIV/0!</v>
      </c>
      <c r="AW37" s="260">
        <f>AW33+365</f>
        <v>1825</v>
      </c>
      <c r="AX37" s="260" t="e">
        <f t="shared" si="24"/>
        <v>#DIV/0!</v>
      </c>
      <c r="AY37" s="260" t="e">
        <f t="shared" si="24"/>
        <v>#DIV/0!</v>
      </c>
      <c r="AZ37" s="260" t="e">
        <f t="shared" si="24"/>
        <v>#DIV/0!</v>
      </c>
      <c r="BA37" s="260" t="e">
        <f t="shared" si="24"/>
        <v>#DIV/0!</v>
      </c>
      <c r="BB37" s="260" t="e">
        <f t="shared" si="24"/>
        <v>#DIV/0!</v>
      </c>
      <c r="BC37" s="260" t="e">
        <f t="shared" si="24"/>
        <v>#DIV/0!</v>
      </c>
      <c r="BD37" s="260" t="e">
        <f t="shared" si="24"/>
        <v>#DIV/0!</v>
      </c>
      <c r="BE37" s="260" t="e">
        <f t="shared" si="24"/>
        <v>#DIV/0!</v>
      </c>
      <c r="BF37" s="260" t="e">
        <f t="shared" si="24"/>
        <v>#DIV/0!</v>
      </c>
      <c r="BI37" s="280">
        <v>99</v>
      </c>
      <c r="BJ37" s="280">
        <v>107</v>
      </c>
      <c r="BK37" s="280">
        <v>113</v>
      </c>
      <c r="BL37" s="280">
        <v>101</v>
      </c>
      <c r="BM37" s="280">
        <v>106</v>
      </c>
      <c r="BN37" s="280">
        <v>111</v>
      </c>
      <c r="BO37" s="280">
        <v>99</v>
      </c>
      <c r="BP37" s="280">
        <v>104</v>
      </c>
      <c r="BQ37" s="280">
        <v>109</v>
      </c>
    </row>
    <row r="38" spans="1:69" outlineLevel="1">
      <c r="B38" s="291"/>
      <c r="C38" s="292" t="s">
        <v>578</v>
      </c>
      <c r="D38" s="293"/>
      <c r="E38" s="294"/>
      <c r="F38" s="292" t="s">
        <v>1137</v>
      </c>
      <c r="G38" s="292"/>
      <c r="H38" s="34"/>
      <c r="I38" s="34"/>
      <c r="J38" s="34"/>
      <c r="K38" s="34"/>
      <c r="L38" s="34"/>
      <c r="M38" s="34"/>
      <c r="N38" s="34"/>
      <c r="O38" s="34"/>
      <c r="P38" s="34"/>
      <c r="Q38" s="34"/>
      <c r="R38" s="34"/>
      <c r="S38" s="34"/>
      <c r="T38" s="34"/>
    </row>
    <row r="39" spans="1:69" outlineLevel="1">
      <c r="B39" s="295" t="s">
        <v>1161</v>
      </c>
      <c r="C39" s="296">
        <v>2</v>
      </c>
      <c r="D39" s="296">
        <v>24</v>
      </c>
      <c r="E39" s="260"/>
      <c r="F39" s="297">
        <f>i.TOLoffset_r1*6</f>
        <v>12</v>
      </c>
      <c r="G39" s="297">
        <f>i.TOLoffset_r2*6</f>
        <v>144</v>
      </c>
      <c r="H39" s="34"/>
      <c r="I39" s="34"/>
      <c r="J39" s="34"/>
      <c r="K39" s="34"/>
      <c r="L39" s="34"/>
      <c r="M39" s="34"/>
      <c r="N39" s="34"/>
      <c r="O39" s="34"/>
      <c r="P39" s="34"/>
      <c r="Q39" s="34"/>
      <c r="R39" s="34"/>
      <c r="S39" s="34"/>
      <c r="T39" s="34"/>
    </row>
    <row r="40" spans="1:69" collapsed="1"/>
    <row r="47" spans="1:69">
      <c r="A47" s="191" t="s">
        <v>965</v>
      </c>
    </row>
    <row r="48" spans="1:69" ht="16.5" outlineLevel="1">
      <c r="B48" s="64" t="s">
        <v>679</v>
      </c>
      <c r="C48" s="67"/>
      <c r="D48" s="67"/>
      <c r="E48" s="67"/>
      <c r="F48" s="67"/>
      <c r="G48" s="67"/>
      <c r="H48" s="67"/>
      <c r="I48" s="67"/>
      <c r="J48" s="67"/>
      <c r="K48" s="67"/>
      <c r="L48" s="67"/>
      <c r="M48" s="66" t="s">
        <v>637</v>
      </c>
      <c r="N48" s="66"/>
      <c r="O48" s="66"/>
      <c r="P48" s="66"/>
      <c r="Q48" s="66"/>
      <c r="R48" s="66"/>
      <c r="S48" s="66"/>
      <c r="T48" s="66"/>
      <c r="U48" s="66"/>
      <c r="V48" s="66"/>
      <c r="W48" s="66" t="s">
        <v>638</v>
      </c>
      <c r="X48" s="66"/>
      <c r="Y48" s="66"/>
      <c r="Z48" s="66"/>
      <c r="AA48" s="66"/>
      <c r="AB48" s="66"/>
      <c r="AC48" s="66"/>
      <c r="AD48" s="66"/>
      <c r="AE48" s="66"/>
      <c r="AF48" s="66"/>
      <c r="AG48" s="66" t="s">
        <v>678</v>
      </c>
      <c r="AH48" s="66"/>
      <c r="AI48" s="66"/>
      <c r="AJ48" s="66"/>
      <c r="AK48" s="66"/>
      <c r="AL48" s="66"/>
      <c r="AM48" s="66"/>
      <c r="AN48" s="66"/>
      <c r="AO48" s="66"/>
      <c r="AP48" s="66"/>
      <c r="AQ48" s="65"/>
    </row>
    <row r="49" spans="1:43" ht="36" outlineLevel="1">
      <c r="B49" s="64"/>
      <c r="C49" s="67" t="s">
        <v>680</v>
      </c>
      <c r="D49" s="67" t="s">
        <v>681</v>
      </c>
      <c r="E49" s="67" t="s">
        <v>682</v>
      </c>
      <c r="F49" s="67" t="s">
        <v>804</v>
      </c>
      <c r="G49" s="67" t="s">
        <v>805</v>
      </c>
      <c r="H49" s="67" t="s">
        <v>683</v>
      </c>
      <c r="I49" s="67" t="s">
        <v>684</v>
      </c>
      <c r="J49" s="67" t="s">
        <v>685</v>
      </c>
      <c r="K49" s="67" t="s">
        <v>685</v>
      </c>
      <c r="L49" s="67" t="s">
        <v>685</v>
      </c>
      <c r="M49" s="67" t="s">
        <v>680</v>
      </c>
      <c r="N49" s="67" t="s">
        <v>681</v>
      </c>
      <c r="O49" s="67" t="s">
        <v>682</v>
      </c>
      <c r="P49" s="67" t="s">
        <v>804</v>
      </c>
      <c r="Q49" s="67" t="s">
        <v>805</v>
      </c>
      <c r="R49" s="67" t="s">
        <v>683</v>
      </c>
      <c r="S49" s="67" t="s">
        <v>684</v>
      </c>
      <c r="T49" s="67" t="s">
        <v>685</v>
      </c>
      <c r="U49" s="67" t="s">
        <v>685</v>
      </c>
      <c r="V49" s="67" t="s">
        <v>685</v>
      </c>
      <c r="W49" s="67" t="s">
        <v>680</v>
      </c>
      <c r="X49" s="67" t="s">
        <v>681</v>
      </c>
      <c r="Y49" s="67" t="s">
        <v>682</v>
      </c>
      <c r="Z49" s="67" t="s">
        <v>804</v>
      </c>
      <c r="AA49" s="67" t="s">
        <v>805</v>
      </c>
      <c r="AB49" s="67" t="s">
        <v>683</v>
      </c>
      <c r="AC49" s="67" t="s">
        <v>684</v>
      </c>
      <c r="AD49" s="67" t="s">
        <v>685</v>
      </c>
      <c r="AE49" s="67" t="s">
        <v>685</v>
      </c>
      <c r="AF49" s="67" t="s">
        <v>685</v>
      </c>
      <c r="AG49" s="67" t="s">
        <v>680</v>
      </c>
      <c r="AH49" s="67" t="s">
        <v>681</v>
      </c>
      <c r="AI49" s="67" t="s">
        <v>682</v>
      </c>
      <c r="AJ49" s="67" t="s">
        <v>804</v>
      </c>
      <c r="AK49" s="67" t="s">
        <v>805</v>
      </c>
      <c r="AL49" s="67" t="s">
        <v>683</v>
      </c>
      <c r="AM49" s="67" t="s">
        <v>684</v>
      </c>
      <c r="AN49" s="67" t="s">
        <v>685</v>
      </c>
      <c r="AO49" s="67" t="s">
        <v>685</v>
      </c>
      <c r="AP49" s="67" t="s">
        <v>685</v>
      </c>
      <c r="AQ49" s="65"/>
    </row>
    <row r="50" spans="1:43" outlineLevel="1">
      <c r="B50" s="53" t="s">
        <v>737</v>
      </c>
      <c r="C50" s="61">
        <f t="shared" ref="C50:L55" si="26">CHOOSE(d.Region,M50,W50,AG50)</f>
        <v>-0.04</v>
      </c>
      <c r="D50" s="61">
        <f t="shared" si="26"/>
        <v>0.87</v>
      </c>
      <c r="E50" s="61">
        <f t="shared" si="26"/>
        <v>0.8</v>
      </c>
      <c r="F50" s="61">
        <f t="shared" si="26"/>
        <v>0</v>
      </c>
      <c r="G50" s="61">
        <f t="shared" si="26"/>
        <v>0</v>
      </c>
      <c r="H50" s="61">
        <f t="shared" si="26"/>
        <v>0.64</v>
      </c>
      <c r="I50" s="61">
        <f t="shared" si="26"/>
        <v>0.21</v>
      </c>
      <c r="J50" s="61">
        <f t="shared" si="26"/>
        <v>0.19</v>
      </c>
      <c r="K50" s="61">
        <f t="shared" si="26"/>
        <v>0.19</v>
      </c>
      <c r="L50" s="61">
        <f t="shared" si="26"/>
        <v>0.19</v>
      </c>
      <c r="M50" s="68">
        <v>-0.04</v>
      </c>
      <c r="N50" s="68">
        <v>0.83</v>
      </c>
      <c r="O50" s="68">
        <v>-0.75</v>
      </c>
      <c r="P50" s="68">
        <v>0</v>
      </c>
      <c r="Q50" s="68">
        <v>0</v>
      </c>
      <c r="R50" s="68">
        <v>0.64</v>
      </c>
      <c r="S50" s="68">
        <v>0.31</v>
      </c>
      <c r="T50" s="69">
        <v>0.09</v>
      </c>
      <c r="U50" s="69">
        <v>0.09</v>
      </c>
      <c r="V50" s="69">
        <v>0.09</v>
      </c>
      <c r="W50" s="68">
        <v>-0.04</v>
      </c>
      <c r="X50" s="68">
        <v>0.87</v>
      </c>
      <c r="Y50" s="68">
        <v>0.8</v>
      </c>
      <c r="Z50" s="68">
        <v>0</v>
      </c>
      <c r="AA50" s="68">
        <v>0</v>
      </c>
      <c r="AB50" s="68">
        <v>0.64</v>
      </c>
      <c r="AC50" s="68">
        <v>0.21</v>
      </c>
      <c r="AD50" s="69">
        <v>0.19</v>
      </c>
      <c r="AE50" s="69">
        <v>0.19</v>
      </c>
      <c r="AF50" s="69">
        <v>0.19</v>
      </c>
      <c r="AG50" s="68">
        <v>-0.04</v>
      </c>
      <c r="AH50" s="68">
        <v>0.96</v>
      </c>
      <c r="AI50" s="68">
        <v>1.8</v>
      </c>
      <c r="AJ50" s="68">
        <v>0</v>
      </c>
      <c r="AK50" s="68">
        <v>0</v>
      </c>
      <c r="AL50" s="68">
        <v>0.64</v>
      </c>
      <c r="AM50" s="68">
        <v>0.21</v>
      </c>
      <c r="AN50" s="69">
        <v>0.19</v>
      </c>
      <c r="AO50" s="69">
        <v>0.19</v>
      </c>
      <c r="AP50" s="69">
        <v>0.19</v>
      </c>
      <c r="AQ50" s="65"/>
    </row>
    <row r="51" spans="1:43" outlineLevel="1">
      <c r="B51" s="54" t="s">
        <v>576</v>
      </c>
      <c r="C51" s="85">
        <f t="shared" si="26"/>
        <v>-0.04</v>
      </c>
      <c r="D51" s="85">
        <f t="shared" si="26"/>
        <v>0.87</v>
      </c>
      <c r="E51" s="85">
        <f t="shared" si="26"/>
        <v>0.8</v>
      </c>
      <c r="F51" s="85">
        <f t="shared" si="26"/>
        <v>0</v>
      </c>
      <c r="G51" s="85">
        <f t="shared" si="26"/>
        <v>0</v>
      </c>
      <c r="H51" s="85">
        <f t="shared" si="26"/>
        <v>0.64</v>
      </c>
      <c r="I51" s="85">
        <f t="shared" si="26"/>
        <v>0.21</v>
      </c>
      <c r="J51" s="85">
        <f t="shared" si="26"/>
        <v>0.19</v>
      </c>
      <c r="K51" s="85">
        <f t="shared" si="26"/>
        <v>0.19</v>
      </c>
      <c r="L51" s="85">
        <f t="shared" si="26"/>
        <v>0.19</v>
      </c>
      <c r="M51" s="86">
        <v>-0.04</v>
      </c>
      <c r="N51" s="86">
        <v>0.83</v>
      </c>
      <c r="O51" s="86">
        <v>-0.75</v>
      </c>
      <c r="P51" s="86">
        <v>0</v>
      </c>
      <c r="Q51" s="86">
        <v>0</v>
      </c>
      <c r="R51" s="86">
        <v>0.64</v>
      </c>
      <c r="S51" s="86">
        <v>0.31</v>
      </c>
      <c r="T51" s="87">
        <v>0.09</v>
      </c>
      <c r="U51" s="87">
        <v>0.09</v>
      </c>
      <c r="V51" s="87">
        <v>0.09</v>
      </c>
      <c r="W51" s="86">
        <v>-0.04</v>
      </c>
      <c r="X51" s="86">
        <v>0.87</v>
      </c>
      <c r="Y51" s="86">
        <v>0.8</v>
      </c>
      <c r="Z51" s="86">
        <v>0</v>
      </c>
      <c r="AA51" s="86">
        <v>0</v>
      </c>
      <c r="AB51" s="86">
        <v>0.64</v>
      </c>
      <c r="AC51" s="86">
        <v>0.21</v>
      </c>
      <c r="AD51" s="87">
        <v>0.19</v>
      </c>
      <c r="AE51" s="87">
        <v>0.19</v>
      </c>
      <c r="AF51" s="87">
        <v>0.19</v>
      </c>
      <c r="AG51" s="86">
        <v>-0.04</v>
      </c>
      <c r="AH51" s="86">
        <v>0.96</v>
      </c>
      <c r="AI51" s="86">
        <v>1.8</v>
      </c>
      <c r="AJ51" s="86">
        <v>0</v>
      </c>
      <c r="AK51" s="86">
        <v>0</v>
      </c>
      <c r="AL51" s="86">
        <v>0.64</v>
      </c>
      <c r="AM51" s="86">
        <v>0.21</v>
      </c>
      <c r="AN51" s="87">
        <v>0.19</v>
      </c>
      <c r="AO51" s="87">
        <v>0.19</v>
      </c>
      <c r="AP51" s="87">
        <v>0.19</v>
      </c>
      <c r="AQ51" s="65"/>
    </row>
    <row r="52" spans="1:43" outlineLevel="1">
      <c r="B52" s="55" t="s">
        <v>401</v>
      </c>
      <c r="C52" s="88">
        <f t="shared" si="26"/>
        <v>-0.04</v>
      </c>
      <c r="D52" s="88">
        <f t="shared" si="26"/>
        <v>0.87</v>
      </c>
      <c r="E52" s="88">
        <f t="shared" si="26"/>
        <v>0.8</v>
      </c>
      <c r="F52" s="88">
        <f t="shared" si="26"/>
        <v>0</v>
      </c>
      <c r="G52" s="88">
        <f t="shared" si="26"/>
        <v>0</v>
      </c>
      <c r="H52" s="88">
        <f t="shared" si="26"/>
        <v>0.64</v>
      </c>
      <c r="I52" s="88">
        <f t="shared" si="26"/>
        <v>0.21</v>
      </c>
      <c r="J52" s="88">
        <f t="shared" si="26"/>
        <v>0.19</v>
      </c>
      <c r="K52" s="88">
        <f t="shared" si="26"/>
        <v>0.19</v>
      </c>
      <c r="L52" s="88">
        <f t="shared" si="26"/>
        <v>0.19</v>
      </c>
      <c r="M52" s="89">
        <v>-0.04</v>
      </c>
      <c r="N52" s="89">
        <v>0.83</v>
      </c>
      <c r="O52" s="89">
        <v>-0.75</v>
      </c>
      <c r="P52" s="89">
        <v>0</v>
      </c>
      <c r="Q52" s="89">
        <v>0</v>
      </c>
      <c r="R52" s="89">
        <v>0.64</v>
      </c>
      <c r="S52" s="89">
        <v>0.31</v>
      </c>
      <c r="T52" s="90">
        <v>0.09</v>
      </c>
      <c r="U52" s="90">
        <v>0.09</v>
      </c>
      <c r="V52" s="90">
        <v>0.09</v>
      </c>
      <c r="W52" s="89">
        <v>-0.04</v>
      </c>
      <c r="X52" s="89">
        <v>0.87</v>
      </c>
      <c r="Y52" s="89">
        <v>0.8</v>
      </c>
      <c r="Z52" s="89">
        <v>0</v>
      </c>
      <c r="AA52" s="89">
        <v>0</v>
      </c>
      <c r="AB52" s="89">
        <v>0.64</v>
      </c>
      <c r="AC52" s="89">
        <v>0.21</v>
      </c>
      <c r="AD52" s="90">
        <v>0.19</v>
      </c>
      <c r="AE52" s="90">
        <v>0.19</v>
      </c>
      <c r="AF52" s="90">
        <v>0.19</v>
      </c>
      <c r="AG52" s="89">
        <v>-0.04</v>
      </c>
      <c r="AH52" s="89">
        <v>0.96</v>
      </c>
      <c r="AI52" s="89">
        <v>1.8</v>
      </c>
      <c r="AJ52" s="89">
        <v>0</v>
      </c>
      <c r="AK52" s="89">
        <v>0</v>
      </c>
      <c r="AL52" s="89">
        <v>0.64</v>
      </c>
      <c r="AM52" s="89">
        <v>0.21</v>
      </c>
      <c r="AN52" s="90">
        <v>0.19</v>
      </c>
      <c r="AO52" s="90">
        <v>0.19</v>
      </c>
      <c r="AP52" s="90">
        <v>0.19</v>
      </c>
      <c r="AQ52" s="65"/>
    </row>
    <row r="53" spans="1:43" outlineLevel="1">
      <c r="B53" s="53" t="s">
        <v>738</v>
      </c>
      <c r="C53" s="91">
        <f t="shared" si="26"/>
        <v>-1.29</v>
      </c>
      <c r="D53" s="91">
        <f t="shared" si="26"/>
        <v>0.95</v>
      </c>
      <c r="E53" s="91">
        <f t="shared" si="26"/>
        <v>-1.67</v>
      </c>
      <c r="F53" s="91">
        <f t="shared" si="26"/>
        <v>0</v>
      </c>
      <c r="G53" s="91">
        <f t="shared" si="26"/>
        <v>0</v>
      </c>
      <c r="H53" s="91">
        <f t="shared" si="26"/>
        <v>-0.01</v>
      </c>
      <c r="I53" s="91">
        <f t="shared" si="26"/>
        <v>0.12</v>
      </c>
      <c r="J53" s="91">
        <f t="shared" si="26"/>
        <v>-0.37</v>
      </c>
      <c r="K53" s="91">
        <f t="shared" si="26"/>
        <v>-0.37</v>
      </c>
      <c r="L53" s="91">
        <f t="shared" si="26"/>
        <v>-0.37</v>
      </c>
      <c r="M53" s="92">
        <v>-1.29</v>
      </c>
      <c r="N53" s="92">
        <v>0.9</v>
      </c>
      <c r="O53" s="92">
        <v>-1.67</v>
      </c>
      <c r="P53" s="92">
        <v>-0.11</v>
      </c>
      <c r="Q53" s="92">
        <v>-0.25</v>
      </c>
      <c r="R53" s="92">
        <v>-0.6</v>
      </c>
      <c r="S53" s="92">
        <v>0.12</v>
      </c>
      <c r="T53" s="93">
        <v>-0.52</v>
      </c>
      <c r="U53" s="93">
        <v>-0.52</v>
      </c>
      <c r="V53" s="93">
        <v>-0.52</v>
      </c>
      <c r="W53" s="92">
        <v>-1.29</v>
      </c>
      <c r="X53" s="92">
        <v>0.95</v>
      </c>
      <c r="Y53" s="92">
        <v>-1.67</v>
      </c>
      <c r="Z53" s="92">
        <v>0</v>
      </c>
      <c r="AA53" s="92">
        <v>0</v>
      </c>
      <c r="AB53" s="92">
        <v>-0.01</v>
      </c>
      <c r="AC53" s="92">
        <v>0.12</v>
      </c>
      <c r="AD53" s="93">
        <v>-0.37</v>
      </c>
      <c r="AE53" s="93">
        <v>-0.37</v>
      </c>
      <c r="AF53" s="93">
        <v>-0.37</v>
      </c>
      <c r="AG53" s="92">
        <v>-1.29</v>
      </c>
      <c r="AH53" s="92">
        <v>0.95</v>
      </c>
      <c r="AI53" s="92">
        <v>-1.67</v>
      </c>
      <c r="AJ53" s="92">
        <v>0</v>
      </c>
      <c r="AK53" s="92">
        <v>0</v>
      </c>
      <c r="AL53" s="92">
        <v>0.05</v>
      </c>
      <c r="AM53" s="92">
        <v>0.22</v>
      </c>
      <c r="AN53" s="93">
        <v>-0.37</v>
      </c>
      <c r="AO53" s="93">
        <v>-0.37</v>
      </c>
      <c r="AP53" s="93">
        <v>-0.37</v>
      </c>
      <c r="AQ53" s="65"/>
    </row>
    <row r="54" spans="1:43" outlineLevel="1">
      <c r="B54" s="54" t="s">
        <v>576</v>
      </c>
      <c r="C54" s="85">
        <f t="shared" si="26"/>
        <v>-1.29</v>
      </c>
      <c r="D54" s="85">
        <f t="shared" si="26"/>
        <v>0.95</v>
      </c>
      <c r="E54" s="85">
        <f t="shared" si="26"/>
        <v>-1.67</v>
      </c>
      <c r="F54" s="85">
        <f t="shared" si="26"/>
        <v>0</v>
      </c>
      <c r="G54" s="85">
        <f t="shared" si="26"/>
        <v>0</v>
      </c>
      <c r="H54" s="85">
        <f t="shared" si="26"/>
        <v>-0.01</v>
      </c>
      <c r="I54" s="85">
        <f t="shared" si="26"/>
        <v>0.12</v>
      </c>
      <c r="J54" s="85">
        <f t="shared" si="26"/>
        <v>-0.37</v>
      </c>
      <c r="K54" s="85">
        <f t="shared" si="26"/>
        <v>-0.37</v>
      </c>
      <c r="L54" s="85">
        <f t="shared" si="26"/>
        <v>-0.37</v>
      </c>
      <c r="M54" s="86">
        <v>-1.29</v>
      </c>
      <c r="N54" s="86">
        <v>0.9</v>
      </c>
      <c r="O54" s="86">
        <v>-1.67</v>
      </c>
      <c r="P54" s="86">
        <v>-0.11</v>
      </c>
      <c r="Q54" s="86">
        <v>-0.25</v>
      </c>
      <c r="R54" s="86">
        <v>-0.6</v>
      </c>
      <c r="S54" s="86">
        <v>0.12</v>
      </c>
      <c r="T54" s="87">
        <v>-0.52</v>
      </c>
      <c r="U54" s="87">
        <v>-0.52</v>
      </c>
      <c r="V54" s="87">
        <v>-0.52</v>
      </c>
      <c r="W54" s="86">
        <v>-1.29</v>
      </c>
      <c r="X54" s="86">
        <v>0.95</v>
      </c>
      <c r="Y54" s="86">
        <v>-1.67</v>
      </c>
      <c r="Z54" s="86">
        <v>0</v>
      </c>
      <c r="AA54" s="86">
        <v>0</v>
      </c>
      <c r="AB54" s="86">
        <v>-0.01</v>
      </c>
      <c r="AC54" s="86">
        <v>0.12</v>
      </c>
      <c r="AD54" s="87">
        <v>-0.37</v>
      </c>
      <c r="AE54" s="87">
        <v>-0.37</v>
      </c>
      <c r="AF54" s="87">
        <v>-0.37</v>
      </c>
      <c r="AG54" s="86">
        <v>-1.29</v>
      </c>
      <c r="AH54" s="86">
        <v>0.95</v>
      </c>
      <c r="AI54" s="86">
        <v>-1.67</v>
      </c>
      <c r="AJ54" s="86">
        <v>0</v>
      </c>
      <c r="AK54" s="86">
        <v>0</v>
      </c>
      <c r="AL54" s="86">
        <v>0.05</v>
      </c>
      <c r="AM54" s="86">
        <v>0.22</v>
      </c>
      <c r="AN54" s="87">
        <v>-0.37</v>
      </c>
      <c r="AO54" s="87">
        <v>-0.37</v>
      </c>
      <c r="AP54" s="87">
        <v>-0.37</v>
      </c>
      <c r="AQ54" s="65"/>
    </row>
    <row r="55" spans="1:43" outlineLevel="1">
      <c r="B55" s="55" t="s">
        <v>401</v>
      </c>
      <c r="C55" s="62">
        <f t="shared" si="26"/>
        <v>-1.29</v>
      </c>
      <c r="D55" s="62">
        <f t="shared" si="26"/>
        <v>0.95</v>
      </c>
      <c r="E55" s="62">
        <f t="shared" si="26"/>
        <v>-1.67</v>
      </c>
      <c r="F55" s="62">
        <f t="shared" si="26"/>
        <v>0</v>
      </c>
      <c r="G55" s="62">
        <f t="shared" si="26"/>
        <v>0</v>
      </c>
      <c r="H55" s="62">
        <f t="shared" si="26"/>
        <v>-0.01</v>
      </c>
      <c r="I55" s="62">
        <f t="shared" si="26"/>
        <v>0.12</v>
      </c>
      <c r="J55" s="62">
        <f t="shared" si="26"/>
        <v>-0.37</v>
      </c>
      <c r="K55" s="62">
        <f t="shared" si="26"/>
        <v>-0.37</v>
      </c>
      <c r="L55" s="62">
        <f t="shared" si="26"/>
        <v>-0.37</v>
      </c>
      <c r="M55" s="70">
        <v>-1.29</v>
      </c>
      <c r="N55" s="70">
        <v>0.9</v>
      </c>
      <c r="O55" s="70">
        <v>-1.67</v>
      </c>
      <c r="P55" s="70">
        <v>0</v>
      </c>
      <c r="Q55" s="70">
        <v>0</v>
      </c>
      <c r="R55" s="70">
        <v>0.2</v>
      </c>
      <c r="S55" s="70">
        <v>0.17</v>
      </c>
      <c r="T55" s="71">
        <v>-0.52</v>
      </c>
      <c r="U55" s="71">
        <v>-0.52</v>
      </c>
      <c r="V55" s="71">
        <v>-0.52</v>
      </c>
      <c r="W55" s="70">
        <v>-1.29</v>
      </c>
      <c r="X55" s="70">
        <v>0.95</v>
      </c>
      <c r="Y55" s="70">
        <v>-1.67</v>
      </c>
      <c r="Z55" s="70">
        <v>0</v>
      </c>
      <c r="AA55" s="70">
        <v>0</v>
      </c>
      <c r="AB55" s="70">
        <v>-0.01</v>
      </c>
      <c r="AC55" s="70">
        <v>0.12</v>
      </c>
      <c r="AD55" s="71">
        <v>-0.37</v>
      </c>
      <c r="AE55" s="71">
        <v>-0.37</v>
      </c>
      <c r="AF55" s="71">
        <v>-0.37</v>
      </c>
      <c r="AG55" s="70">
        <v>-1.29</v>
      </c>
      <c r="AH55" s="70">
        <v>0.95</v>
      </c>
      <c r="AI55" s="70">
        <v>-1.67</v>
      </c>
      <c r="AJ55" s="89">
        <v>0</v>
      </c>
      <c r="AK55" s="89">
        <v>0</v>
      </c>
      <c r="AL55" s="70">
        <v>0.05</v>
      </c>
      <c r="AM55" s="70">
        <v>0.22</v>
      </c>
      <c r="AN55" s="71">
        <v>-0.37</v>
      </c>
      <c r="AO55" s="71">
        <v>-0.37</v>
      </c>
      <c r="AP55" s="71">
        <v>-0.37</v>
      </c>
    </row>
    <row r="56" spans="1:43" outlineLevel="1" collapsed="1"/>
    <row r="57" spans="1:43" outlineLevel="1">
      <c r="B57" t="s">
        <v>1280</v>
      </c>
      <c r="C57" s="21">
        <v>0</v>
      </c>
      <c r="D57" s="21">
        <v>1</v>
      </c>
      <c r="E57" s="21">
        <v>2</v>
      </c>
      <c r="F57" s="21">
        <v>3</v>
      </c>
      <c r="G57" s="21">
        <v>4</v>
      </c>
      <c r="H57" s="21">
        <v>5</v>
      </c>
      <c r="I57" s="21">
        <v>6</v>
      </c>
      <c r="J57" s="21"/>
    </row>
    <row r="58" spans="1:43" outlineLevel="1">
      <c r="C58" s="21" t="s">
        <v>1273</v>
      </c>
      <c r="D58" s="21" t="s">
        <v>1274</v>
      </c>
      <c r="E58" s="21" t="s">
        <v>1275</v>
      </c>
      <c r="F58" s="21" t="s">
        <v>1276</v>
      </c>
      <c r="G58" s="21" t="s">
        <v>1277</v>
      </c>
      <c r="H58" s="21" t="s">
        <v>1278</v>
      </c>
      <c r="I58" s="21" t="s">
        <v>1279</v>
      </c>
      <c r="M58" s="21" t="s">
        <v>1273</v>
      </c>
      <c r="N58" s="21" t="s">
        <v>1274</v>
      </c>
      <c r="O58" s="21" t="s">
        <v>1275</v>
      </c>
      <c r="P58" s="21" t="s">
        <v>1276</v>
      </c>
      <c r="Q58" s="21" t="s">
        <v>1277</v>
      </c>
      <c r="R58" s="21" t="s">
        <v>1278</v>
      </c>
      <c r="S58" s="21" t="s">
        <v>1279</v>
      </c>
      <c r="W58" s="21" t="s">
        <v>1273</v>
      </c>
      <c r="X58" s="21" t="s">
        <v>1274</v>
      </c>
      <c r="Y58" s="21" t="s">
        <v>1275</v>
      </c>
      <c r="Z58" s="21" t="s">
        <v>1276</v>
      </c>
      <c r="AA58" s="21" t="s">
        <v>1277</v>
      </c>
      <c r="AB58" s="21" t="s">
        <v>1278</v>
      </c>
      <c r="AC58" s="21" t="s">
        <v>1279</v>
      </c>
      <c r="AG58" s="21" t="s">
        <v>1273</v>
      </c>
      <c r="AH58" s="21" t="s">
        <v>1274</v>
      </c>
      <c r="AI58" s="21" t="s">
        <v>1275</v>
      </c>
      <c r="AJ58" s="21" t="s">
        <v>1276</v>
      </c>
      <c r="AK58" s="21" t="s">
        <v>1277</v>
      </c>
      <c r="AL58" s="21" t="s">
        <v>1278</v>
      </c>
      <c r="AM58" s="21" t="s">
        <v>1279</v>
      </c>
    </row>
    <row r="59" spans="1:43" outlineLevel="1">
      <c r="C59" s="85">
        <f t="shared" ref="C59:I59" si="27">CHOOSE(d.Region,M59,W59,AG59)</f>
        <v>0.5</v>
      </c>
      <c r="D59" s="85">
        <f t="shared" si="27"/>
        <v>0.6</v>
      </c>
      <c r="E59" s="85">
        <f t="shared" si="27"/>
        <v>0.65</v>
      </c>
      <c r="F59" s="85">
        <f t="shared" si="27"/>
        <v>0.75</v>
      </c>
      <c r="G59" s="85">
        <f t="shared" si="27"/>
        <v>0.8</v>
      </c>
      <c r="H59" s="85">
        <f t="shared" si="27"/>
        <v>1</v>
      </c>
      <c r="I59" s="85">
        <f t="shared" si="27"/>
        <v>1</v>
      </c>
      <c r="M59" s="12">
        <v>1</v>
      </c>
      <c r="N59" s="12">
        <v>1</v>
      </c>
      <c r="O59" s="12">
        <v>1</v>
      </c>
      <c r="P59" s="12">
        <v>1</v>
      </c>
      <c r="Q59" s="12">
        <v>1</v>
      </c>
      <c r="R59" s="12">
        <v>1</v>
      </c>
      <c r="S59" s="12">
        <v>1</v>
      </c>
      <c r="W59" s="12">
        <v>0.5</v>
      </c>
      <c r="X59" s="12">
        <v>0.6</v>
      </c>
      <c r="Y59" s="12">
        <v>0.65</v>
      </c>
      <c r="Z59" s="12">
        <v>0.75</v>
      </c>
      <c r="AA59" s="12">
        <v>0.8</v>
      </c>
      <c r="AB59" s="12">
        <v>1</v>
      </c>
      <c r="AC59" s="12">
        <v>1</v>
      </c>
      <c r="AG59" s="12">
        <v>1</v>
      </c>
      <c r="AH59" s="12">
        <v>1</v>
      </c>
      <c r="AI59" s="12">
        <v>1</v>
      </c>
      <c r="AJ59" s="12">
        <v>1</v>
      </c>
      <c r="AK59" s="12">
        <v>1</v>
      </c>
      <c r="AL59" s="12">
        <v>1</v>
      </c>
      <c r="AM59" s="12">
        <v>1</v>
      </c>
    </row>
    <row r="60" spans="1:43" outlineLevel="1"/>
    <row r="61" spans="1:43" outlineLevel="1">
      <c r="B61" t="s">
        <v>1425</v>
      </c>
      <c r="E61" t="s">
        <v>950</v>
      </c>
      <c r="F61" t="s">
        <v>951</v>
      </c>
      <c r="G61" t="s">
        <v>952</v>
      </c>
    </row>
    <row r="62" spans="1:43" outlineLevel="1">
      <c r="B62" s="32" t="s">
        <v>1426</v>
      </c>
      <c r="C62">
        <f>INDEX(E62:G62,1,d.Region)</f>
        <v>0</v>
      </c>
    </row>
    <row r="64" spans="1:43">
      <c r="A64" s="16" t="s">
        <v>1041</v>
      </c>
    </row>
    <row r="65" spans="1:30" ht="118.5" outlineLevel="1">
      <c r="B65" s="21" t="s">
        <v>421</v>
      </c>
      <c r="C65" s="30" t="s">
        <v>288</v>
      </c>
      <c r="D65" s="30" t="s">
        <v>287</v>
      </c>
      <c r="E65" s="30" t="s">
        <v>288</v>
      </c>
      <c r="F65" s="30" t="s">
        <v>287</v>
      </c>
      <c r="G65" s="30" t="s">
        <v>363</v>
      </c>
      <c r="H65" s="30" t="s">
        <v>364</v>
      </c>
      <c r="I65" s="30" t="s">
        <v>397</v>
      </c>
      <c r="J65" s="175" t="s">
        <v>379</v>
      </c>
      <c r="L65" s="175" t="s">
        <v>409</v>
      </c>
      <c r="M65" s="175" t="s">
        <v>409</v>
      </c>
      <c r="N65" s="175" t="s">
        <v>409</v>
      </c>
      <c r="O65" s="209" t="s">
        <v>944</v>
      </c>
      <c r="P65" s="209"/>
      <c r="Q65" s="209"/>
      <c r="R65" s="209"/>
      <c r="S65" s="174"/>
      <c r="T65" s="174"/>
      <c r="U65" s="174"/>
      <c r="V65" s="174"/>
      <c r="W65" s="174"/>
      <c r="X65" s="174"/>
      <c r="Y65" s="174"/>
      <c r="Z65" s="174"/>
      <c r="AA65" s="174"/>
      <c r="AB65" s="174"/>
      <c r="AC65" s="174"/>
      <c r="AD65" s="174"/>
    </row>
    <row r="66" spans="1:30" outlineLevel="1">
      <c r="C66" s="34"/>
      <c r="D66" s="34"/>
      <c r="E66" s="34"/>
      <c r="F66" s="34"/>
      <c r="G66" s="34"/>
      <c r="H66" s="34"/>
      <c r="I66" s="34"/>
      <c r="O66" s="156" t="s">
        <v>921</v>
      </c>
      <c r="P66" s="156"/>
      <c r="Q66" s="156"/>
      <c r="R66" s="156"/>
      <c r="S66" s="156" t="s">
        <v>921</v>
      </c>
      <c r="T66" s="156"/>
      <c r="U66" s="156"/>
      <c r="V66" s="156"/>
      <c r="W66" s="156" t="s">
        <v>921</v>
      </c>
      <c r="X66" s="156"/>
      <c r="Y66" s="156"/>
      <c r="Z66" s="156"/>
      <c r="AA66" s="156" t="s">
        <v>921</v>
      </c>
      <c r="AB66" s="156"/>
      <c r="AC66" s="156"/>
      <c r="AD66" s="156"/>
    </row>
    <row r="67" spans="1:30" outlineLevel="1">
      <c r="C67" s="34"/>
      <c r="D67" s="34"/>
      <c r="E67" s="34"/>
      <c r="F67" s="34"/>
      <c r="G67" s="34"/>
      <c r="H67" s="34"/>
      <c r="I67" s="34"/>
      <c r="J67" s="210" t="s">
        <v>519</v>
      </c>
      <c r="L67" s="211" t="s">
        <v>639</v>
      </c>
      <c r="M67" s="211" t="s">
        <v>640</v>
      </c>
      <c r="N67" s="211" t="s">
        <v>641</v>
      </c>
      <c r="O67" s="154">
        <v>1</v>
      </c>
      <c r="P67" s="154">
        <v>2</v>
      </c>
      <c r="Q67" s="154">
        <v>3</v>
      </c>
      <c r="R67" s="154">
        <v>4</v>
      </c>
      <c r="S67" s="51" t="s">
        <v>945</v>
      </c>
      <c r="T67" s="51" t="s">
        <v>946</v>
      </c>
      <c r="U67" s="51" t="s">
        <v>947</v>
      </c>
      <c r="V67" s="51" t="s">
        <v>984</v>
      </c>
      <c r="W67" s="51" t="s">
        <v>945</v>
      </c>
      <c r="X67" s="51" t="s">
        <v>946</v>
      </c>
      <c r="Y67" s="51" t="s">
        <v>947</v>
      </c>
      <c r="Z67" s="51" t="s">
        <v>984</v>
      </c>
      <c r="AA67" s="51" t="s">
        <v>945</v>
      </c>
      <c r="AB67" s="51" t="s">
        <v>946</v>
      </c>
      <c r="AC67" s="51" t="s">
        <v>947</v>
      </c>
      <c r="AD67" s="51" t="s">
        <v>984</v>
      </c>
    </row>
    <row r="68" spans="1:30" outlineLevel="1">
      <c r="A68" s="21">
        <v>1</v>
      </c>
      <c r="B68" s="48" t="s">
        <v>531</v>
      </c>
      <c r="C68" s="39" t="s">
        <v>34</v>
      </c>
      <c r="D68" s="39" t="s">
        <v>34</v>
      </c>
      <c r="E68" s="39" t="s">
        <v>34</v>
      </c>
      <c r="F68" s="39" t="s">
        <v>34</v>
      </c>
      <c r="G68" s="39" t="s">
        <v>34</v>
      </c>
      <c r="H68" s="39" t="s">
        <v>34</v>
      </c>
      <c r="I68" s="41" t="s">
        <v>34</v>
      </c>
      <c r="J68" s="174"/>
      <c r="L68" s="174">
        <v>0</v>
      </c>
      <c r="M68" s="212">
        <f>L68</f>
        <v>0</v>
      </c>
      <c r="N68" s="212">
        <f>M68</f>
        <v>0</v>
      </c>
      <c r="O68" s="196">
        <v>0</v>
      </c>
      <c r="P68" s="196">
        <v>0.5</v>
      </c>
      <c r="Q68" s="196">
        <v>0.5</v>
      </c>
      <c r="R68" s="196">
        <v>1</v>
      </c>
      <c r="T68" s="151"/>
    </row>
    <row r="69" spans="1:30" outlineLevel="1">
      <c r="A69" s="21">
        <v>2</v>
      </c>
      <c r="B69" s="49" t="s">
        <v>532</v>
      </c>
      <c r="C69" s="38" t="s">
        <v>34</v>
      </c>
      <c r="D69" s="38" t="b">
        <v>1</v>
      </c>
      <c r="E69" s="38" t="s">
        <v>34</v>
      </c>
      <c r="F69" s="38" t="b">
        <v>1</v>
      </c>
      <c r="G69" s="38" t="s">
        <v>34</v>
      </c>
      <c r="H69" s="38" t="s">
        <v>34</v>
      </c>
      <c r="I69" s="42" t="str">
        <f ca="1">OFFSET(I69,-1,0)</f>
        <v>-</v>
      </c>
      <c r="J69" s="174"/>
      <c r="L69" s="174">
        <v>0</v>
      </c>
      <c r="M69" s="212">
        <f t="shared" ref="M69:N71" si="28">L69</f>
        <v>0</v>
      </c>
      <c r="N69" s="212">
        <f t="shared" si="28"/>
        <v>0</v>
      </c>
      <c r="O69" s="200">
        <f t="shared" ref="O69:R71" ca="1" si="29">OFFSET(O69,-1,0)</f>
        <v>0</v>
      </c>
      <c r="P69" s="200">
        <f t="shared" ca="1" si="29"/>
        <v>0.5</v>
      </c>
      <c r="Q69" s="200">
        <f t="shared" ca="1" si="29"/>
        <v>0.5</v>
      </c>
      <c r="R69" s="200">
        <f t="shared" ca="1" si="29"/>
        <v>1</v>
      </c>
    </row>
    <row r="70" spans="1:30" outlineLevel="1">
      <c r="A70" s="21">
        <v>3</v>
      </c>
      <c r="B70" s="49" t="s">
        <v>533</v>
      </c>
      <c r="C70" s="38" t="b">
        <v>1</v>
      </c>
      <c r="D70" s="38" t="s">
        <v>34</v>
      </c>
      <c r="E70" s="38" t="b">
        <v>1</v>
      </c>
      <c r="F70" s="38" t="s">
        <v>34</v>
      </c>
      <c r="G70" s="38" t="s">
        <v>34</v>
      </c>
      <c r="H70" s="38" t="s">
        <v>34</v>
      </c>
      <c r="I70" s="42" t="str">
        <f ca="1">OFFSET(I70,-1,0)</f>
        <v>-</v>
      </c>
      <c r="J70" s="205">
        <f>1.25*J71</f>
        <v>1.2500000000000001E-2</v>
      </c>
      <c r="L70" s="213">
        <f>1.25*M71</f>
        <v>6.25E-2</v>
      </c>
      <c r="M70" s="212">
        <f t="shared" si="28"/>
        <v>6.25E-2</v>
      </c>
      <c r="N70" s="212">
        <f t="shared" si="28"/>
        <v>6.25E-2</v>
      </c>
      <c r="O70" s="200">
        <f t="shared" ca="1" si="29"/>
        <v>0</v>
      </c>
      <c r="P70" s="200">
        <f t="shared" ca="1" si="29"/>
        <v>0.5</v>
      </c>
      <c r="Q70" s="200">
        <f t="shared" ca="1" si="29"/>
        <v>0.5</v>
      </c>
      <c r="R70" s="200">
        <f t="shared" ca="1" si="29"/>
        <v>1</v>
      </c>
    </row>
    <row r="71" spans="1:30" outlineLevel="1">
      <c r="A71" s="21">
        <v>4</v>
      </c>
      <c r="B71" s="50" t="s">
        <v>534</v>
      </c>
      <c r="C71" s="40" t="s">
        <v>34</v>
      </c>
      <c r="D71" s="40" t="s">
        <v>34</v>
      </c>
      <c r="E71" s="40" t="s">
        <v>34</v>
      </c>
      <c r="F71" s="40" t="s">
        <v>34</v>
      </c>
      <c r="G71" s="40" t="b">
        <v>1</v>
      </c>
      <c r="H71" s="38" t="s">
        <v>34</v>
      </c>
      <c r="I71" s="43" t="str">
        <f ca="1">OFFSET(I71,-1,0)</f>
        <v>-</v>
      </c>
      <c r="J71" s="205">
        <v>0.01</v>
      </c>
      <c r="L71" s="174">
        <v>0</v>
      </c>
      <c r="M71" s="205">
        <v>0.05</v>
      </c>
      <c r="N71" s="212">
        <f t="shared" si="28"/>
        <v>0.05</v>
      </c>
      <c r="O71" s="204">
        <f t="shared" ca="1" si="29"/>
        <v>0</v>
      </c>
      <c r="P71" s="204">
        <f t="shared" ca="1" si="29"/>
        <v>0.5</v>
      </c>
      <c r="Q71" s="204">
        <f t="shared" ca="1" si="29"/>
        <v>0.5</v>
      </c>
      <c r="R71" s="204">
        <f t="shared" ca="1" si="29"/>
        <v>1</v>
      </c>
    </row>
    <row r="72" spans="1:30" outlineLevel="1">
      <c r="A72" s="182">
        <v>5</v>
      </c>
      <c r="B72" s="193" t="s">
        <v>535</v>
      </c>
      <c r="C72" s="194" t="str">
        <f t="shared" ref="C72:H75" si="30">C68</f>
        <v>-</v>
      </c>
      <c r="D72" s="194" t="str">
        <f t="shared" si="30"/>
        <v>-</v>
      </c>
      <c r="E72" s="194" t="str">
        <f t="shared" si="30"/>
        <v>-</v>
      </c>
      <c r="F72" s="194" t="str">
        <f t="shared" si="30"/>
        <v>-</v>
      </c>
      <c r="G72" s="194" t="str">
        <f t="shared" si="30"/>
        <v>-</v>
      </c>
      <c r="H72" s="195" t="str">
        <f t="shared" si="30"/>
        <v>-</v>
      </c>
      <c r="I72" s="196">
        <v>0</v>
      </c>
      <c r="J72" s="197">
        <f>J68</f>
        <v>0</v>
      </c>
      <c r="L72" s="197">
        <f t="shared" ref="L72:N79" si="31">L68</f>
        <v>0</v>
      </c>
      <c r="M72" s="197">
        <f t="shared" si="31"/>
        <v>0</v>
      </c>
      <c r="N72" s="197">
        <f t="shared" si="31"/>
        <v>0</v>
      </c>
      <c r="O72" s="174"/>
      <c r="P72" s="174"/>
      <c r="Q72" s="174"/>
      <c r="R72" s="174"/>
      <c r="S72" s="174"/>
      <c r="T72" s="174"/>
      <c r="U72" s="174"/>
      <c r="V72" s="174"/>
      <c r="W72" s="174"/>
    </row>
    <row r="73" spans="1:30" outlineLevel="1">
      <c r="A73" s="182">
        <v>6</v>
      </c>
      <c r="B73" s="193" t="s">
        <v>422</v>
      </c>
      <c r="C73" s="198" t="str">
        <f t="shared" si="30"/>
        <v>-</v>
      </c>
      <c r="D73" s="198" t="b">
        <f t="shared" si="30"/>
        <v>1</v>
      </c>
      <c r="E73" s="198" t="str">
        <f t="shared" si="30"/>
        <v>-</v>
      </c>
      <c r="F73" s="198" t="b">
        <f t="shared" si="30"/>
        <v>1</v>
      </c>
      <c r="G73" s="198" t="str">
        <f t="shared" si="30"/>
        <v>-</v>
      </c>
      <c r="H73" s="199" t="str">
        <f t="shared" si="30"/>
        <v>-</v>
      </c>
      <c r="I73" s="200">
        <f ca="1">OFFSET(I73,-1,0)</f>
        <v>0</v>
      </c>
      <c r="J73" s="197">
        <f>J69</f>
        <v>0</v>
      </c>
      <c r="L73" s="197">
        <f t="shared" si="31"/>
        <v>0</v>
      </c>
      <c r="M73" s="197">
        <f t="shared" si="31"/>
        <v>0</v>
      </c>
      <c r="N73" s="197">
        <f t="shared" si="31"/>
        <v>0</v>
      </c>
      <c r="O73" s="174"/>
      <c r="P73" s="174"/>
      <c r="Q73" s="174"/>
      <c r="R73" s="174"/>
      <c r="S73" s="174"/>
      <c r="T73" s="174"/>
      <c r="U73" s="174"/>
      <c r="V73" s="174"/>
      <c r="W73" s="174"/>
    </row>
    <row r="74" spans="1:30" outlineLevel="1">
      <c r="A74" s="182">
        <v>7</v>
      </c>
      <c r="B74" s="193" t="s">
        <v>423</v>
      </c>
      <c r="C74" s="198" t="b">
        <f t="shared" si="30"/>
        <v>1</v>
      </c>
      <c r="D74" s="198" t="str">
        <f t="shared" si="30"/>
        <v>-</v>
      </c>
      <c r="E74" s="198" t="b">
        <f t="shared" si="30"/>
        <v>1</v>
      </c>
      <c r="F74" s="198" t="str">
        <f t="shared" si="30"/>
        <v>-</v>
      </c>
      <c r="G74" s="198" t="str">
        <f t="shared" si="30"/>
        <v>-</v>
      </c>
      <c r="H74" s="199" t="str">
        <f t="shared" si="30"/>
        <v>-</v>
      </c>
      <c r="I74" s="200">
        <f ca="1">OFFSET(I74,-1,0)</f>
        <v>0</v>
      </c>
      <c r="J74" s="197">
        <f>J70</f>
        <v>1.2500000000000001E-2</v>
      </c>
      <c r="L74" s="197">
        <f t="shared" si="31"/>
        <v>6.25E-2</v>
      </c>
      <c r="M74" s="197">
        <f t="shared" si="31"/>
        <v>6.25E-2</v>
      </c>
      <c r="N74" s="197">
        <f t="shared" si="31"/>
        <v>6.25E-2</v>
      </c>
      <c r="O74" s="174"/>
      <c r="P74" s="174"/>
      <c r="Q74" s="174"/>
      <c r="R74" s="174"/>
      <c r="S74" s="174"/>
      <c r="T74" s="174"/>
      <c r="U74" s="174"/>
      <c r="V74" s="174"/>
      <c r="W74" s="174"/>
    </row>
    <row r="75" spans="1:30" outlineLevel="1">
      <c r="A75" s="182">
        <v>8</v>
      </c>
      <c r="B75" s="201" t="s">
        <v>424</v>
      </c>
      <c r="C75" s="202" t="str">
        <f t="shared" si="30"/>
        <v>-</v>
      </c>
      <c r="D75" s="202" t="str">
        <f t="shared" si="30"/>
        <v>-</v>
      </c>
      <c r="E75" s="202" t="str">
        <f t="shared" si="30"/>
        <v>-</v>
      </c>
      <c r="F75" s="202" t="str">
        <f t="shared" si="30"/>
        <v>-</v>
      </c>
      <c r="G75" s="202" t="b">
        <f t="shared" si="30"/>
        <v>1</v>
      </c>
      <c r="H75" s="203" t="str">
        <f t="shared" si="30"/>
        <v>-</v>
      </c>
      <c r="I75" s="204">
        <f ca="1">OFFSET(I75,-1,0)</f>
        <v>0</v>
      </c>
      <c r="J75" s="197">
        <f>J71</f>
        <v>0.01</v>
      </c>
      <c r="L75" s="197">
        <f t="shared" si="31"/>
        <v>0</v>
      </c>
      <c r="M75" s="197">
        <f t="shared" si="31"/>
        <v>0.05</v>
      </c>
      <c r="N75" s="197">
        <f t="shared" si="31"/>
        <v>0.05</v>
      </c>
      <c r="O75" s="174"/>
      <c r="P75" s="174"/>
      <c r="Q75" s="174"/>
      <c r="R75" s="174"/>
      <c r="S75" s="174"/>
      <c r="T75" s="174"/>
      <c r="U75" s="174"/>
      <c r="V75" s="174"/>
      <c r="W75" s="174"/>
    </row>
    <row r="76" spans="1:30" outlineLevel="1">
      <c r="A76" s="182">
        <v>9</v>
      </c>
      <c r="B76" s="193" t="s">
        <v>536</v>
      </c>
      <c r="C76" s="198" t="str">
        <f t="shared" ref="C76:D83" si="32">C72</f>
        <v>-</v>
      </c>
      <c r="D76" s="198" t="str">
        <f t="shared" si="32"/>
        <v>-</v>
      </c>
      <c r="E76" s="198" t="str">
        <f t="shared" ref="E76:F76" si="33">E72</f>
        <v>-</v>
      </c>
      <c r="F76" s="198" t="str">
        <f t="shared" si="33"/>
        <v>-</v>
      </c>
      <c r="G76" s="198" t="str">
        <f t="shared" ref="G76:H83" si="34">G72</f>
        <v>-</v>
      </c>
      <c r="H76" s="199" t="str">
        <f t="shared" si="34"/>
        <v>-</v>
      </c>
      <c r="I76" s="196">
        <v>0.92</v>
      </c>
      <c r="J76" s="197">
        <f t="shared" ref="J76:J79" si="35">J72</f>
        <v>0</v>
      </c>
      <c r="L76" s="197">
        <f t="shared" si="31"/>
        <v>0</v>
      </c>
      <c r="M76" s="197">
        <f t="shared" si="31"/>
        <v>0</v>
      </c>
      <c r="N76" s="197">
        <f t="shared" si="31"/>
        <v>0</v>
      </c>
      <c r="O76" s="174"/>
      <c r="P76" s="174"/>
      <c r="Q76" s="174"/>
      <c r="R76" s="174"/>
      <c r="S76" s="174"/>
      <c r="T76" s="174"/>
      <c r="U76" s="174"/>
      <c r="V76" s="174"/>
      <c r="W76" s="174"/>
    </row>
    <row r="77" spans="1:30" outlineLevel="1">
      <c r="A77" s="182">
        <v>10</v>
      </c>
      <c r="B77" s="193" t="s">
        <v>425</v>
      </c>
      <c r="C77" s="198" t="str">
        <f t="shared" si="32"/>
        <v>-</v>
      </c>
      <c r="D77" s="198" t="b">
        <f t="shared" si="32"/>
        <v>1</v>
      </c>
      <c r="E77" s="198" t="str">
        <f t="shared" ref="E77:F77" si="36">E73</f>
        <v>-</v>
      </c>
      <c r="F77" s="198" t="b">
        <f t="shared" si="36"/>
        <v>1</v>
      </c>
      <c r="G77" s="198" t="str">
        <f t="shared" si="34"/>
        <v>-</v>
      </c>
      <c r="H77" s="199" t="str">
        <f t="shared" si="34"/>
        <v>-</v>
      </c>
      <c r="I77" s="200">
        <f ca="1">OFFSET(I77,-1,0)</f>
        <v>0.92</v>
      </c>
      <c r="J77" s="197">
        <f t="shared" si="35"/>
        <v>0</v>
      </c>
      <c r="L77" s="197">
        <f t="shared" si="31"/>
        <v>0</v>
      </c>
      <c r="M77" s="197">
        <f t="shared" si="31"/>
        <v>0</v>
      </c>
      <c r="N77" s="197">
        <f t="shared" si="31"/>
        <v>0</v>
      </c>
      <c r="O77" s="174"/>
      <c r="P77" s="174"/>
      <c r="Q77" s="174"/>
      <c r="R77" s="174"/>
      <c r="S77" s="174"/>
      <c r="T77" s="174"/>
      <c r="U77" s="174"/>
      <c r="V77" s="174"/>
      <c r="W77" s="174"/>
    </row>
    <row r="78" spans="1:30" outlineLevel="1">
      <c r="A78" s="182">
        <v>11</v>
      </c>
      <c r="B78" s="193" t="s">
        <v>426</v>
      </c>
      <c r="C78" s="198" t="b">
        <f t="shared" si="32"/>
        <v>1</v>
      </c>
      <c r="D78" s="198" t="str">
        <f t="shared" si="32"/>
        <v>-</v>
      </c>
      <c r="E78" s="198" t="b">
        <f t="shared" ref="E78:F78" si="37">E74</f>
        <v>1</v>
      </c>
      <c r="F78" s="198" t="str">
        <f t="shared" si="37"/>
        <v>-</v>
      </c>
      <c r="G78" s="198" t="str">
        <f t="shared" si="34"/>
        <v>-</v>
      </c>
      <c r="H78" s="199" t="str">
        <f t="shared" si="34"/>
        <v>-</v>
      </c>
      <c r="I78" s="200">
        <f ca="1">OFFSET(I78,-1,0)</f>
        <v>0.92</v>
      </c>
      <c r="J78" s="197">
        <f t="shared" si="35"/>
        <v>1.2500000000000001E-2</v>
      </c>
      <c r="L78" s="197">
        <f t="shared" si="31"/>
        <v>6.25E-2</v>
      </c>
      <c r="M78" s="197">
        <f t="shared" si="31"/>
        <v>6.25E-2</v>
      </c>
      <c r="N78" s="197">
        <f t="shared" si="31"/>
        <v>6.25E-2</v>
      </c>
      <c r="O78" s="174"/>
      <c r="P78" s="174"/>
      <c r="Q78" s="174"/>
      <c r="R78" s="174"/>
      <c r="S78" s="174"/>
      <c r="T78" s="174"/>
      <c r="U78" s="174"/>
      <c r="V78" s="174"/>
      <c r="W78" s="174"/>
    </row>
    <row r="79" spans="1:30" outlineLevel="1">
      <c r="A79" s="182">
        <v>12</v>
      </c>
      <c r="B79" s="201" t="s">
        <v>427</v>
      </c>
      <c r="C79" s="202" t="str">
        <f t="shared" si="32"/>
        <v>-</v>
      </c>
      <c r="D79" s="202" t="str">
        <f t="shared" si="32"/>
        <v>-</v>
      </c>
      <c r="E79" s="202" t="str">
        <f t="shared" ref="E79:F79" si="38">E75</f>
        <v>-</v>
      </c>
      <c r="F79" s="202" t="str">
        <f t="shared" si="38"/>
        <v>-</v>
      </c>
      <c r="G79" s="202" t="b">
        <f t="shared" si="34"/>
        <v>1</v>
      </c>
      <c r="H79" s="203" t="str">
        <f t="shared" si="34"/>
        <v>-</v>
      </c>
      <c r="I79" s="204">
        <f ca="1">OFFSET(I79,-1,0)</f>
        <v>0.92</v>
      </c>
      <c r="J79" s="197">
        <f t="shared" si="35"/>
        <v>0.01</v>
      </c>
      <c r="L79" s="197">
        <f t="shared" si="31"/>
        <v>0</v>
      </c>
      <c r="M79" s="197">
        <f t="shared" si="31"/>
        <v>0.05</v>
      </c>
      <c r="N79" s="197">
        <f t="shared" si="31"/>
        <v>0.05</v>
      </c>
      <c r="O79" s="174"/>
      <c r="P79" s="174"/>
      <c r="Q79" s="174"/>
      <c r="R79" s="174"/>
      <c r="S79" s="174"/>
      <c r="T79" s="174"/>
      <c r="U79" s="174"/>
      <c r="V79" s="174"/>
      <c r="W79" s="174"/>
    </row>
    <row r="80" spans="1:30" outlineLevel="1">
      <c r="A80" s="182">
        <v>5</v>
      </c>
      <c r="B80" s="193" t="s">
        <v>537</v>
      </c>
      <c r="C80" s="198" t="str">
        <f t="shared" si="32"/>
        <v>-</v>
      </c>
      <c r="D80" s="198" t="str">
        <f t="shared" si="32"/>
        <v>-</v>
      </c>
      <c r="E80" s="198" t="str">
        <f t="shared" ref="E80:F80" si="39">E76</f>
        <v>-</v>
      </c>
      <c r="F80" s="198" t="str">
        <f t="shared" si="39"/>
        <v>-</v>
      </c>
      <c r="G80" s="198" t="str">
        <f t="shared" si="34"/>
        <v>-</v>
      </c>
      <c r="H80" s="199" t="str">
        <f t="shared" si="34"/>
        <v>-</v>
      </c>
      <c r="I80" s="196">
        <v>0.5</v>
      </c>
      <c r="J80" s="205">
        <v>0.01</v>
      </c>
      <c r="L80" s="197">
        <f t="shared" ref="L80:M83" si="40">L68</f>
        <v>0</v>
      </c>
      <c r="M80" s="197">
        <f t="shared" si="40"/>
        <v>0</v>
      </c>
      <c r="N80" s="205">
        <v>0.06</v>
      </c>
      <c r="O80" s="174"/>
      <c r="P80" s="174"/>
      <c r="Q80" s="174"/>
      <c r="R80" s="174"/>
      <c r="S80" s="206" t="s">
        <v>538</v>
      </c>
      <c r="T80" s="174" t="s">
        <v>539</v>
      </c>
      <c r="U80" s="174"/>
      <c r="V80" s="174"/>
      <c r="W80" s="174"/>
    </row>
    <row r="81" spans="1:30" outlineLevel="1">
      <c r="A81" s="182">
        <v>6</v>
      </c>
      <c r="B81" s="193" t="s">
        <v>428</v>
      </c>
      <c r="C81" s="198" t="str">
        <f t="shared" si="32"/>
        <v>-</v>
      </c>
      <c r="D81" s="198" t="b">
        <f t="shared" si="32"/>
        <v>1</v>
      </c>
      <c r="E81" s="198" t="str">
        <f t="shared" ref="E81:F81" si="41">E77</f>
        <v>-</v>
      </c>
      <c r="F81" s="198" t="b">
        <f t="shared" si="41"/>
        <v>1</v>
      </c>
      <c r="G81" s="198" t="str">
        <f t="shared" si="34"/>
        <v>-</v>
      </c>
      <c r="H81" s="199" t="str">
        <f t="shared" si="34"/>
        <v>-</v>
      </c>
      <c r="I81" s="200">
        <f ca="1">OFFSET(I81,-1,0)</f>
        <v>0.5</v>
      </c>
      <c r="J81" s="207">
        <f>J$80+J69</f>
        <v>0.01</v>
      </c>
      <c r="L81" s="197">
        <f t="shared" si="40"/>
        <v>0</v>
      </c>
      <c r="M81" s="197">
        <f t="shared" si="40"/>
        <v>0</v>
      </c>
      <c r="N81" s="208">
        <f>N$80+M81</f>
        <v>0.06</v>
      </c>
      <c r="O81" s="174"/>
      <c r="P81" s="174"/>
      <c r="Q81" s="174"/>
      <c r="R81" s="174"/>
      <c r="S81" s="174"/>
      <c r="T81" s="174" t="s">
        <v>996</v>
      </c>
      <c r="U81" s="174"/>
      <c r="V81" s="174"/>
      <c r="W81" s="174"/>
    </row>
    <row r="82" spans="1:30" outlineLevel="1">
      <c r="A82" s="182">
        <v>7</v>
      </c>
      <c r="B82" s="193" t="s">
        <v>429</v>
      </c>
      <c r="C82" s="198" t="b">
        <f t="shared" si="32"/>
        <v>1</v>
      </c>
      <c r="D82" s="198" t="str">
        <f t="shared" si="32"/>
        <v>-</v>
      </c>
      <c r="E82" s="198" t="b">
        <f t="shared" ref="E82:F82" si="42">E78</f>
        <v>1</v>
      </c>
      <c r="F82" s="198" t="str">
        <f t="shared" si="42"/>
        <v>-</v>
      </c>
      <c r="G82" s="198" t="str">
        <f t="shared" si="34"/>
        <v>-</v>
      </c>
      <c r="H82" s="199" t="str">
        <f t="shared" si="34"/>
        <v>-</v>
      </c>
      <c r="I82" s="200">
        <f ca="1">OFFSET(I82,-1,0)</f>
        <v>0.5</v>
      </c>
      <c r="J82" s="207">
        <f>J$80+J70</f>
        <v>2.2499999999999999E-2</v>
      </c>
      <c r="L82" s="197">
        <f t="shared" si="40"/>
        <v>6.25E-2</v>
      </c>
      <c r="M82" s="197">
        <f t="shared" si="40"/>
        <v>6.25E-2</v>
      </c>
      <c r="N82" s="208">
        <f>N$80+M82</f>
        <v>0.1225</v>
      </c>
      <c r="O82" s="174"/>
      <c r="P82" s="174"/>
      <c r="Q82" s="174"/>
      <c r="R82" s="174"/>
      <c r="S82" s="174"/>
      <c r="T82" s="174"/>
      <c r="U82" s="174"/>
      <c r="V82" s="174"/>
      <c r="W82" s="174"/>
    </row>
    <row r="83" spans="1:30" outlineLevel="1">
      <c r="A83" s="182">
        <v>8</v>
      </c>
      <c r="B83" s="201" t="s">
        <v>430</v>
      </c>
      <c r="C83" s="202" t="str">
        <f t="shared" si="32"/>
        <v>-</v>
      </c>
      <c r="D83" s="202" t="str">
        <f t="shared" si="32"/>
        <v>-</v>
      </c>
      <c r="E83" s="202" t="str">
        <f t="shared" ref="E83:F83" si="43">E79</f>
        <v>-</v>
      </c>
      <c r="F83" s="202" t="str">
        <f t="shared" si="43"/>
        <v>-</v>
      </c>
      <c r="G83" s="202" t="b">
        <f t="shared" si="34"/>
        <v>1</v>
      </c>
      <c r="H83" s="203" t="str">
        <f t="shared" si="34"/>
        <v>-</v>
      </c>
      <c r="I83" s="204">
        <f ca="1">OFFSET(I83,-1,0)</f>
        <v>0.5</v>
      </c>
      <c r="J83" s="207">
        <f>J$80+J71</f>
        <v>0.02</v>
      </c>
      <c r="L83" s="197">
        <f t="shared" si="40"/>
        <v>0</v>
      </c>
      <c r="M83" s="197">
        <f t="shared" si="40"/>
        <v>0.05</v>
      </c>
      <c r="N83" s="208">
        <f>N$80+M83</f>
        <v>0.11</v>
      </c>
      <c r="O83" s="174"/>
      <c r="P83" s="174"/>
      <c r="Q83" s="174"/>
      <c r="R83" s="174"/>
      <c r="S83" s="174"/>
      <c r="T83" s="174"/>
      <c r="U83" s="174"/>
      <c r="V83" s="174"/>
      <c r="W83" s="174"/>
    </row>
    <row r="84" spans="1:30" outlineLevel="1">
      <c r="A84" s="21"/>
      <c r="B84" s="49"/>
      <c r="C84" s="46"/>
      <c r="D84" s="46"/>
      <c r="G84" s="46"/>
      <c r="H84" s="46"/>
      <c r="I84" s="149"/>
      <c r="J84" s="59"/>
      <c r="L84" s="150"/>
      <c r="M84" s="150"/>
      <c r="N84" s="60"/>
    </row>
    <row r="85" spans="1:30" ht="17.25" outlineLevel="1">
      <c r="O85" s="126" t="s">
        <v>995</v>
      </c>
      <c r="P85" s="126"/>
      <c r="Q85" s="126"/>
      <c r="R85" s="126"/>
      <c r="S85" s="147" t="s">
        <v>950</v>
      </c>
      <c r="T85" s="147"/>
      <c r="U85" s="147"/>
      <c r="V85" s="147"/>
      <c r="W85" s="147" t="s">
        <v>951</v>
      </c>
      <c r="X85" s="147"/>
      <c r="Y85" s="147"/>
      <c r="Z85" s="147"/>
      <c r="AA85" s="147" t="s">
        <v>952</v>
      </c>
      <c r="AB85" s="147"/>
      <c r="AC85" s="147"/>
      <c r="AD85" s="147"/>
    </row>
    <row r="86" spans="1:30" outlineLevel="1">
      <c r="B86" t="s">
        <v>983</v>
      </c>
      <c r="O86">
        <f>INDEX($S$86:$AD$86,1,(d.Region-1)*4+O$67)</f>
        <v>4</v>
      </c>
      <c r="P86">
        <f>INDEX($S$86:$AD$86,1,(d.Region-1)*4+P$67)</f>
        <v>4</v>
      </c>
      <c r="Q86">
        <f>INDEX($S$86:$AD$86,1,(d.Region-1)*4+Q$67)</f>
        <v>4</v>
      </c>
      <c r="R86">
        <f>INDEX($S$86:$AD$86,1,(d.Region-1)*4+R$67)</f>
        <v>4</v>
      </c>
      <c r="S86" s="12">
        <v>4</v>
      </c>
      <c r="T86" s="12">
        <v>4</v>
      </c>
      <c r="U86" s="12">
        <v>4</v>
      </c>
      <c r="V86" s="12">
        <v>4</v>
      </c>
      <c r="W86" s="12">
        <v>4</v>
      </c>
      <c r="X86" s="12">
        <v>4</v>
      </c>
      <c r="Y86" s="12">
        <v>4</v>
      </c>
      <c r="Z86" s="12">
        <v>4</v>
      </c>
      <c r="AA86" s="12">
        <v>4</v>
      </c>
      <c r="AB86" s="12">
        <v>4</v>
      </c>
      <c r="AC86" s="12">
        <v>4</v>
      </c>
      <c r="AD86" s="12">
        <v>4</v>
      </c>
    </row>
    <row r="87" spans="1:30" outlineLevel="1">
      <c r="X87" t="s">
        <v>985</v>
      </c>
    </row>
    <row r="88" spans="1:30" outlineLevel="1">
      <c r="A88" s="174" t="s">
        <v>745</v>
      </c>
      <c r="B88" s="174"/>
      <c r="C88" s="174"/>
      <c r="D88" s="174"/>
      <c r="G88" s="174"/>
      <c r="H88" s="174"/>
      <c r="I88" s="174"/>
      <c r="J88" s="174"/>
      <c r="L88" s="174"/>
      <c r="M88" s="174"/>
      <c r="N88" s="174"/>
      <c r="O88" s="174"/>
      <c r="P88" s="174"/>
      <c r="Q88" s="174"/>
      <c r="R88" s="174"/>
      <c r="S88" s="174"/>
      <c r="T88" s="174"/>
      <c r="U88" s="174"/>
      <c r="V88" s="174"/>
      <c r="W88" s="174"/>
    </row>
    <row r="90" spans="1:30">
      <c r="A90" s="191" t="s">
        <v>405</v>
      </c>
    </row>
    <row r="91" spans="1:30" ht="81" customHeight="1" outlineLevel="1">
      <c r="C91" s="30" t="s">
        <v>76</v>
      </c>
      <c r="D91" s="30" t="s">
        <v>115</v>
      </c>
      <c r="E91" s="30" t="s">
        <v>77</v>
      </c>
      <c r="F91" s="30" t="s">
        <v>368</v>
      </c>
      <c r="G91" s="30"/>
      <c r="H91" s="30" t="s">
        <v>851</v>
      </c>
      <c r="I91" s="30" t="s">
        <v>852</v>
      </c>
      <c r="J91" s="30" t="s">
        <v>853</v>
      </c>
      <c r="K91" s="30" t="s">
        <v>1499</v>
      </c>
    </row>
    <row r="92" spans="1:30" outlineLevel="1">
      <c r="B92" t="s">
        <v>377</v>
      </c>
      <c r="C92" s="35">
        <v>70</v>
      </c>
      <c r="D92" s="35">
        <v>50</v>
      </c>
      <c r="E92" s="35">
        <v>70</v>
      </c>
      <c r="F92" s="35">
        <v>50</v>
      </c>
      <c r="H92" s="118">
        <v>1</v>
      </c>
      <c r="I92" s="118">
        <v>1</v>
      </c>
      <c r="J92" s="118">
        <v>1</v>
      </c>
      <c r="K92" s="118">
        <v>1</v>
      </c>
    </row>
    <row r="93" spans="1:30" outlineLevel="1">
      <c r="B93" t="s">
        <v>865</v>
      </c>
      <c r="H93" s="118">
        <v>0.75</v>
      </c>
      <c r="I93" s="118">
        <v>0.75</v>
      </c>
      <c r="J93" s="118">
        <v>0.75</v>
      </c>
      <c r="K93" s="118">
        <v>0.75</v>
      </c>
    </row>
    <row r="94" spans="1:30" outlineLevel="1">
      <c r="B94" t="s">
        <v>866</v>
      </c>
      <c r="H94" s="118">
        <v>1.25</v>
      </c>
      <c r="I94" s="118">
        <v>1.25</v>
      </c>
      <c r="J94" s="118">
        <v>1.25</v>
      </c>
      <c r="K94" s="118">
        <v>1.25</v>
      </c>
    </row>
    <row r="95" spans="1:30" outlineLevel="1">
      <c r="B95" t="s">
        <v>867</v>
      </c>
      <c r="H95" s="119"/>
      <c r="I95" s="118">
        <v>1.5</v>
      </c>
      <c r="J95" s="119"/>
      <c r="K95" s="118">
        <v>1.5</v>
      </c>
    </row>
    <row r="96" spans="1:30" outlineLevel="1"/>
    <row r="97" spans="1:13" collapsed="1"/>
    <row r="98" spans="1:13">
      <c r="A98" s="191" t="s">
        <v>854</v>
      </c>
      <c r="B98" s="16"/>
      <c r="C98" t="s">
        <v>932</v>
      </c>
    </row>
    <row r="99" spans="1:13">
      <c r="A99" s="191"/>
      <c r="B99" s="16"/>
    </row>
    <row r="100" spans="1:13" ht="38.25" outlineLevel="1">
      <c r="C100" s="30" t="s">
        <v>981</v>
      </c>
      <c r="D100" s="217" t="s">
        <v>1533</v>
      </c>
      <c r="E100" s="217" t="s">
        <v>1534</v>
      </c>
    </row>
    <row r="101" spans="1:13" outlineLevel="1">
      <c r="A101">
        <v>1</v>
      </c>
      <c r="B101" t="s">
        <v>855</v>
      </c>
      <c r="C101" s="114">
        <v>19</v>
      </c>
      <c r="D101" s="497" t="str">
        <f>TEXT($C101,"0")&amp;":"&amp;TEXT($C101+1,"0")</f>
        <v>19:20</v>
      </c>
      <c r="E101" s="491" t="str">
        <f>TEXT($C101-18,"0")&amp;":"&amp;TEXT($C101-17,"0")</f>
        <v>1:2</v>
      </c>
    </row>
    <row r="102" spans="1:13" outlineLevel="1">
      <c r="A102">
        <v>2</v>
      </c>
      <c r="B102" t="s">
        <v>856</v>
      </c>
      <c r="C102" s="116">
        <v>43</v>
      </c>
      <c r="D102" s="490" t="str">
        <f>TEXT($C102,"0")&amp;":"&amp;TEXT($C102+1,"0")</f>
        <v>43:44</v>
      </c>
      <c r="E102" s="492" t="str">
        <f>TEXT($C102-18,"0")&amp;":"&amp;TEXT($C102-17,"0")</f>
        <v>25:26</v>
      </c>
    </row>
    <row r="103" spans="1:13" outlineLevel="1">
      <c r="A103">
        <v>3</v>
      </c>
      <c r="B103" t="s">
        <v>401</v>
      </c>
      <c r="C103" s="117">
        <v>67</v>
      </c>
      <c r="D103" s="498" t="str">
        <f>TEXT($C103,"0")&amp;":"&amp;TEXT($C103+1,"0")</f>
        <v>67:68</v>
      </c>
      <c r="E103" s="493" t="str">
        <f>TEXT($C103-18,"0")&amp;":"&amp;TEXT($C103-17,"0")</f>
        <v>49:50</v>
      </c>
    </row>
    <row r="104" spans="1:13" outlineLevel="1"/>
    <row r="105" spans="1:13" outlineLevel="1">
      <c r="A105" s="191" t="s">
        <v>1467</v>
      </c>
    </row>
    <row r="106" spans="1:13" ht="78.75" outlineLevel="1">
      <c r="C106" s="127" t="s">
        <v>814</v>
      </c>
      <c r="D106" s="127" t="s">
        <v>1468</v>
      </c>
      <c r="E106" s="127" t="s">
        <v>1469</v>
      </c>
      <c r="F106" s="127" t="s">
        <v>1470</v>
      </c>
      <c r="G106" s="127" t="s">
        <v>1471</v>
      </c>
      <c r="H106" s="127" t="s">
        <v>1472</v>
      </c>
      <c r="I106" s="127" t="s">
        <v>1473</v>
      </c>
      <c r="J106" s="127" t="s">
        <v>1249</v>
      </c>
      <c r="K106" s="127" t="s">
        <v>1474</v>
      </c>
      <c r="L106" s="127" t="s">
        <v>1475</v>
      </c>
      <c r="M106" s="127" t="s">
        <v>1476</v>
      </c>
    </row>
    <row r="107" spans="1:13" outlineLevel="1">
      <c r="A107">
        <v>1</v>
      </c>
      <c r="B107" t="s">
        <v>1477</v>
      </c>
      <c r="C107" s="35">
        <v>0</v>
      </c>
      <c r="D107" s="35" t="s">
        <v>34</v>
      </c>
      <c r="E107" s="477">
        <v>1</v>
      </c>
      <c r="F107" s="478">
        <v>4.4999999999999998E-2</v>
      </c>
      <c r="G107" s="478">
        <v>4.4999999999999998E-2</v>
      </c>
      <c r="H107" s="403" t="s">
        <v>34</v>
      </c>
      <c r="I107" s="403" t="s">
        <v>34</v>
      </c>
      <c r="J107" s="403" t="s">
        <v>34</v>
      </c>
      <c r="K107" s="403">
        <v>1</v>
      </c>
      <c r="L107" s="403">
        <v>1</v>
      </c>
      <c r="M107" s="403">
        <v>1</v>
      </c>
    </row>
    <row r="108" spans="1:13" outlineLevel="1">
      <c r="A108">
        <v>2</v>
      </c>
      <c r="B108" t="s">
        <v>1478</v>
      </c>
      <c r="C108" s="35">
        <v>0.25</v>
      </c>
      <c r="D108" s="35">
        <v>500000</v>
      </c>
      <c r="E108" s="477">
        <v>2</v>
      </c>
      <c r="F108" s="478">
        <v>0.03</v>
      </c>
      <c r="G108" s="478">
        <v>0.03</v>
      </c>
      <c r="H108" s="403">
        <v>0</v>
      </c>
      <c r="I108" s="403">
        <v>2</v>
      </c>
      <c r="J108" s="403" t="b">
        <v>0</v>
      </c>
      <c r="K108" s="403">
        <v>0.85</v>
      </c>
      <c r="L108" s="403">
        <v>0.85</v>
      </c>
      <c r="M108" s="403">
        <v>0</v>
      </c>
    </row>
    <row r="109" spans="1:13" outlineLevel="1">
      <c r="A109">
        <v>3</v>
      </c>
      <c r="B109" t="s">
        <v>1479</v>
      </c>
      <c r="C109" s="35">
        <v>0.75</v>
      </c>
      <c r="D109" s="479">
        <v>1500000</v>
      </c>
      <c r="E109" s="477">
        <v>1</v>
      </c>
      <c r="F109" s="478">
        <v>6.7500000000000004E-2</v>
      </c>
      <c r="G109" s="478">
        <v>6.7500000000000004E-2</v>
      </c>
      <c r="H109" s="403">
        <v>99</v>
      </c>
      <c r="I109" s="403" t="s">
        <v>34</v>
      </c>
      <c r="J109" s="403" t="b">
        <v>1</v>
      </c>
      <c r="K109" s="403">
        <v>1.1499999999999999</v>
      </c>
      <c r="L109" s="403">
        <v>1.1499999999999999</v>
      </c>
      <c r="M109" s="403">
        <v>2</v>
      </c>
    </row>
    <row r="110" spans="1:13" outlineLevel="1">
      <c r="A110">
        <v>4</v>
      </c>
      <c r="B110" t="s">
        <v>1480</v>
      </c>
      <c r="C110" s="35">
        <v>0.5</v>
      </c>
      <c r="D110" s="35">
        <v>1000000</v>
      </c>
      <c r="M110" s="403">
        <v>1</v>
      </c>
    </row>
    <row r="111" spans="1:13" outlineLevel="1"/>
    <row r="112" spans="1:13" outlineLevel="1"/>
    <row r="113" spans="1:10" outlineLevel="1">
      <c r="A113" s="191" t="s">
        <v>1481</v>
      </c>
    </row>
    <row r="114" spans="1:10" ht="66.75" outlineLevel="1">
      <c r="C114" s="127" t="s">
        <v>1232</v>
      </c>
      <c r="D114" s="127" t="s">
        <v>1231</v>
      </c>
      <c r="E114" s="127" t="s">
        <v>1482</v>
      </c>
      <c r="F114" s="127" t="s">
        <v>1483</v>
      </c>
      <c r="G114" s="127" t="s">
        <v>1484</v>
      </c>
      <c r="H114" s="127"/>
      <c r="I114" s="127"/>
    </row>
    <row r="115" spans="1:10" outlineLevel="1">
      <c r="A115">
        <v>1</v>
      </c>
      <c r="B115" s="477" t="s">
        <v>1485</v>
      </c>
      <c r="C115" s="477" t="b">
        <v>0</v>
      </c>
      <c r="D115" s="477" t="b">
        <v>0</v>
      </c>
      <c r="E115" s="477" t="s">
        <v>34</v>
      </c>
      <c r="F115" s="477" t="s">
        <v>34</v>
      </c>
      <c r="G115" s="477" t="s">
        <v>34</v>
      </c>
    </row>
    <row r="116" spans="1:10" outlineLevel="1">
      <c r="A116">
        <v>2</v>
      </c>
      <c r="B116" s="477" t="s">
        <v>1486</v>
      </c>
      <c r="C116" s="477" t="b">
        <v>1</v>
      </c>
      <c r="D116" s="477" t="b">
        <v>1</v>
      </c>
      <c r="E116" s="477">
        <v>1</v>
      </c>
      <c r="F116" s="477">
        <v>3.0000000000000001E-6</v>
      </c>
      <c r="G116" s="477" t="s">
        <v>34</v>
      </c>
    </row>
    <row r="117" spans="1:10" outlineLevel="1">
      <c r="A117">
        <v>3</v>
      </c>
      <c r="B117" s="477" t="s">
        <v>1487</v>
      </c>
      <c r="C117" s="477" t="b">
        <v>1</v>
      </c>
      <c r="D117" s="477" t="b">
        <v>1</v>
      </c>
      <c r="E117" s="477">
        <v>1</v>
      </c>
      <c r="F117" s="477">
        <v>5.0000000000000004E-6</v>
      </c>
      <c r="G117" s="477" t="s">
        <v>34</v>
      </c>
    </row>
    <row r="118" spans="1:10" outlineLevel="1">
      <c r="A118">
        <v>4</v>
      </c>
      <c r="B118" s="477" t="s">
        <v>1488</v>
      </c>
      <c r="C118" s="477" t="b">
        <v>1</v>
      </c>
      <c r="D118" s="477" t="b">
        <v>1</v>
      </c>
      <c r="E118" s="477">
        <v>2</v>
      </c>
      <c r="F118" s="477" t="s">
        <v>34</v>
      </c>
      <c r="G118" s="477">
        <v>0.3</v>
      </c>
    </row>
    <row r="119" spans="1:10" outlineLevel="1">
      <c r="A119">
        <v>5</v>
      </c>
      <c r="B119" s="477" t="s">
        <v>1489</v>
      </c>
      <c r="C119" s="477" t="b">
        <v>1</v>
      </c>
      <c r="D119" s="477" t="b">
        <v>1</v>
      </c>
      <c r="E119" s="477">
        <v>2</v>
      </c>
      <c r="F119" s="477" t="s">
        <v>34</v>
      </c>
      <c r="G119" s="477">
        <v>0.7</v>
      </c>
    </row>
    <row r="121" spans="1:10">
      <c r="A121" s="191" t="s">
        <v>933</v>
      </c>
      <c r="B121" s="16"/>
      <c r="C121" t="s">
        <v>932</v>
      </c>
    </row>
    <row r="122" spans="1:10" outlineLevel="1">
      <c r="C122" s="182" t="s">
        <v>1245</v>
      </c>
      <c r="D122" s="182" t="s">
        <v>876</v>
      </c>
      <c r="E122" s="179" t="s">
        <v>1245</v>
      </c>
      <c r="F122" s="179"/>
      <c r="G122" s="179"/>
      <c r="H122" s="179" t="s">
        <v>876</v>
      </c>
      <c r="I122" s="179"/>
      <c r="J122" s="179"/>
    </row>
    <row r="123" spans="1:10" ht="94.5" outlineLevel="1">
      <c r="C123" s="175" t="s">
        <v>860</v>
      </c>
      <c r="D123" s="174"/>
      <c r="E123" s="175" t="s">
        <v>862</v>
      </c>
      <c r="F123" s="175" t="s">
        <v>863</v>
      </c>
      <c r="G123" s="175" t="s">
        <v>864</v>
      </c>
      <c r="H123" s="175" t="s">
        <v>862</v>
      </c>
      <c r="I123" s="175" t="s">
        <v>863</v>
      </c>
      <c r="J123" s="175" t="s">
        <v>864</v>
      </c>
    </row>
    <row r="124" spans="1:10" outlineLevel="1">
      <c r="B124" s="32" t="s">
        <v>861</v>
      </c>
      <c r="C124" s="174"/>
      <c r="D124" s="174"/>
      <c r="E124" s="343">
        <v>0.5</v>
      </c>
      <c r="F124" s="343">
        <v>0.85</v>
      </c>
      <c r="G124" s="343">
        <v>1</v>
      </c>
      <c r="H124" s="343">
        <v>0.5</v>
      </c>
      <c r="I124" s="343">
        <v>0.85</v>
      </c>
      <c r="J124" s="343">
        <v>1</v>
      </c>
    </row>
    <row r="125" spans="1:10" outlineLevel="1">
      <c r="A125">
        <v>1</v>
      </c>
      <c r="B125" t="s">
        <v>857</v>
      </c>
      <c r="C125" s="344">
        <v>0.02</v>
      </c>
      <c r="D125" s="344">
        <v>0.11</v>
      </c>
      <c r="E125" s="345">
        <f t="shared" ref="E125:G127" si="44">$C125*E$124</f>
        <v>0.01</v>
      </c>
      <c r="F125" s="346">
        <f t="shared" si="44"/>
        <v>1.7000000000000001E-2</v>
      </c>
      <c r="G125" s="347">
        <f t="shared" si="44"/>
        <v>0.02</v>
      </c>
      <c r="H125" s="345">
        <f t="shared" ref="H125:J127" si="45">$D125*H$124</f>
        <v>5.5E-2</v>
      </c>
      <c r="I125" s="346">
        <f t="shared" si="45"/>
        <v>9.35E-2</v>
      </c>
      <c r="J125" s="347">
        <f t="shared" si="45"/>
        <v>0.11</v>
      </c>
    </row>
    <row r="126" spans="1:10" outlineLevel="1">
      <c r="A126">
        <v>2</v>
      </c>
      <c r="B126" t="s">
        <v>858</v>
      </c>
      <c r="C126" s="344">
        <v>-0.06</v>
      </c>
      <c r="D126" s="344">
        <v>0.01</v>
      </c>
      <c r="E126" s="348">
        <f t="shared" si="44"/>
        <v>-0.03</v>
      </c>
      <c r="F126" s="174">
        <f t="shared" si="44"/>
        <v>-5.0999999999999997E-2</v>
      </c>
      <c r="G126" s="349">
        <f t="shared" si="44"/>
        <v>-0.06</v>
      </c>
      <c r="H126" s="348">
        <f t="shared" si="45"/>
        <v>5.0000000000000001E-3</v>
      </c>
      <c r="I126" s="174">
        <f t="shared" si="45"/>
        <v>8.5000000000000006E-3</v>
      </c>
      <c r="J126" s="349">
        <f t="shared" si="45"/>
        <v>0.01</v>
      </c>
    </row>
    <row r="127" spans="1:10" outlineLevel="1">
      <c r="A127">
        <v>3</v>
      </c>
      <c r="B127" t="s">
        <v>859</v>
      </c>
      <c r="C127" s="344">
        <v>0.1</v>
      </c>
      <c r="D127" s="344">
        <v>0.2</v>
      </c>
      <c r="E127" s="350">
        <f t="shared" si="44"/>
        <v>0.05</v>
      </c>
      <c r="F127" s="351">
        <f t="shared" si="44"/>
        <v>8.5000000000000006E-2</v>
      </c>
      <c r="G127" s="352">
        <f t="shared" si="44"/>
        <v>0.1</v>
      </c>
      <c r="H127" s="350">
        <f t="shared" si="45"/>
        <v>0.1</v>
      </c>
      <c r="I127" s="351">
        <f t="shared" si="45"/>
        <v>0.17</v>
      </c>
      <c r="J127" s="352">
        <f t="shared" si="45"/>
        <v>0.2</v>
      </c>
    </row>
    <row r="128" spans="1:10" outlineLevel="1"/>
    <row r="129" spans="1:192">
      <c r="BX129" t="s">
        <v>1185</v>
      </c>
      <c r="CE129" t="s">
        <v>1185</v>
      </c>
    </row>
    <row r="130" spans="1:192" ht="17.25">
      <c r="A130" s="226" t="s">
        <v>1191</v>
      </c>
      <c r="X130" s="16" t="str">
        <f>"Grazing Intensity (BBB &amp; Mat) for TOL:"&amp;D.TOLDesc</f>
        <v xml:space="preserve">Grazing Intensity (BBB &amp; Mat) for TOL:Aut </v>
      </c>
      <c r="AS130" s="16" t="str">
        <f>"GI (BBT) for TOL:"&amp;D.TOLDesc</f>
        <v xml:space="preserve">GI (BBT) for TOL:Aut </v>
      </c>
      <c r="BO130" s="170" t="str">
        <f>"GI - SW Victoria BBB (&amp;Mat) for TOL:"&amp;D.TOLDesc</f>
        <v xml:space="preserve">GI - SW Victoria BBB (&amp;Mat) for TOL:Aut </v>
      </c>
      <c r="BP130" s="147"/>
      <c r="BQ130" s="147"/>
      <c r="BR130" s="147"/>
      <c r="BS130" s="147"/>
      <c r="BT130" s="147"/>
      <c r="BU130" s="147"/>
      <c r="BV130" s="147"/>
      <c r="BW130" s="147"/>
      <c r="BX130" s="147"/>
      <c r="BY130" s="147"/>
      <c r="BZ130" s="147"/>
      <c r="CA130" s="147"/>
      <c r="CB130" s="171"/>
      <c r="CC130" s="147"/>
      <c r="CD130" s="147"/>
      <c r="CE130" s="147"/>
      <c r="CF130" s="147"/>
      <c r="CG130" s="147"/>
      <c r="CH130" s="147"/>
      <c r="CI130" s="171"/>
      <c r="CJ130" s="172" t="str">
        <f>"GI - SW Victoria BBT for TOL:"&amp;D.TOLDesc</f>
        <v xml:space="preserve">GI - SW Victoria BBT for TOL:Aut </v>
      </c>
      <c r="CK130" s="147"/>
      <c r="CL130" s="147"/>
      <c r="CM130" s="147"/>
      <c r="CN130" s="147"/>
      <c r="CO130" s="147"/>
      <c r="CP130" s="147"/>
      <c r="CQ130" s="147"/>
      <c r="CR130" s="147"/>
      <c r="CS130" s="147"/>
      <c r="CT130" s="147"/>
      <c r="CU130" s="147"/>
      <c r="CV130" s="147"/>
      <c r="CW130" s="173"/>
      <c r="CX130" s="147"/>
      <c r="CY130" s="147"/>
      <c r="CZ130" s="147"/>
      <c r="DA130" s="147"/>
      <c r="DB130" s="147"/>
      <c r="DC130" s="147"/>
      <c r="DD130" s="173"/>
      <c r="DE130" s="170" t="str">
        <f>"GI - Great Southern BBB (&amp;Mat) for TOL:"&amp;D.TOLDesc</f>
        <v xml:space="preserve">GI - Great Southern BBB (&amp;Mat) for TOL:Aut </v>
      </c>
      <c r="DF130" s="147"/>
      <c r="DG130" s="147"/>
      <c r="DH130" s="147"/>
      <c r="DI130" s="147"/>
      <c r="DJ130" s="147"/>
      <c r="DK130" s="147"/>
      <c r="DL130" s="147"/>
      <c r="DM130" s="147"/>
      <c r="DN130" s="147"/>
      <c r="DO130" s="147"/>
      <c r="DP130" s="147"/>
      <c r="DQ130" s="147"/>
      <c r="DR130" s="171"/>
      <c r="DS130" s="147"/>
      <c r="DT130" s="147"/>
      <c r="DU130" s="147"/>
      <c r="DV130" s="147"/>
      <c r="DW130" s="147"/>
      <c r="DX130" s="147"/>
      <c r="DY130" s="171"/>
      <c r="DZ130" s="172" t="str">
        <f>"GI - Great Southern BBT for TOL:"&amp;D.TOLDesc</f>
        <v xml:space="preserve">GI - Great Southern BBT for TOL:Aut </v>
      </c>
      <c r="EA130" s="147"/>
      <c r="EB130" s="147"/>
      <c r="EC130" s="147"/>
      <c r="ED130" s="147"/>
      <c r="EE130" s="147"/>
      <c r="EF130" s="147"/>
      <c r="EG130" s="147"/>
      <c r="EH130" s="147"/>
      <c r="EI130" s="147"/>
      <c r="EJ130" s="147"/>
      <c r="EK130" s="147"/>
      <c r="EL130" s="147"/>
      <c r="EM130" s="173"/>
      <c r="EN130" s="147"/>
      <c r="EO130" s="147"/>
      <c r="EP130" s="147"/>
      <c r="EQ130" s="147"/>
      <c r="ER130" s="147"/>
      <c r="ES130" s="147"/>
      <c r="ET130" s="173"/>
      <c r="EU130" s="170" t="str">
        <f>"GI - Central Wheatbelt BBB (&amp;Mat) for TOL:"&amp;D.TOLDesc</f>
        <v xml:space="preserve">GI - Central Wheatbelt BBB (&amp;Mat) for TOL:Aut </v>
      </c>
      <c r="EV130" s="147"/>
      <c r="EW130" s="147"/>
      <c r="EX130" s="147"/>
      <c r="EY130" s="147"/>
      <c r="EZ130" s="147"/>
      <c r="FA130" s="147"/>
      <c r="FB130" s="147"/>
      <c r="FC130" s="147"/>
      <c r="FD130" s="147"/>
      <c r="FE130" s="147"/>
      <c r="FF130" s="147"/>
      <c r="FG130" s="147"/>
      <c r="FH130" s="171"/>
      <c r="FI130" s="147"/>
      <c r="FJ130" s="147"/>
      <c r="FK130" s="147"/>
      <c r="FL130" s="147"/>
      <c r="FM130" s="147"/>
      <c r="FN130" s="147"/>
      <c r="FO130" s="171"/>
      <c r="FP130" s="170" t="str">
        <f>"GI - Central Wheatbelt BBT for TOL:"&amp;D.TOLDesc</f>
        <v xml:space="preserve">GI - Central Wheatbelt BBT for TOL:Aut </v>
      </c>
      <c r="FQ130" s="147"/>
      <c r="FR130" s="147"/>
      <c r="FS130" s="147"/>
      <c r="FT130" s="147"/>
      <c r="FU130" s="147"/>
      <c r="FV130" s="147"/>
      <c r="FW130" s="147"/>
      <c r="FX130" s="147"/>
      <c r="FY130" s="147"/>
      <c r="FZ130" s="147"/>
      <c r="GA130" s="147"/>
      <c r="GB130" s="147"/>
      <c r="GC130" s="173"/>
      <c r="GD130" s="147"/>
      <c r="GE130" s="147"/>
      <c r="GF130" s="147"/>
      <c r="GG130" s="147"/>
      <c r="GH130" s="147"/>
      <c r="GI130" s="147"/>
      <c r="GJ130" s="173"/>
    </row>
    <row r="131" spans="1:192" ht="132.75" outlineLevel="1">
      <c r="A131" s="174"/>
      <c r="B131" s="174"/>
      <c r="C131" s="175" t="s">
        <v>872</v>
      </c>
      <c r="D131" s="175" t="s">
        <v>873</v>
      </c>
      <c r="E131" s="175" t="s">
        <v>1252</v>
      </c>
      <c r="F131" s="175" t="s">
        <v>289</v>
      </c>
      <c r="G131" s="175" t="s">
        <v>290</v>
      </c>
      <c r="H131" s="175" t="s">
        <v>1009</v>
      </c>
      <c r="I131" s="175" t="s">
        <v>1004</v>
      </c>
      <c r="J131" s="175" t="s">
        <v>1010</v>
      </c>
      <c r="K131" s="175" t="s">
        <v>1008</v>
      </c>
      <c r="L131" s="175" t="s">
        <v>871</v>
      </c>
      <c r="M131" s="175" t="s">
        <v>1077</v>
      </c>
      <c r="N131" s="175" t="s">
        <v>397</v>
      </c>
      <c r="O131" s="175" t="s">
        <v>1684</v>
      </c>
      <c r="P131" s="175" t="s">
        <v>1685</v>
      </c>
      <c r="Q131" s="174"/>
      <c r="X131" s="30" t="s">
        <v>902</v>
      </c>
      <c r="Y131" s="30" t="s">
        <v>903</v>
      </c>
      <c r="Z131" s="30" t="s">
        <v>904</v>
      </c>
      <c r="AA131" s="30" t="s">
        <v>905</v>
      </c>
      <c r="AB131" s="30" t="s">
        <v>906</v>
      </c>
      <c r="AC131" s="30" t="s">
        <v>907</v>
      </c>
      <c r="AD131" s="30" t="s">
        <v>908</v>
      </c>
      <c r="AE131" s="30" t="s">
        <v>902</v>
      </c>
      <c r="AF131" s="30" t="s">
        <v>903</v>
      </c>
      <c r="AG131" s="30" t="s">
        <v>904</v>
      </c>
      <c r="AH131" s="30" t="s">
        <v>905</v>
      </c>
      <c r="AI131" s="30" t="s">
        <v>906</v>
      </c>
      <c r="AJ131" s="30" t="s">
        <v>907</v>
      </c>
      <c r="AK131" s="30" t="s">
        <v>908</v>
      </c>
      <c r="AL131" s="30" t="s">
        <v>902</v>
      </c>
      <c r="AM131" s="30" t="s">
        <v>903</v>
      </c>
      <c r="AN131" s="30" t="s">
        <v>904</v>
      </c>
      <c r="AO131" s="30" t="s">
        <v>905</v>
      </c>
      <c r="AP131" s="30" t="s">
        <v>906</v>
      </c>
      <c r="AQ131" s="30" t="s">
        <v>907</v>
      </c>
      <c r="AR131" s="30" t="s">
        <v>908</v>
      </c>
      <c r="AS131" s="30" t="s">
        <v>902</v>
      </c>
      <c r="AT131" s="30" t="s">
        <v>903</v>
      </c>
      <c r="AU131" s="30" t="s">
        <v>904</v>
      </c>
      <c r="AV131" s="30" t="s">
        <v>905</v>
      </c>
      <c r="AW131" s="30" t="s">
        <v>906</v>
      </c>
      <c r="AX131" s="30" t="s">
        <v>907</v>
      </c>
      <c r="AY131" s="30" t="s">
        <v>908</v>
      </c>
      <c r="AZ131" s="30" t="s">
        <v>902</v>
      </c>
      <c r="BA131" s="30" t="s">
        <v>903</v>
      </c>
      <c r="BB131" s="30" t="s">
        <v>904</v>
      </c>
      <c r="BC131" s="30" t="s">
        <v>905</v>
      </c>
      <c r="BD131" s="30" t="s">
        <v>906</v>
      </c>
      <c r="BE131" s="30" t="s">
        <v>907</v>
      </c>
      <c r="BF131" s="30" t="s">
        <v>908</v>
      </c>
      <c r="BG131" s="30" t="s">
        <v>902</v>
      </c>
      <c r="BH131" s="30" t="s">
        <v>903</v>
      </c>
      <c r="BI131" s="30" t="s">
        <v>904</v>
      </c>
      <c r="BJ131" s="30" t="s">
        <v>905</v>
      </c>
      <c r="BK131" s="30" t="s">
        <v>906</v>
      </c>
      <c r="BL131" s="30" t="s">
        <v>907</v>
      </c>
      <c r="BM131" s="30" t="s">
        <v>908</v>
      </c>
      <c r="BO131" s="159" t="s">
        <v>902</v>
      </c>
      <c r="BP131" s="30" t="s">
        <v>903</v>
      </c>
      <c r="BQ131" s="30" t="s">
        <v>904</v>
      </c>
      <c r="BR131" s="30" t="s">
        <v>905</v>
      </c>
      <c r="BS131" s="30" t="s">
        <v>906</v>
      </c>
      <c r="BT131" s="30" t="s">
        <v>907</v>
      </c>
      <c r="BU131" s="167" t="s">
        <v>908</v>
      </c>
      <c r="BV131" s="30" t="s">
        <v>902</v>
      </c>
      <c r="BW131" s="30" t="s">
        <v>903</v>
      </c>
      <c r="BX131" s="30" t="s">
        <v>904</v>
      </c>
      <c r="BY131" s="30" t="s">
        <v>905</v>
      </c>
      <c r="BZ131" s="30" t="s">
        <v>906</v>
      </c>
      <c r="CA131" s="30" t="s">
        <v>907</v>
      </c>
      <c r="CB131" s="167" t="s">
        <v>908</v>
      </c>
      <c r="CC131" s="30" t="s">
        <v>902</v>
      </c>
      <c r="CD131" s="30" t="s">
        <v>903</v>
      </c>
      <c r="CE131" s="30" t="s">
        <v>904</v>
      </c>
      <c r="CF131" s="30" t="s">
        <v>905</v>
      </c>
      <c r="CG131" s="30" t="s">
        <v>906</v>
      </c>
      <c r="CH131" s="30" t="s">
        <v>907</v>
      </c>
      <c r="CI131" s="163" t="s">
        <v>908</v>
      </c>
      <c r="CJ131" s="159" t="s">
        <v>902</v>
      </c>
      <c r="CK131" s="30" t="s">
        <v>903</v>
      </c>
      <c r="CL131" s="30" t="s">
        <v>904</v>
      </c>
      <c r="CM131" s="30" t="s">
        <v>905</v>
      </c>
      <c r="CN131" s="30" t="s">
        <v>906</v>
      </c>
      <c r="CO131" s="30" t="s">
        <v>907</v>
      </c>
      <c r="CP131" s="167" t="s">
        <v>908</v>
      </c>
      <c r="CQ131" s="30" t="s">
        <v>902</v>
      </c>
      <c r="CR131" s="30" t="s">
        <v>903</v>
      </c>
      <c r="CS131" s="30" t="s">
        <v>904</v>
      </c>
      <c r="CT131" s="30" t="s">
        <v>905</v>
      </c>
      <c r="CU131" s="30" t="s">
        <v>906</v>
      </c>
      <c r="CV131" s="30" t="s">
        <v>907</v>
      </c>
      <c r="CW131" s="167" t="s">
        <v>908</v>
      </c>
      <c r="CX131" s="30" t="s">
        <v>902</v>
      </c>
      <c r="CY131" s="30" t="s">
        <v>903</v>
      </c>
      <c r="CZ131" s="30" t="s">
        <v>904</v>
      </c>
      <c r="DA131" s="30" t="s">
        <v>905</v>
      </c>
      <c r="DB131" s="30" t="s">
        <v>906</v>
      </c>
      <c r="DC131" s="30" t="s">
        <v>907</v>
      </c>
      <c r="DD131" s="163" t="s">
        <v>908</v>
      </c>
      <c r="DE131" s="159" t="s">
        <v>902</v>
      </c>
      <c r="DF131" s="30" t="s">
        <v>903</v>
      </c>
      <c r="DG131" s="30" t="s">
        <v>904</v>
      </c>
      <c r="DH131" s="30" t="s">
        <v>905</v>
      </c>
      <c r="DI131" s="30" t="s">
        <v>906</v>
      </c>
      <c r="DJ131" s="30" t="s">
        <v>907</v>
      </c>
      <c r="DK131" s="167" t="s">
        <v>908</v>
      </c>
      <c r="DL131" s="30" t="s">
        <v>902</v>
      </c>
      <c r="DM131" s="30" t="s">
        <v>903</v>
      </c>
      <c r="DN131" s="30" t="s">
        <v>904</v>
      </c>
      <c r="DO131" s="30" t="s">
        <v>905</v>
      </c>
      <c r="DP131" s="30" t="s">
        <v>906</v>
      </c>
      <c r="DQ131" s="30" t="s">
        <v>907</v>
      </c>
      <c r="DR131" s="167" t="s">
        <v>908</v>
      </c>
      <c r="DS131" s="30" t="s">
        <v>902</v>
      </c>
      <c r="DT131" s="30" t="s">
        <v>903</v>
      </c>
      <c r="DU131" s="30" t="s">
        <v>904</v>
      </c>
      <c r="DV131" s="30" t="s">
        <v>905</v>
      </c>
      <c r="DW131" s="30" t="s">
        <v>906</v>
      </c>
      <c r="DX131" s="30" t="s">
        <v>907</v>
      </c>
      <c r="DY131" s="163" t="s">
        <v>908</v>
      </c>
      <c r="DZ131" s="159" t="s">
        <v>902</v>
      </c>
      <c r="EA131" s="30" t="s">
        <v>903</v>
      </c>
      <c r="EB131" s="30" t="s">
        <v>904</v>
      </c>
      <c r="EC131" s="30" t="s">
        <v>905</v>
      </c>
      <c r="ED131" s="30" t="s">
        <v>906</v>
      </c>
      <c r="EE131" s="30" t="s">
        <v>907</v>
      </c>
      <c r="EF131" s="167" t="s">
        <v>908</v>
      </c>
      <c r="EG131" s="30" t="s">
        <v>902</v>
      </c>
      <c r="EH131" s="30" t="s">
        <v>903</v>
      </c>
      <c r="EI131" s="30" t="s">
        <v>904</v>
      </c>
      <c r="EJ131" s="30" t="s">
        <v>905</v>
      </c>
      <c r="EK131" s="30" t="s">
        <v>906</v>
      </c>
      <c r="EL131" s="30" t="s">
        <v>907</v>
      </c>
      <c r="EM131" s="167" t="s">
        <v>908</v>
      </c>
      <c r="EN131" s="30" t="s">
        <v>902</v>
      </c>
      <c r="EO131" s="30" t="s">
        <v>903</v>
      </c>
      <c r="EP131" s="30" t="s">
        <v>904</v>
      </c>
      <c r="EQ131" s="30" t="s">
        <v>905</v>
      </c>
      <c r="ER131" s="30" t="s">
        <v>906</v>
      </c>
      <c r="ES131" s="30" t="s">
        <v>907</v>
      </c>
      <c r="ET131" s="163" t="s">
        <v>908</v>
      </c>
      <c r="EU131" s="159" t="s">
        <v>902</v>
      </c>
      <c r="EV131" s="30" t="s">
        <v>903</v>
      </c>
      <c r="EW131" s="30" t="s">
        <v>904</v>
      </c>
      <c r="EX131" s="30" t="s">
        <v>905</v>
      </c>
      <c r="EY131" s="30" t="s">
        <v>906</v>
      </c>
      <c r="EZ131" s="30" t="s">
        <v>907</v>
      </c>
      <c r="FA131" s="167" t="s">
        <v>908</v>
      </c>
      <c r="FB131" s="30" t="s">
        <v>902</v>
      </c>
      <c r="FC131" s="30" t="s">
        <v>903</v>
      </c>
      <c r="FD131" s="30" t="s">
        <v>904</v>
      </c>
      <c r="FE131" s="30" t="s">
        <v>905</v>
      </c>
      <c r="FF131" s="30" t="s">
        <v>906</v>
      </c>
      <c r="FG131" s="30" t="s">
        <v>907</v>
      </c>
      <c r="FH131" s="167" t="s">
        <v>908</v>
      </c>
      <c r="FI131" s="30" t="s">
        <v>902</v>
      </c>
      <c r="FJ131" s="30" t="s">
        <v>903</v>
      </c>
      <c r="FK131" s="30" t="s">
        <v>904</v>
      </c>
      <c r="FL131" s="30" t="s">
        <v>905</v>
      </c>
      <c r="FM131" s="30" t="s">
        <v>906</v>
      </c>
      <c r="FN131" s="30" t="s">
        <v>907</v>
      </c>
      <c r="FO131" s="163" t="s">
        <v>908</v>
      </c>
      <c r="FP131" s="159" t="s">
        <v>902</v>
      </c>
      <c r="FQ131" s="30" t="s">
        <v>903</v>
      </c>
      <c r="FR131" s="30" t="s">
        <v>904</v>
      </c>
      <c r="FS131" s="30" t="s">
        <v>905</v>
      </c>
      <c r="FT131" s="30" t="s">
        <v>906</v>
      </c>
      <c r="FU131" s="30" t="s">
        <v>907</v>
      </c>
      <c r="FV131" s="167" t="s">
        <v>908</v>
      </c>
      <c r="FW131" s="30" t="s">
        <v>902</v>
      </c>
      <c r="FX131" s="30" t="s">
        <v>903</v>
      </c>
      <c r="FY131" s="30" t="s">
        <v>904</v>
      </c>
      <c r="FZ131" s="30" t="s">
        <v>905</v>
      </c>
      <c r="GA131" s="30" t="s">
        <v>906</v>
      </c>
      <c r="GB131" s="30" t="s">
        <v>907</v>
      </c>
      <c r="GC131" s="167" t="s">
        <v>908</v>
      </c>
      <c r="GD131" s="30" t="s">
        <v>902</v>
      </c>
      <c r="GE131" s="30" t="s">
        <v>903</v>
      </c>
      <c r="GF131" s="30" t="s">
        <v>904</v>
      </c>
      <c r="GG131" s="30" t="s">
        <v>905</v>
      </c>
      <c r="GH131" s="30" t="s">
        <v>906</v>
      </c>
      <c r="GI131" s="30" t="s">
        <v>907</v>
      </c>
      <c r="GJ131" s="163" t="s">
        <v>908</v>
      </c>
    </row>
    <row r="132" spans="1:192" ht="36" outlineLevel="1">
      <c r="A132" s="174"/>
      <c r="B132" s="174"/>
      <c r="C132" s="176" t="s">
        <v>875</v>
      </c>
      <c r="D132" s="177" t="s">
        <v>874</v>
      </c>
      <c r="E132" s="177"/>
      <c r="F132" s="178"/>
      <c r="G132" s="178"/>
      <c r="H132" s="178"/>
      <c r="I132" s="178"/>
      <c r="J132" s="178"/>
      <c r="K132" s="178"/>
      <c r="L132" s="178"/>
      <c r="M132" s="178"/>
      <c r="N132" s="178"/>
      <c r="O132" s="179"/>
      <c r="P132" s="179"/>
      <c r="Q132" s="174"/>
      <c r="X132" s="129" t="s">
        <v>1186</v>
      </c>
      <c r="Y132" s="130"/>
      <c r="Z132" s="130"/>
      <c r="AA132" s="130"/>
      <c r="AB132" s="130"/>
      <c r="AC132" s="130"/>
      <c r="AD132" s="130"/>
      <c r="AE132" s="129" t="s">
        <v>1187</v>
      </c>
      <c r="AF132" s="130"/>
      <c r="AG132" s="130"/>
      <c r="AH132" s="130"/>
      <c r="AI132" s="130"/>
      <c r="AJ132" s="130"/>
      <c r="AK132" s="130"/>
      <c r="AL132" s="129" t="s">
        <v>1188</v>
      </c>
      <c r="AM132" s="130"/>
      <c r="AN132" s="130"/>
      <c r="AO132" s="130"/>
      <c r="AP132" s="130"/>
      <c r="AQ132" s="130"/>
      <c r="AR132" s="130"/>
      <c r="AS132" s="129" t="s">
        <v>1186</v>
      </c>
      <c r="AT132" s="130"/>
      <c r="AU132" s="130"/>
      <c r="AV132" s="130"/>
      <c r="AW132" s="130"/>
      <c r="AX132" s="130"/>
      <c r="AY132" s="130"/>
      <c r="AZ132" s="129" t="s">
        <v>1187</v>
      </c>
      <c r="BA132" s="130"/>
      <c r="BB132" s="130"/>
      <c r="BC132" s="130"/>
      <c r="BD132" s="130"/>
      <c r="BE132" s="130"/>
      <c r="BF132" s="130"/>
      <c r="BG132" s="129" t="s">
        <v>1188</v>
      </c>
      <c r="BH132" s="130"/>
      <c r="BI132" s="130"/>
      <c r="BJ132" s="130"/>
      <c r="BK132" s="130"/>
      <c r="BL132" s="130"/>
      <c r="BM132" s="130"/>
      <c r="BO132" s="160" t="s">
        <v>1186</v>
      </c>
      <c r="BP132" s="130"/>
      <c r="BQ132" s="130"/>
      <c r="BR132" s="130"/>
      <c r="BS132" s="130"/>
      <c r="BT132" s="130"/>
      <c r="BU132" s="168"/>
      <c r="BV132" s="129" t="s">
        <v>1187</v>
      </c>
      <c r="BW132" s="130"/>
      <c r="BX132" s="130"/>
      <c r="BY132" s="130"/>
      <c r="BZ132" s="130"/>
      <c r="CA132" s="130"/>
      <c r="CB132" s="168"/>
      <c r="CC132" s="129" t="s">
        <v>1188</v>
      </c>
      <c r="CD132" s="130"/>
      <c r="CE132" s="130"/>
      <c r="CF132" s="130"/>
      <c r="CG132" s="130"/>
      <c r="CH132" s="130"/>
      <c r="CI132" s="164"/>
      <c r="CJ132" s="160" t="s">
        <v>1186</v>
      </c>
      <c r="CK132" s="130"/>
      <c r="CL132" s="130"/>
      <c r="CM132" s="130"/>
      <c r="CN132" s="130"/>
      <c r="CO132" s="130"/>
      <c r="CP132" s="168"/>
      <c r="CQ132" s="129" t="s">
        <v>1187</v>
      </c>
      <c r="CR132" s="130"/>
      <c r="CS132" s="130"/>
      <c r="CT132" s="130"/>
      <c r="CU132" s="130"/>
      <c r="CV132" s="130"/>
      <c r="CW132" s="168"/>
      <c r="CX132" s="129" t="s">
        <v>1188</v>
      </c>
      <c r="CY132" s="130"/>
      <c r="CZ132" s="130"/>
      <c r="DA132" s="130"/>
      <c r="DB132" s="130"/>
      <c r="DC132" s="130"/>
      <c r="DD132" s="164"/>
      <c r="DE132" s="160" t="s">
        <v>1186</v>
      </c>
      <c r="DF132" s="130"/>
      <c r="DG132" s="130"/>
      <c r="DH132" s="130"/>
      <c r="DI132" s="130"/>
      <c r="DJ132" s="130"/>
      <c r="DK132" s="168"/>
      <c r="DL132" s="129" t="s">
        <v>1187</v>
      </c>
      <c r="DM132" s="130"/>
      <c r="DN132" s="130"/>
      <c r="DO132" s="130"/>
      <c r="DP132" s="130"/>
      <c r="DQ132" s="130"/>
      <c r="DR132" s="168"/>
      <c r="DS132" s="129" t="s">
        <v>1188</v>
      </c>
      <c r="DT132" s="130"/>
      <c r="DU132" s="130"/>
      <c r="DV132" s="130"/>
      <c r="DW132" s="130"/>
      <c r="DX132" s="130"/>
      <c r="DY132" s="164"/>
      <c r="DZ132" s="160" t="s">
        <v>1186</v>
      </c>
      <c r="EA132" s="130"/>
      <c r="EB132" s="130"/>
      <c r="EC132" s="130"/>
      <c r="ED132" s="130"/>
      <c r="EE132" s="130"/>
      <c r="EF132" s="168"/>
      <c r="EG132" s="129" t="s">
        <v>1187</v>
      </c>
      <c r="EH132" s="130"/>
      <c r="EI132" s="130"/>
      <c r="EJ132" s="130"/>
      <c r="EK132" s="130"/>
      <c r="EL132" s="130"/>
      <c r="EM132" s="168"/>
      <c r="EN132" s="129" t="s">
        <v>1188</v>
      </c>
      <c r="EO132" s="130"/>
      <c r="EP132" s="130"/>
      <c r="EQ132" s="130"/>
      <c r="ER132" s="130"/>
      <c r="ES132" s="130"/>
      <c r="ET132" s="164"/>
      <c r="EU132" s="160" t="s">
        <v>1186</v>
      </c>
      <c r="EV132" s="130"/>
      <c r="EW132" s="130"/>
      <c r="EX132" s="130"/>
      <c r="EY132" s="130"/>
      <c r="EZ132" s="130"/>
      <c r="FA132" s="168"/>
      <c r="FB132" s="129" t="s">
        <v>1187</v>
      </c>
      <c r="FC132" s="130"/>
      <c r="FD132" s="130"/>
      <c r="FE132" s="130"/>
      <c r="FF132" s="130"/>
      <c r="FG132" s="130"/>
      <c r="FH132" s="168"/>
      <c r="FI132" s="129" t="s">
        <v>1188</v>
      </c>
      <c r="FJ132" s="130"/>
      <c r="FK132" s="130"/>
      <c r="FL132" s="130"/>
      <c r="FM132" s="130"/>
      <c r="FN132" s="130"/>
      <c r="FO132" s="164"/>
      <c r="FP132" s="160" t="s">
        <v>1186</v>
      </c>
      <c r="FQ132" s="130"/>
      <c r="FR132" s="130"/>
      <c r="FS132" s="130"/>
      <c r="FT132" s="130"/>
      <c r="FU132" s="130"/>
      <c r="FV132" s="168"/>
      <c r="FW132" s="129" t="s">
        <v>1187</v>
      </c>
      <c r="FX132" s="130"/>
      <c r="FY132" s="130"/>
      <c r="FZ132" s="130"/>
      <c r="GA132" s="130"/>
      <c r="GB132" s="130"/>
      <c r="GC132" s="168"/>
      <c r="GD132" s="129" t="s">
        <v>1188</v>
      </c>
      <c r="GE132" s="130"/>
      <c r="GF132" s="130"/>
      <c r="GG132" s="130"/>
      <c r="GH132" s="130"/>
      <c r="GI132" s="130"/>
      <c r="GJ132" s="164"/>
    </row>
    <row r="133" spans="1:192" ht="165" outlineLevel="1">
      <c r="A133" s="174">
        <v>1</v>
      </c>
      <c r="B133" s="174"/>
      <c r="C133" s="342">
        <v>0</v>
      </c>
      <c r="D133" s="180" t="b">
        <v>0</v>
      </c>
      <c r="E133" s="180">
        <v>50</v>
      </c>
      <c r="F133" s="339" t="s">
        <v>1253</v>
      </c>
      <c r="G133" s="340">
        <f>IF(F134="","-",F134-1)</f>
        <v>329</v>
      </c>
      <c r="H133" s="340" t="s">
        <v>34</v>
      </c>
      <c r="I133" s="340">
        <v>0</v>
      </c>
      <c r="J133" s="340">
        <v>0</v>
      </c>
      <c r="K133" s="340">
        <v>0</v>
      </c>
      <c r="L133" s="180">
        <v>0</v>
      </c>
      <c r="M133" s="180">
        <f>15*30</f>
        <v>450</v>
      </c>
      <c r="N133" s="183">
        <v>1</v>
      </c>
      <c r="O133" s="174" t="s">
        <v>877</v>
      </c>
      <c r="P133" s="174" t="s">
        <v>880</v>
      </c>
      <c r="Q133" s="174"/>
      <c r="X133" s="185">
        <v>1</v>
      </c>
      <c r="Y133" s="185">
        <f>X133+3</f>
        <v>4</v>
      </c>
      <c r="Z133" s="185">
        <f t="shared" ref="Z133:AD133" si="46">Y133+3</f>
        <v>7</v>
      </c>
      <c r="AA133" s="185">
        <f t="shared" si="46"/>
        <v>10</v>
      </c>
      <c r="AB133" s="185">
        <f t="shared" si="46"/>
        <v>13</v>
      </c>
      <c r="AC133" s="185">
        <f t="shared" si="46"/>
        <v>16</v>
      </c>
      <c r="AD133" s="185">
        <f t="shared" si="46"/>
        <v>19</v>
      </c>
      <c r="AE133" s="186" t="s">
        <v>895</v>
      </c>
      <c r="AF133" s="186" t="s">
        <v>896</v>
      </c>
      <c r="AG133" s="186" t="s">
        <v>897</v>
      </c>
      <c r="AH133" s="186" t="s">
        <v>898</v>
      </c>
      <c r="AI133" s="186" t="s">
        <v>899</v>
      </c>
      <c r="AJ133" s="186" t="s">
        <v>900</v>
      </c>
      <c r="AK133" s="186" t="s">
        <v>901</v>
      </c>
      <c r="AL133" s="186" t="s">
        <v>895</v>
      </c>
      <c r="AM133" s="186" t="s">
        <v>896</v>
      </c>
      <c r="AN133" s="186" t="s">
        <v>897</v>
      </c>
      <c r="AO133" s="186" t="s">
        <v>898</v>
      </c>
      <c r="AP133" s="186" t="s">
        <v>899</v>
      </c>
      <c r="AQ133" s="186" t="s">
        <v>900</v>
      </c>
      <c r="AR133" s="186" t="s">
        <v>901</v>
      </c>
      <c r="AS133" s="185">
        <v>1</v>
      </c>
      <c r="AT133" s="185">
        <f>AS133+3</f>
        <v>4</v>
      </c>
      <c r="AU133" s="185">
        <f t="shared" ref="AU133:AY133" si="47">AT133+3</f>
        <v>7</v>
      </c>
      <c r="AV133" s="185">
        <f t="shared" si="47"/>
        <v>10</v>
      </c>
      <c r="AW133" s="185">
        <f t="shared" si="47"/>
        <v>13</v>
      </c>
      <c r="AX133" s="185">
        <f t="shared" si="47"/>
        <v>16</v>
      </c>
      <c r="AY133" s="185">
        <f t="shared" si="47"/>
        <v>19</v>
      </c>
      <c r="AZ133" s="186" t="s">
        <v>895</v>
      </c>
      <c r="BA133" s="186" t="s">
        <v>896</v>
      </c>
      <c r="BB133" s="186" t="s">
        <v>897</v>
      </c>
      <c r="BC133" s="186" t="s">
        <v>898</v>
      </c>
      <c r="BD133" s="186" t="s">
        <v>899</v>
      </c>
      <c r="BE133" s="186" t="s">
        <v>900</v>
      </c>
      <c r="BF133" s="186" t="s">
        <v>901</v>
      </c>
      <c r="BG133" s="186" t="s">
        <v>895</v>
      </c>
      <c r="BH133" s="186" t="s">
        <v>896</v>
      </c>
      <c r="BI133" s="186" t="s">
        <v>897</v>
      </c>
      <c r="BJ133" s="186" t="s">
        <v>898</v>
      </c>
      <c r="BK133" s="186" t="s">
        <v>899</v>
      </c>
      <c r="BL133" s="186" t="s">
        <v>900</v>
      </c>
      <c r="BM133" s="186" t="s">
        <v>901</v>
      </c>
      <c r="BO133" s="161">
        <v>1</v>
      </c>
      <c r="BP133" s="162">
        <v>4</v>
      </c>
      <c r="BQ133" s="162">
        <v>7</v>
      </c>
      <c r="BR133" s="162">
        <v>10</v>
      </c>
      <c r="BS133" s="162">
        <v>13</v>
      </c>
      <c r="BT133" s="162">
        <v>16</v>
      </c>
      <c r="BU133" s="169">
        <v>19</v>
      </c>
      <c r="BV133" s="162" t="s">
        <v>895</v>
      </c>
      <c r="BW133" s="162" t="s">
        <v>896</v>
      </c>
      <c r="BX133" s="162" t="s">
        <v>897</v>
      </c>
      <c r="BY133" s="162" t="s">
        <v>898</v>
      </c>
      <c r="BZ133" s="162" t="s">
        <v>899</v>
      </c>
      <c r="CA133" s="162" t="s">
        <v>900</v>
      </c>
      <c r="CB133" s="169" t="s">
        <v>901</v>
      </c>
      <c r="CC133" s="162" t="s">
        <v>895</v>
      </c>
      <c r="CD133" s="162" t="s">
        <v>896</v>
      </c>
      <c r="CE133" s="162" t="s">
        <v>897</v>
      </c>
      <c r="CF133" s="162" t="s">
        <v>898</v>
      </c>
      <c r="CG133" s="162" t="s">
        <v>899</v>
      </c>
      <c r="CH133" s="162" t="s">
        <v>900</v>
      </c>
      <c r="CI133" s="165" t="s">
        <v>901</v>
      </c>
      <c r="CJ133" s="161">
        <v>1</v>
      </c>
      <c r="CK133" s="162">
        <v>4</v>
      </c>
      <c r="CL133" s="162">
        <v>7</v>
      </c>
      <c r="CM133" s="162">
        <v>10</v>
      </c>
      <c r="CN133" s="162">
        <v>13</v>
      </c>
      <c r="CO133" s="162">
        <v>16</v>
      </c>
      <c r="CP133" s="169">
        <v>19</v>
      </c>
      <c r="CQ133" s="162" t="s">
        <v>895</v>
      </c>
      <c r="CR133" s="162" t="s">
        <v>896</v>
      </c>
      <c r="CS133" s="162" t="s">
        <v>897</v>
      </c>
      <c r="CT133" s="162" t="s">
        <v>898</v>
      </c>
      <c r="CU133" s="162" t="s">
        <v>899</v>
      </c>
      <c r="CV133" s="162" t="s">
        <v>900</v>
      </c>
      <c r="CW133" s="169" t="s">
        <v>901</v>
      </c>
      <c r="CX133" s="162" t="s">
        <v>895</v>
      </c>
      <c r="CY133" s="162" t="s">
        <v>896</v>
      </c>
      <c r="CZ133" s="162" t="s">
        <v>897</v>
      </c>
      <c r="DA133" s="162" t="s">
        <v>898</v>
      </c>
      <c r="DB133" s="162" t="s">
        <v>899</v>
      </c>
      <c r="DC133" s="162" t="s">
        <v>900</v>
      </c>
      <c r="DD133" s="165" t="s">
        <v>901</v>
      </c>
      <c r="DE133" s="161">
        <v>1</v>
      </c>
      <c r="DF133" s="162">
        <v>4</v>
      </c>
      <c r="DG133" s="162">
        <v>7</v>
      </c>
      <c r="DH133" s="162">
        <v>10</v>
      </c>
      <c r="DI133" s="162">
        <v>13</v>
      </c>
      <c r="DJ133" s="162">
        <v>16</v>
      </c>
      <c r="DK133" s="169">
        <v>19</v>
      </c>
      <c r="DL133" s="162" t="s">
        <v>895</v>
      </c>
      <c r="DM133" s="162" t="s">
        <v>896</v>
      </c>
      <c r="DN133" s="162" t="s">
        <v>897</v>
      </c>
      <c r="DO133" s="162" t="s">
        <v>898</v>
      </c>
      <c r="DP133" s="162" t="s">
        <v>899</v>
      </c>
      <c r="DQ133" s="162" t="s">
        <v>900</v>
      </c>
      <c r="DR133" s="169" t="s">
        <v>901</v>
      </c>
      <c r="DS133" s="162" t="s">
        <v>895</v>
      </c>
      <c r="DT133" s="162" t="s">
        <v>896</v>
      </c>
      <c r="DU133" s="162" t="s">
        <v>897</v>
      </c>
      <c r="DV133" s="162" t="s">
        <v>898</v>
      </c>
      <c r="DW133" s="162" t="s">
        <v>899</v>
      </c>
      <c r="DX133" s="162" t="s">
        <v>900</v>
      </c>
      <c r="DY133" s="165" t="s">
        <v>901</v>
      </c>
      <c r="DZ133" s="161">
        <v>1</v>
      </c>
      <c r="EA133" s="162">
        <v>4</v>
      </c>
      <c r="EB133" s="162">
        <v>7</v>
      </c>
      <c r="EC133" s="162">
        <v>10</v>
      </c>
      <c r="ED133" s="162">
        <v>13</v>
      </c>
      <c r="EE133" s="162">
        <v>16</v>
      </c>
      <c r="EF133" s="169">
        <v>19</v>
      </c>
      <c r="EG133" s="162" t="s">
        <v>895</v>
      </c>
      <c r="EH133" s="162" t="s">
        <v>896</v>
      </c>
      <c r="EI133" s="162" t="s">
        <v>897</v>
      </c>
      <c r="EJ133" s="162" t="s">
        <v>898</v>
      </c>
      <c r="EK133" s="162" t="s">
        <v>899</v>
      </c>
      <c r="EL133" s="162" t="s">
        <v>900</v>
      </c>
      <c r="EM133" s="169" t="s">
        <v>901</v>
      </c>
      <c r="EN133" s="162" t="s">
        <v>895</v>
      </c>
      <c r="EO133" s="162" t="s">
        <v>896</v>
      </c>
      <c r="EP133" s="162" t="s">
        <v>897</v>
      </c>
      <c r="EQ133" s="162" t="s">
        <v>898</v>
      </c>
      <c r="ER133" s="162" t="s">
        <v>899</v>
      </c>
      <c r="ES133" s="162" t="s">
        <v>900</v>
      </c>
      <c r="ET133" s="165" t="s">
        <v>901</v>
      </c>
      <c r="EU133" s="161">
        <v>1</v>
      </c>
      <c r="EV133" s="162">
        <v>4</v>
      </c>
      <c r="EW133" s="162">
        <v>7</v>
      </c>
      <c r="EX133" s="162">
        <v>10</v>
      </c>
      <c r="EY133" s="162">
        <v>13</v>
      </c>
      <c r="EZ133" s="162">
        <v>16</v>
      </c>
      <c r="FA133" s="169">
        <v>19</v>
      </c>
      <c r="FB133" s="162" t="s">
        <v>895</v>
      </c>
      <c r="FC133" s="162" t="s">
        <v>896</v>
      </c>
      <c r="FD133" s="162" t="s">
        <v>897</v>
      </c>
      <c r="FE133" s="162" t="s">
        <v>898</v>
      </c>
      <c r="FF133" s="162" t="s">
        <v>899</v>
      </c>
      <c r="FG133" s="162" t="s">
        <v>900</v>
      </c>
      <c r="FH133" s="169" t="s">
        <v>901</v>
      </c>
      <c r="FI133" s="162" t="s">
        <v>895</v>
      </c>
      <c r="FJ133" s="162" t="s">
        <v>896</v>
      </c>
      <c r="FK133" s="162" t="s">
        <v>897</v>
      </c>
      <c r="FL133" s="162" t="s">
        <v>898</v>
      </c>
      <c r="FM133" s="162" t="s">
        <v>899</v>
      </c>
      <c r="FN133" s="162" t="s">
        <v>900</v>
      </c>
      <c r="FO133" s="165" t="s">
        <v>901</v>
      </c>
      <c r="FP133" s="161">
        <v>1</v>
      </c>
      <c r="FQ133" s="162">
        <v>4</v>
      </c>
      <c r="FR133" s="162">
        <v>7</v>
      </c>
      <c r="FS133" s="162">
        <v>10</v>
      </c>
      <c r="FT133" s="162">
        <v>13</v>
      </c>
      <c r="FU133" s="162">
        <v>16</v>
      </c>
      <c r="FV133" s="169">
        <v>19</v>
      </c>
      <c r="FW133" s="162" t="s">
        <v>895</v>
      </c>
      <c r="FX133" s="162" t="s">
        <v>896</v>
      </c>
      <c r="FY133" s="162" t="s">
        <v>897</v>
      </c>
      <c r="FZ133" s="162" t="s">
        <v>898</v>
      </c>
      <c r="GA133" s="162" t="s">
        <v>899</v>
      </c>
      <c r="GB133" s="162" t="s">
        <v>900</v>
      </c>
      <c r="GC133" s="169" t="s">
        <v>901</v>
      </c>
      <c r="GD133" s="162" t="s">
        <v>895</v>
      </c>
      <c r="GE133" s="162" t="s">
        <v>896</v>
      </c>
      <c r="GF133" s="162" t="s">
        <v>897</v>
      </c>
      <c r="GG133" s="162" t="s">
        <v>898</v>
      </c>
      <c r="GH133" s="162" t="s">
        <v>899</v>
      </c>
      <c r="GI133" s="162" t="s">
        <v>900</v>
      </c>
      <c r="GJ133" s="165" t="s">
        <v>901</v>
      </c>
    </row>
    <row r="134" spans="1:192" outlineLevel="1">
      <c r="A134" s="174">
        <v>2</v>
      </c>
      <c r="B134" s="174"/>
      <c r="C134" s="180">
        <v>1</v>
      </c>
      <c r="D134" s="180" t="b">
        <v>0</v>
      </c>
      <c r="E134" s="180">
        <v>55</v>
      </c>
      <c r="F134" s="181">
        <v>330</v>
      </c>
      <c r="G134" s="182">
        <f t="shared" ref="G134:G135" si="48">IF(F135="","-",F135-1)</f>
        <v>729</v>
      </c>
      <c r="H134" s="182" t="s">
        <v>34</v>
      </c>
      <c r="I134" s="182" t="s">
        <v>34</v>
      </c>
      <c r="J134" s="182">
        <v>0</v>
      </c>
      <c r="K134" s="182">
        <v>0</v>
      </c>
      <c r="L134" s="180">
        <v>500</v>
      </c>
      <c r="M134" s="180">
        <f>L134+365</f>
        <v>865</v>
      </c>
      <c r="N134" s="183">
        <v>0</v>
      </c>
      <c r="O134" s="174" t="s">
        <v>878</v>
      </c>
      <c r="P134" s="174" t="s">
        <v>879</v>
      </c>
      <c r="Q134" s="174"/>
      <c r="W134" s="32" t="s">
        <v>909</v>
      </c>
      <c r="X134" s="187" t="s">
        <v>8</v>
      </c>
      <c r="Y134" s="188" t="str">
        <f>X134</f>
        <v>2:3</v>
      </c>
      <c r="Z134" s="188" t="str">
        <f t="shared" ref="Z134:AD134" si="49">Y134</f>
        <v>2:3</v>
      </c>
      <c r="AA134" s="188" t="str">
        <f t="shared" si="49"/>
        <v>2:3</v>
      </c>
      <c r="AB134" s="188" t="str">
        <f t="shared" si="49"/>
        <v>2:3</v>
      </c>
      <c r="AC134" s="188" t="str">
        <f t="shared" si="49"/>
        <v>2:3</v>
      </c>
      <c r="AD134" s="188" t="str">
        <f t="shared" si="49"/>
        <v>2:3</v>
      </c>
      <c r="AE134" s="174"/>
      <c r="AF134" s="174"/>
      <c r="AG134" s="174"/>
      <c r="AH134" s="174"/>
      <c r="AI134" s="174"/>
      <c r="AJ134" s="174"/>
      <c r="AK134" s="174"/>
      <c r="AS134" s="188" t="str">
        <f t="shared" ref="AS134:AY135" si="50">X134</f>
        <v>2:3</v>
      </c>
      <c r="AT134" s="188" t="str">
        <f t="shared" si="50"/>
        <v>2:3</v>
      </c>
      <c r="AU134" s="188" t="str">
        <f t="shared" si="50"/>
        <v>2:3</v>
      </c>
      <c r="AV134" s="188" t="str">
        <f t="shared" si="50"/>
        <v>2:3</v>
      </c>
      <c r="AW134" s="188" t="str">
        <f t="shared" si="50"/>
        <v>2:3</v>
      </c>
      <c r="AX134" s="188" t="str">
        <f t="shared" si="50"/>
        <v>2:3</v>
      </c>
      <c r="AY134" s="188" t="str">
        <f t="shared" si="50"/>
        <v>2:3</v>
      </c>
      <c r="AZ134" s="174"/>
      <c r="BA134" s="174"/>
      <c r="BB134" s="174"/>
      <c r="BC134" s="174"/>
      <c r="BD134" s="174"/>
      <c r="BE134" s="174"/>
      <c r="BF134" s="174"/>
      <c r="BO134" s="109"/>
      <c r="BU134" s="166"/>
      <c r="CB134" s="166"/>
      <c r="CI134" s="110"/>
      <c r="CJ134" s="109"/>
      <c r="CP134" s="166"/>
      <c r="CW134" s="166"/>
      <c r="DD134" s="110"/>
      <c r="DE134" s="109"/>
      <c r="DK134" s="166"/>
      <c r="DR134" s="166"/>
      <c r="DY134" s="110"/>
      <c r="DZ134" s="109"/>
      <c r="EF134" s="166"/>
      <c r="EM134" s="166"/>
      <c r="ET134" s="110"/>
      <c r="EU134" s="109"/>
      <c r="FA134" s="166"/>
      <c r="FH134" s="166"/>
      <c r="FO134" s="110"/>
      <c r="FP134" s="109"/>
      <c r="FV134" s="166"/>
      <c r="GC134" s="166"/>
      <c r="GJ134" s="110"/>
    </row>
    <row r="135" spans="1:192" outlineLevel="1">
      <c r="A135" s="174">
        <v>3</v>
      </c>
      <c r="B135" s="174"/>
      <c r="C135" s="180">
        <v>1</v>
      </c>
      <c r="D135" s="180" t="b">
        <v>1</v>
      </c>
      <c r="E135" s="180">
        <v>55</v>
      </c>
      <c r="F135" s="181">
        <v>730</v>
      </c>
      <c r="G135" s="182" t="str">
        <f t="shared" si="48"/>
        <v>-</v>
      </c>
      <c r="H135" s="182" t="s">
        <v>34</v>
      </c>
      <c r="I135" s="182" t="s">
        <v>34</v>
      </c>
      <c r="J135" s="182" t="s">
        <v>34</v>
      </c>
      <c r="K135" s="182" t="s">
        <v>34</v>
      </c>
      <c r="L135" s="174"/>
      <c r="M135" s="174"/>
      <c r="N135" s="174"/>
      <c r="O135" s="174"/>
      <c r="P135" s="174"/>
      <c r="Q135" s="174"/>
      <c r="W135" s="32" t="s">
        <v>891</v>
      </c>
      <c r="X135" s="187" t="str">
        <f>X133&amp;":"&amp;X133+1</f>
        <v>1:2</v>
      </c>
      <c r="Y135" s="189" t="str">
        <f t="shared" ref="Y135:AD135" si="51">Y133&amp;":"&amp;Y133+1</f>
        <v>4:5</v>
      </c>
      <c r="Z135" s="189" t="str">
        <f t="shared" si="51"/>
        <v>7:8</v>
      </c>
      <c r="AA135" s="189" t="str">
        <f t="shared" si="51"/>
        <v>10:11</v>
      </c>
      <c r="AB135" s="189" t="str">
        <f t="shared" si="51"/>
        <v>13:14</v>
      </c>
      <c r="AC135" s="189" t="str">
        <f t="shared" si="51"/>
        <v>16:17</v>
      </c>
      <c r="AD135" s="189" t="str">
        <f t="shared" si="51"/>
        <v>19:20</v>
      </c>
      <c r="AE135" s="174"/>
      <c r="AF135" s="174"/>
      <c r="AG135" s="174"/>
      <c r="AH135" s="174"/>
      <c r="AI135" s="174"/>
      <c r="AJ135" s="174"/>
      <c r="AK135" s="174"/>
      <c r="AS135" s="188" t="str">
        <f t="shared" si="50"/>
        <v>1:2</v>
      </c>
      <c r="AT135" s="188" t="str">
        <f t="shared" si="50"/>
        <v>4:5</v>
      </c>
      <c r="AU135" s="188" t="str">
        <f t="shared" si="50"/>
        <v>7:8</v>
      </c>
      <c r="AV135" s="188" t="str">
        <f t="shared" si="50"/>
        <v>10:11</v>
      </c>
      <c r="AW135" s="188" t="str">
        <f t="shared" si="50"/>
        <v>13:14</v>
      </c>
      <c r="AX135" s="188" t="str">
        <f t="shared" si="50"/>
        <v>16:17</v>
      </c>
      <c r="AY135" s="188" t="str">
        <f t="shared" si="50"/>
        <v>19:20</v>
      </c>
      <c r="AZ135" s="174"/>
      <c r="BA135" s="174"/>
      <c r="BB135" s="174"/>
      <c r="BC135" s="174"/>
      <c r="BD135" s="174"/>
      <c r="BE135" s="174"/>
      <c r="BF135" s="174"/>
      <c r="BO135" s="109"/>
      <c r="BU135" s="166"/>
      <c r="CB135" s="166"/>
      <c r="CI135" s="110"/>
      <c r="CJ135" s="109"/>
      <c r="CP135" s="166"/>
      <c r="CW135" s="166"/>
      <c r="DD135" s="110"/>
      <c r="DE135" s="109"/>
      <c r="DK135" s="166"/>
      <c r="DR135" s="166"/>
      <c r="DY135" s="110"/>
      <c r="DZ135" s="109"/>
      <c r="EF135" s="166"/>
      <c r="EM135" s="166"/>
      <c r="ET135" s="110"/>
      <c r="EU135" s="109"/>
      <c r="FA135" s="166"/>
      <c r="FH135" s="166"/>
      <c r="FO135" s="110"/>
      <c r="FP135" s="109"/>
      <c r="FV135" s="166"/>
      <c r="GC135" s="166"/>
      <c r="GJ135" s="110"/>
    </row>
    <row r="136" spans="1:192" outlineLevel="1">
      <c r="A136" s="174">
        <v>4</v>
      </c>
      <c r="B136" s="174"/>
      <c r="C136" s="180">
        <v>5</v>
      </c>
      <c r="D136" s="180" t="b">
        <v>0</v>
      </c>
      <c r="E136" s="180">
        <v>65</v>
      </c>
      <c r="F136" s="181"/>
      <c r="G136" s="182" t="e">
        <f>IF(#REF!="","-",#REF!-1)</f>
        <v>#REF!</v>
      </c>
      <c r="H136" s="182" t="s">
        <v>34</v>
      </c>
      <c r="I136" s="182" t="s">
        <v>34</v>
      </c>
      <c r="J136" s="182" t="s">
        <v>34</v>
      </c>
      <c r="K136" s="182" t="s">
        <v>34</v>
      </c>
      <c r="L136" s="174"/>
      <c r="M136" s="174"/>
      <c r="N136" s="174"/>
      <c r="O136" s="174"/>
      <c r="P136" s="174"/>
      <c r="Q136" s="174"/>
      <c r="W136" s="32" t="s">
        <v>910</v>
      </c>
      <c r="X136" s="190" t="s">
        <v>6</v>
      </c>
      <c r="Y136" s="188" t="str">
        <f t="shared" ref="Y136:AD136" si="52">X136</f>
        <v>0:1</v>
      </c>
      <c r="Z136" s="188" t="str">
        <f t="shared" si="52"/>
        <v>0:1</v>
      </c>
      <c r="AA136" s="188" t="str">
        <f t="shared" si="52"/>
        <v>0:1</v>
      </c>
      <c r="AB136" s="188" t="str">
        <f t="shared" si="52"/>
        <v>0:1</v>
      </c>
      <c r="AC136" s="188" t="str">
        <f t="shared" si="52"/>
        <v>0:1</v>
      </c>
      <c r="AD136" s="188" t="str">
        <f t="shared" si="52"/>
        <v>0:1</v>
      </c>
      <c r="AE136" s="174"/>
      <c r="AF136" s="174"/>
      <c r="AG136" s="174"/>
      <c r="AH136" s="174"/>
      <c r="AI136" s="174"/>
      <c r="AJ136" s="174"/>
      <c r="AK136" s="174"/>
      <c r="AS136" s="190" t="s">
        <v>168</v>
      </c>
      <c r="AT136" s="188" t="str">
        <f t="shared" ref="AT136:AY136" si="53">AS136</f>
        <v>3:4</v>
      </c>
      <c r="AU136" s="188" t="str">
        <f t="shared" si="53"/>
        <v>3:4</v>
      </c>
      <c r="AV136" s="188" t="str">
        <f t="shared" si="53"/>
        <v>3:4</v>
      </c>
      <c r="AW136" s="188" t="str">
        <f t="shared" si="53"/>
        <v>3:4</v>
      </c>
      <c r="AX136" s="188" t="str">
        <f t="shared" si="53"/>
        <v>3:4</v>
      </c>
      <c r="AY136" s="188" t="str">
        <f t="shared" si="53"/>
        <v>3:4</v>
      </c>
      <c r="AZ136" s="174"/>
      <c r="BA136" s="174"/>
      <c r="BB136" s="174"/>
      <c r="BC136" s="174"/>
      <c r="BD136" s="174"/>
      <c r="BE136" s="174"/>
      <c r="BF136" s="174"/>
      <c r="BO136" s="109"/>
      <c r="BU136" s="166"/>
      <c r="CB136" s="166"/>
      <c r="CI136" s="110"/>
      <c r="CJ136" s="109"/>
      <c r="CP136" s="166"/>
      <c r="CW136" s="166"/>
      <c r="DD136" s="110"/>
      <c r="DE136" s="109"/>
      <c r="DK136" s="166"/>
      <c r="DR136" s="166"/>
      <c r="DY136" s="110"/>
      <c r="DZ136" s="109"/>
      <c r="EF136" s="166"/>
      <c r="EM136" s="166"/>
      <c r="ET136" s="110"/>
      <c r="EU136" s="109"/>
      <c r="FA136" s="166"/>
      <c r="FH136" s="166"/>
      <c r="FO136" s="110"/>
      <c r="FP136" s="109"/>
      <c r="FV136" s="166"/>
      <c r="GC136" s="166"/>
      <c r="GJ136" s="110"/>
    </row>
    <row r="138" spans="1:192" collapsed="1">
      <c r="A138" s="191" t="s">
        <v>917</v>
      </c>
    </row>
    <row r="139" spans="1:192" hidden="1" outlineLevel="1">
      <c r="A139" s="16"/>
      <c r="C139" s="34">
        <v>1</v>
      </c>
      <c r="D139" s="34">
        <v>2</v>
      </c>
      <c r="E139" s="34">
        <v>3</v>
      </c>
      <c r="F139" s="34">
        <v>4</v>
      </c>
      <c r="G139" s="34">
        <v>5</v>
      </c>
      <c r="H139" s="34">
        <v>6</v>
      </c>
      <c r="I139" s="34">
        <v>7</v>
      </c>
      <c r="J139" s="34">
        <v>8</v>
      </c>
      <c r="K139" s="34">
        <v>9</v>
      </c>
      <c r="L139" s="34">
        <v>10</v>
      </c>
      <c r="M139" s="34">
        <v>11</v>
      </c>
      <c r="N139" s="34">
        <v>12</v>
      </c>
      <c r="O139" s="34">
        <v>13</v>
      </c>
      <c r="P139" s="34">
        <v>14</v>
      </c>
      <c r="Q139" s="34">
        <v>15</v>
      </c>
      <c r="R139" s="34">
        <v>1</v>
      </c>
      <c r="S139" s="34">
        <v>2</v>
      </c>
      <c r="T139" s="34">
        <v>3</v>
      </c>
      <c r="U139" s="34">
        <v>4</v>
      </c>
      <c r="V139" s="34">
        <v>5</v>
      </c>
      <c r="W139" s="34">
        <v>6</v>
      </c>
      <c r="X139" s="34">
        <v>7</v>
      </c>
      <c r="Y139" s="34">
        <v>8</v>
      </c>
      <c r="Z139" s="34">
        <v>9</v>
      </c>
      <c r="AA139" s="34">
        <v>10</v>
      </c>
      <c r="AB139" s="34">
        <v>11</v>
      </c>
      <c r="AC139" s="34">
        <v>12</v>
      </c>
      <c r="AD139" s="34">
        <v>13</v>
      </c>
      <c r="AE139" s="34">
        <v>14</v>
      </c>
      <c r="AF139" s="34">
        <v>15</v>
      </c>
      <c r="AG139" s="34">
        <v>1</v>
      </c>
      <c r="AH139" s="34">
        <v>2</v>
      </c>
      <c r="AI139" s="34">
        <v>3</v>
      </c>
      <c r="AJ139" s="34">
        <v>4</v>
      </c>
      <c r="AK139" s="34">
        <v>5</v>
      </c>
      <c r="AL139" s="34">
        <v>6</v>
      </c>
      <c r="AM139" s="34">
        <v>7</v>
      </c>
      <c r="AN139" s="34">
        <v>8</v>
      </c>
      <c r="AO139" s="34">
        <v>9</v>
      </c>
      <c r="AP139" s="34">
        <v>10</v>
      </c>
      <c r="AQ139" s="34">
        <v>11</v>
      </c>
      <c r="AR139" s="34">
        <v>12</v>
      </c>
      <c r="AS139" s="34">
        <v>13</v>
      </c>
      <c r="AT139" s="34">
        <v>14</v>
      </c>
      <c r="AU139" s="34">
        <v>15</v>
      </c>
      <c r="AV139" s="34">
        <v>1</v>
      </c>
      <c r="AW139" s="34">
        <v>2</v>
      </c>
      <c r="AX139" s="34">
        <v>3</v>
      </c>
      <c r="AY139" s="34">
        <v>4</v>
      </c>
      <c r="AZ139" s="34">
        <v>5</v>
      </c>
      <c r="BA139" s="34">
        <v>6</v>
      </c>
      <c r="BB139" s="34">
        <v>7</v>
      </c>
      <c r="BC139" s="34">
        <v>8</v>
      </c>
      <c r="BD139" s="34">
        <v>9</v>
      </c>
      <c r="BE139" s="34">
        <v>10</v>
      </c>
      <c r="BF139" s="34">
        <v>11</v>
      </c>
      <c r="BG139" s="34">
        <v>12</v>
      </c>
      <c r="BH139" s="34">
        <v>13</v>
      </c>
      <c r="BI139" s="34">
        <v>14</v>
      </c>
      <c r="BJ139" s="34">
        <v>15</v>
      </c>
      <c r="BK139" s="34">
        <v>1</v>
      </c>
      <c r="BL139" s="34">
        <v>2</v>
      </c>
      <c r="BM139" s="34">
        <v>3</v>
      </c>
      <c r="BN139" s="34">
        <v>4</v>
      </c>
      <c r="BO139" s="34">
        <v>5</v>
      </c>
      <c r="BP139" s="34">
        <v>6</v>
      </c>
      <c r="BQ139" s="34">
        <v>7</v>
      </c>
      <c r="BR139" s="34">
        <v>8</v>
      </c>
      <c r="BS139" s="34">
        <v>9</v>
      </c>
      <c r="BT139" s="34">
        <v>10</v>
      </c>
      <c r="BU139" s="34">
        <v>11</v>
      </c>
      <c r="BV139" s="34">
        <v>12</v>
      </c>
      <c r="BW139" s="34">
        <v>13</v>
      </c>
      <c r="BX139" s="34">
        <v>14</v>
      </c>
      <c r="BY139" s="34">
        <v>15</v>
      </c>
      <c r="BZ139" s="34">
        <v>1</v>
      </c>
      <c r="CA139" s="34">
        <v>2</v>
      </c>
      <c r="CB139" s="34">
        <v>3</v>
      </c>
      <c r="CC139" s="34">
        <v>4</v>
      </c>
      <c r="CD139" s="34">
        <v>5</v>
      </c>
      <c r="CE139" s="34">
        <v>6</v>
      </c>
      <c r="CF139" s="34">
        <v>7</v>
      </c>
      <c r="CG139" s="34">
        <v>8</v>
      </c>
      <c r="CH139" s="34">
        <v>9</v>
      </c>
      <c r="CI139" s="34">
        <v>10</v>
      </c>
      <c r="CJ139" s="34">
        <v>11</v>
      </c>
      <c r="CK139" s="34">
        <v>12</v>
      </c>
      <c r="CL139" s="34">
        <v>13</v>
      </c>
      <c r="CM139" s="34">
        <v>14</v>
      </c>
      <c r="CN139" s="34">
        <v>15</v>
      </c>
      <c r="CO139" s="34">
        <v>1</v>
      </c>
      <c r="CP139" s="34">
        <v>2</v>
      </c>
      <c r="CQ139" s="34">
        <v>3</v>
      </c>
      <c r="CR139" s="34">
        <v>4</v>
      </c>
      <c r="CS139" s="34">
        <v>5</v>
      </c>
      <c r="CT139" s="34">
        <v>6</v>
      </c>
      <c r="CU139" s="34">
        <v>7</v>
      </c>
      <c r="CV139" s="34">
        <v>8</v>
      </c>
      <c r="CW139" s="34">
        <v>9</v>
      </c>
      <c r="CX139" s="34">
        <v>10</v>
      </c>
      <c r="CY139" s="34">
        <v>11</v>
      </c>
      <c r="CZ139" s="34">
        <v>12</v>
      </c>
      <c r="DA139" s="34">
        <v>13</v>
      </c>
      <c r="DB139" s="34">
        <v>14</v>
      </c>
      <c r="DC139" s="34">
        <v>15</v>
      </c>
      <c r="DD139" s="34">
        <v>1</v>
      </c>
      <c r="DE139" s="34">
        <v>2</v>
      </c>
      <c r="DF139" s="34">
        <v>3</v>
      </c>
      <c r="DG139" s="34">
        <v>4</v>
      </c>
      <c r="DH139" s="34">
        <v>5</v>
      </c>
      <c r="DI139" s="34">
        <v>6</v>
      </c>
      <c r="DJ139" s="34">
        <v>7</v>
      </c>
      <c r="DK139" s="34">
        <v>8</v>
      </c>
      <c r="DL139" s="34">
        <v>9</v>
      </c>
      <c r="DM139" s="34">
        <v>10</v>
      </c>
      <c r="DN139" s="34">
        <v>11</v>
      </c>
      <c r="DO139" s="34">
        <v>12</v>
      </c>
      <c r="DP139" s="34">
        <v>13</v>
      </c>
      <c r="DQ139" s="34">
        <v>14</v>
      </c>
      <c r="DR139" s="34">
        <v>15</v>
      </c>
    </row>
    <row r="140" spans="1:192" ht="33" hidden="1" outlineLevel="1">
      <c r="A140">
        <f>COUNTA($B$149:$B$153)</f>
        <v>5</v>
      </c>
      <c r="B140" t="s">
        <v>918</v>
      </c>
      <c r="C140" s="145">
        <v>0</v>
      </c>
      <c r="D140" s="145">
        <f>C140</f>
        <v>0</v>
      </c>
      <c r="E140" s="145">
        <f t="shared" ref="E140:BP140" si="54">D140</f>
        <v>0</v>
      </c>
      <c r="F140" s="145">
        <f t="shared" si="54"/>
        <v>0</v>
      </c>
      <c r="G140" s="145">
        <f t="shared" si="54"/>
        <v>0</v>
      </c>
      <c r="H140" s="145">
        <f t="shared" si="54"/>
        <v>0</v>
      </c>
      <c r="I140" s="145">
        <f t="shared" si="54"/>
        <v>0</v>
      </c>
      <c r="J140" s="145">
        <f t="shared" si="54"/>
        <v>0</v>
      </c>
      <c r="K140" s="145">
        <f t="shared" si="54"/>
        <v>0</v>
      </c>
      <c r="L140" s="145">
        <f t="shared" si="54"/>
        <v>0</v>
      </c>
      <c r="M140" s="145">
        <f t="shared" si="54"/>
        <v>0</v>
      </c>
      <c r="N140" s="145">
        <f t="shared" si="54"/>
        <v>0</v>
      </c>
      <c r="O140" s="145">
        <f t="shared" si="54"/>
        <v>0</v>
      </c>
      <c r="P140" s="145">
        <f t="shared" si="54"/>
        <v>0</v>
      </c>
      <c r="Q140" s="145">
        <f t="shared" si="54"/>
        <v>0</v>
      </c>
      <c r="R140" s="145">
        <v>1</v>
      </c>
      <c r="S140" s="145">
        <f>R140</f>
        <v>1</v>
      </c>
      <c r="T140" s="145">
        <f t="shared" si="54"/>
        <v>1</v>
      </c>
      <c r="U140" s="145">
        <f t="shared" si="54"/>
        <v>1</v>
      </c>
      <c r="V140" s="145">
        <f t="shared" si="54"/>
        <v>1</v>
      </c>
      <c r="W140" s="145">
        <f t="shared" si="54"/>
        <v>1</v>
      </c>
      <c r="X140" s="145">
        <f t="shared" si="54"/>
        <v>1</v>
      </c>
      <c r="Y140" s="145">
        <f t="shared" si="54"/>
        <v>1</v>
      </c>
      <c r="Z140" s="145">
        <f t="shared" si="54"/>
        <v>1</v>
      </c>
      <c r="AA140" s="145">
        <f t="shared" si="54"/>
        <v>1</v>
      </c>
      <c r="AB140" s="145">
        <f t="shared" si="54"/>
        <v>1</v>
      </c>
      <c r="AC140" s="145">
        <f t="shared" si="54"/>
        <v>1</v>
      </c>
      <c r="AD140" s="145">
        <f t="shared" si="54"/>
        <v>1</v>
      </c>
      <c r="AE140" s="145">
        <f t="shared" si="54"/>
        <v>1</v>
      </c>
      <c r="AF140" s="145">
        <f t="shared" si="54"/>
        <v>1</v>
      </c>
      <c r="AG140" s="145">
        <v>2</v>
      </c>
      <c r="AH140" s="145">
        <f>AG140</f>
        <v>2</v>
      </c>
      <c r="AI140" s="145">
        <f t="shared" si="54"/>
        <v>2</v>
      </c>
      <c r="AJ140" s="145">
        <f t="shared" si="54"/>
        <v>2</v>
      </c>
      <c r="AK140" s="145">
        <f t="shared" si="54"/>
        <v>2</v>
      </c>
      <c r="AL140" s="145">
        <f t="shared" si="54"/>
        <v>2</v>
      </c>
      <c r="AM140" s="145">
        <f t="shared" si="54"/>
        <v>2</v>
      </c>
      <c r="AN140" s="145">
        <f t="shared" si="54"/>
        <v>2</v>
      </c>
      <c r="AO140" s="145">
        <f t="shared" si="54"/>
        <v>2</v>
      </c>
      <c r="AP140" s="145">
        <f t="shared" si="54"/>
        <v>2</v>
      </c>
      <c r="AQ140" s="145">
        <f t="shared" si="54"/>
        <v>2</v>
      </c>
      <c r="AR140" s="145">
        <f t="shared" si="54"/>
        <v>2</v>
      </c>
      <c r="AS140" s="145">
        <f t="shared" si="54"/>
        <v>2</v>
      </c>
      <c r="AT140" s="145">
        <f t="shared" si="54"/>
        <v>2</v>
      </c>
      <c r="AU140" s="145">
        <f t="shared" si="54"/>
        <v>2</v>
      </c>
      <c r="AV140" s="145">
        <v>3</v>
      </c>
      <c r="AW140" s="145">
        <f>AV140</f>
        <v>3</v>
      </c>
      <c r="AX140" s="145">
        <f t="shared" si="54"/>
        <v>3</v>
      </c>
      <c r="AY140" s="145">
        <f t="shared" si="54"/>
        <v>3</v>
      </c>
      <c r="AZ140" s="145">
        <f t="shared" si="54"/>
        <v>3</v>
      </c>
      <c r="BA140" s="145">
        <f t="shared" si="54"/>
        <v>3</v>
      </c>
      <c r="BB140" s="145">
        <f t="shared" si="54"/>
        <v>3</v>
      </c>
      <c r="BC140" s="145">
        <f t="shared" si="54"/>
        <v>3</v>
      </c>
      <c r="BD140" s="145">
        <f t="shared" si="54"/>
        <v>3</v>
      </c>
      <c r="BE140" s="145">
        <f t="shared" si="54"/>
        <v>3</v>
      </c>
      <c r="BF140" s="145">
        <f t="shared" si="54"/>
        <v>3</v>
      </c>
      <c r="BG140" s="145">
        <f t="shared" si="54"/>
        <v>3</v>
      </c>
      <c r="BH140" s="145">
        <f t="shared" si="54"/>
        <v>3</v>
      </c>
      <c r="BI140" s="145">
        <f t="shared" si="54"/>
        <v>3</v>
      </c>
      <c r="BJ140" s="145">
        <f t="shared" si="54"/>
        <v>3</v>
      </c>
      <c r="BK140" s="145">
        <v>4</v>
      </c>
      <c r="BL140" s="145">
        <f>BK140</f>
        <v>4</v>
      </c>
      <c r="BM140" s="145">
        <f t="shared" si="54"/>
        <v>4</v>
      </c>
      <c r="BN140" s="145">
        <f t="shared" si="54"/>
        <v>4</v>
      </c>
      <c r="BO140" s="145">
        <f t="shared" si="54"/>
        <v>4</v>
      </c>
      <c r="BP140" s="145">
        <f t="shared" si="54"/>
        <v>4</v>
      </c>
      <c r="BQ140" s="145">
        <f t="shared" ref="BQ140:BY140" si="55">BP140</f>
        <v>4</v>
      </c>
      <c r="BR140" s="145">
        <f t="shared" si="55"/>
        <v>4</v>
      </c>
      <c r="BS140" s="145">
        <f t="shared" si="55"/>
        <v>4</v>
      </c>
      <c r="BT140" s="145">
        <f t="shared" si="55"/>
        <v>4</v>
      </c>
      <c r="BU140" s="145">
        <f t="shared" si="55"/>
        <v>4</v>
      </c>
      <c r="BV140" s="145">
        <f t="shared" si="55"/>
        <v>4</v>
      </c>
      <c r="BW140" s="145">
        <f t="shared" si="55"/>
        <v>4</v>
      </c>
      <c r="BX140" s="145">
        <f t="shared" si="55"/>
        <v>4</v>
      </c>
      <c r="BY140" s="145">
        <f t="shared" si="55"/>
        <v>4</v>
      </c>
      <c r="BZ140" s="145">
        <v>5</v>
      </c>
      <c r="CA140" s="145">
        <f>BZ140</f>
        <v>5</v>
      </c>
      <c r="CB140" s="145">
        <f t="shared" ref="CB140:CN140" si="56">CA140</f>
        <v>5</v>
      </c>
      <c r="CC140" s="145">
        <f t="shared" si="56"/>
        <v>5</v>
      </c>
      <c r="CD140" s="145">
        <f t="shared" si="56"/>
        <v>5</v>
      </c>
      <c r="CE140" s="145">
        <f t="shared" si="56"/>
        <v>5</v>
      </c>
      <c r="CF140" s="145">
        <f t="shared" si="56"/>
        <v>5</v>
      </c>
      <c r="CG140" s="145">
        <f t="shared" si="56"/>
        <v>5</v>
      </c>
      <c r="CH140" s="145">
        <f t="shared" si="56"/>
        <v>5</v>
      </c>
      <c r="CI140" s="145">
        <f t="shared" si="56"/>
        <v>5</v>
      </c>
      <c r="CJ140" s="145">
        <f t="shared" si="56"/>
        <v>5</v>
      </c>
      <c r="CK140" s="145">
        <f t="shared" si="56"/>
        <v>5</v>
      </c>
      <c r="CL140" s="145">
        <f t="shared" si="56"/>
        <v>5</v>
      </c>
      <c r="CM140" s="145">
        <f t="shared" si="56"/>
        <v>5</v>
      </c>
      <c r="CN140" s="145">
        <f t="shared" si="56"/>
        <v>5</v>
      </c>
      <c r="CO140" s="145">
        <v>6</v>
      </c>
      <c r="CP140" s="145">
        <f>CO140</f>
        <v>6</v>
      </c>
      <c r="CQ140" s="145">
        <f t="shared" ref="CQ140:DC140" si="57">CP140</f>
        <v>6</v>
      </c>
      <c r="CR140" s="145">
        <f t="shared" si="57"/>
        <v>6</v>
      </c>
      <c r="CS140" s="145">
        <f t="shared" si="57"/>
        <v>6</v>
      </c>
      <c r="CT140" s="145">
        <f t="shared" si="57"/>
        <v>6</v>
      </c>
      <c r="CU140" s="145">
        <f t="shared" si="57"/>
        <v>6</v>
      </c>
      <c r="CV140" s="145">
        <f t="shared" si="57"/>
        <v>6</v>
      </c>
      <c r="CW140" s="145">
        <f t="shared" si="57"/>
        <v>6</v>
      </c>
      <c r="CX140" s="145">
        <f t="shared" si="57"/>
        <v>6</v>
      </c>
      <c r="CY140" s="145">
        <f t="shared" si="57"/>
        <v>6</v>
      </c>
      <c r="CZ140" s="145">
        <f t="shared" si="57"/>
        <v>6</v>
      </c>
      <c r="DA140" s="145">
        <f t="shared" si="57"/>
        <v>6</v>
      </c>
      <c r="DB140" s="145">
        <f t="shared" si="57"/>
        <v>6</v>
      </c>
      <c r="DC140" s="145">
        <f t="shared" si="57"/>
        <v>6</v>
      </c>
      <c r="DD140" s="145">
        <v>7</v>
      </c>
      <c r="DE140" s="145">
        <f>DD140</f>
        <v>7</v>
      </c>
      <c r="DF140" s="145">
        <f t="shared" ref="DF140:DR140" si="58">DE140</f>
        <v>7</v>
      </c>
      <c r="DG140" s="145">
        <f t="shared" si="58"/>
        <v>7</v>
      </c>
      <c r="DH140" s="145">
        <f t="shared" si="58"/>
        <v>7</v>
      </c>
      <c r="DI140" s="145">
        <f t="shared" si="58"/>
        <v>7</v>
      </c>
      <c r="DJ140" s="145">
        <f t="shared" si="58"/>
        <v>7</v>
      </c>
      <c r="DK140" s="145">
        <f t="shared" si="58"/>
        <v>7</v>
      </c>
      <c r="DL140" s="145">
        <f t="shared" si="58"/>
        <v>7</v>
      </c>
      <c r="DM140" s="145">
        <f t="shared" si="58"/>
        <v>7</v>
      </c>
      <c r="DN140" s="145">
        <f t="shared" si="58"/>
        <v>7</v>
      </c>
      <c r="DO140" s="145">
        <f t="shared" si="58"/>
        <v>7</v>
      </c>
      <c r="DP140" s="145">
        <f t="shared" si="58"/>
        <v>7</v>
      </c>
      <c r="DQ140" s="145">
        <f t="shared" si="58"/>
        <v>7</v>
      </c>
      <c r="DR140" s="145">
        <f t="shared" si="58"/>
        <v>7</v>
      </c>
    </row>
    <row r="141" spans="1:192" hidden="1" outlineLevel="1">
      <c r="A141">
        <v>1</v>
      </c>
      <c r="B141" t="s">
        <v>919</v>
      </c>
      <c r="C141" s="148" t="str">
        <f t="shared" ref="C141:BN141" si="59">INDEX(LMU_Data,(C$140*$A$140)+$A141,(d.Region-1)*15+C$139)</f>
        <v>-</v>
      </c>
      <c r="D141" s="148" t="str">
        <f t="shared" si="59"/>
        <v>-</v>
      </c>
      <c r="E141" s="148" t="str">
        <f t="shared" si="59"/>
        <v>-</v>
      </c>
      <c r="F141" s="148" t="str">
        <f t="shared" si="59"/>
        <v>-</v>
      </c>
      <c r="G141" s="148" t="str">
        <f t="shared" si="59"/>
        <v>-</v>
      </c>
      <c r="H141" s="148" t="str">
        <f t="shared" si="59"/>
        <v>-</v>
      </c>
      <c r="I141" s="148" t="str">
        <f t="shared" si="59"/>
        <v>-</v>
      </c>
      <c r="J141" s="148" t="str">
        <f t="shared" si="59"/>
        <v>-</v>
      </c>
      <c r="K141" s="148" t="str">
        <f t="shared" si="59"/>
        <v>-</v>
      </c>
      <c r="L141" s="148" t="str">
        <f t="shared" si="59"/>
        <v>-</v>
      </c>
      <c r="M141" s="148" t="str">
        <f t="shared" si="59"/>
        <v>-</v>
      </c>
      <c r="N141" s="148" t="str">
        <f t="shared" si="59"/>
        <v>-</v>
      </c>
      <c r="O141" s="148" t="str">
        <f t="shared" si="59"/>
        <v>-</v>
      </c>
      <c r="P141" s="148" t="str">
        <f t="shared" si="59"/>
        <v>-</v>
      </c>
      <c r="Q141" s="148" t="str">
        <f t="shared" si="59"/>
        <v>-</v>
      </c>
      <c r="R141" s="148" t="str">
        <f t="shared" si="59"/>
        <v>-</v>
      </c>
      <c r="S141" s="148" t="str">
        <f t="shared" si="59"/>
        <v>-</v>
      </c>
      <c r="T141" s="148" t="str">
        <f t="shared" si="59"/>
        <v>-</v>
      </c>
      <c r="U141" s="148" t="str">
        <f t="shared" si="59"/>
        <v>-</v>
      </c>
      <c r="V141" s="148" t="str">
        <f t="shared" si="59"/>
        <v>-</v>
      </c>
      <c r="W141" s="148" t="str">
        <f t="shared" si="59"/>
        <v>-</v>
      </c>
      <c r="X141" s="148" t="str">
        <f t="shared" si="59"/>
        <v>-</v>
      </c>
      <c r="Y141" s="148" t="str">
        <f t="shared" si="59"/>
        <v>-</v>
      </c>
      <c r="Z141" s="148" t="str">
        <f t="shared" si="59"/>
        <v>-</v>
      </c>
      <c r="AA141" s="148" t="str">
        <f t="shared" si="59"/>
        <v>-</v>
      </c>
      <c r="AB141" s="148" t="str">
        <f t="shared" si="59"/>
        <v>-</v>
      </c>
      <c r="AC141" s="148" t="str">
        <f t="shared" si="59"/>
        <v>-</v>
      </c>
      <c r="AD141" s="148" t="str">
        <f t="shared" si="59"/>
        <v>-</v>
      </c>
      <c r="AE141" s="148" t="str">
        <f t="shared" si="59"/>
        <v>-</v>
      </c>
      <c r="AF141" s="148" t="str">
        <f t="shared" si="59"/>
        <v>-</v>
      </c>
      <c r="AG141" s="148">
        <f t="shared" si="59"/>
        <v>1</v>
      </c>
      <c r="AH141" s="148">
        <f t="shared" si="59"/>
        <v>14</v>
      </c>
      <c r="AI141" s="148">
        <f t="shared" si="59"/>
        <v>15</v>
      </c>
      <c r="AJ141" s="148">
        <f t="shared" si="59"/>
        <v>28</v>
      </c>
      <c r="AK141" s="148">
        <f t="shared" si="59"/>
        <v>34</v>
      </c>
      <c r="AL141" s="148">
        <f t="shared" si="59"/>
        <v>16</v>
      </c>
      <c r="AM141" s="148">
        <f t="shared" si="59"/>
        <v>27</v>
      </c>
      <c r="AN141" s="148">
        <f t="shared" si="59"/>
        <v>33</v>
      </c>
      <c r="AO141" s="148">
        <f t="shared" si="59"/>
        <v>12</v>
      </c>
      <c r="AP141" s="148">
        <f t="shared" si="59"/>
        <v>13</v>
      </c>
      <c r="AQ141" s="148">
        <f t="shared" si="59"/>
        <v>31</v>
      </c>
      <c r="AR141" s="148">
        <f t="shared" si="59"/>
        <v>4</v>
      </c>
      <c r="AS141" s="148">
        <f t="shared" si="59"/>
        <v>5</v>
      </c>
      <c r="AT141" s="148">
        <f t="shared" si="59"/>
        <v>7</v>
      </c>
      <c r="AU141" s="148">
        <f t="shared" si="59"/>
        <v>32</v>
      </c>
      <c r="AV141" s="148">
        <f t="shared" si="59"/>
        <v>23</v>
      </c>
      <c r="AW141" s="148">
        <f t="shared" si="59"/>
        <v>24</v>
      </c>
      <c r="AX141" s="148">
        <f t="shared" si="59"/>
        <v>25</v>
      </c>
      <c r="AY141" s="148">
        <f t="shared" si="59"/>
        <v>26</v>
      </c>
      <c r="AZ141" s="148">
        <f t="shared" si="59"/>
        <v>27</v>
      </c>
      <c r="BA141" s="148">
        <f t="shared" si="59"/>
        <v>28</v>
      </c>
      <c r="BB141" s="148">
        <f t="shared" si="59"/>
        <v>29</v>
      </c>
      <c r="BC141" s="148">
        <f t="shared" si="59"/>
        <v>30</v>
      </c>
      <c r="BD141" s="148">
        <f t="shared" si="59"/>
        <v>12</v>
      </c>
      <c r="BE141" s="148">
        <f t="shared" si="59"/>
        <v>13</v>
      </c>
      <c r="BF141" s="148">
        <f t="shared" si="59"/>
        <v>11</v>
      </c>
      <c r="BG141" s="148">
        <f t="shared" si="59"/>
        <v>1</v>
      </c>
      <c r="BH141" s="148">
        <f t="shared" si="59"/>
        <v>28</v>
      </c>
      <c r="BI141" s="148">
        <f t="shared" si="59"/>
        <v>34</v>
      </c>
      <c r="BJ141" s="148">
        <f t="shared" si="59"/>
        <v>27</v>
      </c>
      <c r="BK141" s="148">
        <f t="shared" si="59"/>
        <v>23</v>
      </c>
      <c r="BL141" s="148">
        <f t="shared" si="59"/>
        <v>24</v>
      </c>
      <c r="BM141" s="148">
        <f t="shared" si="59"/>
        <v>25</v>
      </c>
      <c r="BN141" s="148">
        <f t="shared" si="59"/>
        <v>26</v>
      </c>
      <c r="BO141" s="148">
        <f t="shared" ref="BO141:DR141" si="60">INDEX(LMU_Data,(BO$140*$A$140)+$A141,(d.Region-1)*15+BO$139)</f>
        <v>27</v>
      </c>
      <c r="BP141" s="148">
        <f t="shared" si="60"/>
        <v>28</v>
      </c>
      <c r="BQ141" s="148">
        <f t="shared" si="60"/>
        <v>29</v>
      </c>
      <c r="BR141" s="148">
        <f t="shared" si="60"/>
        <v>30</v>
      </c>
      <c r="BS141" s="148">
        <f t="shared" si="60"/>
        <v>12</v>
      </c>
      <c r="BT141" s="148">
        <f t="shared" si="60"/>
        <v>13</v>
      </c>
      <c r="BU141" s="148">
        <f t="shared" si="60"/>
        <v>27</v>
      </c>
      <c r="BV141" s="148">
        <f t="shared" si="60"/>
        <v>17</v>
      </c>
      <c r="BW141" s="148">
        <f t="shared" si="60"/>
        <v>26</v>
      </c>
      <c r="BX141" s="148">
        <f t="shared" si="60"/>
        <v>31</v>
      </c>
      <c r="BY141" s="148">
        <f t="shared" si="60"/>
        <v>4</v>
      </c>
      <c r="BZ141" s="148" t="str">
        <f t="shared" si="60"/>
        <v>-</v>
      </c>
      <c r="CA141" s="148" t="str">
        <f t="shared" si="60"/>
        <v>-</v>
      </c>
      <c r="CB141" s="148" t="str">
        <f t="shared" si="60"/>
        <v>-</v>
      </c>
      <c r="CC141" s="148" t="str">
        <f t="shared" si="60"/>
        <v>-</v>
      </c>
      <c r="CD141" s="148" t="str">
        <f t="shared" si="60"/>
        <v>-</v>
      </c>
      <c r="CE141" s="148" t="str">
        <f t="shared" si="60"/>
        <v>-</v>
      </c>
      <c r="CF141" s="148" t="str">
        <f t="shared" si="60"/>
        <v>-</v>
      </c>
      <c r="CG141" s="148" t="str">
        <f t="shared" si="60"/>
        <v>-</v>
      </c>
      <c r="CH141" s="148" t="str">
        <f t="shared" si="60"/>
        <v>-</v>
      </c>
      <c r="CI141" s="148" t="str">
        <f t="shared" si="60"/>
        <v>-</v>
      </c>
      <c r="CJ141" s="148" t="str">
        <f t="shared" si="60"/>
        <v>-</v>
      </c>
      <c r="CK141" s="148" t="str">
        <f t="shared" si="60"/>
        <v>-</v>
      </c>
      <c r="CL141" s="148" t="str">
        <f t="shared" si="60"/>
        <v>-</v>
      </c>
      <c r="CM141" s="148" t="str">
        <f t="shared" si="60"/>
        <v>-</v>
      </c>
      <c r="CN141" s="148" t="str">
        <f t="shared" si="60"/>
        <v>-</v>
      </c>
      <c r="CO141" s="148" t="str">
        <f t="shared" si="60"/>
        <v>-</v>
      </c>
      <c r="CP141" s="148" t="str">
        <f t="shared" si="60"/>
        <v>-</v>
      </c>
      <c r="CQ141" s="148" t="str">
        <f t="shared" si="60"/>
        <v>-</v>
      </c>
      <c r="CR141" s="148" t="str">
        <f t="shared" si="60"/>
        <v>-</v>
      </c>
      <c r="CS141" s="148" t="str">
        <f t="shared" si="60"/>
        <v>-</v>
      </c>
      <c r="CT141" s="148" t="str">
        <f t="shared" si="60"/>
        <v>-</v>
      </c>
      <c r="CU141" s="148" t="str">
        <f t="shared" si="60"/>
        <v>-</v>
      </c>
      <c r="CV141" s="148" t="str">
        <f t="shared" si="60"/>
        <v>-</v>
      </c>
      <c r="CW141" s="148" t="str">
        <f t="shared" si="60"/>
        <v>-</v>
      </c>
      <c r="CX141" s="148" t="str">
        <f t="shared" si="60"/>
        <v>-</v>
      </c>
      <c r="CY141" s="148" t="str">
        <f t="shared" si="60"/>
        <v>-</v>
      </c>
      <c r="CZ141" s="148" t="str">
        <f t="shared" si="60"/>
        <v>-</v>
      </c>
      <c r="DA141" s="148" t="str">
        <f t="shared" si="60"/>
        <v>-</v>
      </c>
      <c r="DB141" s="148" t="str">
        <f t="shared" si="60"/>
        <v>-</v>
      </c>
      <c r="DC141" s="148" t="str">
        <f t="shared" si="60"/>
        <v>-</v>
      </c>
      <c r="DD141" s="148" t="str">
        <f t="shared" si="60"/>
        <v>-</v>
      </c>
      <c r="DE141" s="148" t="str">
        <f t="shared" si="60"/>
        <v>-</v>
      </c>
      <c r="DF141" s="148" t="str">
        <f t="shared" si="60"/>
        <v>-</v>
      </c>
      <c r="DG141" s="148" t="str">
        <f t="shared" si="60"/>
        <v>-</v>
      </c>
      <c r="DH141" s="148" t="str">
        <f t="shared" si="60"/>
        <v>-</v>
      </c>
      <c r="DI141" s="148" t="str">
        <f t="shared" si="60"/>
        <v>-</v>
      </c>
      <c r="DJ141" s="148" t="str">
        <f t="shared" si="60"/>
        <v>-</v>
      </c>
      <c r="DK141" s="148" t="str">
        <f t="shared" si="60"/>
        <v>-</v>
      </c>
      <c r="DL141" s="148" t="str">
        <f t="shared" si="60"/>
        <v>-</v>
      </c>
      <c r="DM141" s="148" t="str">
        <f t="shared" si="60"/>
        <v>-</v>
      </c>
      <c r="DN141" s="148" t="str">
        <f t="shared" si="60"/>
        <v>-</v>
      </c>
      <c r="DO141" s="148" t="str">
        <f t="shared" si="60"/>
        <v>-</v>
      </c>
      <c r="DP141" s="148" t="str">
        <f t="shared" si="60"/>
        <v>-</v>
      </c>
      <c r="DQ141" s="148" t="str">
        <f t="shared" si="60"/>
        <v>-</v>
      </c>
      <c r="DR141" s="148" t="str">
        <f t="shared" si="60"/>
        <v>-</v>
      </c>
    </row>
    <row r="142" spans="1:192" hidden="1" outlineLevel="1">
      <c r="B142" t="s">
        <v>920</v>
      </c>
      <c r="C142" s="120" t="str">
        <f>IF(C$141="-",":",TEXT(C$141,"0")&amp;":"&amp;TEXT(C$141+1,"0"))&amp;","&amp;TEXT(C$140,"0")&amp;":"&amp;TEXT(C$140+1,"0")</f>
        <v>:,0:1</v>
      </c>
      <c r="D142" s="120" t="str">
        <f t="shared" ref="D142:BO142" si="61">IF(D$141="-",":",TEXT(D$141,"0")&amp;":"&amp;TEXT(D$141+1,"0"))&amp;","&amp;TEXT(D$140,"0")&amp;":"&amp;TEXT(D$140+1,"0")</f>
        <v>:,0:1</v>
      </c>
      <c r="E142" s="120" t="str">
        <f t="shared" si="61"/>
        <v>:,0:1</v>
      </c>
      <c r="F142" s="120" t="str">
        <f t="shared" si="61"/>
        <v>:,0:1</v>
      </c>
      <c r="G142" s="120" t="str">
        <f t="shared" si="61"/>
        <v>:,0:1</v>
      </c>
      <c r="H142" s="120" t="str">
        <f t="shared" si="61"/>
        <v>:,0:1</v>
      </c>
      <c r="I142" s="120" t="str">
        <f t="shared" si="61"/>
        <v>:,0:1</v>
      </c>
      <c r="J142" s="120" t="str">
        <f t="shared" si="61"/>
        <v>:,0:1</v>
      </c>
      <c r="K142" s="120" t="str">
        <f t="shared" si="61"/>
        <v>:,0:1</v>
      </c>
      <c r="L142" s="120" t="str">
        <f t="shared" si="61"/>
        <v>:,0:1</v>
      </c>
      <c r="M142" s="120" t="str">
        <f t="shared" si="61"/>
        <v>:,0:1</v>
      </c>
      <c r="N142" s="120" t="str">
        <f t="shared" si="61"/>
        <v>:,0:1</v>
      </c>
      <c r="O142" s="120" t="str">
        <f t="shared" si="61"/>
        <v>:,0:1</v>
      </c>
      <c r="P142" s="120" t="str">
        <f t="shared" si="61"/>
        <v>:,0:1</v>
      </c>
      <c r="Q142" s="120" t="str">
        <f t="shared" si="61"/>
        <v>:,0:1</v>
      </c>
      <c r="R142" s="120" t="str">
        <f t="shared" si="61"/>
        <v>:,1:2</v>
      </c>
      <c r="S142" s="120" t="str">
        <f t="shared" si="61"/>
        <v>:,1:2</v>
      </c>
      <c r="T142" s="120" t="str">
        <f t="shared" si="61"/>
        <v>:,1:2</v>
      </c>
      <c r="U142" s="120" t="str">
        <f t="shared" si="61"/>
        <v>:,1:2</v>
      </c>
      <c r="V142" s="120" t="str">
        <f t="shared" si="61"/>
        <v>:,1:2</v>
      </c>
      <c r="W142" s="120" t="str">
        <f t="shared" si="61"/>
        <v>:,1:2</v>
      </c>
      <c r="X142" s="120" t="str">
        <f t="shared" si="61"/>
        <v>:,1:2</v>
      </c>
      <c r="Y142" s="120" t="str">
        <f t="shared" si="61"/>
        <v>:,1:2</v>
      </c>
      <c r="Z142" s="120" t="str">
        <f t="shared" si="61"/>
        <v>:,1:2</v>
      </c>
      <c r="AA142" s="120" t="str">
        <f t="shared" si="61"/>
        <v>:,1:2</v>
      </c>
      <c r="AB142" s="120" t="str">
        <f t="shared" si="61"/>
        <v>:,1:2</v>
      </c>
      <c r="AC142" s="120" t="str">
        <f t="shared" si="61"/>
        <v>:,1:2</v>
      </c>
      <c r="AD142" s="120" t="str">
        <f t="shared" si="61"/>
        <v>:,1:2</v>
      </c>
      <c r="AE142" s="120" t="str">
        <f t="shared" si="61"/>
        <v>:,1:2</v>
      </c>
      <c r="AF142" s="120" t="str">
        <f t="shared" si="61"/>
        <v>:,1:2</v>
      </c>
      <c r="AG142" s="120" t="str">
        <f t="shared" si="61"/>
        <v>1:2,2:3</v>
      </c>
      <c r="AH142" s="120" t="str">
        <f t="shared" si="61"/>
        <v>14:15,2:3</v>
      </c>
      <c r="AI142" s="120" t="str">
        <f t="shared" si="61"/>
        <v>15:16,2:3</v>
      </c>
      <c r="AJ142" s="120" t="str">
        <f t="shared" si="61"/>
        <v>28:29,2:3</v>
      </c>
      <c r="AK142" s="120" t="str">
        <f t="shared" si="61"/>
        <v>34:35,2:3</v>
      </c>
      <c r="AL142" s="120" t="str">
        <f t="shared" si="61"/>
        <v>16:17,2:3</v>
      </c>
      <c r="AM142" s="120" t="str">
        <f t="shared" si="61"/>
        <v>27:28,2:3</v>
      </c>
      <c r="AN142" s="120" t="str">
        <f t="shared" si="61"/>
        <v>33:34,2:3</v>
      </c>
      <c r="AO142" s="120" t="str">
        <f t="shared" si="61"/>
        <v>12:13,2:3</v>
      </c>
      <c r="AP142" s="120" t="str">
        <f t="shared" si="61"/>
        <v>13:14,2:3</v>
      </c>
      <c r="AQ142" s="120" t="str">
        <f t="shared" si="61"/>
        <v>31:32,2:3</v>
      </c>
      <c r="AR142" s="120" t="str">
        <f t="shared" si="61"/>
        <v>4:5,2:3</v>
      </c>
      <c r="AS142" s="120" t="str">
        <f t="shared" si="61"/>
        <v>5:6,2:3</v>
      </c>
      <c r="AT142" s="120" t="str">
        <f t="shared" si="61"/>
        <v>7:8,2:3</v>
      </c>
      <c r="AU142" s="120" t="str">
        <f t="shared" si="61"/>
        <v>32:33,2:3</v>
      </c>
      <c r="AV142" s="120" t="str">
        <f t="shared" si="61"/>
        <v>23:24,3:4</v>
      </c>
      <c r="AW142" s="120" t="str">
        <f t="shared" si="61"/>
        <v>24:25,3:4</v>
      </c>
      <c r="AX142" s="120" t="str">
        <f t="shared" si="61"/>
        <v>25:26,3:4</v>
      </c>
      <c r="AY142" s="120" t="str">
        <f t="shared" si="61"/>
        <v>26:27,3:4</v>
      </c>
      <c r="AZ142" s="120" t="str">
        <f t="shared" si="61"/>
        <v>27:28,3:4</v>
      </c>
      <c r="BA142" s="120" t="str">
        <f t="shared" si="61"/>
        <v>28:29,3:4</v>
      </c>
      <c r="BB142" s="120" t="str">
        <f t="shared" si="61"/>
        <v>29:30,3:4</v>
      </c>
      <c r="BC142" s="120" t="str">
        <f t="shared" si="61"/>
        <v>30:31,3:4</v>
      </c>
      <c r="BD142" s="120" t="str">
        <f t="shared" si="61"/>
        <v>12:13,3:4</v>
      </c>
      <c r="BE142" s="120" t="str">
        <f t="shared" si="61"/>
        <v>13:14,3:4</v>
      </c>
      <c r="BF142" s="120" t="str">
        <f t="shared" si="61"/>
        <v>11:12,3:4</v>
      </c>
      <c r="BG142" s="120" t="str">
        <f t="shared" si="61"/>
        <v>1:2,3:4</v>
      </c>
      <c r="BH142" s="120" t="str">
        <f t="shared" si="61"/>
        <v>28:29,3:4</v>
      </c>
      <c r="BI142" s="120" t="str">
        <f t="shared" si="61"/>
        <v>34:35,3:4</v>
      </c>
      <c r="BJ142" s="120" t="str">
        <f t="shared" si="61"/>
        <v>27:28,3:4</v>
      </c>
      <c r="BK142" s="120" t="str">
        <f t="shared" si="61"/>
        <v>23:24,4:5</v>
      </c>
      <c r="BL142" s="120" t="str">
        <f t="shared" si="61"/>
        <v>24:25,4:5</v>
      </c>
      <c r="BM142" s="120" t="str">
        <f t="shared" si="61"/>
        <v>25:26,4:5</v>
      </c>
      <c r="BN142" s="120" t="str">
        <f t="shared" si="61"/>
        <v>26:27,4:5</v>
      </c>
      <c r="BO142" s="120" t="str">
        <f t="shared" si="61"/>
        <v>27:28,4:5</v>
      </c>
      <c r="BP142" s="120" t="str">
        <f t="shared" ref="BP142:DR142" si="62">IF(BP$141="-",":",TEXT(BP$141,"0")&amp;":"&amp;TEXT(BP$141+1,"0"))&amp;","&amp;TEXT(BP$140,"0")&amp;":"&amp;TEXT(BP$140+1,"0")</f>
        <v>28:29,4:5</v>
      </c>
      <c r="BQ142" s="120" t="str">
        <f t="shared" si="62"/>
        <v>29:30,4:5</v>
      </c>
      <c r="BR142" s="120" t="str">
        <f t="shared" si="62"/>
        <v>30:31,4:5</v>
      </c>
      <c r="BS142" s="120" t="str">
        <f t="shared" si="62"/>
        <v>12:13,4:5</v>
      </c>
      <c r="BT142" s="120" t="str">
        <f t="shared" si="62"/>
        <v>13:14,4:5</v>
      </c>
      <c r="BU142" s="120" t="str">
        <f t="shared" si="62"/>
        <v>27:28,4:5</v>
      </c>
      <c r="BV142" s="120" t="str">
        <f t="shared" si="62"/>
        <v>17:18,4:5</v>
      </c>
      <c r="BW142" s="120" t="str">
        <f t="shared" si="62"/>
        <v>26:27,4:5</v>
      </c>
      <c r="BX142" s="120" t="str">
        <f t="shared" si="62"/>
        <v>31:32,4:5</v>
      </c>
      <c r="BY142" s="120" t="str">
        <f t="shared" si="62"/>
        <v>4:5,4:5</v>
      </c>
      <c r="BZ142" s="120" t="str">
        <f t="shared" si="62"/>
        <v>:,5:6</v>
      </c>
      <c r="CA142" s="120" t="str">
        <f t="shared" si="62"/>
        <v>:,5:6</v>
      </c>
      <c r="CB142" s="120" t="str">
        <f t="shared" si="62"/>
        <v>:,5:6</v>
      </c>
      <c r="CC142" s="120" t="str">
        <f t="shared" si="62"/>
        <v>:,5:6</v>
      </c>
      <c r="CD142" s="120" t="str">
        <f t="shared" si="62"/>
        <v>:,5:6</v>
      </c>
      <c r="CE142" s="120" t="str">
        <f t="shared" si="62"/>
        <v>:,5:6</v>
      </c>
      <c r="CF142" s="120" t="str">
        <f t="shared" si="62"/>
        <v>:,5:6</v>
      </c>
      <c r="CG142" s="120" t="str">
        <f t="shared" si="62"/>
        <v>:,5:6</v>
      </c>
      <c r="CH142" s="120" t="str">
        <f t="shared" si="62"/>
        <v>:,5:6</v>
      </c>
      <c r="CI142" s="120" t="str">
        <f t="shared" si="62"/>
        <v>:,5:6</v>
      </c>
      <c r="CJ142" s="120" t="str">
        <f t="shared" si="62"/>
        <v>:,5:6</v>
      </c>
      <c r="CK142" s="120" t="str">
        <f t="shared" si="62"/>
        <v>:,5:6</v>
      </c>
      <c r="CL142" s="120" t="str">
        <f t="shared" si="62"/>
        <v>:,5:6</v>
      </c>
      <c r="CM142" s="120" t="str">
        <f t="shared" si="62"/>
        <v>:,5:6</v>
      </c>
      <c r="CN142" s="120" t="str">
        <f t="shared" si="62"/>
        <v>:,5:6</v>
      </c>
      <c r="CO142" s="120" t="str">
        <f t="shared" si="62"/>
        <v>:,6:7</v>
      </c>
      <c r="CP142" s="120" t="str">
        <f t="shared" si="62"/>
        <v>:,6:7</v>
      </c>
      <c r="CQ142" s="120" t="str">
        <f t="shared" si="62"/>
        <v>:,6:7</v>
      </c>
      <c r="CR142" s="120" t="str">
        <f t="shared" si="62"/>
        <v>:,6:7</v>
      </c>
      <c r="CS142" s="120" t="str">
        <f t="shared" si="62"/>
        <v>:,6:7</v>
      </c>
      <c r="CT142" s="120" t="str">
        <f t="shared" si="62"/>
        <v>:,6:7</v>
      </c>
      <c r="CU142" s="120" t="str">
        <f t="shared" si="62"/>
        <v>:,6:7</v>
      </c>
      <c r="CV142" s="120" t="str">
        <f t="shared" si="62"/>
        <v>:,6:7</v>
      </c>
      <c r="CW142" s="120" t="str">
        <f t="shared" si="62"/>
        <v>:,6:7</v>
      </c>
      <c r="CX142" s="120" t="str">
        <f t="shared" si="62"/>
        <v>:,6:7</v>
      </c>
      <c r="CY142" s="120" t="str">
        <f t="shared" si="62"/>
        <v>:,6:7</v>
      </c>
      <c r="CZ142" s="120" t="str">
        <f t="shared" si="62"/>
        <v>:,6:7</v>
      </c>
      <c r="DA142" s="120" t="str">
        <f t="shared" si="62"/>
        <v>:,6:7</v>
      </c>
      <c r="DB142" s="120" t="str">
        <f t="shared" si="62"/>
        <v>:,6:7</v>
      </c>
      <c r="DC142" s="120" t="str">
        <f t="shared" si="62"/>
        <v>:,6:7</v>
      </c>
      <c r="DD142" s="120" t="str">
        <f t="shared" si="62"/>
        <v>:,7:8</v>
      </c>
      <c r="DE142" s="120" t="str">
        <f t="shared" si="62"/>
        <v>:,7:8</v>
      </c>
      <c r="DF142" s="120" t="str">
        <f t="shared" si="62"/>
        <v>:,7:8</v>
      </c>
      <c r="DG142" s="120" t="str">
        <f t="shared" si="62"/>
        <v>:,7:8</v>
      </c>
      <c r="DH142" s="120" t="str">
        <f t="shared" si="62"/>
        <v>:,7:8</v>
      </c>
      <c r="DI142" s="120" t="str">
        <f t="shared" si="62"/>
        <v>:,7:8</v>
      </c>
      <c r="DJ142" s="120" t="str">
        <f t="shared" si="62"/>
        <v>:,7:8</v>
      </c>
      <c r="DK142" s="120" t="str">
        <f t="shared" si="62"/>
        <v>:,7:8</v>
      </c>
      <c r="DL142" s="120" t="str">
        <f t="shared" si="62"/>
        <v>:,7:8</v>
      </c>
      <c r="DM142" s="120" t="str">
        <f t="shared" si="62"/>
        <v>:,7:8</v>
      </c>
      <c r="DN142" s="120" t="str">
        <f t="shared" si="62"/>
        <v>:,7:8</v>
      </c>
      <c r="DO142" s="120" t="str">
        <f t="shared" si="62"/>
        <v>:,7:8</v>
      </c>
      <c r="DP142" s="120" t="str">
        <f t="shared" si="62"/>
        <v>:,7:8</v>
      </c>
      <c r="DQ142" s="120" t="str">
        <f t="shared" si="62"/>
        <v>:,7:8</v>
      </c>
      <c r="DR142" s="120" t="str">
        <f t="shared" si="62"/>
        <v>:,7:8</v>
      </c>
    </row>
    <row r="143" spans="1:192" hidden="1" outlineLevel="1">
      <c r="A143">
        <v>2</v>
      </c>
      <c r="B143" t="s">
        <v>922</v>
      </c>
      <c r="C143" s="148" t="str">
        <f t="shared" ref="C143:R146" si="63">INDEX(LMU_Data,(C$140*$A$140)+$A143,(d.Region-1)*15+C$139)</f>
        <v>-</v>
      </c>
      <c r="D143" s="148" t="str">
        <f t="shared" si="63"/>
        <v>-</v>
      </c>
      <c r="E143" s="148" t="str">
        <f t="shared" si="63"/>
        <v>-</v>
      </c>
      <c r="F143" s="148" t="str">
        <f t="shared" si="63"/>
        <v>-</v>
      </c>
      <c r="G143" s="148" t="str">
        <f t="shared" si="63"/>
        <v>-</v>
      </c>
      <c r="H143" s="148" t="str">
        <f t="shared" si="63"/>
        <v>-</v>
      </c>
      <c r="I143" s="148" t="str">
        <f t="shared" si="63"/>
        <v>-</v>
      </c>
      <c r="J143" s="148" t="str">
        <f t="shared" si="63"/>
        <v>-</v>
      </c>
      <c r="K143" s="148" t="str">
        <f t="shared" si="63"/>
        <v>-</v>
      </c>
      <c r="L143" s="148" t="str">
        <f t="shared" si="63"/>
        <v>-</v>
      </c>
      <c r="M143" s="148" t="str">
        <f t="shared" si="63"/>
        <v>-</v>
      </c>
      <c r="N143" s="148" t="str">
        <f t="shared" si="63"/>
        <v>-</v>
      </c>
      <c r="O143" s="148" t="str">
        <f t="shared" si="63"/>
        <v>-</v>
      </c>
      <c r="P143" s="148" t="str">
        <f t="shared" si="63"/>
        <v>-</v>
      </c>
      <c r="Q143" s="148" t="str">
        <f t="shared" si="63"/>
        <v>-</v>
      </c>
      <c r="R143" s="148" t="str">
        <f t="shared" si="63"/>
        <v>-</v>
      </c>
      <c r="S143" s="148" t="str">
        <f t="shared" ref="S143:AH146" si="64">INDEX(LMU_Data,(S$140*$A$140)+$A143,(d.Region-1)*15+S$139)</f>
        <v>-</v>
      </c>
      <c r="T143" s="148" t="str">
        <f t="shared" si="64"/>
        <v>-</v>
      </c>
      <c r="U143" s="148" t="str">
        <f t="shared" si="64"/>
        <v>-</v>
      </c>
      <c r="V143" s="148" t="str">
        <f t="shared" si="64"/>
        <v>-</v>
      </c>
      <c r="W143" s="148" t="str">
        <f t="shared" si="64"/>
        <v>-</v>
      </c>
      <c r="X143" s="148" t="str">
        <f t="shared" si="64"/>
        <v>-</v>
      </c>
      <c r="Y143" s="148" t="str">
        <f t="shared" si="64"/>
        <v>-</v>
      </c>
      <c r="Z143" s="148" t="str">
        <f t="shared" si="64"/>
        <v>-</v>
      </c>
      <c r="AA143" s="148" t="str">
        <f t="shared" si="64"/>
        <v>-</v>
      </c>
      <c r="AB143" s="148" t="str">
        <f t="shared" si="64"/>
        <v>-</v>
      </c>
      <c r="AC143" s="148" t="str">
        <f t="shared" si="64"/>
        <v>-</v>
      </c>
      <c r="AD143" s="148" t="str">
        <f t="shared" si="64"/>
        <v>-</v>
      </c>
      <c r="AE143" s="148" t="str">
        <f t="shared" si="64"/>
        <v>-</v>
      </c>
      <c r="AF143" s="148" t="str">
        <f t="shared" si="64"/>
        <v>-</v>
      </c>
      <c r="AG143" s="148">
        <f t="shared" si="64"/>
        <v>75</v>
      </c>
      <c r="AH143" s="148" t="str">
        <f t="shared" si="64"/>
        <v>-</v>
      </c>
      <c r="AI143" s="148" t="str">
        <f t="shared" ref="AI143:AX146" si="65">INDEX(LMU_Data,(AI$140*$A$140)+$A143,(d.Region-1)*15+AI$139)</f>
        <v>-</v>
      </c>
      <c r="AJ143" s="148" t="str">
        <f t="shared" si="65"/>
        <v>-</v>
      </c>
      <c r="AK143" s="148" t="str">
        <f t="shared" si="65"/>
        <v>-</v>
      </c>
      <c r="AL143" s="148" t="str">
        <f t="shared" si="65"/>
        <v>-</v>
      </c>
      <c r="AM143" s="148" t="str">
        <f t="shared" si="65"/>
        <v>-</v>
      </c>
      <c r="AN143" s="148" t="str">
        <f t="shared" si="65"/>
        <v>-</v>
      </c>
      <c r="AO143" s="148">
        <f t="shared" si="65"/>
        <v>37</v>
      </c>
      <c r="AP143" s="148">
        <f t="shared" si="65"/>
        <v>37</v>
      </c>
      <c r="AQ143" s="148" t="str">
        <f t="shared" si="65"/>
        <v>-</v>
      </c>
      <c r="AR143" s="148" t="str">
        <f t="shared" si="65"/>
        <v>-</v>
      </c>
      <c r="AS143" s="148" t="str">
        <f t="shared" si="65"/>
        <v>-</v>
      </c>
      <c r="AT143" s="148" t="str">
        <f t="shared" si="65"/>
        <v>-</v>
      </c>
      <c r="AU143" s="148" t="str">
        <f t="shared" si="65"/>
        <v>-</v>
      </c>
      <c r="AV143" s="148">
        <f t="shared" si="65"/>
        <v>50</v>
      </c>
      <c r="AW143" s="148">
        <f t="shared" si="65"/>
        <v>50</v>
      </c>
      <c r="AX143" s="148">
        <f t="shared" si="65"/>
        <v>50</v>
      </c>
      <c r="AY143" s="148">
        <f t="shared" ref="AY143:BN146" si="66">INDEX(LMU_Data,(AY$140*$A$140)+$A143,(d.Region-1)*15+AY$139)</f>
        <v>50</v>
      </c>
      <c r="AZ143" s="148">
        <f t="shared" si="66"/>
        <v>50</v>
      </c>
      <c r="BA143" s="148">
        <f t="shared" si="66"/>
        <v>50</v>
      </c>
      <c r="BB143" s="148">
        <f t="shared" si="66"/>
        <v>50</v>
      </c>
      <c r="BC143" s="148">
        <f t="shared" si="66"/>
        <v>50</v>
      </c>
      <c r="BD143" s="148">
        <f t="shared" si="66"/>
        <v>413</v>
      </c>
      <c r="BE143" s="148">
        <f t="shared" si="66"/>
        <v>413</v>
      </c>
      <c r="BF143" s="148" t="str">
        <f t="shared" si="66"/>
        <v>-</v>
      </c>
      <c r="BG143" s="148" t="str">
        <f t="shared" si="66"/>
        <v>-</v>
      </c>
      <c r="BH143" s="148" t="str">
        <f t="shared" si="66"/>
        <v>-</v>
      </c>
      <c r="BI143" s="148" t="str">
        <f t="shared" si="66"/>
        <v>-</v>
      </c>
      <c r="BJ143" s="148" t="str">
        <f t="shared" si="66"/>
        <v>-</v>
      </c>
      <c r="BK143" s="148">
        <f t="shared" si="66"/>
        <v>6.9</v>
      </c>
      <c r="BL143" s="148">
        <f t="shared" si="66"/>
        <v>6.9</v>
      </c>
      <c r="BM143" s="148">
        <f t="shared" si="66"/>
        <v>6.9</v>
      </c>
      <c r="BN143" s="148">
        <f t="shared" si="66"/>
        <v>6.9</v>
      </c>
      <c r="BO143" s="148">
        <f t="shared" ref="BO143:CD146" si="67">INDEX(LMU_Data,(BO$140*$A$140)+$A143,(d.Region-1)*15+BO$139)</f>
        <v>6.9</v>
      </c>
      <c r="BP143" s="148">
        <f t="shared" si="67"/>
        <v>6.9</v>
      </c>
      <c r="BQ143" s="148">
        <f t="shared" si="67"/>
        <v>6.9</v>
      </c>
      <c r="BR143" s="148">
        <f t="shared" si="67"/>
        <v>6.9</v>
      </c>
      <c r="BS143" s="148">
        <f t="shared" si="67"/>
        <v>347</v>
      </c>
      <c r="BT143" s="148">
        <f t="shared" si="67"/>
        <v>347</v>
      </c>
      <c r="BU143" s="148" t="str">
        <f t="shared" si="67"/>
        <v>-</v>
      </c>
      <c r="BV143" s="148" t="str">
        <f t="shared" si="67"/>
        <v>-</v>
      </c>
      <c r="BW143" s="148" t="str">
        <f t="shared" si="67"/>
        <v>-</v>
      </c>
      <c r="BX143" s="148" t="str">
        <f t="shared" si="67"/>
        <v>-</v>
      </c>
      <c r="BY143" s="148" t="str">
        <f t="shared" si="67"/>
        <v>-</v>
      </c>
      <c r="BZ143" s="148" t="str">
        <f t="shared" si="67"/>
        <v>-</v>
      </c>
      <c r="CA143" s="148" t="str">
        <f t="shared" si="67"/>
        <v>-</v>
      </c>
      <c r="CB143" s="148" t="str">
        <f t="shared" si="67"/>
        <v>-</v>
      </c>
      <c r="CC143" s="148" t="str">
        <f t="shared" si="67"/>
        <v>-</v>
      </c>
      <c r="CD143" s="148" t="str">
        <f t="shared" si="67"/>
        <v>-</v>
      </c>
      <c r="CE143" s="148" t="str">
        <f t="shared" ref="CE143:CT146" si="68">INDEX(LMU_Data,(CE$140*$A$140)+$A143,(d.Region-1)*15+CE$139)</f>
        <v>-</v>
      </c>
      <c r="CF143" s="148" t="str">
        <f t="shared" si="68"/>
        <v>-</v>
      </c>
      <c r="CG143" s="148" t="str">
        <f t="shared" si="68"/>
        <v>-</v>
      </c>
      <c r="CH143" s="148" t="str">
        <f t="shared" si="68"/>
        <v>-</v>
      </c>
      <c r="CI143" s="148" t="str">
        <f t="shared" si="68"/>
        <v>-</v>
      </c>
      <c r="CJ143" s="148" t="str">
        <f t="shared" si="68"/>
        <v>-</v>
      </c>
      <c r="CK143" s="148" t="str">
        <f t="shared" si="68"/>
        <v>-</v>
      </c>
      <c r="CL143" s="148" t="str">
        <f t="shared" si="68"/>
        <v>-</v>
      </c>
      <c r="CM143" s="148" t="str">
        <f t="shared" si="68"/>
        <v>-</v>
      </c>
      <c r="CN143" s="148" t="str">
        <f t="shared" si="68"/>
        <v>-</v>
      </c>
      <c r="CO143" s="148" t="str">
        <f t="shared" si="68"/>
        <v>-</v>
      </c>
      <c r="CP143" s="148" t="str">
        <f t="shared" si="68"/>
        <v>-</v>
      </c>
      <c r="CQ143" s="148" t="str">
        <f t="shared" si="68"/>
        <v>-</v>
      </c>
      <c r="CR143" s="148" t="str">
        <f t="shared" si="68"/>
        <v>-</v>
      </c>
      <c r="CS143" s="148" t="str">
        <f t="shared" si="68"/>
        <v>-</v>
      </c>
      <c r="CT143" s="148" t="str">
        <f t="shared" si="68"/>
        <v>-</v>
      </c>
      <c r="CU143" s="148" t="str">
        <f t="shared" ref="CU143:DJ146" si="69">INDEX(LMU_Data,(CU$140*$A$140)+$A143,(d.Region-1)*15+CU$139)</f>
        <v>-</v>
      </c>
      <c r="CV143" s="148" t="str">
        <f t="shared" si="69"/>
        <v>-</v>
      </c>
      <c r="CW143" s="148" t="str">
        <f t="shared" si="69"/>
        <v>-</v>
      </c>
      <c r="CX143" s="148" t="str">
        <f t="shared" si="69"/>
        <v>-</v>
      </c>
      <c r="CY143" s="148" t="str">
        <f t="shared" si="69"/>
        <v>-</v>
      </c>
      <c r="CZ143" s="148" t="str">
        <f t="shared" si="69"/>
        <v>-</v>
      </c>
      <c r="DA143" s="148" t="str">
        <f t="shared" si="69"/>
        <v>-</v>
      </c>
      <c r="DB143" s="148" t="str">
        <f t="shared" si="69"/>
        <v>-</v>
      </c>
      <c r="DC143" s="148" t="str">
        <f t="shared" si="69"/>
        <v>-</v>
      </c>
      <c r="DD143" s="148" t="str">
        <f t="shared" si="69"/>
        <v>-</v>
      </c>
      <c r="DE143" s="148" t="str">
        <f t="shared" si="69"/>
        <v>-</v>
      </c>
      <c r="DF143" s="148" t="str">
        <f t="shared" si="69"/>
        <v>-</v>
      </c>
      <c r="DG143" s="148" t="str">
        <f t="shared" si="69"/>
        <v>-</v>
      </c>
      <c r="DH143" s="148" t="str">
        <f t="shared" si="69"/>
        <v>-</v>
      </c>
      <c r="DI143" s="148" t="str">
        <f t="shared" si="69"/>
        <v>-</v>
      </c>
      <c r="DJ143" s="148" t="str">
        <f t="shared" si="69"/>
        <v>-</v>
      </c>
      <c r="DK143" s="148" t="str">
        <f t="shared" ref="DI143:DR146" si="70">INDEX(LMU_Data,(DK$140*$A$140)+$A143,(d.Region-1)*15+DK$139)</f>
        <v>-</v>
      </c>
      <c r="DL143" s="148" t="str">
        <f t="shared" si="70"/>
        <v>-</v>
      </c>
      <c r="DM143" s="148" t="str">
        <f t="shared" si="70"/>
        <v>-</v>
      </c>
      <c r="DN143" s="148" t="str">
        <f t="shared" si="70"/>
        <v>-</v>
      </c>
      <c r="DO143" s="148" t="str">
        <f t="shared" si="70"/>
        <v>-</v>
      </c>
      <c r="DP143" s="148" t="str">
        <f t="shared" si="70"/>
        <v>-</v>
      </c>
      <c r="DQ143" s="148" t="str">
        <f t="shared" si="70"/>
        <v>-</v>
      </c>
      <c r="DR143" s="148" t="str">
        <f t="shared" si="70"/>
        <v>-</v>
      </c>
    </row>
    <row r="144" spans="1:192" hidden="1" outlineLevel="1">
      <c r="A144">
        <v>3</v>
      </c>
      <c r="B144" t="s">
        <v>923</v>
      </c>
      <c r="C144" s="148" t="str">
        <f t="shared" si="63"/>
        <v>-</v>
      </c>
      <c r="D144" s="148" t="str">
        <f t="shared" si="63"/>
        <v>-</v>
      </c>
      <c r="E144" s="148" t="str">
        <f t="shared" si="63"/>
        <v>-</v>
      </c>
      <c r="F144" s="148" t="str">
        <f t="shared" si="63"/>
        <v>-</v>
      </c>
      <c r="G144" s="148" t="str">
        <f t="shared" si="63"/>
        <v>-</v>
      </c>
      <c r="H144" s="148" t="str">
        <f t="shared" si="63"/>
        <v>-</v>
      </c>
      <c r="I144" s="148" t="str">
        <f t="shared" si="63"/>
        <v>-</v>
      </c>
      <c r="J144" s="148" t="str">
        <f t="shared" si="63"/>
        <v>-</v>
      </c>
      <c r="K144" s="148" t="str">
        <f t="shared" si="63"/>
        <v>-</v>
      </c>
      <c r="L144" s="148" t="str">
        <f t="shared" si="63"/>
        <v>-</v>
      </c>
      <c r="M144" s="148" t="str">
        <f t="shared" si="63"/>
        <v>-</v>
      </c>
      <c r="N144" s="148" t="str">
        <f t="shared" si="63"/>
        <v>-</v>
      </c>
      <c r="O144" s="148" t="str">
        <f t="shared" si="63"/>
        <v>-</v>
      </c>
      <c r="P144" s="148" t="str">
        <f t="shared" si="63"/>
        <v>-</v>
      </c>
      <c r="Q144" s="148" t="str">
        <f t="shared" si="63"/>
        <v>-</v>
      </c>
      <c r="R144" s="148" t="str">
        <f t="shared" si="63"/>
        <v>-</v>
      </c>
      <c r="S144" s="148" t="str">
        <f t="shared" si="64"/>
        <v>-</v>
      </c>
      <c r="T144" s="148" t="str">
        <f t="shared" si="64"/>
        <v>-</v>
      </c>
      <c r="U144" s="148" t="str">
        <f t="shared" si="64"/>
        <v>-</v>
      </c>
      <c r="V144" s="148" t="str">
        <f t="shared" si="64"/>
        <v>-</v>
      </c>
      <c r="W144" s="148" t="str">
        <f t="shared" si="64"/>
        <v>-</v>
      </c>
      <c r="X144" s="148" t="str">
        <f t="shared" si="64"/>
        <v>-</v>
      </c>
      <c r="Y144" s="148" t="str">
        <f t="shared" si="64"/>
        <v>-</v>
      </c>
      <c r="Z144" s="148" t="str">
        <f t="shared" si="64"/>
        <v>-</v>
      </c>
      <c r="AA144" s="148" t="str">
        <f t="shared" si="64"/>
        <v>-</v>
      </c>
      <c r="AB144" s="148" t="str">
        <f t="shared" si="64"/>
        <v>-</v>
      </c>
      <c r="AC144" s="148" t="str">
        <f t="shared" si="64"/>
        <v>-</v>
      </c>
      <c r="AD144" s="148" t="str">
        <f t="shared" si="64"/>
        <v>-</v>
      </c>
      <c r="AE144" s="148" t="str">
        <f t="shared" si="64"/>
        <v>-</v>
      </c>
      <c r="AF144" s="148" t="str">
        <f t="shared" si="64"/>
        <v>-</v>
      </c>
      <c r="AG144" s="148">
        <f t="shared" si="64"/>
        <v>75</v>
      </c>
      <c r="AH144" s="148" t="str">
        <f t="shared" si="64"/>
        <v>-</v>
      </c>
      <c r="AI144" s="148" t="str">
        <f t="shared" si="65"/>
        <v>-</v>
      </c>
      <c r="AJ144" s="148" t="str">
        <f t="shared" si="65"/>
        <v>-</v>
      </c>
      <c r="AK144" s="148" t="str">
        <f t="shared" si="65"/>
        <v>-</v>
      </c>
      <c r="AL144" s="148" t="str">
        <f t="shared" si="65"/>
        <v>-</v>
      </c>
      <c r="AM144" s="148" t="str">
        <f t="shared" si="65"/>
        <v>-</v>
      </c>
      <c r="AN144" s="148" t="str">
        <f t="shared" si="65"/>
        <v>-</v>
      </c>
      <c r="AO144" s="148">
        <f t="shared" si="65"/>
        <v>37</v>
      </c>
      <c r="AP144" s="148">
        <f t="shared" si="65"/>
        <v>37</v>
      </c>
      <c r="AQ144" s="148" t="str">
        <f t="shared" si="65"/>
        <v>-</v>
      </c>
      <c r="AR144" s="148" t="str">
        <f t="shared" si="65"/>
        <v>-</v>
      </c>
      <c r="AS144" s="148" t="str">
        <f t="shared" si="65"/>
        <v>-</v>
      </c>
      <c r="AT144" s="148" t="str">
        <f t="shared" si="65"/>
        <v>-</v>
      </c>
      <c r="AU144" s="148" t="str">
        <f t="shared" si="65"/>
        <v>-</v>
      </c>
      <c r="AV144" s="148">
        <f t="shared" si="65"/>
        <v>50</v>
      </c>
      <c r="AW144" s="148">
        <f t="shared" si="65"/>
        <v>50</v>
      </c>
      <c r="AX144" s="148">
        <f t="shared" si="65"/>
        <v>50</v>
      </c>
      <c r="AY144" s="148">
        <f t="shared" si="66"/>
        <v>50</v>
      </c>
      <c r="AZ144" s="148">
        <f t="shared" si="66"/>
        <v>50</v>
      </c>
      <c r="BA144" s="148">
        <f t="shared" si="66"/>
        <v>50</v>
      </c>
      <c r="BB144" s="148">
        <f t="shared" si="66"/>
        <v>50</v>
      </c>
      <c r="BC144" s="148">
        <f t="shared" si="66"/>
        <v>50</v>
      </c>
      <c r="BD144" s="148">
        <f t="shared" si="66"/>
        <v>413</v>
      </c>
      <c r="BE144" s="148">
        <f t="shared" si="66"/>
        <v>413</v>
      </c>
      <c r="BF144" s="148" t="str">
        <f t="shared" si="66"/>
        <v>-</v>
      </c>
      <c r="BG144" s="148" t="str">
        <f t="shared" si="66"/>
        <v>-</v>
      </c>
      <c r="BH144" s="148" t="str">
        <f t="shared" si="66"/>
        <v>-</v>
      </c>
      <c r="BI144" s="148" t="str">
        <f t="shared" si="66"/>
        <v>-</v>
      </c>
      <c r="BJ144" s="148" t="str">
        <f t="shared" si="66"/>
        <v>-</v>
      </c>
      <c r="BK144" s="148">
        <f t="shared" si="66"/>
        <v>6.9</v>
      </c>
      <c r="BL144" s="148">
        <f t="shared" si="66"/>
        <v>6.9</v>
      </c>
      <c r="BM144" s="148">
        <f t="shared" si="66"/>
        <v>6.9</v>
      </c>
      <c r="BN144" s="148">
        <f t="shared" si="66"/>
        <v>6.9</v>
      </c>
      <c r="BO144" s="148">
        <f t="shared" si="67"/>
        <v>6.9</v>
      </c>
      <c r="BP144" s="148">
        <f t="shared" si="67"/>
        <v>6.9</v>
      </c>
      <c r="BQ144" s="148">
        <f t="shared" si="67"/>
        <v>6.9</v>
      </c>
      <c r="BR144" s="148">
        <f t="shared" si="67"/>
        <v>6.9</v>
      </c>
      <c r="BS144" s="148">
        <f t="shared" si="67"/>
        <v>347</v>
      </c>
      <c r="BT144" s="148">
        <f t="shared" si="67"/>
        <v>347</v>
      </c>
      <c r="BU144" s="148" t="str">
        <f t="shared" si="67"/>
        <v>-</v>
      </c>
      <c r="BV144" s="148" t="str">
        <f t="shared" si="67"/>
        <v>-</v>
      </c>
      <c r="BW144" s="148" t="str">
        <f t="shared" si="67"/>
        <v>-</v>
      </c>
      <c r="BX144" s="148" t="str">
        <f t="shared" si="67"/>
        <v>-</v>
      </c>
      <c r="BY144" s="148" t="str">
        <f t="shared" si="67"/>
        <v>-</v>
      </c>
      <c r="BZ144" s="148" t="str">
        <f t="shared" si="67"/>
        <v>-</v>
      </c>
      <c r="CA144" s="148" t="str">
        <f t="shared" si="67"/>
        <v>-</v>
      </c>
      <c r="CB144" s="148" t="str">
        <f t="shared" si="67"/>
        <v>-</v>
      </c>
      <c r="CC144" s="148" t="str">
        <f t="shared" si="67"/>
        <v>-</v>
      </c>
      <c r="CD144" s="148" t="str">
        <f t="shared" si="67"/>
        <v>-</v>
      </c>
      <c r="CE144" s="148" t="str">
        <f t="shared" si="68"/>
        <v>-</v>
      </c>
      <c r="CF144" s="148" t="str">
        <f t="shared" si="68"/>
        <v>-</v>
      </c>
      <c r="CG144" s="148" t="str">
        <f t="shared" si="68"/>
        <v>-</v>
      </c>
      <c r="CH144" s="148" t="str">
        <f t="shared" si="68"/>
        <v>-</v>
      </c>
      <c r="CI144" s="148" t="str">
        <f t="shared" si="68"/>
        <v>-</v>
      </c>
      <c r="CJ144" s="148" t="str">
        <f t="shared" si="68"/>
        <v>-</v>
      </c>
      <c r="CK144" s="148" t="str">
        <f t="shared" si="68"/>
        <v>-</v>
      </c>
      <c r="CL144" s="148" t="str">
        <f t="shared" si="68"/>
        <v>-</v>
      </c>
      <c r="CM144" s="148" t="str">
        <f t="shared" si="68"/>
        <v>-</v>
      </c>
      <c r="CN144" s="148" t="str">
        <f t="shared" si="68"/>
        <v>-</v>
      </c>
      <c r="CO144" s="148" t="str">
        <f t="shared" si="68"/>
        <v>-</v>
      </c>
      <c r="CP144" s="148" t="str">
        <f t="shared" si="68"/>
        <v>-</v>
      </c>
      <c r="CQ144" s="148" t="str">
        <f t="shared" si="68"/>
        <v>-</v>
      </c>
      <c r="CR144" s="148" t="str">
        <f t="shared" si="68"/>
        <v>-</v>
      </c>
      <c r="CS144" s="148" t="str">
        <f t="shared" si="68"/>
        <v>-</v>
      </c>
      <c r="CT144" s="148" t="str">
        <f t="shared" si="68"/>
        <v>-</v>
      </c>
      <c r="CU144" s="148" t="str">
        <f t="shared" si="69"/>
        <v>-</v>
      </c>
      <c r="CV144" s="148" t="str">
        <f t="shared" si="69"/>
        <v>-</v>
      </c>
      <c r="CW144" s="148" t="str">
        <f t="shared" si="69"/>
        <v>-</v>
      </c>
      <c r="CX144" s="148" t="str">
        <f t="shared" si="69"/>
        <v>-</v>
      </c>
      <c r="CY144" s="148" t="str">
        <f t="shared" si="69"/>
        <v>-</v>
      </c>
      <c r="CZ144" s="148" t="str">
        <f t="shared" si="69"/>
        <v>-</v>
      </c>
      <c r="DA144" s="148" t="str">
        <f t="shared" si="69"/>
        <v>-</v>
      </c>
      <c r="DB144" s="148" t="str">
        <f t="shared" si="69"/>
        <v>-</v>
      </c>
      <c r="DC144" s="148" t="str">
        <f t="shared" si="69"/>
        <v>-</v>
      </c>
      <c r="DD144" s="148" t="str">
        <f t="shared" si="69"/>
        <v>-</v>
      </c>
      <c r="DE144" s="148" t="str">
        <f t="shared" si="69"/>
        <v>-</v>
      </c>
      <c r="DF144" s="148" t="str">
        <f t="shared" si="69"/>
        <v>-</v>
      </c>
      <c r="DG144" s="148" t="str">
        <f t="shared" si="69"/>
        <v>-</v>
      </c>
      <c r="DH144" s="148" t="str">
        <f t="shared" si="69"/>
        <v>-</v>
      </c>
      <c r="DI144" s="148" t="str">
        <f t="shared" si="70"/>
        <v>-</v>
      </c>
      <c r="DJ144" s="148" t="str">
        <f t="shared" si="70"/>
        <v>-</v>
      </c>
      <c r="DK144" s="148" t="str">
        <f t="shared" si="70"/>
        <v>-</v>
      </c>
      <c r="DL144" s="148" t="str">
        <f t="shared" si="70"/>
        <v>-</v>
      </c>
      <c r="DM144" s="148" t="str">
        <f t="shared" si="70"/>
        <v>-</v>
      </c>
      <c r="DN144" s="148" t="str">
        <f t="shared" si="70"/>
        <v>-</v>
      </c>
      <c r="DO144" s="148" t="str">
        <f t="shared" si="70"/>
        <v>-</v>
      </c>
      <c r="DP144" s="148" t="str">
        <f t="shared" si="70"/>
        <v>-</v>
      </c>
      <c r="DQ144" s="148" t="str">
        <f t="shared" si="70"/>
        <v>-</v>
      </c>
      <c r="DR144" s="148" t="str">
        <f t="shared" si="70"/>
        <v>-</v>
      </c>
    </row>
    <row r="145" spans="1:122" hidden="1" outlineLevel="1">
      <c r="A145">
        <v>4</v>
      </c>
      <c r="B145" t="s">
        <v>924</v>
      </c>
      <c r="C145" s="148" t="str">
        <f t="shared" si="63"/>
        <v>-</v>
      </c>
      <c r="D145" s="148" t="str">
        <f t="shared" si="63"/>
        <v>-</v>
      </c>
      <c r="E145" s="148" t="str">
        <f t="shared" si="63"/>
        <v>-</v>
      </c>
      <c r="F145" s="148" t="str">
        <f t="shared" si="63"/>
        <v>-</v>
      </c>
      <c r="G145" s="148" t="str">
        <f t="shared" si="63"/>
        <v>-</v>
      </c>
      <c r="H145" s="148" t="str">
        <f t="shared" si="63"/>
        <v>-</v>
      </c>
      <c r="I145" s="148" t="str">
        <f t="shared" si="63"/>
        <v>-</v>
      </c>
      <c r="J145" s="148" t="str">
        <f t="shared" si="63"/>
        <v>-</v>
      </c>
      <c r="K145" s="148" t="str">
        <f t="shared" si="63"/>
        <v>-</v>
      </c>
      <c r="L145" s="148" t="str">
        <f t="shared" si="63"/>
        <v>-</v>
      </c>
      <c r="M145" s="148" t="str">
        <f t="shared" si="63"/>
        <v>-</v>
      </c>
      <c r="N145" s="148" t="str">
        <f t="shared" si="63"/>
        <v>-</v>
      </c>
      <c r="O145" s="148" t="str">
        <f t="shared" si="63"/>
        <v>-</v>
      </c>
      <c r="P145" s="148" t="str">
        <f t="shared" si="63"/>
        <v>-</v>
      </c>
      <c r="Q145" s="148" t="str">
        <f t="shared" si="63"/>
        <v>-</v>
      </c>
      <c r="R145" s="148" t="str">
        <f t="shared" si="63"/>
        <v>-</v>
      </c>
      <c r="S145" s="148" t="str">
        <f t="shared" si="64"/>
        <v>-</v>
      </c>
      <c r="T145" s="148" t="str">
        <f t="shared" si="64"/>
        <v>-</v>
      </c>
      <c r="U145" s="148" t="str">
        <f t="shared" si="64"/>
        <v>-</v>
      </c>
      <c r="V145" s="148" t="str">
        <f t="shared" si="64"/>
        <v>-</v>
      </c>
      <c r="W145" s="148" t="str">
        <f t="shared" si="64"/>
        <v>-</v>
      </c>
      <c r="X145" s="148" t="str">
        <f t="shared" si="64"/>
        <v>-</v>
      </c>
      <c r="Y145" s="148" t="str">
        <f t="shared" si="64"/>
        <v>-</v>
      </c>
      <c r="Z145" s="148" t="str">
        <f t="shared" si="64"/>
        <v>-</v>
      </c>
      <c r="AA145" s="148" t="str">
        <f t="shared" si="64"/>
        <v>-</v>
      </c>
      <c r="AB145" s="148" t="str">
        <f t="shared" si="64"/>
        <v>-</v>
      </c>
      <c r="AC145" s="148" t="str">
        <f t="shared" si="64"/>
        <v>-</v>
      </c>
      <c r="AD145" s="148" t="str">
        <f t="shared" si="64"/>
        <v>-</v>
      </c>
      <c r="AE145" s="148" t="str">
        <f t="shared" si="64"/>
        <v>-</v>
      </c>
      <c r="AF145" s="148" t="str">
        <f t="shared" si="64"/>
        <v>-</v>
      </c>
      <c r="AG145" s="148">
        <f t="shared" si="64"/>
        <v>75</v>
      </c>
      <c r="AH145" s="148" t="str">
        <f t="shared" si="64"/>
        <v>-</v>
      </c>
      <c r="AI145" s="148" t="str">
        <f t="shared" si="65"/>
        <v>-</v>
      </c>
      <c r="AJ145" s="148" t="str">
        <f t="shared" si="65"/>
        <v>-</v>
      </c>
      <c r="AK145" s="148" t="str">
        <f t="shared" si="65"/>
        <v>-</v>
      </c>
      <c r="AL145" s="148" t="str">
        <f t="shared" si="65"/>
        <v>-</v>
      </c>
      <c r="AM145" s="148" t="str">
        <f t="shared" si="65"/>
        <v>-</v>
      </c>
      <c r="AN145" s="148" t="str">
        <f t="shared" si="65"/>
        <v>-</v>
      </c>
      <c r="AO145" s="148">
        <f t="shared" si="65"/>
        <v>37</v>
      </c>
      <c r="AP145" s="148">
        <f t="shared" si="65"/>
        <v>37</v>
      </c>
      <c r="AQ145" s="148" t="str">
        <f t="shared" si="65"/>
        <v>-</v>
      </c>
      <c r="AR145" s="148" t="str">
        <f t="shared" si="65"/>
        <v>-</v>
      </c>
      <c r="AS145" s="148" t="str">
        <f t="shared" si="65"/>
        <v>-</v>
      </c>
      <c r="AT145" s="148" t="str">
        <f t="shared" si="65"/>
        <v>-</v>
      </c>
      <c r="AU145" s="148" t="str">
        <f t="shared" si="65"/>
        <v>-</v>
      </c>
      <c r="AV145" s="148">
        <f t="shared" si="65"/>
        <v>50</v>
      </c>
      <c r="AW145" s="148">
        <f t="shared" si="65"/>
        <v>50</v>
      </c>
      <c r="AX145" s="148">
        <f t="shared" si="65"/>
        <v>50</v>
      </c>
      <c r="AY145" s="148">
        <f t="shared" si="66"/>
        <v>50</v>
      </c>
      <c r="AZ145" s="148">
        <f t="shared" si="66"/>
        <v>50</v>
      </c>
      <c r="BA145" s="148">
        <f t="shared" si="66"/>
        <v>50</v>
      </c>
      <c r="BB145" s="148">
        <f t="shared" si="66"/>
        <v>50</v>
      </c>
      <c r="BC145" s="148">
        <f t="shared" si="66"/>
        <v>50</v>
      </c>
      <c r="BD145" s="148">
        <f t="shared" si="66"/>
        <v>413</v>
      </c>
      <c r="BE145" s="148">
        <f t="shared" si="66"/>
        <v>413</v>
      </c>
      <c r="BF145" s="148" t="str">
        <f t="shared" si="66"/>
        <v>-</v>
      </c>
      <c r="BG145" s="148" t="str">
        <f t="shared" si="66"/>
        <v>-</v>
      </c>
      <c r="BH145" s="148" t="str">
        <f t="shared" si="66"/>
        <v>-</v>
      </c>
      <c r="BI145" s="148" t="str">
        <f t="shared" si="66"/>
        <v>-</v>
      </c>
      <c r="BJ145" s="148" t="str">
        <f t="shared" si="66"/>
        <v>-</v>
      </c>
      <c r="BK145" s="148">
        <f t="shared" si="66"/>
        <v>6.9</v>
      </c>
      <c r="BL145" s="148">
        <f t="shared" si="66"/>
        <v>6.9</v>
      </c>
      <c r="BM145" s="148">
        <f t="shared" si="66"/>
        <v>6.9</v>
      </c>
      <c r="BN145" s="148">
        <f t="shared" si="66"/>
        <v>6.9</v>
      </c>
      <c r="BO145" s="148">
        <f t="shared" si="67"/>
        <v>6.9</v>
      </c>
      <c r="BP145" s="148">
        <f t="shared" si="67"/>
        <v>6.9</v>
      </c>
      <c r="BQ145" s="148">
        <f t="shared" si="67"/>
        <v>6.9</v>
      </c>
      <c r="BR145" s="148">
        <f t="shared" si="67"/>
        <v>6.9</v>
      </c>
      <c r="BS145" s="148">
        <f t="shared" si="67"/>
        <v>347</v>
      </c>
      <c r="BT145" s="148">
        <f t="shared" si="67"/>
        <v>347</v>
      </c>
      <c r="BU145" s="148" t="str">
        <f t="shared" si="67"/>
        <v>-</v>
      </c>
      <c r="BV145" s="148" t="str">
        <f t="shared" si="67"/>
        <v>-</v>
      </c>
      <c r="BW145" s="148" t="str">
        <f t="shared" si="67"/>
        <v>-</v>
      </c>
      <c r="BX145" s="148" t="str">
        <f t="shared" si="67"/>
        <v>-</v>
      </c>
      <c r="BY145" s="148" t="str">
        <f t="shared" si="67"/>
        <v>-</v>
      </c>
      <c r="BZ145" s="148" t="str">
        <f t="shared" si="67"/>
        <v>-</v>
      </c>
      <c r="CA145" s="148" t="str">
        <f t="shared" si="67"/>
        <v>-</v>
      </c>
      <c r="CB145" s="148" t="str">
        <f t="shared" si="67"/>
        <v>-</v>
      </c>
      <c r="CC145" s="148" t="str">
        <f t="shared" si="67"/>
        <v>-</v>
      </c>
      <c r="CD145" s="148" t="str">
        <f t="shared" si="67"/>
        <v>-</v>
      </c>
      <c r="CE145" s="148" t="str">
        <f t="shared" si="68"/>
        <v>-</v>
      </c>
      <c r="CF145" s="148" t="str">
        <f t="shared" si="68"/>
        <v>-</v>
      </c>
      <c r="CG145" s="148" t="str">
        <f t="shared" si="68"/>
        <v>-</v>
      </c>
      <c r="CH145" s="148" t="str">
        <f t="shared" si="68"/>
        <v>-</v>
      </c>
      <c r="CI145" s="148" t="str">
        <f t="shared" si="68"/>
        <v>-</v>
      </c>
      <c r="CJ145" s="148" t="str">
        <f t="shared" si="68"/>
        <v>-</v>
      </c>
      <c r="CK145" s="148" t="str">
        <f t="shared" si="68"/>
        <v>-</v>
      </c>
      <c r="CL145" s="148" t="str">
        <f t="shared" si="68"/>
        <v>-</v>
      </c>
      <c r="CM145" s="148" t="str">
        <f t="shared" si="68"/>
        <v>-</v>
      </c>
      <c r="CN145" s="148" t="str">
        <f t="shared" si="68"/>
        <v>-</v>
      </c>
      <c r="CO145" s="148" t="str">
        <f t="shared" si="68"/>
        <v>-</v>
      </c>
      <c r="CP145" s="148" t="str">
        <f t="shared" si="68"/>
        <v>-</v>
      </c>
      <c r="CQ145" s="148" t="str">
        <f t="shared" si="68"/>
        <v>-</v>
      </c>
      <c r="CR145" s="148" t="str">
        <f t="shared" si="68"/>
        <v>-</v>
      </c>
      <c r="CS145" s="148" t="str">
        <f t="shared" si="68"/>
        <v>-</v>
      </c>
      <c r="CT145" s="148" t="str">
        <f t="shared" si="68"/>
        <v>-</v>
      </c>
      <c r="CU145" s="148" t="str">
        <f t="shared" si="69"/>
        <v>-</v>
      </c>
      <c r="CV145" s="148" t="str">
        <f t="shared" si="69"/>
        <v>-</v>
      </c>
      <c r="CW145" s="148" t="str">
        <f t="shared" si="69"/>
        <v>-</v>
      </c>
      <c r="CX145" s="148" t="str">
        <f t="shared" si="69"/>
        <v>-</v>
      </c>
      <c r="CY145" s="148" t="str">
        <f t="shared" si="69"/>
        <v>-</v>
      </c>
      <c r="CZ145" s="148" t="str">
        <f t="shared" si="69"/>
        <v>-</v>
      </c>
      <c r="DA145" s="148" t="str">
        <f t="shared" si="69"/>
        <v>-</v>
      </c>
      <c r="DB145" s="148" t="str">
        <f t="shared" si="69"/>
        <v>-</v>
      </c>
      <c r="DC145" s="148" t="str">
        <f t="shared" si="69"/>
        <v>-</v>
      </c>
      <c r="DD145" s="148" t="str">
        <f t="shared" si="69"/>
        <v>-</v>
      </c>
      <c r="DE145" s="148" t="str">
        <f t="shared" si="69"/>
        <v>-</v>
      </c>
      <c r="DF145" s="148" t="str">
        <f t="shared" si="69"/>
        <v>-</v>
      </c>
      <c r="DG145" s="148" t="str">
        <f t="shared" si="69"/>
        <v>-</v>
      </c>
      <c r="DH145" s="148" t="str">
        <f t="shared" si="69"/>
        <v>-</v>
      </c>
      <c r="DI145" s="148" t="str">
        <f t="shared" si="70"/>
        <v>-</v>
      </c>
      <c r="DJ145" s="148" t="str">
        <f t="shared" si="70"/>
        <v>-</v>
      </c>
      <c r="DK145" s="148" t="str">
        <f t="shared" si="70"/>
        <v>-</v>
      </c>
      <c r="DL145" s="148" t="str">
        <f t="shared" si="70"/>
        <v>-</v>
      </c>
      <c r="DM145" s="148" t="str">
        <f t="shared" si="70"/>
        <v>-</v>
      </c>
      <c r="DN145" s="148" t="str">
        <f t="shared" si="70"/>
        <v>-</v>
      </c>
      <c r="DO145" s="148" t="str">
        <f t="shared" si="70"/>
        <v>-</v>
      </c>
      <c r="DP145" s="148" t="str">
        <f t="shared" si="70"/>
        <v>-</v>
      </c>
      <c r="DQ145" s="148" t="str">
        <f t="shared" si="70"/>
        <v>-</v>
      </c>
      <c r="DR145" s="148" t="str">
        <f t="shared" si="70"/>
        <v>-</v>
      </c>
    </row>
    <row r="146" spans="1:122" hidden="1" outlineLevel="1">
      <c r="A146">
        <v>5</v>
      </c>
      <c r="B146" t="s">
        <v>925</v>
      </c>
      <c r="C146" s="148" t="str">
        <f t="shared" si="63"/>
        <v>-</v>
      </c>
      <c r="D146" s="148" t="str">
        <f t="shared" si="63"/>
        <v>-</v>
      </c>
      <c r="E146" s="148" t="str">
        <f t="shared" si="63"/>
        <v>-</v>
      </c>
      <c r="F146" s="148" t="str">
        <f t="shared" si="63"/>
        <v>-</v>
      </c>
      <c r="G146" s="148" t="str">
        <f t="shared" si="63"/>
        <v>-</v>
      </c>
      <c r="H146" s="148" t="str">
        <f t="shared" si="63"/>
        <v>-</v>
      </c>
      <c r="I146" s="148" t="str">
        <f t="shared" si="63"/>
        <v>-</v>
      </c>
      <c r="J146" s="148" t="str">
        <f t="shared" si="63"/>
        <v>-</v>
      </c>
      <c r="K146" s="148" t="str">
        <f t="shared" si="63"/>
        <v>-</v>
      </c>
      <c r="L146" s="148" t="str">
        <f t="shared" si="63"/>
        <v>-</v>
      </c>
      <c r="M146" s="148" t="str">
        <f t="shared" si="63"/>
        <v>-</v>
      </c>
      <c r="N146" s="148" t="str">
        <f t="shared" si="63"/>
        <v>-</v>
      </c>
      <c r="O146" s="148" t="str">
        <f t="shared" si="63"/>
        <v>-</v>
      </c>
      <c r="P146" s="148" t="str">
        <f t="shared" si="63"/>
        <v>-</v>
      </c>
      <c r="Q146" s="148" t="str">
        <f t="shared" si="63"/>
        <v>-</v>
      </c>
      <c r="R146" s="148" t="str">
        <f t="shared" si="63"/>
        <v>-</v>
      </c>
      <c r="S146" s="148" t="str">
        <f t="shared" si="64"/>
        <v>-</v>
      </c>
      <c r="T146" s="148" t="str">
        <f t="shared" si="64"/>
        <v>-</v>
      </c>
      <c r="U146" s="148" t="str">
        <f t="shared" si="64"/>
        <v>-</v>
      </c>
      <c r="V146" s="148" t="str">
        <f t="shared" si="64"/>
        <v>-</v>
      </c>
      <c r="W146" s="148" t="str">
        <f t="shared" si="64"/>
        <v>-</v>
      </c>
      <c r="X146" s="148" t="str">
        <f t="shared" si="64"/>
        <v>-</v>
      </c>
      <c r="Y146" s="148" t="str">
        <f t="shared" si="64"/>
        <v>-</v>
      </c>
      <c r="Z146" s="148" t="str">
        <f t="shared" si="64"/>
        <v>-</v>
      </c>
      <c r="AA146" s="148" t="str">
        <f t="shared" si="64"/>
        <v>-</v>
      </c>
      <c r="AB146" s="148" t="str">
        <f t="shared" si="64"/>
        <v>-</v>
      </c>
      <c r="AC146" s="148" t="str">
        <f t="shared" si="64"/>
        <v>-</v>
      </c>
      <c r="AD146" s="148" t="str">
        <f t="shared" si="64"/>
        <v>-</v>
      </c>
      <c r="AE146" s="148" t="str">
        <f t="shared" si="64"/>
        <v>-</v>
      </c>
      <c r="AF146" s="148" t="str">
        <f t="shared" si="64"/>
        <v>-</v>
      </c>
      <c r="AG146" s="148">
        <f t="shared" si="64"/>
        <v>75</v>
      </c>
      <c r="AH146" s="148" t="str">
        <f t="shared" si="64"/>
        <v>-</v>
      </c>
      <c r="AI146" s="148" t="str">
        <f t="shared" si="65"/>
        <v>-</v>
      </c>
      <c r="AJ146" s="148" t="str">
        <f t="shared" si="65"/>
        <v>-</v>
      </c>
      <c r="AK146" s="148" t="str">
        <f t="shared" si="65"/>
        <v>-</v>
      </c>
      <c r="AL146" s="148" t="str">
        <f t="shared" si="65"/>
        <v>-</v>
      </c>
      <c r="AM146" s="148" t="str">
        <f t="shared" si="65"/>
        <v>-</v>
      </c>
      <c r="AN146" s="148" t="str">
        <f t="shared" si="65"/>
        <v>-</v>
      </c>
      <c r="AO146" s="148">
        <f t="shared" si="65"/>
        <v>37</v>
      </c>
      <c r="AP146" s="148">
        <f t="shared" si="65"/>
        <v>37</v>
      </c>
      <c r="AQ146" s="148" t="str">
        <f t="shared" si="65"/>
        <v>-</v>
      </c>
      <c r="AR146" s="148" t="str">
        <f t="shared" si="65"/>
        <v>-</v>
      </c>
      <c r="AS146" s="148" t="str">
        <f t="shared" si="65"/>
        <v>-</v>
      </c>
      <c r="AT146" s="148" t="str">
        <f t="shared" si="65"/>
        <v>-</v>
      </c>
      <c r="AU146" s="148" t="str">
        <f t="shared" si="65"/>
        <v>-</v>
      </c>
      <c r="AV146" s="148">
        <f t="shared" si="65"/>
        <v>50</v>
      </c>
      <c r="AW146" s="148">
        <f t="shared" si="65"/>
        <v>50</v>
      </c>
      <c r="AX146" s="148">
        <f t="shared" si="65"/>
        <v>50</v>
      </c>
      <c r="AY146" s="148">
        <f t="shared" si="66"/>
        <v>50</v>
      </c>
      <c r="AZ146" s="148">
        <f t="shared" si="66"/>
        <v>50</v>
      </c>
      <c r="BA146" s="148">
        <f t="shared" si="66"/>
        <v>50</v>
      </c>
      <c r="BB146" s="148">
        <f t="shared" si="66"/>
        <v>50</v>
      </c>
      <c r="BC146" s="148">
        <f t="shared" si="66"/>
        <v>50</v>
      </c>
      <c r="BD146" s="148">
        <f t="shared" si="66"/>
        <v>413</v>
      </c>
      <c r="BE146" s="148">
        <f t="shared" si="66"/>
        <v>413</v>
      </c>
      <c r="BF146" s="148" t="str">
        <f t="shared" si="66"/>
        <v>-</v>
      </c>
      <c r="BG146" s="148" t="str">
        <f t="shared" si="66"/>
        <v>-</v>
      </c>
      <c r="BH146" s="148" t="str">
        <f t="shared" si="66"/>
        <v>-</v>
      </c>
      <c r="BI146" s="148" t="str">
        <f t="shared" si="66"/>
        <v>-</v>
      </c>
      <c r="BJ146" s="148" t="str">
        <f t="shared" si="66"/>
        <v>-</v>
      </c>
      <c r="BK146" s="148">
        <f t="shared" si="66"/>
        <v>6.9</v>
      </c>
      <c r="BL146" s="148">
        <f t="shared" si="66"/>
        <v>6.9</v>
      </c>
      <c r="BM146" s="148">
        <f t="shared" si="66"/>
        <v>6.9</v>
      </c>
      <c r="BN146" s="148">
        <f t="shared" si="66"/>
        <v>6.9</v>
      </c>
      <c r="BO146" s="148">
        <f t="shared" si="67"/>
        <v>6.9</v>
      </c>
      <c r="BP146" s="148">
        <f t="shared" si="67"/>
        <v>6.9</v>
      </c>
      <c r="BQ146" s="148">
        <f t="shared" si="67"/>
        <v>6.9</v>
      </c>
      <c r="BR146" s="148">
        <f t="shared" si="67"/>
        <v>6.9</v>
      </c>
      <c r="BS146" s="148">
        <f t="shared" si="67"/>
        <v>347</v>
      </c>
      <c r="BT146" s="148">
        <f t="shared" si="67"/>
        <v>347</v>
      </c>
      <c r="BU146" s="148" t="str">
        <f t="shared" si="67"/>
        <v>-</v>
      </c>
      <c r="BV146" s="148" t="str">
        <f t="shared" si="67"/>
        <v>-</v>
      </c>
      <c r="BW146" s="148" t="str">
        <f t="shared" si="67"/>
        <v>-</v>
      </c>
      <c r="BX146" s="148" t="str">
        <f t="shared" si="67"/>
        <v>-</v>
      </c>
      <c r="BY146" s="148" t="str">
        <f t="shared" si="67"/>
        <v>-</v>
      </c>
      <c r="BZ146" s="148" t="str">
        <f t="shared" si="67"/>
        <v>-</v>
      </c>
      <c r="CA146" s="148" t="str">
        <f t="shared" si="67"/>
        <v>-</v>
      </c>
      <c r="CB146" s="148" t="str">
        <f t="shared" si="67"/>
        <v>-</v>
      </c>
      <c r="CC146" s="148" t="str">
        <f t="shared" si="67"/>
        <v>-</v>
      </c>
      <c r="CD146" s="148" t="str">
        <f t="shared" si="67"/>
        <v>-</v>
      </c>
      <c r="CE146" s="148" t="str">
        <f t="shared" si="68"/>
        <v>-</v>
      </c>
      <c r="CF146" s="148" t="str">
        <f t="shared" si="68"/>
        <v>-</v>
      </c>
      <c r="CG146" s="148" t="str">
        <f t="shared" si="68"/>
        <v>-</v>
      </c>
      <c r="CH146" s="148" t="str">
        <f t="shared" si="68"/>
        <v>-</v>
      </c>
      <c r="CI146" s="148" t="str">
        <f t="shared" si="68"/>
        <v>-</v>
      </c>
      <c r="CJ146" s="148" t="str">
        <f t="shared" si="68"/>
        <v>-</v>
      </c>
      <c r="CK146" s="148" t="str">
        <f t="shared" si="68"/>
        <v>-</v>
      </c>
      <c r="CL146" s="148" t="str">
        <f t="shared" si="68"/>
        <v>-</v>
      </c>
      <c r="CM146" s="148" t="str">
        <f t="shared" si="68"/>
        <v>-</v>
      </c>
      <c r="CN146" s="148" t="str">
        <f t="shared" si="68"/>
        <v>-</v>
      </c>
      <c r="CO146" s="148" t="str">
        <f t="shared" si="68"/>
        <v>-</v>
      </c>
      <c r="CP146" s="148" t="str">
        <f t="shared" si="68"/>
        <v>-</v>
      </c>
      <c r="CQ146" s="148" t="str">
        <f t="shared" si="68"/>
        <v>-</v>
      </c>
      <c r="CR146" s="148" t="str">
        <f t="shared" si="68"/>
        <v>-</v>
      </c>
      <c r="CS146" s="148" t="str">
        <f t="shared" si="68"/>
        <v>-</v>
      </c>
      <c r="CT146" s="148" t="str">
        <f t="shared" si="68"/>
        <v>-</v>
      </c>
      <c r="CU146" s="148" t="str">
        <f t="shared" si="69"/>
        <v>-</v>
      </c>
      <c r="CV146" s="148" t="str">
        <f t="shared" si="69"/>
        <v>-</v>
      </c>
      <c r="CW146" s="148" t="str">
        <f t="shared" si="69"/>
        <v>-</v>
      </c>
      <c r="CX146" s="148" t="str">
        <f t="shared" si="69"/>
        <v>-</v>
      </c>
      <c r="CY146" s="148" t="str">
        <f t="shared" si="69"/>
        <v>-</v>
      </c>
      <c r="CZ146" s="148" t="str">
        <f t="shared" si="69"/>
        <v>-</v>
      </c>
      <c r="DA146" s="148" t="str">
        <f t="shared" si="69"/>
        <v>-</v>
      </c>
      <c r="DB146" s="148" t="str">
        <f t="shared" si="69"/>
        <v>-</v>
      </c>
      <c r="DC146" s="148" t="str">
        <f t="shared" si="69"/>
        <v>-</v>
      </c>
      <c r="DD146" s="148" t="str">
        <f t="shared" si="69"/>
        <v>-</v>
      </c>
      <c r="DE146" s="148" t="str">
        <f t="shared" si="69"/>
        <v>-</v>
      </c>
      <c r="DF146" s="148" t="str">
        <f t="shared" si="69"/>
        <v>-</v>
      </c>
      <c r="DG146" s="148" t="str">
        <f t="shared" si="69"/>
        <v>-</v>
      </c>
      <c r="DH146" s="148" t="str">
        <f t="shared" si="69"/>
        <v>-</v>
      </c>
      <c r="DI146" s="148" t="str">
        <f t="shared" si="70"/>
        <v>-</v>
      </c>
      <c r="DJ146" s="148" t="str">
        <f t="shared" si="70"/>
        <v>-</v>
      </c>
      <c r="DK146" s="148" t="str">
        <f t="shared" si="70"/>
        <v>-</v>
      </c>
      <c r="DL146" s="148" t="str">
        <f t="shared" si="70"/>
        <v>-</v>
      </c>
      <c r="DM146" s="148" t="str">
        <f t="shared" si="70"/>
        <v>-</v>
      </c>
      <c r="DN146" s="148" t="str">
        <f t="shared" si="70"/>
        <v>-</v>
      </c>
      <c r="DO146" s="148" t="str">
        <f t="shared" si="70"/>
        <v>-</v>
      </c>
      <c r="DP146" s="148" t="str">
        <f t="shared" si="70"/>
        <v>-</v>
      </c>
      <c r="DQ146" s="148" t="str">
        <f t="shared" si="70"/>
        <v>-</v>
      </c>
      <c r="DR146" s="148" t="str">
        <f t="shared" si="70"/>
        <v>-</v>
      </c>
    </row>
    <row r="147" spans="1:122" hidden="1" outlineLevel="1"/>
    <row r="148" spans="1:122" ht="17.25" hidden="1" outlineLevel="1">
      <c r="B148" s="16" t="s">
        <v>926</v>
      </c>
      <c r="C148" s="146" t="s">
        <v>637</v>
      </c>
      <c r="D148" s="146"/>
      <c r="E148" s="146"/>
      <c r="F148" s="146"/>
      <c r="G148" s="146"/>
      <c r="H148" s="146"/>
      <c r="I148" s="146"/>
      <c r="J148" s="146"/>
      <c r="K148" s="146"/>
      <c r="L148" s="146"/>
      <c r="M148" s="146"/>
      <c r="N148" s="146"/>
      <c r="O148" s="146"/>
      <c r="P148" s="146"/>
      <c r="Q148" s="146"/>
      <c r="R148" s="146" t="s">
        <v>638</v>
      </c>
      <c r="S148" s="146"/>
      <c r="T148" s="146"/>
      <c r="U148" s="146"/>
      <c r="V148" s="146"/>
      <c r="W148" s="146"/>
      <c r="X148" s="146"/>
      <c r="Y148" s="146"/>
      <c r="Z148" s="146"/>
      <c r="AA148" s="146"/>
      <c r="AB148" s="146"/>
      <c r="AC148" s="146"/>
      <c r="AD148" s="146"/>
      <c r="AE148" s="146"/>
      <c r="AF148" s="146"/>
      <c r="AG148" s="146" t="s">
        <v>678</v>
      </c>
      <c r="AH148" s="147"/>
      <c r="AI148" s="147"/>
      <c r="AJ148" s="147"/>
      <c r="AK148" s="147"/>
      <c r="AL148" s="147"/>
      <c r="AM148" s="147"/>
      <c r="AN148" s="147"/>
      <c r="AO148" s="147"/>
      <c r="AP148" s="147"/>
      <c r="AQ148" s="147"/>
      <c r="AR148" s="147"/>
      <c r="AS148" s="147"/>
      <c r="AT148" s="147"/>
      <c r="AU148" s="147"/>
    </row>
    <row r="149" spans="1:122" hidden="1" outlineLevel="1">
      <c r="B149" s="32" t="s">
        <v>927</v>
      </c>
      <c r="C149" s="35" t="s">
        <v>34</v>
      </c>
      <c r="D149" s="35" t="s">
        <v>34</v>
      </c>
      <c r="E149" s="35" t="s">
        <v>34</v>
      </c>
      <c r="F149" s="35" t="s">
        <v>34</v>
      </c>
      <c r="G149" s="35" t="s">
        <v>34</v>
      </c>
      <c r="H149" s="35" t="s">
        <v>34</v>
      </c>
      <c r="I149" s="35" t="s">
        <v>34</v>
      </c>
      <c r="J149" s="35" t="s">
        <v>34</v>
      </c>
      <c r="K149" s="35" t="s">
        <v>34</v>
      </c>
      <c r="L149" s="35" t="s">
        <v>34</v>
      </c>
      <c r="M149" s="35" t="s">
        <v>34</v>
      </c>
      <c r="N149" s="35" t="s">
        <v>34</v>
      </c>
      <c r="O149" s="35" t="s">
        <v>34</v>
      </c>
      <c r="P149" s="35" t="s">
        <v>34</v>
      </c>
      <c r="Q149" s="35" t="s">
        <v>34</v>
      </c>
      <c r="R149" s="35" t="s">
        <v>34</v>
      </c>
      <c r="S149" s="35" t="s">
        <v>34</v>
      </c>
      <c r="T149" s="35" t="s">
        <v>34</v>
      </c>
      <c r="U149" s="35" t="s">
        <v>34</v>
      </c>
      <c r="V149" s="35" t="s">
        <v>34</v>
      </c>
      <c r="W149" s="35" t="s">
        <v>34</v>
      </c>
      <c r="X149" s="35" t="s">
        <v>34</v>
      </c>
      <c r="Y149" s="35" t="s">
        <v>34</v>
      </c>
      <c r="Z149" s="35" t="s">
        <v>34</v>
      </c>
      <c r="AA149" s="35" t="s">
        <v>34</v>
      </c>
      <c r="AB149" s="35" t="s">
        <v>34</v>
      </c>
      <c r="AC149" s="35" t="s">
        <v>34</v>
      </c>
      <c r="AD149" s="35" t="s">
        <v>34</v>
      </c>
      <c r="AE149" s="35" t="s">
        <v>34</v>
      </c>
      <c r="AF149" s="35" t="s">
        <v>34</v>
      </c>
      <c r="AG149" s="35" t="s">
        <v>34</v>
      </c>
      <c r="AH149" s="35" t="s">
        <v>34</v>
      </c>
      <c r="AI149" s="35" t="s">
        <v>34</v>
      </c>
      <c r="AJ149" s="35" t="s">
        <v>34</v>
      </c>
      <c r="AK149" s="35" t="s">
        <v>34</v>
      </c>
      <c r="AL149" s="35" t="s">
        <v>34</v>
      </c>
      <c r="AM149" s="35" t="s">
        <v>34</v>
      </c>
      <c r="AN149" s="35" t="s">
        <v>34</v>
      </c>
      <c r="AO149" s="35" t="s">
        <v>34</v>
      </c>
      <c r="AP149" s="35" t="s">
        <v>34</v>
      </c>
      <c r="AQ149" s="35" t="s">
        <v>34</v>
      </c>
      <c r="AR149" s="35" t="s">
        <v>34</v>
      </c>
      <c r="AS149" s="35" t="s">
        <v>34</v>
      </c>
      <c r="AT149" s="35" t="s">
        <v>34</v>
      </c>
      <c r="AU149" s="35" t="s">
        <v>34</v>
      </c>
    </row>
    <row r="150" spans="1:122" hidden="1" outlineLevel="1">
      <c r="B150" s="32" t="s">
        <v>928</v>
      </c>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c r="AE150" s="35"/>
      <c r="AF150" s="35"/>
      <c r="AG150" s="35"/>
      <c r="AH150" s="35"/>
      <c r="AI150" s="35"/>
      <c r="AJ150" s="35"/>
      <c r="AK150" s="35"/>
      <c r="AL150" s="35"/>
      <c r="AM150" s="35"/>
      <c r="AN150" s="35"/>
      <c r="AO150" s="35"/>
      <c r="AP150" s="35"/>
      <c r="AQ150" s="35"/>
      <c r="AR150" s="35"/>
      <c r="AS150" s="35"/>
      <c r="AT150" s="35"/>
      <c r="AU150" s="35"/>
    </row>
    <row r="151" spans="1:122" hidden="1" outlineLevel="1">
      <c r="B151" s="32" t="s">
        <v>929</v>
      </c>
      <c r="C151" s="34">
        <f>C150</f>
        <v>0</v>
      </c>
      <c r="D151" s="34">
        <f t="shared" ref="D151:R153" si="71">D150</f>
        <v>0</v>
      </c>
      <c r="E151" s="34">
        <f t="shared" si="71"/>
        <v>0</v>
      </c>
      <c r="F151" s="34">
        <f t="shared" si="71"/>
        <v>0</v>
      </c>
      <c r="G151" s="34">
        <f t="shared" si="71"/>
        <v>0</v>
      </c>
      <c r="H151" s="34">
        <f t="shared" si="71"/>
        <v>0</v>
      </c>
      <c r="I151" s="34">
        <f t="shared" si="71"/>
        <v>0</v>
      </c>
      <c r="J151" s="34">
        <f t="shared" si="71"/>
        <v>0</v>
      </c>
      <c r="K151" s="34">
        <f t="shared" si="71"/>
        <v>0</v>
      </c>
      <c r="L151" s="34">
        <f t="shared" si="71"/>
        <v>0</v>
      </c>
      <c r="M151" s="34">
        <f t="shared" si="71"/>
        <v>0</v>
      </c>
      <c r="N151" s="34">
        <f t="shared" si="71"/>
        <v>0</v>
      </c>
      <c r="O151" s="34">
        <f t="shared" si="71"/>
        <v>0</v>
      </c>
      <c r="P151" s="34">
        <f t="shared" si="71"/>
        <v>0</v>
      </c>
      <c r="Q151" s="34">
        <f t="shared" si="71"/>
        <v>0</v>
      </c>
      <c r="R151" s="34">
        <f>R150</f>
        <v>0</v>
      </c>
      <c r="S151" s="34">
        <f t="shared" ref="S151:AG153" si="72">S150</f>
        <v>0</v>
      </c>
      <c r="T151" s="34">
        <f t="shared" si="72"/>
        <v>0</v>
      </c>
      <c r="U151" s="34">
        <f t="shared" si="72"/>
        <v>0</v>
      </c>
      <c r="V151" s="34">
        <f t="shared" si="72"/>
        <v>0</v>
      </c>
      <c r="W151" s="34">
        <f t="shared" si="72"/>
        <v>0</v>
      </c>
      <c r="X151" s="34">
        <f t="shared" si="72"/>
        <v>0</v>
      </c>
      <c r="Y151" s="34">
        <f t="shared" si="72"/>
        <v>0</v>
      </c>
      <c r="Z151" s="34">
        <f t="shared" si="72"/>
        <v>0</v>
      </c>
      <c r="AA151" s="34">
        <f t="shared" si="72"/>
        <v>0</v>
      </c>
      <c r="AB151" s="34">
        <f t="shared" si="72"/>
        <v>0</v>
      </c>
      <c r="AC151" s="34">
        <f t="shared" si="72"/>
        <v>0</v>
      </c>
      <c r="AD151" s="34">
        <f t="shared" si="72"/>
        <v>0</v>
      </c>
      <c r="AE151" s="34">
        <f t="shared" si="72"/>
        <v>0</v>
      </c>
      <c r="AF151" s="34">
        <f t="shared" si="72"/>
        <v>0</v>
      </c>
      <c r="AG151" s="34">
        <f>AG150</f>
        <v>0</v>
      </c>
      <c r="AH151" s="34">
        <f t="shared" ref="AH151:AU153" si="73">AH150</f>
        <v>0</v>
      </c>
      <c r="AI151" s="34">
        <f t="shared" si="73"/>
        <v>0</v>
      </c>
      <c r="AJ151" s="34">
        <f t="shared" si="73"/>
        <v>0</v>
      </c>
      <c r="AK151" s="34">
        <f t="shared" si="73"/>
        <v>0</v>
      </c>
      <c r="AL151" s="34">
        <f t="shared" si="73"/>
        <v>0</v>
      </c>
      <c r="AM151" s="34">
        <f t="shared" si="73"/>
        <v>0</v>
      </c>
      <c r="AN151" s="34">
        <f t="shared" si="73"/>
        <v>0</v>
      </c>
      <c r="AO151" s="34">
        <f t="shared" si="73"/>
        <v>0</v>
      </c>
      <c r="AP151" s="34">
        <f t="shared" si="73"/>
        <v>0</v>
      </c>
      <c r="AQ151" s="34">
        <f t="shared" si="73"/>
        <v>0</v>
      </c>
      <c r="AR151" s="34">
        <f t="shared" si="73"/>
        <v>0</v>
      </c>
      <c r="AS151" s="34">
        <f t="shared" si="73"/>
        <v>0</v>
      </c>
      <c r="AT151" s="34">
        <f t="shared" si="73"/>
        <v>0</v>
      </c>
      <c r="AU151" s="34">
        <f t="shared" si="73"/>
        <v>0</v>
      </c>
    </row>
    <row r="152" spans="1:122" hidden="1" outlineLevel="1">
      <c r="B152" s="32" t="s">
        <v>930</v>
      </c>
      <c r="C152" s="34">
        <f t="shared" ref="C152:C153" si="74">C151</f>
        <v>0</v>
      </c>
      <c r="D152" s="34">
        <f t="shared" si="71"/>
        <v>0</v>
      </c>
      <c r="E152" s="34">
        <f t="shared" si="71"/>
        <v>0</v>
      </c>
      <c r="F152" s="34">
        <f t="shared" si="71"/>
        <v>0</v>
      </c>
      <c r="G152" s="34">
        <f t="shared" si="71"/>
        <v>0</v>
      </c>
      <c r="H152" s="34">
        <f t="shared" si="71"/>
        <v>0</v>
      </c>
      <c r="I152" s="34">
        <f t="shared" si="71"/>
        <v>0</v>
      </c>
      <c r="J152" s="34">
        <f t="shared" si="71"/>
        <v>0</v>
      </c>
      <c r="K152" s="34">
        <f t="shared" si="71"/>
        <v>0</v>
      </c>
      <c r="L152" s="34">
        <f t="shared" si="71"/>
        <v>0</v>
      </c>
      <c r="M152" s="34">
        <f t="shared" si="71"/>
        <v>0</v>
      </c>
      <c r="N152" s="34">
        <f t="shared" si="71"/>
        <v>0</v>
      </c>
      <c r="O152" s="34">
        <f t="shared" si="71"/>
        <v>0</v>
      </c>
      <c r="P152" s="34">
        <f t="shared" si="71"/>
        <v>0</v>
      </c>
      <c r="Q152" s="34">
        <f t="shared" si="71"/>
        <v>0</v>
      </c>
      <c r="R152" s="34">
        <f t="shared" si="71"/>
        <v>0</v>
      </c>
      <c r="S152" s="34">
        <f t="shared" si="72"/>
        <v>0</v>
      </c>
      <c r="T152" s="34">
        <f t="shared" si="72"/>
        <v>0</v>
      </c>
      <c r="U152" s="34">
        <f t="shared" si="72"/>
        <v>0</v>
      </c>
      <c r="V152" s="34">
        <f t="shared" si="72"/>
        <v>0</v>
      </c>
      <c r="W152" s="34">
        <f t="shared" si="72"/>
        <v>0</v>
      </c>
      <c r="X152" s="34">
        <f t="shared" si="72"/>
        <v>0</v>
      </c>
      <c r="Y152" s="34">
        <f t="shared" si="72"/>
        <v>0</v>
      </c>
      <c r="Z152" s="34">
        <f t="shared" si="72"/>
        <v>0</v>
      </c>
      <c r="AA152" s="34">
        <f t="shared" si="72"/>
        <v>0</v>
      </c>
      <c r="AB152" s="34">
        <f t="shared" si="72"/>
        <v>0</v>
      </c>
      <c r="AC152" s="34">
        <f t="shared" si="72"/>
        <v>0</v>
      </c>
      <c r="AD152" s="34">
        <f t="shared" si="72"/>
        <v>0</v>
      </c>
      <c r="AE152" s="34">
        <f t="shared" si="72"/>
        <v>0</v>
      </c>
      <c r="AF152" s="34">
        <f t="shared" si="72"/>
        <v>0</v>
      </c>
      <c r="AG152" s="34">
        <f t="shared" si="72"/>
        <v>0</v>
      </c>
      <c r="AH152" s="34">
        <f t="shared" si="73"/>
        <v>0</v>
      </c>
      <c r="AI152" s="34">
        <f t="shared" si="73"/>
        <v>0</v>
      </c>
      <c r="AJ152" s="34">
        <f t="shared" si="73"/>
        <v>0</v>
      </c>
      <c r="AK152" s="34">
        <f t="shared" si="73"/>
        <v>0</v>
      </c>
      <c r="AL152" s="34">
        <f t="shared" si="73"/>
        <v>0</v>
      </c>
      <c r="AM152" s="34">
        <f t="shared" si="73"/>
        <v>0</v>
      </c>
      <c r="AN152" s="34">
        <f t="shared" si="73"/>
        <v>0</v>
      </c>
      <c r="AO152" s="34">
        <f t="shared" si="73"/>
        <v>0</v>
      </c>
      <c r="AP152" s="34">
        <f t="shared" si="73"/>
        <v>0</v>
      </c>
      <c r="AQ152" s="34">
        <f t="shared" si="73"/>
        <v>0</v>
      </c>
      <c r="AR152" s="34">
        <f t="shared" si="73"/>
        <v>0</v>
      </c>
      <c r="AS152" s="34">
        <f t="shared" si="73"/>
        <v>0</v>
      </c>
      <c r="AT152" s="34">
        <f t="shared" si="73"/>
        <v>0</v>
      </c>
      <c r="AU152" s="34">
        <f t="shared" si="73"/>
        <v>0</v>
      </c>
    </row>
    <row r="153" spans="1:122" hidden="1" outlineLevel="1">
      <c r="B153" s="32" t="s">
        <v>931</v>
      </c>
      <c r="C153" s="34">
        <f t="shared" si="74"/>
        <v>0</v>
      </c>
      <c r="D153" s="34">
        <f t="shared" si="71"/>
        <v>0</v>
      </c>
      <c r="E153" s="34">
        <f t="shared" si="71"/>
        <v>0</v>
      </c>
      <c r="F153" s="34">
        <f t="shared" si="71"/>
        <v>0</v>
      </c>
      <c r="G153" s="34">
        <f t="shared" si="71"/>
        <v>0</v>
      </c>
      <c r="H153" s="34">
        <f t="shared" si="71"/>
        <v>0</v>
      </c>
      <c r="I153" s="34">
        <f t="shared" si="71"/>
        <v>0</v>
      </c>
      <c r="J153" s="34">
        <f t="shared" si="71"/>
        <v>0</v>
      </c>
      <c r="K153" s="34">
        <f t="shared" si="71"/>
        <v>0</v>
      </c>
      <c r="L153" s="34">
        <f t="shared" si="71"/>
        <v>0</v>
      </c>
      <c r="M153" s="34">
        <f t="shared" si="71"/>
        <v>0</v>
      </c>
      <c r="N153" s="34">
        <f t="shared" si="71"/>
        <v>0</v>
      </c>
      <c r="O153" s="34">
        <f t="shared" si="71"/>
        <v>0</v>
      </c>
      <c r="P153" s="34">
        <f t="shared" si="71"/>
        <v>0</v>
      </c>
      <c r="Q153" s="34">
        <f t="shared" si="71"/>
        <v>0</v>
      </c>
      <c r="R153" s="34">
        <f t="shared" si="71"/>
        <v>0</v>
      </c>
      <c r="S153" s="34">
        <f t="shared" si="72"/>
        <v>0</v>
      </c>
      <c r="T153" s="34">
        <f t="shared" si="72"/>
        <v>0</v>
      </c>
      <c r="U153" s="34">
        <f t="shared" si="72"/>
        <v>0</v>
      </c>
      <c r="V153" s="34">
        <f t="shared" si="72"/>
        <v>0</v>
      </c>
      <c r="W153" s="34">
        <f t="shared" si="72"/>
        <v>0</v>
      </c>
      <c r="X153" s="34">
        <f t="shared" si="72"/>
        <v>0</v>
      </c>
      <c r="Y153" s="34">
        <f t="shared" si="72"/>
        <v>0</v>
      </c>
      <c r="Z153" s="34">
        <f t="shared" si="72"/>
        <v>0</v>
      </c>
      <c r="AA153" s="34">
        <f t="shared" si="72"/>
        <v>0</v>
      </c>
      <c r="AB153" s="34">
        <f t="shared" si="72"/>
        <v>0</v>
      </c>
      <c r="AC153" s="34">
        <f t="shared" si="72"/>
        <v>0</v>
      </c>
      <c r="AD153" s="34">
        <f t="shared" si="72"/>
        <v>0</v>
      </c>
      <c r="AE153" s="34">
        <f t="shared" si="72"/>
        <v>0</v>
      </c>
      <c r="AF153" s="34">
        <f t="shared" si="72"/>
        <v>0</v>
      </c>
      <c r="AG153" s="34">
        <f t="shared" si="72"/>
        <v>0</v>
      </c>
      <c r="AH153" s="34">
        <f t="shared" si="73"/>
        <v>0</v>
      </c>
      <c r="AI153" s="34">
        <f t="shared" si="73"/>
        <v>0</v>
      </c>
      <c r="AJ153" s="34">
        <f t="shared" si="73"/>
        <v>0</v>
      </c>
      <c r="AK153" s="34">
        <f t="shared" si="73"/>
        <v>0</v>
      </c>
      <c r="AL153" s="34">
        <f t="shared" si="73"/>
        <v>0</v>
      </c>
      <c r="AM153" s="34">
        <f t="shared" si="73"/>
        <v>0</v>
      </c>
      <c r="AN153" s="34">
        <f t="shared" si="73"/>
        <v>0</v>
      </c>
      <c r="AO153" s="34">
        <f t="shared" si="73"/>
        <v>0</v>
      </c>
      <c r="AP153" s="34">
        <f t="shared" si="73"/>
        <v>0</v>
      </c>
      <c r="AQ153" s="34">
        <f t="shared" si="73"/>
        <v>0</v>
      </c>
      <c r="AR153" s="34">
        <f t="shared" si="73"/>
        <v>0</v>
      </c>
      <c r="AS153" s="34">
        <f t="shared" si="73"/>
        <v>0</v>
      </c>
      <c r="AT153" s="34">
        <f t="shared" si="73"/>
        <v>0</v>
      </c>
      <c r="AU153" s="34">
        <f t="shared" si="73"/>
        <v>0</v>
      </c>
    </row>
    <row r="154" spans="1:122" hidden="1" outlineLevel="1">
      <c r="B154" s="32" t="s">
        <v>927</v>
      </c>
      <c r="C154" s="35" t="s">
        <v>34</v>
      </c>
      <c r="D154" s="35" t="s">
        <v>34</v>
      </c>
      <c r="E154" s="35" t="s">
        <v>34</v>
      </c>
      <c r="F154" s="35" t="s">
        <v>34</v>
      </c>
      <c r="G154" s="35" t="s">
        <v>34</v>
      </c>
      <c r="H154" s="35" t="s">
        <v>34</v>
      </c>
      <c r="I154" s="35" t="s">
        <v>34</v>
      </c>
      <c r="J154" s="35" t="s">
        <v>34</v>
      </c>
      <c r="K154" s="35" t="s">
        <v>34</v>
      </c>
      <c r="L154" s="35" t="s">
        <v>34</v>
      </c>
      <c r="M154" s="35" t="s">
        <v>34</v>
      </c>
      <c r="N154" s="35" t="s">
        <v>34</v>
      </c>
      <c r="O154" s="35" t="s">
        <v>34</v>
      </c>
      <c r="P154" s="35" t="s">
        <v>34</v>
      </c>
      <c r="Q154" s="35" t="s">
        <v>34</v>
      </c>
      <c r="R154" s="35" t="s">
        <v>34</v>
      </c>
      <c r="S154" s="35" t="s">
        <v>34</v>
      </c>
      <c r="T154" s="35" t="s">
        <v>34</v>
      </c>
      <c r="U154" s="35" t="s">
        <v>34</v>
      </c>
      <c r="V154" s="35" t="s">
        <v>34</v>
      </c>
      <c r="W154" s="35" t="s">
        <v>34</v>
      </c>
      <c r="X154" s="35" t="s">
        <v>34</v>
      </c>
      <c r="Y154" s="35" t="s">
        <v>34</v>
      </c>
      <c r="Z154" s="35" t="s">
        <v>34</v>
      </c>
      <c r="AA154" s="35" t="s">
        <v>34</v>
      </c>
      <c r="AB154" s="35" t="s">
        <v>34</v>
      </c>
      <c r="AC154" s="35" t="s">
        <v>34</v>
      </c>
      <c r="AD154" s="35" t="s">
        <v>34</v>
      </c>
      <c r="AE154" s="35" t="s">
        <v>34</v>
      </c>
      <c r="AF154" s="35" t="s">
        <v>34</v>
      </c>
      <c r="AG154" s="35" t="s">
        <v>34</v>
      </c>
      <c r="AH154" s="35" t="s">
        <v>34</v>
      </c>
      <c r="AI154" s="35" t="s">
        <v>34</v>
      </c>
      <c r="AJ154" s="35" t="s">
        <v>34</v>
      </c>
      <c r="AK154" s="35" t="s">
        <v>34</v>
      </c>
      <c r="AL154" s="35" t="s">
        <v>34</v>
      </c>
      <c r="AM154" s="35" t="s">
        <v>34</v>
      </c>
      <c r="AN154" s="35" t="s">
        <v>34</v>
      </c>
      <c r="AO154" s="35" t="s">
        <v>34</v>
      </c>
      <c r="AP154" s="35" t="s">
        <v>34</v>
      </c>
      <c r="AQ154" s="35" t="s">
        <v>34</v>
      </c>
      <c r="AR154" s="35" t="s">
        <v>34</v>
      </c>
      <c r="AS154" s="35" t="s">
        <v>34</v>
      </c>
      <c r="AT154" s="35" t="s">
        <v>34</v>
      </c>
      <c r="AU154" s="35" t="s">
        <v>34</v>
      </c>
    </row>
    <row r="155" spans="1:122" hidden="1" outlineLevel="1">
      <c r="B155" s="32" t="s">
        <v>934</v>
      </c>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c r="AE155" s="35"/>
      <c r="AF155" s="35"/>
      <c r="AG155" s="35"/>
      <c r="AH155" s="35"/>
      <c r="AI155" s="35"/>
      <c r="AJ155" s="35"/>
      <c r="AK155" s="35"/>
      <c r="AL155" s="35"/>
      <c r="AM155" s="35"/>
      <c r="AN155" s="35"/>
      <c r="AO155" s="35"/>
      <c r="AP155" s="35"/>
      <c r="AQ155" s="35"/>
      <c r="AR155" s="35"/>
      <c r="AS155" s="35"/>
      <c r="AT155" s="35"/>
      <c r="AU155" s="35"/>
    </row>
    <row r="156" spans="1:122" hidden="1" outlineLevel="1">
      <c r="B156" s="32" t="s">
        <v>929</v>
      </c>
      <c r="C156" s="34">
        <f t="shared" ref="C156:AU158" si="75">C155</f>
        <v>0</v>
      </c>
      <c r="D156" s="34">
        <f t="shared" si="75"/>
        <v>0</v>
      </c>
      <c r="E156" s="34">
        <f t="shared" si="75"/>
        <v>0</v>
      </c>
      <c r="F156" s="34">
        <f t="shared" si="75"/>
        <v>0</v>
      </c>
      <c r="G156" s="34">
        <f t="shared" si="75"/>
        <v>0</v>
      </c>
      <c r="H156" s="34">
        <f t="shared" si="75"/>
        <v>0</v>
      </c>
      <c r="I156" s="34">
        <f t="shared" si="75"/>
        <v>0</v>
      </c>
      <c r="J156" s="34">
        <f t="shared" si="75"/>
        <v>0</v>
      </c>
      <c r="K156" s="34">
        <f t="shared" si="75"/>
        <v>0</v>
      </c>
      <c r="L156" s="34">
        <f t="shared" si="75"/>
        <v>0</v>
      </c>
      <c r="M156" s="34">
        <f t="shared" si="75"/>
        <v>0</v>
      </c>
      <c r="N156" s="34">
        <f t="shared" si="75"/>
        <v>0</v>
      </c>
      <c r="O156" s="34">
        <f t="shared" si="75"/>
        <v>0</v>
      </c>
      <c r="P156" s="34">
        <f t="shared" si="75"/>
        <v>0</v>
      </c>
      <c r="Q156" s="34">
        <f t="shared" si="75"/>
        <v>0</v>
      </c>
      <c r="R156" s="34">
        <f t="shared" si="75"/>
        <v>0</v>
      </c>
      <c r="S156" s="34">
        <f t="shared" si="75"/>
        <v>0</v>
      </c>
      <c r="T156" s="34">
        <f t="shared" si="75"/>
        <v>0</v>
      </c>
      <c r="U156" s="34">
        <f t="shared" si="75"/>
        <v>0</v>
      </c>
      <c r="V156" s="34">
        <f t="shared" si="75"/>
        <v>0</v>
      </c>
      <c r="W156" s="34">
        <f t="shared" si="75"/>
        <v>0</v>
      </c>
      <c r="X156" s="34">
        <f t="shared" si="75"/>
        <v>0</v>
      </c>
      <c r="Y156" s="34">
        <f t="shared" si="75"/>
        <v>0</v>
      </c>
      <c r="Z156" s="34">
        <f t="shared" si="75"/>
        <v>0</v>
      </c>
      <c r="AA156" s="34">
        <f t="shared" si="75"/>
        <v>0</v>
      </c>
      <c r="AB156" s="34">
        <f t="shared" si="75"/>
        <v>0</v>
      </c>
      <c r="AC156" s="34">
        <f t="shared" si="75"/>
        <v>0</v>
      </c>
      <c r="AD156" s="34">
        <f t="shared" si="75"/>
        <v>0</v>
      </c>
      <c r="AE156" s="34">
        <f t="shared" si="75"/>
        <v>0</v>
      </c>
      <c r="AF156" s="34">
        <f t="shared" si="75"/>
        <v>0</v>
      </c>
      <c r="AG156" s="34">
        <f t="shared" si="75"/>
        <v>0</v>
      </c>
      <c r="AH156" s="34">
        <f t="shared" si="75"/>
        <v>0</v>
      </c>
      <c r="AI156" s="34">
        <f t="shared" si="75"/>
        <v>0</v>
      </c>
      <c r="AJ156" s="34">
        <f t="shared" si="75"/>
        <v>0</v>
      </c>
      <c r="AK156" s="34">
        <f t="shared" si="75"/>
        <v>0</v>
      </c>
      <c r="AL156" s="34">
        <f t="shared" si="75"/>
        <v>0</v>
      </c>
      <c r="AM156" s="34">
        <f t="shared" si="75"/>
        <v>0</v>
      </c>
      <c r="AN156" s="34">
        <f t="shared" si="75"/>
        <v>0</v>
      </c>
      <c r="AO156" s="34">
        <f t="shared" si="75"/>
        <v>0</v>
      </c>
      <c r="AP156" s="34">
        <f t="shared" si="75"/>
        <v>0</v>
      </c>
      <c r="AQ156" s="34">
        <f t="shared" si="75"/>
        <v>0</v>
      </c>
      <c r="AR156" s="34">
        <f t="shared" si="75"/>
        <v>0</v>
      </c>
      <c r="AS156" s="34">
        <f t="shared" si="75"/>
        <v>0</v>
      </c>
      <c r="AT156" s="34">
        <f t="shared" si="75"/>
        <v>0</v>
      </c>
      <c r="AU156" s="34">
        <f t="shared" si="75"/>
        <v>0</v>
      </c>
    </row>
    <row r="157" spans="1:122" hidden="1" outlineLevel="1">
      <c r="B157" s="32" t="s">
        <v>930</v>
      </c>
      <c r="C157" s="34">
        <f t="shared" si="75"/>
        <v>0</v>
      </c>
      <c r="D157" s="34">
        <f t="shared" si="75"/>
        <v>0</v>
      </c>
      <c r="E157" s="34">
        <f t="shared" si="75"/>
        <v>0</v>
      </c>
      <c r="F157" s="34">
        <f t="shared" si="75"/>
        <v>0</v>
      </c>
      <c r="G157" s="34">
        <f t="shared" si="75"/>
        <v>0</v>
      </c>
      <c r="H157" s="34">
        <f t="shared" si="75"/>
        <v>0</v>
      </c>
      <c r="I157" s="34">
        <f t="shared" si="75"/>
        <v>0</v>
      </c>
      <c r="J157" s="34">
        <f t="shared" si="75"/>
        <v>0</v>
      </c>
      <c r="K157" s="34">
        <f t="shared" si="75"/>
        <v>0</v>
      </c>
      <c r="L157" s="34">
        <f t="shared" si="75"/>
        <v>0</v>
      </c>
      <c r="M157" s="34">
        <f t="shared" si="75"/>
        <v>0</v>
      </c>
      <c r="N157" s="34">
        <f t="shared" si="75"/>
        <v>0</v>
      </c>
      <c r="O157" s="34">
        <f t="shared" si="75"/>
        <v>0</v>
      </c>
      <c r="P157" s="34">
        <f t="shared" si="75"/>
        <v>0</v>
      </c>
      <c r="Q157" s="34">
        <f t="shared" si="75"/>
        <v>0</v>
      </c>
      <c r="R157" s="34">
        <f t="shared" si="75"/>
        <v>0</v>
      </c>
      <c r="S157" s="34">
        <f t="shared" si="75"/>
        <v>0</v>
      </c>
      <c r="T157" s="34">
        <f t="shared" si="75"/>
        <v>0</v>
      </c>
      <c r="U157" s="34">
        <f t="shared" si="75"/>
        <v>0</v>
      </c>
      <c r="V157" s="34">
        <f t="shared" si="75"/>
        <v>0</v>
      </c>
      <c r="W157" s="34">
        <f t="shared" si="75"/>
        <v>0</v>
      </c>
      <c r="X157" s="34">
        <f t="shared" si="75"/>
        <v>0</v>
      </c>
      <c r="Y157" s="34">
        <f t="shared" si="75"/>
        <v>0</v>
      </c>
      <c r="Z157" s="34">
        <f t="shared" si="75"/>
        <v>0</v>
      </c>
      <c r="AA157" s="34">
        <f t="shared" si="75"/>
        <v>0</v>
      </c>
      <c r="AB157" s="34">
        <f t="shared" si="75"/>
        <v>0</v>
      </c>
      <c r="AC157" s="34">
        <f t="shared" si="75"/>
        <v>0</v>
      </c>
      <c r="AD157" s="34">
        <f t="shared" si="75"/>
        <v>0</v>
      </c>
      <c r="AE157" s="34">
        <f t="shared" si="75"/>
        <v>0</v>
      </c>
      <c r="AF157" s="34">
        <f t="shared" si="75"/>
        <v>0</v>
      </c>
      <c r="AG157" s="34">
        <f t="shared" si="75"/>
        <v>0</v>
      </c>
      <c r="AH157" s="34">
        <f t="shared" si="75"/>
        <v>0</v>
      </c>
      <c r="AI157" s="34">
        <f t="shared" si="75"/>
        <v>0</v>
      </c>
      <c r="AJ157" s="34">
        <f t="shared" si="75"/>
        <v>0</v>
      </c>
      <c r="AK157" s="34">
        <f t="shared" si="75"/>
        <v>0</v>
      </c>
      <c r="AL157" s="34">
        <f t="shared" si="75"/>
        <v>0</v>
      </c>
      <c r="AM157" s="34">
        <f t="shared" si="75"/>
        <v>0</v>
      </c>
      <c r="AN157" s="34">
        <f t="shared" si="75"/>
        <v>0</v>
      </c>
      <c r="AO157" s="34">
        <f t="shared" si="75"/>
        <v>0</v>
      </c>
      <c r="AP157" s="34">
        <f t="shared" si="75"/>
        <v>0</v>
      </c>
      <c r="AQ157" s="34">
        <f t="shared" si="75"/>
        <v>0</v>
      </c>
      <c r="AR157" s="34">
        <f t="shared" si="75"/>
        <v>0</v>
      </c>
      <c r="AS157" s="34">
        <f t="shared" si="75"/>
        <v>0</v>
      </c>
      <c r="AT157" s="34">
        <f t="shared" si="75"/>
        <v>0</v>
      </c>
      <c r="AU157" s="34">
        <f t="shared" si="75"/>
        <v>0</v>
      </c>
    </row>
    <row r="158" spans="1:122" hidden="1" outlineLevel="1">
      <c r="B158" s="32" t="s">
        <v>931</v>
      </c>
      <c r="C158" s="34">
        <f t="shared" si="75"/>
        <v>0</v>
      </c>
      <c r="D158" s="34">
        <f t="shared" si="75"/>
        <v>0</v>
      </c>
      <c r="E158" s="34">
        <f t="shared" si="75"/>
        <v>0</v>
      </c>
      <c r="F158" s="34">
        <f t="shared" si="75"/>
        <v>0</v>
      </c>
      <c r="G158" s="34">
        <f t="shared" si="75"/>
        <v>0</v>
      </c>
      <c r="H158" s="34">
        <f t="shared" si="75"/>
        <v>0</v>
      </c>
      <c r="I158" s="34">
        <f t="shared" si="75"/>
        <v>0</v>
      </c>
      <c r="J158" s="34">
        <f t="shared" si="75"/>
        <v>0</v>
      </c>
      <c r="K158" s="34">
        <f t="shared" si="75"/>
        <v>0</v>
      </c>
      <c r="L158" s="34">
        <f t="shared" si="75"/>
        <v>0</v>
      </c>
      <c r="M158" s="34">
        <f t="shared" si="75"/>
        <v>0</v>
      </c>
      <c r="N158" s="34">
        <f t="shared" si="75"/>
        <v>0</v>
      </c>
      <c r="O158" s="34">
        <f t="shared" si="75"/>
        <v>0</v>
      </c>
      <c r="P158" s="34">
        <f t="shared" si="75"/>
        <v>0</v>
      </c>
      <c r="Q158" s="34">
        <f t="shared" si="75"/>
        <v>0</v>
      </c>
      <c r="R158" s="34">
        <f t="shared" si="75"/>
        <v>0</v>
      </c>
      <c r="S158" s="34">
        <f t="shared" si="75"/>
        <v>0</v>
      </c>
      <c r="T158" s="34">
        <f t="shared" si="75"/>
        <v>0</v>
      </c>
      <c r="U158" s="34">
        <f t="shared" si="75"/>
        <v>0</v>
      </c>
      <c r="V158" s="34">
        <f t="shared" si="75"/>
        <v>0</v>
      </c>
      <c r="W158" s="34">
        <f t="shared" si="75"/>
        <v>0</v>
      </c>
      <c r="X158" s="34">
        <f t="shared" si="75"/>
        <v>0</v>
      </c>
      <c r="Y158" s="34">
        <f t="shared" si="75"/>
        <v>0</v>
      </c>
      <c r="Z158" s="34">
        <f t="shared" si="75"/>
        <v>0</v>
      </c>
      <c r="AA158" s="34">
        <f t="shared" si="75"/>
        <v>0</v>
      </c>
      <c r="AB158" s="34">
        <f t="shared" si="75"/>
        <v>0</v>
      </c>
      <c r="AC158" s="34">
        <f t="shared" si="75"/>
        <v>0</v>
      </c>
      <c r="AD158" s="34">
        <f t="shared" si="75"/>
        <v>0</v>
      </c>
      <c r="AE158" s="34">
        <f t="shared" si="75"/>
        <v>0</v>
      </c>
      <c r="AF158" s="34">
        <f t="shared" si="75"/>
        <v>0</v>
      </c>
      <c r="AG158" s="34">
        <f t="shared" si="75"/>
        <v>0</v>
      </c>
      <c r="AH158" s="34">
        <f t="shared" si="75"/>
        <v>0</v>
      </c>
      <c r="AI158" s="34">
        <f t="shared" si="75"/>
        <v>0</v>
      </c>
      <c r="AJ158" s="34">
        <f t="shared" si="75"/>
        <v>0</v>
      </c>
      <c r="AK158" s="34">
        <f t="shared" si="75"/>
        <v>0</v>
      </c>
      <c r="AL158" s="34">
        <f t="shared" si="75"/>
        <v>0</v>
      </c>
      <c r="AM158" s="34">
        <f t="shared" si="75"/>
        <v>0</v>
      </c>
      <c r="AN158" s="34">
        <f t="shared" si="75"/>
        <v>0</v>
      </c>
      <c r="AO158" s="34">
        <f t="shared" si="75"/>
        <v>0</v>
      </c>
      <c r="AP158" s="34">
        <f t="shared" si="75"/>
        <v>0</v>
      </c>
      <c r="AQ158" s="34">
        <f t="shared" si="75"/>
        <v>0</v>
      </c>
      <c r="AR158" s="34">
        <f t="shared" si="75"/>
        <v>0</v>
      </c>
      <c r="AS158" s="34">
        <f t="shared" si="75"/>
        <v>0</v>
      </c>
      <c r="AT158" s="34">
        <f t="shared" si="75"/>
        <v>0</v>
      </c>
      <c r="AU158" s="34">
        <f t="shared" si="75"/>
        <v>0</v>
      </c>
    </row>
    <row r="159" spans="1:122" hidden="1" outlineLevel="1">
      <c r="B159" s="32" t="s">
        <v>927</v>
      </c>
      <c r="C159" s="35" t="s">
        <v>34</v>
      </c>
      <c r="D159" s="35" t="s">
        <v>34</v>
      </c>
      <c r="E159" s="35" t="s">
        <v>34</v>
      </c>
      <c r="F159" s="35" t="s">
        <v>34</v>
      </c>
      <c r="G159" s="35" t="s">
        <v>34</v>
      </c>
      <c r="H159" s="35" t="s">
        <v>34</v>
      </c>
      <c r="I159" s="35" t="s">
        <v>34</v>
      </c>
      <c r="J159" s="35" t="s">
        <v>34</v>
      </c>
      <c r="K159" s="35" t="s">
        <v>34</v>
      </c>
      <c r="L159" s="35" t="s">
        <v>34</v>
      </c>
      <c r="M159" s="35" t="s">
        <v>34</v>
      </c>
      <c r="N159" s="35" t="s">
        <v>34</v>
      </c>
      <c r="O159" s="35" t="s">
        <v>34</v>
      </c>
      <c r="P159" s="35" t="s">
        <v>34</v>
      </c>
      <c r="Q159" s="35" t="s">
        <v>34</v>
      </c>
      <c r="R159" s="35">
        <v>1</v>
      </c>
      <c r="S159" s="35">
        <v>2</v>
      </c>
      <c r="T159" s="35">
        <v>3</v>
      </c>
      <c r="U159" s="35">
        <v>4</v>
      </c>
      <c r="V159" s="35">
        <v>5</v>
      </c>
      <c r="W159" s="35">
        <v>6</v>
      </c>
      <c r="X159" s="35">
        <v>7</v>
      </c>
      <c r="Y159" s="35">
        <v>8</v>
      </c>
      <c r="Z159" s="35">
        <v>9</v>
      </c>
      <c r="AA159" s="35">
        <v>10</v>
      </c>
      <c r="AB159" s="35">
        <v>11</v>
      </c>
      <c r="AC159" s="35">
        <v>12</v>
      </c>
      <c r="AD159" s="35">
        <v>13</v>
      </c>
      <c r="AE159" s="35">
        <v>14</v>
      </c>
      <c r="AF159" s="35">
        <v>15</v>
      </c>
      <c r="AG159" s="35" t="s">
        <v>34</v>
      </c>
      <c r="AH159" s="35" t="s">
        <v>34</v>
      </c>
      <c r="AI159" s="35" t="s">
        <v>34</v>
      </c>
      <c r="AJ159" s="35" t="s">
        <v>34</v>
      </c>
      <c r="AK159" s="35" t="s">
        <v>34</v>
      </c>
      <c r="AL159" s="35" t="s">
        <v>34</v>
      </c>
      <c r="AM159" s="35" t="s">
        <v>34</v>
      </c>
      <c r="AN159" s="35" t="s">
        <v>34</v>
      </c>
      <c r="AO159" s="35" t="s">
        <v>34</v>
      </c>
      <c r="AP159" s="35" t="s">
        <v>34</v>
      </c>
      <c r="AQ159" s="35" t="s">
        <v>34</v>
      </c>
      <c r="AR159" s="35" t="s">
        <v>34</v>
      </c>
      <c r="AS159" s="35" t="s">
        <v>34</v>
      </c>
      <c r="AT159" s="35" t="s">
        <v>34</v>
      </c>
      <c r="AU159" s="35" t="s">
        <v>34</v>
      </c>
    </row>
    <row r="160" spans="1:122" hidden="1" outlineLevel="1">
      <c r="B160" s="32" t="s">
        <v>935</v>
      </c>
      <c r="C160" s="35"/>
      <c r="D160" s="35"/>
      <c r="E160" s="35"/>
      <c r="F160" s="35"/>
      <c r="G160" s="35"/>
      <c r="H160" s="35"/>
      <c r="I160" s="35"/>
      <c r="J160" s="35"/>
      <c r="K160" s="35"/>
      <c r="L160" s="35"/>
      <c r="M160" s="35"/>
      <c r="N160" s="35"/>
      <c r="O160" s="35"/>
      <c r="P160" s="35"/>
      <c r="Q160" s="35"/>
      <c r="R160" s="35">
        <v>150</v>
      </c>
      <c r="S160" s="35">
        <v>0</v>
      </c>
      <c r="T160" s="35">
        <v>0</v>
      </c>
      <c r="U160" s="35">
        <v>0</v>
      </c>
      <c r="V160" s="35">
        <v>0</v>
      </c>
      <c r="W160" s="35">
        <v>0</v>
      </c>
      <c r="X160" s="35">
        <v>0</v>
      </c>
      <c r="Y160" s="35">
        <v>0</v>
      </c>
      <c r="Z160" s="35">
        <v>0</v>
      </c>
      <c r="AA160" s="35">
        <v>0</v>
      </c>
      <c r="AB160" s="35">
        <v>0</v>
      </c>
      <c r="AC160" s="35">
        <v>0</v>
      </c>
      <c r="AD160" s="35">
        <v>0</v>
      </c>
      <c r="AE160" s="35">
        <v>0</v>
      </c>
      <c r="AF160" s="35">
        <v>0</v>
      </c>
      <c r="AG160" s="35"/>
      <c r="AH160" s="35"/>
      <c r="AI160" s="35"/>
      <c r="AJ160" s="35"/>
      <c r="AK160" s="35"/>
      <c r="AL160" s="35"/>
      <c r="AM160" s="35"/>
      <c r="AN160" s="35"/>
      <c r="AO160" s="35"/>
      <c r="AP160" s="35"/>
      <c r="AQ160" s="35"/>
      <c r="AR160" s="35"/>
      <c r="AS160" s="35"/>
      <c r="AT160" s="35"/>
      <c r="AU160" s="35"/>
    </row>
    <row r="161" spans="2:47" hidden="1" outlineLevel="1">
      <c r="B161" s="32" t="s">
        <v>929</v>
      </c>
      <c r="C161" s="34">
        <f t="shared" ref="C161:AU163" si="76">C160</f>
        <v>0</v>
      </c>
      <c r="D161" s="34">
        <f t="shared" si="76"/>
        <v>0</v>
      </c>
      <c r="E161" s="34">
        <f t="shared" si="76"/>
        <v>0</v>
      </c>
      <c r="F161" s="34">
        <f t="shared" si="76"/>
        <v>0</v>
      </c>
      <c r="G161" s="34">
        <f t="shared" si="76"/>
        <v>0</v>
      </c>
      <c r="H161" s="34">
        <f t="shared" si="76"/>
        <v>0</v>
      </c>
      <c r="I161" s="34">
        <f t="shared" si="76"/>
        <v>0</v>
      </c>
      <c r="J161" s="34">
        <f t="shared" si="76"/>
        <v>0</v>
      </c>
      <c r="K161" s="34">
        <f t="shared" si="76"/>
        <v>0</v>
      </c>
      <c r="L161" s="34">
        <f t="shared" si="76"/>
        <v>0</v>
      </c>
      <c r="M161" s="34">
        <f t="shared" si="76"/>
        <v>0</v>
      </c>
      <c r="N161" s="34">
        <f t="shared" si="76"/>
        <v>0</v>
      </c>
      <c r="O161" s="34">
        <f t="shared" si="76"/>
        <v>0</v>
      </c>
      <c r="P161" s="34">
        <f t="shared" si="76"/>
        <v>0</v>
      </c>
      <c r="Q161" s="34">
        <f t="shared" si="76"/>
        <v>0</v>
      </c>
      <c r="R161" s="34">
        <f t="shared" si="76"/>
        <v>150</v>
      </c>
      <c r="S161" s="34">
        <f t="shared" si="76"/>
        <v>0</v>
      </c>
      <c r="T161" s="34">
        <f t="shared" si="76"/>
        <v>0</v>
      </c>
      <c r="U161" s="34">
        <f t="shared" si="76"/>
        <v>0</v>
      </c>
      <c r="V161" s="34">
        <f t="shared" si="76"/>
        <v>0</v>
      </c>
      <c r="W161" s="34">
        <f t="shared" si="76"/>
        <v>0</v>
      </c>
      <c r="X161" s="34">
        <f t="shared" si="76"/>
        <v>0</v>
      </c>
      <c r="Y161" s="34">
        <f t="shared" si="76"/>
        <v>0</v>
      </c>
      <c r="Z161" s="34">
        <f t="shared" si="76"/>
        <v>0</v>
      </c>
      <c r="AA161" s="34">
        <f t="shared" si="76"/>
        <v>0</v>
      </c>
      <c r="AB161" s="34">
        <f t="shared" si="76"/>
        <v>0</v>
      </c>
      <c r="AC161" s="34">
        <f t="shared" si="76"/>
        <v>0</v>
      </c>
      <c r="AD161" s="34">
        <f t="shared" si="76"/>
        <v>0</v>
      </c>
      <c r="AE161" s="34">
        <f t="shared" si="76"/>
        <v>0</v>
      </c>
      <c r="AF161" s="34">
        <f t="shared" si="76"/>
        <v>0</v>
      </c>
      <c r="AG161" s="34">
        <f t="shared" si="76"/>
        <v>0</v>
      </c>
      <c r="AH161" s="34">
        <f t="shared" si="76"/>
        <v>0</v>
      </c>
      <c r="AI161" s="34">
        <f t="shared" si="76"/>
        <v>0</v>
      </c>
      <c r="AJ161" s="34">
        <f t="shared" si="76"/>
        <v>0</v>
      </c>
      <c r="AK161" s="34">
        <f t="shared" si="76"/>
        <v>0</v>
      </c>
      <c r="AL161" s="34">
        <f t="shared" si="76"/>
        <v>0</v>
      </c>
      <c r="AM161" s="34">
        <f t="shared" si="76"/>
        <v>0</v>
      </c>
      <c r="AN161" s="34">
        <f t="shared" si="76"/>
        <v>0</v>
      </c>
      <c r="AO161" s="34">
        <f t="shared" si="76"/>
        <v>0</v>
      </c>
      <c r="AP161" s="34">
        <f t="shared" si="76"/>
        <v>0</v>
      </c>
      <c r="AQ161" s="34">
        <f t="shared" si="76"/>
        <v>0</v>
      </c>
      <c r="AR161" s="34">
        <f t="shared" si="76"/>
        <v>0</v>
      </c>
      <c r="AS161" s="34">
        <f t="shared" si="76"/>
        <v>0</v>
      </c>
      <c r="AT161" s="34">
        <f t="shared" si="76"/>
        <v>0</v>
      </c>
      <c r="AU161" s="34">
        <f t="shared" si="76"/>
        <v>0</v>
      </c>
    </row>
    <row r="162" spans="2:47" hidden="1" outlineLevel="1">
      <c r="B162" s="32" t="s">
        <v>930</v>
      </c>
      <c r="C162" s="34">
        <f t="shared" si="76"/>
        <v>0</v>
      </c>
      <c r="D162" s="34">
        <f t="shared" si="76"/>
        <v>0</v>
      </c>
      <c r="E162" s="34">
        <f t="shared" si="76"/>
        <v>0</v>
      </c>
      <c r="F162" s="34">
        <f t="shared" si="76"/>
        <v>0</v>
      </c>
      <c r="G162" s="34">
        <f t="shared" si="76"/>
        <v>0</v>
      </c>
      <c r="H162" s="34">
        <f t="shared" si="76"/>
        <v>0</v>
      </c>
      <c r="I162" s="34">
        <f t="shared" si="76"/>
        <v>0</v>
      </c>
      <c r="J162" s="34">
        <f t="shared" si="76"/>
        <v>0</v>
      </c>
      <c r="K162" s="34">
        <f t="shared" si="76"/>
        <v>0</v>
      </c>
      <c r="L162" s="34">
        <f t="shared" si="76"/>
        <v>0</v>
      </c>
      <c r="M162" s="34">
        <f t="shared" si="76"/>
        <v>0</v>
      </c>
      <c r="N162" s="34">
        <f t="shared" si="76"/>
        <v>0</v>
      </c>
      <c r="O162" s="34">
        <f t="shared" si="76"/>
        <v>0</v>
      </c>
      <c r="P162" s="34">
        <f t="shared" si="76"/>
        <v>0</v>
      </c>
      <c r="Q162" s="34">
        <f t="shared" si="76"/>
        <v>0</v>
      </c>
      <c r="R162" s="34">
        <f t="shared" si="76"/>
        <v>150</v>
      </c>
      <c r="S162" s="34">
        <f t="shared" si="76"/>
        <v>0</v>
      </c>
      <c r="T162" s="34">
        <f t="shared" si="76"/>
        <v>0</v>
      </c>
      <c r="U162" s="34">
        <f t="shared" si="76"/>
        <v>0</v>
      </c>
      <c r="V162" s="34">
        <f t="shared" si="76"/>
        <v>0</v>
      </c>
      <c r="W162" s="34">
        <f t="shared" si="76"/>
        <v>0</v>
      </c>
      <c r="X162" s="34">
        <f t="shared" si="76"/>
        <v>0</v>
      </c>
      <c r="Y162" s="34">
        <f t="shared" si="76"/>
        <v>0</v>
      </c>
      <c r="Z162" s="34">
        <f t="shared" si="76"/>
        <v>0</v>
      </c>
      <c r="AA162" s="34">
        <f t="shared" si="76"/>
        <v>0</v>
      </c>
      <c r="AB162" s="34">
        <f t="shared" si="76"/>
        <v>0</v>
      </c>
      <c r="AC162" s="34">
        <f t="shared" si="76"/>
        <v>0</v>
      </c>
      <c r="AD162" s="34">
        <f t="shared" si="76"/>
        <v>0</v>
      </c>
      <c r="AE162" s="34">
        <f t="shared" si="76"/>
        <v>0</v>
      </c>
      <c r="AF162" s="34">
        <f t="shared" si="76"/>
        <v>0</v>
      </c>
      <c r="AG162" s="34">
        <f t="shared" si="76"/>
        <v>0</v>
      </c>
      <c r="AH162" s="34">
        <f t="shared" si="76"/>
        <v>0</v>
      </c>
      <c r="AI162" s="34">
        <f t="shared" si="76"/>
        <v>0</v>
      </c>
      <c r="AJ162" s="34">
        <f t="shared" si="76"/>
        <v>0</v>
      </c>
      <c r="AK162" s="34">
        <f t="shared" si="76"/>
        <v>0</v>
      </c>
      <c r="AL162" s="34">
        <f t="shared" si="76"/>
        <v>0</v>
      </c>
      <c r="AM162" s="34">
        <f t="shared" si="76"/>
        <v>0</v>
      </c>
      <c r="AN162" s="34">
        <f t="shared" si="76"/>
        <v>0</v>
      </c>
      <c r="AO162" s="34">
        <f t="shared" si="76"/>
        <v>0</v>
      </c>
      <c r="AP162" s="34">
        <f t="shared" si="76"/>
        <v>0</v>
      </c>
      <c r="AQ162" s="34">
        <f t="shared" si="76"/>
        <v>0</v>
      </c>
      <c r="AR162" s="34">
        <f t="shared" si="76"/>
        <v>0</v>
      </c>
      <c r="AS162" s="34">
        <f t="shared" si="76"/>
        <v>0</v>
      </c>
      <c r="AT162" s="34">
        <f t="shared" si="76"/>
        <v>0</v>
      </c>
      <c r="AU162" s="34">
        <f t="shared" si="76"/>
        <v>0</v>
      </c>
    </row>
    <row r="163" spans="2:47" hidden="1" outlineLevel="1">
      <c r="B163" s="32" t="s">
        <v>931</v>
      </c>
      <c r="C163" s="34">
        <f t="shared" si="76"/>
        <v>0</v>
      </c>
      <c r="D163" s="34">
        <f t="shared" si="76"/>
        <v>0</v>
      </c>
      <c r="E163" s="34">
        <f t="shared" si="76"/>
        <v>0</v>
      </c>
      <c r="F163" s="34">
        <f t="shared" si="76"/>
        <v>0</v>
      </c>
      <c r="G163" s="34">
        <f t="shared" si="76"/>
        <v>0</v>
      </c>
      <c r="H163" s="34">
        <f t="shared" si="76"/>
        <v>0</v>
      </c>
      <c r="I163" s="34">
        <f t="shared" si="76"/>
        <v>0</v>
      </c>
      <c r="J163" s="34">
        <f t="shared" si="76"/>
        <v>0</v>
      </c>
      <c r="K163" s="34">
        <f t="shared" si="76"/>
        <v>0</v>
      </c>
      <c r="L163" s="34">
        <f t="shared" si="76"/>
        <v>0</v>
      </c>
      <c r="M163" s="34">
        <f t="shared" si="76"/>
        <v>0</v>
      </c>
      <c r="N163" s="34">
        <f t="shared" si="76"/>
        <v>0</v>
      </c>
      <c r="O163" s="34">
        <f t="shared" si="76"/>
        <v>0</v>
      </c>
      <c r="P163" s="34">
        <f t="shared" si="76"/>
        <v>0</v>
      </c>
      <c r="Q163" s="34">
        <f t="shared" si="76"/>
        <v>0</v>
      </c>
      <c r="R163" s="34">
        <f t="shared" si="76"/>
        <v>150</v>
      </c>
      <c r="S163" s="34">
        <f t="shared" si="76"/>
        <v>0</v>
      </c>
      <c r="T163" s="34">
        <f t="shared" si="76"/>
        <v>0</v>
      </c>
      <c r="U163" s="34">
        <f t="shared" si="76"/>
        <v>0</v>
      </c>
      <c r="V163" s="34">
        <f t="shared" si="76"/>
        <v>0</v>
      </c>
      <c r="W163" s="34">
        <f t="shared" si="76"/>
        <v>0</v>
      </c>
      <c r="X163" s="34">
        <f t="shared" si="76"/>
        <v>0</v>
      </c>
      <c r="Y163" s="34">
        <f t="shared" si="76"/>
        <v>0</v>
      </c>
      <c r="Z163" s="34">
        <f t="shared" si="76"/>
        <v>0</v>
      </c>
      <c r="AA163" s="34">
        <f t="shared" si="76"/>
        <v>0</v>
      </c>
      <c r="AB163" s="34">
        <f t="shared" si="76"/>
        <v>0</v>
      </c>
      <c r="AC163" s="34">
        <f t="shared" si="76"/>
        <v>0</v>
      </c>
      <c r="AD163" s="34">
        <f t="shared" si="76"/>
        <v>0</v>
      </c>
      <c r="AE163" s="34">
        <f t="shared" si="76"/>
        <v>0</v>
      </c>
      <c r="AF163" s="34">
        <f t="shared" si="76"/>
        <v>0</v>
      </c>
      <c r="AG163" s="34">
        <f t="shared" si="76"/>
        <v>0</v>
      </c>
      <c r="AH163" s="34">
        <f t="shared" si="76"/>
        <v>0</v>
      </c>
      <c r="AI163" s="34">
        <f t="shared" si="76"/>
        <v>0</v>
      </c>
      <c r="AJ163" s="34">
        <f t="shared" si="76"/>
        <v>0</v>
      </c>
      <c r="AK163" s="34">
        <f t="shared" si="76"/>
        <v>0</v>
      </c>
      <c r="AL163" s="34">
        <f t="shared" si="76"/>
        <v>0</v>
      </c>
      <c r="AM163" s="34">
        <f t="shared" si="76"/>
        <v>0</v>
      </c>
      <c r="AN163" s="34">
        <f t="shared" si="76"/>
        <v>0</v>
      </c>
      <c r="AO163" s="34">
        <f t="shared" si="76"/>
        <v>0</v>
      </c>
      <c r="AP163" s="34">
        <f t="shared" si="76"/>
        <v>0</v>
      </c>
      <c r="AQ163" s="34">
        <f t="shared" si="76"/>
        <v>0</v>
      </c>
      <c r="AR163" s="34">
        <f t="shared" si="76"/>
        <v>0</v>
      </c>
      <c r="AS163" s="34">
        <f t="shared" si="76"/>
        <v>0</v>
      </c>
      <c r="AT163" s="34">
        <f t="shared" si="76"/>
        <v>0</v>
      </c>
      <c r="AU163" s="34">
        <f t="shared" si="76"/>
        <v>0</v>
      </c>
    </row>
    <row r="164" spans="2:47" hidden="1" outlineLevel="1">
      <c r="B164" s="32" t="s">
        <v>927</v>
      </c>
      <c r="C164" s="35" t="s">
        <v>34</v>
      </c>
      <c r="D164" s="35" t="s">
        <v>34</v>
      </c>
      <c r="E164" s="35" t="s">
        <v>34</v>
      </c>
      <c r="F164" s="35" t="s">
        <v>34</v>
      </c>
      <c r="G164" s="35" t="s">
        <v>34</v>
      </c>
      <c r="H164" s="35" t="s">
        <v>34</v>
      </c>
      <c r="I164" s="35" t="s">
        <v>34</v>
      </c>
      <c r="J164" s="35" t="s">
        <v>34</v>
      </c>
      <c r="K164" s="35" t="s">
        <v>34</v>
      </c>
      <c r="L164" s="35" t="s">
        <v>34</v>
      </c>
      <c r="M164" s="35" t="s">
        <v>34</v>
      </c>
      <c r="N164" s="35" t="s">
        <v>34</v>
      </c>
      <c r="O164" s="35" t="s">
        <v>34</v>
      </c>
      <c r="P164" s="35" t="s">
        <v>34</v>
      </c>
      <c r="Q164" s="35" t="s">
        <v>34</v>
      </c>
      <c r="R164" s="35">
        <v>12</v>
      </c>
      <c r="S164" s="35">
        <v>20</v>
      </c>
      <c r="T164" s="35">
        <v>2</v>
      </c>
      <c r="U164" s="35">
        <v>3</v>
      </c>
      <c r="V164" s="35">
        <v>6</v>
      </c>
      <c r="W164" s="35">
        <v>9</v>
      </c>
      <c r="X164" s="35">
        <v>16</v>
      </c>
      <c r="Y164" s="35">
        <v>17</v>
      </c>
      <c r="Z164" s="35">
        <v>22</v>
      </c>
      <c r="AA164" s="35">
        <v>23</v>
      </c>
      <c r="AB164" s="35">
        <v>24</v>
      </c>
      <c r="AC164" s="35">
        <v>25</v>
      </c>
      <c r="AD164" s="35">
        <v>30</v>
      </c>
      <c r="AE164" s="35">
        <v>1</v>
      </c>
      <c r="AF164" s="35">
        <v>4</v>
      </c>
      <c r="AG164" s="35" t="s">
        <v>34</v>
      </c>
      <c r="AH164" s="35" t="s">
        <v>34</v>
      </c>
      <c r="AI164" s="35" t="s">
        <v>34</v>
      </c>
      <c r="AJ164" s="35" t="s">
        <v>34</v>
      </c>
      <c r="AK164" s="35" t="s">
        <v>34</v>
      </c>
      <c r="AL164" s="35" t="s">
        <v>34</v>
      </c>
      <c r="AM164" s="35" t="s">
        <v>34</v>
      </c>
      <c r="AN164" s="35" t="s">
        <v>34</v>
      </c>
      <c r="AO164" s="35" t="s">
        <v>34</v>
      </c>
      <c r="AP164" s="35" t="s">
        <v>34</v>
      </c>
      <c r="AQ164" s="35" t="s">
        <v>34</v>
      </c>
      <c r="AR164" s="35" t="s">
        <v>34</v>
      </c>
      <c r="AS164" s="35" t="s">
        <v>34</v>
      </c>
      <c r="AT164" s="35" t="s">
        <v>34</v>
      </c>
      <c r="AU164" s="35" t="s">
        <v>34</v>
      </c>
    </row>
    <row r="165" spans="2:47" hidden="1" outlineLevel="1">
      <c r="B165" s="32" t="s">
        <v>936</v>
      </c>
      <c r="C165" s="35"/>
      <c r="D165" s="35"/>
      <c r="E165" s="35"/>
      <c r="F165" s="35"/>
      <c r="G165" s="35"/>
      <c r="H165" s="35"/>
      <c r="I165" s="35"/>
      <c r="J165" s="35"/>
      <c r="K165" s="35"/>
      <c r="L165" s="35"/>
      <c r="M165" s="35"/>
      <c r="N165" s="35"/>
      <c r="O165" s="35"/>
      <c r="P165" s="35"/>
      <c r="Q165" s="35"/>
      <c r="R165" s="35">
        <v>0</v>
      </c>
      <c r="S165" s="35">
        <v>0</v>
      </c>
      <c r="T165" s="35">
        <v>97</v>
      </c>
      <c r="U165" s="35">
        <v>97</v>
      </c>
      <c r="V165" s="35">
        <v>97</v>
      </c>
      <c r="W165" s="35">
        <v>97</v>
      </c>
      <c r="X165" s="35">
        <v>97</v>
      </c>
      <c r="Y165" s="35">
        <v>97</v>
      </c>
      <c r="Z165" s="35">
        <v>97</v>
      </c>
      <c r="AA165" s="35">
        <v>97</v>
      </c>
      <c r="AB165" s="35">
        <v>152</v>
      </c>
      <c r="AC165" s="35">
        <v>152</v>
      </c>
      <c r="AD165" s="35">
        <v>152</v>
      </c>
      <c r="AE165" s="35">
        <v>0</v>
      </c>
      <c r="AF165" s="35">
        <v>0</v>
      </c>
      <c r="AG165" s="35"/>
      <c r="AH165" s="35"/>
      <c r="AI165" s="35"/>
      <c r="AJ165" s="35"/>
      <c r="AK165" s="35"/>
      <c r="AL165" s="35"/>
      <c r="AM165" s="35"/>
      <c r="AN165" s="35"/>
      <c r="AO165" s="35"/>
      <c r="AP165" s="35"/>
      <c r="AQ165" s="35"/>
      <c r="AR165" s="35"/>
      <c r="AS165" s="35"/>
      <c r="AT165" s="35"/>
      <c r="AU165" s="35"/>
    </row>
    <row r="166" spans="2:47" hidden="1" outlineLevel="1">
      <c r="B166" s="32" t="s">
        <v>929</v>
      </c>
      <c r="C166" s="34">
        <f t="shared" ref="C166:AU168" si="77">C165</f>
        <v>0</v>
      </c>
      <c r="D166" s="34">
        <f t="shared" si="77"/>
        <v>0</v>
      </c>
      <c r="E166" s="34">
        <f t="shared" si="77"/>
        <v>0</v>
      </c>
      <c r="F166" s="34">
        <f t="shared" si="77"/>
        <v>0</v>
      </c>
      <c r="G166" s="34">
        <f t="shared" si="77"/>
        <v>0</v>
      </c>
      <c r="H166" s="34">
        <f t="shared" si="77"/>
        <v>0</v>
      </c>
      <c r="I166" s="34">
        <f t="shared" si="77"/>
        <v>0</v>
      </c>
      <c r="J166" s="34">
        <f t="shared" si="77"/>
        <v>0</v>
      </c>
      <c r="K166" s="34">
        <f t="shared" si="77"/>
        <v>0</v>
      </c>
      <c r="L166" s="34">
        <f t="shared" si="77"/>
        <v>0</v>
      </c>
      <c r="M166" s="34">
        <f t="shared" si="77"/>
        <v>0</v>
      </c>
      <c r="N166" s="34">
        <f t="shared" si="77"/>
        <v>0</v>
      </c>
      <c r="O166" s="34">
        <f t="shared" si="77"/>
        <v>0</v>
      </c>
      <c r="P166" s="34">
        <f t="shared" si="77"/>
        <v>0</v>
      </c>
      <c r="Q166" s="34">
        <f t="shared" si="77"/>
        <v>0</v>
      </c>
      <c r="R166" s="34">
        <f t="shared" si="77"/>
        <v>0</v>
      </c>
      <c r="S166" s="34">
        <f t="shared" si="77"/>
        <v>0</v>
      </c>
      <c r="T166" s="34">
        <f t="shared" si="77"/>
        <v>97</v>
      </c>
      <c r="U166" s="34">
        <f t="shared" si="77"/>
        <v>97</v>
      </c>
      <c r="V166" s="34">
        <f t="shared" si="77"/>
        <v>97</v>
      </c>
      <c r="W166" s="34">
        <f t="shared" si="77"/>
        <v>97</v>
      </c>
      <c r="X166" s="34">
        <f t="shared" si="77"/>
        <v>97</v>
      </c>
      <c r="Y166" s="34">
        <f t="shared" si="77"/>
        <v>97</v>
      </c>
      <c r="Z166" s="34">
        <f t="shared" si="77"/>
        <v>97</v>
      </c>
      <c r="AA166" s="34">
        <f t="shared" si="77"/>
        <v>97</v>
      </c>
      <c r="AB166" s="34">
        <f t="shared" si="77"/>
        <v>152</v>
      </c>
      <c r="AC166" s="34">
        <f t="shared" si="77"/>
        <v>152</v>
      </c>
      <c r="AD166" s="34">
        <f t="shared" si="77"/>
        <v>152</v>
      </c>
      <c r="AE166" s="34">
        <f t="shared" si="77"/>
        <v>0</v>
      </c>
      <c r="AF166" s="34">
        <f t="shared" si="77"/>
        <v>0</v>
      </c>
      <c r="AG166" s="34">
        <f t="shared" si="77"/>
        <v>0</v>
      </c>
      <c r="AH166" s="34">
        <f t="shared" si="77"/>
        <v>0</v>
      </c>
      <c r="AI166" s="34">
        <f t="shared" si="77"/>
        <v>0</v>
      </c>
      <c r="AJ166" s="34">
        <f t="shared" si="77"/>
        <v>0</v>
      </c>
      <c r="AK166" s="34">
        <f t="shared" si="77"/>
        <v>0</v>
      </c>
      <c r="AL166" s="34">
        <f t="shared" si="77"/>
        <v>0</v>
      </c>
      <c r="AM166" s="34">
        <f t="shared" si="77"/>
        <v>0</v>
      </c>
      <c r="AN166" s="34">
        <f t="shared" si="77"/>
        <v>0</v>
      </c>
      <c r="AO166" s="34">
        <f t="shared" si="77"/>
        <v>0</v>
      </c>
      <c r="AP166" s="34">
        <f t="shared" si="77"/>
        <v>0</v>
      </c>
      <c r="AQ166" s="34">
        <f t="shared" si="77"/>
        <v>0</v>
      </c>
      <c r="AR166" s="34">
        <f t="shared" si="77"/>
        <v>0</v>
      </c>
      <c r="AS166" s="34">
        <f t="shared" si="77"/>
        <v>0</v>
      </c>
      <c r="AT166" s="34">
        <f t="shared" si="77"/>
        <v>0</v>
      </c>
      <c r="AU166" s="34">
        <f t="shared" si="77"/>
        <v>0</v>
      </c>
    </row>
    <row r="167" spans="2:47" hidden="1" outlineLevel="1">
      <c r="B167" s="32" t="s">
        <v>930</v>
      </c>
      <c r="C167" s="34">
        <f t="shared" si="77"/>
        <v>0</v>
      </c>
      <c r="D167" s="34">
        <f t="shared" si="77"/>
        <v>0</v>
      </c>
      <c r="E167" s="34">
        <f t="shared" si="77"/>
        <v>0</v>
      </c>
      <c r="F167" s="34">
        <f t="shared" si="77"/>
        <v>0</v>
      </c>
      <c r="G167" s="34">
        <f t="shared" si="77"/>
        <v>0</v>
      </c>
      <c r="H167" s="34">
        <f t="shared" si="77"/>
        <v>0</v>
      </c>
      <c r="I167" s="34">
        <f t="shared" si="77"/>
        <v>0</v>
      </c>
      <c r="J167" s="34">
        <f t="shared" si="77"/>
        <v>0</v>
      </c>
      <c r="K167" s="34">
        <f t="shared" si="77"/>
        <v>0</v>
      </c>
      <c r="L167" s="34">
        <f t="shared" si="77"/>
        <v>0</v>
      </c>
      <c r="M167" s="34">
        <f t="shared" si="77"/>
        <v>0</v>
      </c>
      <c r="N167" s="34">
        <f t="shared" si="77"/>
        <v>0</v>
      </c>
      <c r="O167" s="34">
        <f t="shared" si="77"/>
        <v>0</v>
      </c>
      <c r="P167" s="34">
        <f t="shared" si="77"/>
        <v>0</v>
      </c>
      <c r="Q167" s="34">
        <f t="shared" si="77"/>
        <v>0</v>
      </c>
      <c r="R167" s="34">
        <f t="shared" si="77"/>
        <v>0</v>
      </c>
      <c r="S167" s="34">
        <f t="shared" si="77"/>
        <v>0</v>
      </c>
      <c r="T167" s="34">
        <f t="shared" si="77"/>
        <v>97</v>
      </c>
      <c r="U167" s="34">
        <f t="shared" si="77"/>
        <v>97</v>
      </c>
      <c r="V167" s="34">
        <f t="shared" si="77"/>
        <v>97</v>
      </c>
      <c r="W167" s="34">
        <f t="shared" si="77"/>
        <v>97</v>
      </c>
      <c r="X167" s="34">
        <f t="shared" si="77"/>
        <v>97</v>
      </c>
      <c r="Y167" s="34">
        <f t="shared" si="77"/>
        <v>97</v>
      </c>
      <c r="Z167" s="34">
        <f t="shared" si="77"/>
        <v>97</v>
      </c>
      <c r="AA167" s="34">
        <f t="shared" si="77"/>
        <v>97</v>
      </c>
      <c r="AB167" s="34">
        <f t="shared" si="77"/>
        <v>152</v>
      </c>
      <c r="AC167" s="34">
        <f t="shared" si="77"/>
        <v>152</v>
      </c>
      <c r="AD167" s="34">
        <f t="shared" si="77"/>
        <v>152</v>
      </c>
      <c r="AE167" s="34">
        <f t="shared" si="77"/>
        <v>0</v>
      </c>
      <c r="AF167" s="34">
        <f t="shared" si="77"/>
        <v>0</v>
      </c>
      <c r="AG167" s="34">
        <f t="shared" si="77"/>
        <v>0</v>
      </c>
      <c r="AH167" s="34">
        <f t="shared" si="77"/>
        <v>0</v>
      </c>
      <c r="AI167" s="34">
        <f t="shared" si="77"/>
        <v>0</v>
      </c>
      <c r="AJ167" s="34">
        <f t="shared" si="77"/>
        <v>0</v>
      </c>
      <c r="AK167" s="34">
        <f t="shared" si="77"/>
        <v>0</v>
      </c>
      <c r="AL167" s="34">
        <f t="shared" si="77"/>
        <v>0</v>
      </c>
      <c r="AM167" s="34">
        <f t="shared" si="77"/>
        <v>0</v>
      </c>
      <c r="AN167" s="34">
        <f t="shared" si="77"/>
        <v>0</v>
      </c>
      <c r="AO167" s="34">
        <f t="shared" si="77"/>
        <v>0</v>
      </c>
      <c r="AP167" s="34">
        <f t="shared" si="77"/>
        <v>0</v>
      </c>
      <c r="AQ167" s="34">
        <f t="shared" si="77"/>
        <v>0</v>
      </c>
      <c r="AR167" s="34">
        <f t="shared" si="77"/>
        <v>0</v>
      </c>
      <c r="AS167" s="34">
        <f t="shared" si="77"/>
        <v>0</v>
      </c>
      <c r="AT167" s="34">
        <f t="shared" si="77"/>
        <v>0</v>
      </c>
      <c r="AU167" s="34">
        <f t="shared" si="77"/>
        <v>0</v>
      </c>
    </row>
    <row r="168" spans="2:47" hidden="1" outlineLevel="1">
      <c r="B168" s="32" t="s">
        <v>931</v>
      </c>
      <c r="C168" s="34">
        <f t="shared" si="77"/>
        <v>0</v>
      </c>
      <c r="D168" s="34">
        <f t="shared" si="77"/>
        <v>0</v>
      </c>
      <c r="E168" s="34">
        <f t="shared" si="77"/>
        <v>0</v>
      </c>
      <c r="F168" s="34">
        <f t="shared" si="77"/>
        <v>0</v>
      </c>
      <c r="G168" s="34">
        <f t="shared" si="77"/>
        <v>0</v>
      </c>
      <c r="H168" s="34">
        <f t="shared" si="77"/>
        <v>0</v>
      </c>
      <c r="I168" s="34">
        <f t="shared" si="77"/>
        <v>0</v>
      </c>
      <c r="J168" s="34">
        <f t="shared" si="77"/>
        <v>0</v>
      </c>
      <c r="K168" s="34">
        <f t="shared" si="77"/>
        <v>0</v>
      </c>
      <c r="L168" s="34">
        <f t="shared" si="77"/>
        <v>0</v>
      </c>
      <c r="M168" s="34">
        <f t="shared" si="77"/>
        <v>0</v>
      </c>
      <c r="N168" s="34">
        <f t="shared" si="77"/>
        <v>0</v>
      </c>
      <c r="O168" s="34">
        <f t="shared" si="77"/>
        <v>0</v>
      </c>
      <c r="P168" s="34">
        <f t="shared" si="77"/>
        <v>0</v>
      </c>
      <c r="Q168" s="34">
        <f t="shared" si="77"/>
        <v>0</v>
      </c>
      <c r="R168" s="34">
        <f t="shared" si="77"/>
        <v>0</v>
      </c>
      <c r="S168" s="34">
        <f t="shared" si="77"/>
        <v>0</v>
      </c>
      <c r="T168" s="34">
        <f t="shared" si="77"/>
        <v>97</v>
      </c>
      <c r="U168" s="34">
        <f t="shared" si="77"/>
        <v>97</v>
      </c>
      <c r="V168" s="34">
        <f t="shared" si="77"/>
        <v>97</v>
      </c>
      <c r="W168" s="34">
        <f t="shared" si="77"/>
        <v>97</v>
      </c>
      <c r="X168" s="34">
        <f t="shared" si="77"/>
        <v>97</v>
      </c>
      <c r="Y168" s="34">
        <f t="shared" si="77"/>
        <v>97</v>
      </c>
      <c r="Z168" s="34">
        <f t="shared" si="77"/>
        <v>97</v>
      </c>
      <c r="AA168" s="34">
        <f t="shared" si="77"/>
        <v>97</v>
      </c>
      <c r="AB168" s="34">
        <f t="shared" si="77"/>
        <v>152</v>
      </c>
      <c r="AC168" s="34">
        <f t="shared" si="77"/>
        <v>152</v>
      </c>
      <c r="AD168" s="34">
        <f t="shared" si="77"/>
        <v>152</v>
      </c>
      <c r="AE168" s="34">
        <f t="shared" si="77"/>
        <v>0</v>
      </c>
      <c r="AF168" s="34">
        <f t="shared" si="77"/>
        <v>0</v>
      </c>
      <c r="AG168" s="34">
        <f t="shared" si="77"/>
        <v>0</v>
      </c>
      <c r="AH168" s="34">
        <f t="shared" si="77"/>
        <v>0</v>
      </c>
      <c r="AI168" s="34">
        <f t="shared" si="77"/>
        <v>0</v>
      </c>
      <c r="AJ168" s="34">
        <f t="shared" si="77"/>
        <v>0</v>
      </c>
      <c r="AK168" s="34">
        <f t="shared" si="77"/>
        <v>0</v>
      </c>
      <c r="AL168" s="34">
        <f t="shared" si="77"/>
        <v>0</v>
      </c>
      <c r="AM168" s="34">
        <f t="shared" si="77"/>
        <v>0</v>
      </c>
      <c r="AN168" s="34">
        <f t="shared" si="77"/>
        <v>0</v>
      </c>
      <c r="AO168" s="34">
        <f t="shared" si="77"/>
        <v>0</v>
      </c>
      <c r="AP168" s="34">
        <f t="shared" si="77"/>
        <v>0</v>
      </c>
      <c r="AQ168" s="34">
        <f t="shared" si="77"/>
        <v>0</v>
      </c>
      <c r="AR168" s="34">
        <f t="shared" si="77"/>
        <v>0</v>
      </c>
      <c r="AS168" s="34">
        <f t="shared" si="77"/>
        <v>0</v>
      </c>
      <c r="AT168" s="34">
        <f t="shared" si="77"/>
        <v>0</v>
      </c>
      <c r="AU168" s="34">
        <f t="shared" si="77"/>
        <v>0</v>
      </c>
    </row>
    <row r="169" spans="2:47" hidden="1" outlineLevel="1">
      <c r="B169" s="32" t="s">
        <v>927</v>
      </c>
      <c r="C169" s="35" t="s">
        <v>34</v>
      </c>
      <c r="D169" s="35" t="s">
        <v>34</v>
      </c>
      <c r="E169" s="35" t="s">
        <v>34</v>
      </c>
      <c r="F169" s="35" t="s">
        <v>34</v>
      </c>
      <c r="G169" s="35" t="s">
        <v>34</v>
      </c>
      <c r="H169" s="35" t="s">
        <v>34</v>
      </c>
      <c r="I169" s="35" t="s">
        <v>34</v>
      </c>
      <c r="J169" s="35" t="s">
        <v>34</v>
      </c>
      <c r="K169" s="35" t="s">
        <v>34</v>
      </c>
      <c r="L169" s="35" t="s">
        <v>34</v>
      </c>
      <c r="M169" s="35" t="s">
        <v>34</v>
      </c>
      <c r="N169" s="35" t="s">
        <v>34</v>
      </c>
      <c r="O169" s="35" t="s">
        <v>34</v>
      </c>
      <c r="P169" s="35" t="s">
        <v>34</v>
      </c>
      <c r="Q169" s="35" t="s">
        <v>34</v>
      </c>
      <c r="R169" s="35">
        <v>12</v>
      </c>
      <c r="S169" s="35">
        <v>20</v>
      </c>
      <c r="T169" s="35">
        <v>2</v>
      </c>
      <c r="U169" s="35">
        <v>3</v>
      </c>
      <c r="V169" s="35">
        <v>17</v>
      </c>
      <c r="W169" s="35">
        <v>22</v>
      </c>
      <c r="X169" s="35">
        <v>6</v>
      </c>
      <c r="Y169" s="35">
        <v>9</v>
      </c>
      <c r="Z169" s="35">
        <v>16</v>
      </c>
      <c r="AA169" s="35">
        <v>23</v>
      </c>
      <c r="AB169" s="35">
        <v>5</v>
      </c>
      <c r="AC169" s="35">
        <v>8</v>
      </c>
      <c r="AD169" s="35">
        <v>15</v>
      </c>
      <c r="AE169" s="35">
        <v>1</v>
      </c>
      <c r="AF169" s="35">
        <v>4</v>
      </c>
      <c r="AG169" s="35" t="s">
        <v>34</v>
      </c>
      <c r="AH169" s="35" t="s">
        <v>34</v>
      </c>
      <c r="AI169" s="35" t="s">
        <v>34</v>
      </c>
      <c r="AJ169" s="35" t="s">
        <v>34</v>
      </c>
      <c r="AK169" s="35" t="s">
        <v>34</v>
      </c>
      <c r="AL169" s="35" t="s">
        <v>34</v>
      </c>
      <c r="AM169" s="35" t="s">
        <v>34</v>
      </c>
      <c r="AN169" s="35" t="s">
        <v>34</v>
      </c>
      <c r="AO169" s="35" t="s">
        <v>34</v>
      </c>
      <c r="AP169" s="35" t="s">
        <v>34</v>
      </c>
      <c r="AQ169" s="35" t="s">
        <v>34</v>
      </c>
      <c r="AR169" s="35" t="s">
        <v>34</v>
      </c>
      <c r="AS169" s="35" t="s">
        <v>34</v>
      </c>
      <c r="AT169" s="35" t="s">
        <v>34</v>
      </c>
      <c r="AU169" s="35" t="s">
        <v>34</v>
      </c>
    </row>
    <row r="170" spans="2:47" hidden="1" outlineLevel="1">
      <c r="B170" s="32" t="s">
        <v>937</v>
      </c>
      <c r="C170" s="35"/>
      <c r="D170" s="35"/>
      <c r="E170" s="35"/>
      <c r="F170" s="35"/>
      <c r="G170" s="35"/>
      <c r="H170" s="35"/>
      <c r="I170" s="35"/>
      <c r="J170" s="35"/>
      <c r="K170" s="35"/>
      <c r="L170" s="35"/>
      <c r="M170" s="35"/>
      <c r="N170" s="35"/>
      <c r="O170" s="35"/>
      <c r="P170" s="35"/>
      <c r="Q170" s="35"/>
      <c r="R170" s="35">
        <v>348</v>
      </c>
      <c r="S170" s="35">
        <v>348</v>
      </c>
      <c r="T170" s="35">
        <v>7</v>
      </c>
      <c r="U170" s="35">
        <v>7</v>
      </c>
      <c r="V170" s="35">
        <v>7</v>
      </c>
      <c r="W170" s="35">
        <v>7</v>
      </c>
      <c r="X170" s="35">
        <v>7</v>
      </c>
      <c r="Y170" s="35">
        <v>7</v>
      </c>
      <c r="Z170" s="35">
        <v>7</v>
      </c>
      <c r="AA170" s="35">
        <v>7</v>
      </c>
      <c r="AB170" s="35">
        <v>0</v>
      </c>
      <c r="AC170" s="35">
        <v>0</v>
      </c>
      <c r="AD170" s="35">
        <v>0</v>
      </c>
      <c r="AE170" s="35">
        <v>0</v>
      </c>
      <c r="AF170" s="35">
        <v>0</v>
      </c>
      <c r="AG170" s="35"/>
      <c r="AH170" s="35"/>
      <c r="AI170" s="35"/>
      <c r="AJ170" s="35"/>
      <c r="AK170" s="35"/>
      <c r="AL170" s="35"/>
      <c r="AM170" s="35"/>
      <c r="AN170" s="35"/>
      <c r="AO170" s="35"/>
      <c r="AP170" s="35"/>
      <c r="AQ170" s="35"/>
      <c r="AR170" s="35"/>
      <c r="AS170" s="35"/>
      <c r="AT170" s="35"/>
      <c r="AU170" s="35"/>
    </row>
    <row r="171" spans="2:47" hidden="1" outlineLevel="1">
      <c r="B171" s="32" t="s">
        <v>929</v>
      </c>
      <c r="C171" s="34">
        <f t="shared" ref="C171:AU173" si="78">C170</f>
        <v>0</v>
      </c>
      <c r="D171" s="34">
        <f t="shared" si="78"/>
        <v>0</v>
      </c>
      <c r="E171" s="34">
        <f t="shared" si="78"/>
        <v>0</v>
      </c>
      <c r="F171" s="34">
        <f t="shared" si="78"/>
        <v>0</v>
      </c>
      <c r="G171" s="34">
        <f t="shared" si="78"/>
        <v>0</v>
      </c>
      <c r="H171" s="34">
        <f t="shared" si="78"/>
        <v>0</v>
      </c>
      <c r="I171" s="34">
        <f t="shared" si="78"/>
        <v>0</v>
      </c>
      <c r="J171" s="34">
        <f t="shared" si="78"/>
        <v>0</v>
      </c>
      <c r="K171" s="34">
        <f t="shared" si="78"/>
        <v>0</v>
      </c>
      <c r="L171" s="34">
        <f t="shared" si="78"/>
        <v>0</v>
      </c>
      <c r="M171" s="34">
        <f t="shared" si="78"/>
        <v>0</v>
      </c>
      <c r="N171" s="34">
        <f t="shared" si="78"/>
        <v>0</v>
      </c>
      <c r="O171" s="34">
        <f t="shared" si="78"/>
        <v>0</v>
      </c>
      <c r="P171" s="34">
        <f t="shared" si="78"/>
        <v>0</v>
      </c>
      <c r="Q171" s="34">
        <f t="shared" si="78"/>
        <v>0</v>
      </c>
      <c r="R171" s="34">
        <f t="shared" si="78"/>
        <v>348</v>
      </c>
      <c r="S171" s="34">
        <f t="shared" si="78"/>
        <v>348</v>
      </c>
      <c r="T171" s="34">
        <f t="shared" si="78"/>
        <v>7</v>
      </c>
      <c r="U171" s="34">
        <f t="shared" si="78"/>
        <v>7</v>
      </c>
      <c r="V171" s="34">
        <f t="shared" si="78"/>
        <v>7</v>
      </c>
      <c r="W171" s="34">
        <f t="shared" si="78"/>
        <v>7</v>
      </c>
      <c r="X171" s="34">
        <f t="shared" si="78"/>
        <v>7</v>
      </c>
      <c r="Y171" s="34">
        <f t="shared" si="78"/>
        <v>7</v>
      </c>
      <c r="Z171" s="34">
        <f t="shared" si="78"/>
        <v>7</v>
      </c>
      <c r="AA171" s="34">
        <f t="shared" si="78"/>
        <v>7</v>
      </c>
      <c r="AB171" s="34">
        <f t="shared" si="78"/>
        <v>0</v>
      </c>
      <c r="AC171" s="34">
        <f t="shared" si="78"/>
        <v>0</v>
      </c>
      <c r="AD171" s="34">
        <f t="shared" si="78"/>
        <v>0</v>
      </c>
      <c r="AE171" s="34">
        <f t="shared" si="78"/>
        <v>0</v>
      </c>
      <c r="AF171" s="34">
        <f t="shared" si="78"/>
        <v>0</v>
      </c>
      <c r="AG171" s="34">
        <f t="shared" si="78"/>
        <v>0</v>
      </c>
      <c r="AH171" s="34">
        <f t="shared" si="78"/>
        <v>0</v>
      </c>
      <c r="AI171" s="34">
        <f t="shared" si="78"/>
        <v>0</v>
      </c>
      <c r="AJ171" s="34">
        <f t="shared" si="78"/>
        <v>0</v>
      </c>
      <c r="AK171" s="34">
        <f t="shared" si="78"/>
        <v>0</v>
      </c>
      <c r="AL171" s="34">
        <f t="shared" si="78"/>
        <v>0</v>
      </c>
      <c r="AM171" s="34">
        <f t="shared" si="78"/>
        <v>0</v>
      </c>
      <c r="AN171" s="34">
        <f t="shared" si="78"/>
        <v>0</v>
      </c>
      <c r="AO171" s="34">
        <f t="shared" si="78"/>
        <v>0</v>
      </c>
      <c r="AP171" s="34">
        <f t="shared" si="78"/>
        <v>0</v>
      </c>
      <c r="AQ171" s="34">
        <f t="shared" si="78"/>
        <v>0</v>
      </c>
      <c r="AR171" s="34">
        <f t="shared" si="78"/>
        <v>0</v>
      </c>
      <c r="AS171" s="34">
        <f t="shared" si="78"/>
        <v>0</v>
      </c>
      <c r="AT171" s="34">
        <f t="shared" si="78"/>
        <v>0</v>
      </c>
      <c r="AU171" s="34">
        <f t="shared" si="78"/>
        <v>0</v>
      </c>
    </row>
    <row r="172" spans="2:47" hidden="1" outlineLevel="1">
      <c r="B172" s="32" t="s">
        <v>930</v>
      </c>
      <c r="C172" s="34">
        <f t="shared" si="78"/>
        <v>0</v>
      </c>
      <c r="D172" s="34">
        <f t="shared" si="78"/>
        <v>0</v>
      </c>
      <c r="E172" s="34">
        <f t="shared" si="78"/>
        <v>0</v>
      </c>
      <c r="F172" s="34">
        <f t="shared" si="78"/>
        <v>0</v>
      </c>
      <c r="G172" s="34">
        <f t="shared" si="78"/>
        <v>0</v>
      </c>
      <c r="H172" s="34">
        <f t="shared" si="78"/>
        <v>0</v>
      </c>
      <c r="I172" s="34">
        <f t="shared" si="78"/>
        <v>0</v>
      </c>
      <c r="J172" s="34">
        <f t="shared" si="78"/>
        <v>0</v>
      </c>
      <c r="K172" s="34">
        <f t="shared" si="78"/>
        <v>0</v>
      </c>
      <c r="L172" s="34">
        <f t="shared" si="78"/>
        <v>0</v>
      </c>
      <c r="M172" s="34">
        <f t="shared" si="78"/>
        <v>0</v>
      </c>
      <c r="N172" s="34">
        <f t="shared" si="78"/>
        <v>0</v>
      </c>
      <c r="O172" s="34">
        <f t="shared" si="78"/>
        <v>0</v>
      </c>
      <c r="P172" s="34">
        <f t="shared" si="78"/>
        <v>0</v>
      </c>
      <c r="Q172" s="34">
        <f t="shared" si="78"/>
        <v>0</v>
      </c>
      <c r="R172" s="34">
        <f t="shared" si="78"/>
        <v>348</v>
      </c>
      <c r="S172" s="34">
        <f t="shared" si="78"/>
        <v>348</v>
      </c>
      <c r="T172" s="34">
        <f t="shared" si="78"/>
        <v>7</v>
      </c>
      <c r="U172" s="34">
        <f t="shared" si="78"/>
        <v>7</v>
      </c>
      <c r="V172" s="34">
        <f t="shared" si="78"/>
        <v>7</v>
      </c>
      <c r="W172" s="34">
        <f t="shared" si="78"/>
        <v>7</v>
      </c>
      <c r="X172" s="34">
        <f t="shared" si="78"/>
        <v>7</v>
      </c>
      <c r="Y172" s="34">
        <f t="shared" si="78"/>
        <v>7</v>
      </c>
      <c r="Z172" s="34">
        <f t="shared" si="78"/>
        <v>7</v>
      </c>
      <c r="AA172" s="34">
        <f t="shared" si="78"/>
        <v>7</v>
      </c>
      <c r="AB172" s="34">
        <f t="shared" si="78"/>
        <v>0</v>
      </c>
      <c r="AC172" s="34">
        <f t="shared" si="78"/>
        <v>0</v>
      </c>
      <c r="AD172" s="34">
        <f t="shared" si="78"/>
        <v>0</v>
      </c>
      <c r="AE172" s="34">
        <f t="shared" si="78"/>
        <v>0</v>
      </c>
      <c r="AF172" s="34">
        <f t="shared" si="78"/>
        <v>0</v>
      </c>
      <c r="AG172" s="34">
        <f t="shared" si="78"/>
        <v>0</v>
      </c>
      <c r="AH172" s="34">
        <f t="shared" si="78"/>
        <v>0</v>
      </c>
      <c r="AI172" s="34">
        <f t="shared" si="78"/>
        <v>0</v>
      </c>
      <c r="AJ172" s="34">
        <f t="shared" si="78"/>
        <v>0</v>
      </c>
      <c r="AK172" s="34">
        <f t="shared" si="78"/>
        <v>0</v>
      </c>
      <c r="AL172" s="34">
        <f t="shared" si="78"/>
        <v>0</v>
      </c>
      <c r="AM172" s="34">
        <f t="shared" si="78"/>
        <v>0</v>
      </c>
      <c r="AN172" s="34">
        <f t="shared" si="78"/>
        <v>0</v>
      </c>
      <c r="AO172" s="34">
        <f t="shared" si="78"/>
        <v>0</v>
      </c>
      <c r="AP172" s="34">
        <f t="shared" si="78"/>
        <v>0</v>
      </c>
      <c r="AQ172" s="34">
        <f t="shared" si="78"/>
        <v>0</v>
      </c>
      <c r="AR172" s="34">
        <f t="shared" si="78"/>
        <v>0</v>
      </c>
      <c r="AS172" s="34">
        <f t="shared" si="78"/>
        <v>0</v>
      </c>
      <c r="AT172" s="34">
        <f t="shared" si="78"/>
        <v>0</v>
      </c>
      <c r="AU172" s="34">
        <f t="shared" si="78"/>
        <v>0</v>
      </c>
    </row>
    <row r="173" spans="2:47" hidden="1" outlineLevel="1">
      <c r="B173" s="32" t="s">
        <v>931</v>
      </c>
      <c r="C173" s="34">
        <f t="shared" si="78"/>
        <v>0</v>
      </c>
      <c r="D173" s="34">
        <f t="shared" si="78"/>
        <v>0</v>
      </c>
      <c r="E173" s="34">
        <f t="shared" si="78"/>
        <v>0</v>
      </c>
      <c r="F173" s="34">
        <f t="shared" si="78"/>
        <v>0</v>
      </c>
      <c r="G173" s="34">
        <f t="shared" si="78"/>
        <v>0</v>
      </c>
      <c r="H173" s="34">
        <f t="shared" si="78"/>
        <v>0</v>
      </c>
      <c r="I173" s="34">
        <f t="shared" si="78"/>
        <v>0</v>
      </c>
      <c r="J173" s="34">
        <f t="shared" si="78"/>
        <v>0</v>
      </c>
      <c r="K173" s="34">
        <f t="shared" si="78"/>
        <v>0</v>
      </c>
      <c r="L173" s="34">
        <f t="shared" si="78"/>
        <v>0</v>
      </c>
      <c r="M173" s="34">
        <f t="shared" si="78"/>
        <v>0</v>
      </c>
      <c r="N173" s="34">
        <f t="shared" si="78"/>
        <v>0</v>
      </c>
      <c r="O173" s="34">
        <f t="shared" si="78"/>
        <v>0</v>
      </c>
      <c r="P173" s="34">
        <f t="shared" si="78"/>
        <v>0</v>
      </c>
      <c r="Q173" s="34">
        <f t="shared" si="78"/>
        <v>0</v>
      </c>
      <c r="R173" s="34">
        <f t="shared" si="78"/>
        <v>348</v>
      </c>
      <c r="S173" s="34">
        <f t="shared" si="78"/>
        <v>348</v>
      </c>
      <c r="T173" s="34">
        <f t="shared" si="78"/>
        <v>7</v>
      </c>
      <c r="U173" s="34">
        <f t="shared" si="78"/>
        <v>7</v>
      </c>
      <c r="V173" s="34">
        <f t="shared" si="78"/>
        <v>7</v>
      </c>
      <c r="W173" s="34">
        <f t="shared" si="78"/>
        <v>7</v>
      </c>
      <c r="X173" s="34">
        <f t="shared" si="78"/>
        <v>7</v>
      </c>
      <c r="Y173" s="34">
        <f t="shared" si="78"/>
        <v>7</v>
      </c>
      <c r="Z173" s="34">
        <f t="shared" si="78"/>
        <v>7</v>
      </c>
      <c r="AA173" s="34">
        <f t="shared" si="78"/>
        <v>7</v>
      </c>
      <c r="AB173" s="34">
        <f t="shared" si="78"/>
        <v>0</v>
      </c>
      <c r="AC173" s="34">
        <f t="shared" si="78"/>
        <v>0</v>
      </c>
      <c r="AD173" s="34">
        <f t="shared" si="78"/>
        <v>0</v>
      </c>
      <c r="AE173" s="34">
        <f t="shared" si="78"/>
        <v>0</v>
      </c>
      <c r="AF173" s="34">
        <f t="shared" si="78"/>
        <v>0</v>
      </c>
      <c r="AG173" s="34">
        <f t="shared" si="78"/>
        <v>0</v>
      </c>
      <c r="AH173" s="34">
        <f t="shared" si="78"/>
        <v>0</v>
      </c>
      <c r="AI173" s="34">
        <f t="shared" si="78"/>
        <v>0</v>
      </c>
      <c r="AJ173" s="34">
        <f t="shared" si="78"/>
        <v>0</v>
      </c>
      <c r="AK173" s="34">
        <f t="shared" si="78"/>
        <v>0</v>
      </c>
      <c r="AL173" s="34">
        <f t="shared" si="78"/>
        <v>0</v>
      </c>
      <c r="AM173" s="34">
        <f t="shared" si="78"/>
        <v>0</v>
      </c>
      <c r="AN173" s="34">
        <f t="shared" si="78"/>
        <v>0</v>
      </c>
      <c r="AO173" s="34">
        <f t="shared" si="78"/>
        <v>0</v>
      </c>
      <c r="AP173" s="34">
        <f t="shared" si="78"/>
        <v>0</v>
      </c>
      <c r="AQ173" s="34">
        <f t="shared" si="78"/>
        <v>0</v>
      </c>
      <c r="AR173" s="34">
        <f t="shared" si="78"/>
        <v>0</v>
      </c>
      <c r="AS173" s="34">
        <f t="shared" si="78"/>
        <v>0</v>
      </c>
      <c r="AT173" s="34">
        <f t="shared" si="78"/>
        <v>0</v>
      </c>
      <c r="AU173" s="34">
        <f t="shared" si="78"/>
        <v>0</v>
      </c>
    </row>
    <row r="174" spans="2:47" hidden="1" outlineLevel="1">
      <c r="B174" s="32" t="s">
        <v>927</v>
      </c>
      <c r="C174" s="35" t="s">
        <v>34</v>
      </c>
      <c r="D174" s="35" t="s">
        <v>34</v>
      </c>
      <c r="E174" s="35" t="s">
        <v>34</v>
      </c>
      <c r="F174" s="35" t="s">
        <v>34</v>
      </c>
      <c r="G174" s="35" t="s">
        <v>34</v>
      </c>
      <c r="H174" s="35" t="s">
        <v>34</v>
      </c>
      <c r="I174" s="35" t="s">
        <v>34</v>
      </c>
      <c r="J174" s="35" t="s">
        <v>34</v>
      </c>
      <c r="K174" s="35" t="s">
        <v>34</v>
      </c>
      <c r="L174" s="35" t="s">
        <v>34</v>
      </c>
      <c r="M174" s="35" t="s">
        <v>34</v>
      </c>
      <c r="N174" s="35" t="s">
        <v>34</v>
      </c>
      <c r="O174" s="35" t="s">
        <v>34</v>
      </c>
      <c r="P174" s="35" t="s">
        <v>34</v>
      </c>
      <c r="Q174" s="35" t="s">
        <v>34</v>
      </c>
      <c r="R174" s="35" t="s">
        <v>34</v>
      </c>
      <c r="S174" s="35" t="s">
        <v>34</v>
      </c>
      <c r="T174" s="35" t="s">
        <v>34</v>
      </c>
      <c r="U174" s="35" t="s">
        <v>34</v>
      </c>
      <c r="V174" s="35" t="s">
        <v>34</v>
      </c>
      <c r="W174" s="35" t="s">
        <v>34</v>
      </c>
      <c r="X174" s="35" t="s">
        <v>34</v>
      </c>
      <c r="Y174" s="35" t="s">
        <v>34</v>
      </c>
      <c r="Z174" s="35" t="s">
        <v>34</v>
      </c>
      <c r="AA174" s="35" t="s">
        <v>34</v>
      </c>
      <c r="AB174" s="35" t="s">
        <v>34</v>
      </c>
      <c r="AC174" s="35" t="s">
        <v>34</v>
      </c>
      <c r="AD174" s="35" t="s">
        <v>34</v>
      </c>
      <c r="AE174" s="35" t="s">
        <v>34</v>
      </c>
      <c r="AF174" s="35" t="s">
        <v>34</v>
      </c>
      <c r="AG174" s="35" t="s">
        <v>34</v>
      </c>
      <c r="AH174" s="35" t="s">
        <v>34</v>
      </c>
      <c r="AI174" s="35" t="s">
        <v>34</v>
      </c>
      <c r="AJ174" s="35" t="s">
        <v>34</v>
      </c>
      <c r="AK174" s="35" t="s">
        <v>34</v>
      </c>
      <c r="AL174" s="35" t="s">
        <v>34</v>
      </c>
      <c r="AM174" s="35" t="s">
        <v>34</v>
      </c>
      <c r="AN174" s="35" t="s">
        <v>34</v>
      </c>
      <c r="AO174" s="35" t="s">
        <v>34</v>
      </c>
      <c r="AP174" s="35" t="s">
        <v>34</v>
      </c>
      <c r="AQ174" s="35" t="s">
        <v>34</v>
      </c>
      <c r="AR174" s="35" t="s">
        <v>34</v>
      </c>
      <c r="AS174" s="35" t="s">
        <v>34</v>
      </c>
      <c r="AT174" s="35" t="s">
        <v>34</v>
      </c>
      <c r="AU174" s="35" t="s">
        <v>34</v>
      </c>
    </row>
    <row r="175" spans="2:47" hidden="1" outlineLevel="1">
      <c r="B175" s="32" t="s">
        <v>938</v>
      </c>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c r="AB175" s="35"/>
      <c r="AC175" s="35"/>
      <c r="AD175" s="35"/>
      <c r="AE175" s="35"/>
      <c r="AF175" s="35"/>
      <c r="AG175" s="35"/>
      <c r="AH175" s="35"/>
      <c r="AI175" s="35"/>
      <c r="AJ175" s="35"/>
      <c r="AK175" s="35"/>
      <c r="AL175" s="35"/>
      <c r="AM175" s="35"/>
      <c r="AN175" s="35"/>
      <c r="AO175" s="35"/>
      <c r="AP175" s="35"/>
      <c r="AQ175" s="35"/>
      <c r="AR175" s="35"/>
      <c r="AS175" s="35"/>
      <c r="AT175" s="35"/>
      <c r="AU175" s="35"/>
    </row>
    <row r="176" spans="2:47" hidden="1" outlineLevel="1">
      <c r="B176" s="32" t="s">
        <v>929</v>
      </c>
      <c r="C176" s="34">
        <f t="shared" ref="C176:AU178" si="79">C175</f>
        <v>0</v>
      </c>
      <c r="D176" s="34">
        <f t="shared" si="79"/>
        <v>0</v>
      </c>
      <c r="E176" s="34">
        <f t="shared" si="79"/>
        <v>0</v>
      </c>
      <c r="F176" s="34">
        <f t="shared" si="79"/>
        <v>0</v>
      </c>
      <c r="G176" s="34">
        <f t="shared" si="79"/>
        <v>0</v>
      </c>
      <c r="H176" s="34">
        <f t="shared" si="79"/>
        <v>0</v>
      </c>
      <c r="I176" s="34">
        <f t="shared" si="79"/>
        <v>0</v>
      </c>
      <c r="J176" s="34">
        <f t="shared" si="79"/>
        <v>0</v>
      </c>
      <c r="K176" s="34">
        <f t="shared" si="79"/>
        <v>0</v>
      </c>
      <c r="L176" s="34">
        <f t="shared" si="79"/>
        <v>0</v>
      </c>
      <c r="M176" s="34">
        <f t="shared" si="79"/>
        <v>0</v>
      </c>
      <c r="N176" s="34">
        <f t="shared" si="79"/>
        <v>0</v>
      </c>
      <c r="O176" s="34">
        <f t="shared" si="79"/>
        <v>0</v>
      </c>
      <c r="P176" s="34">
        <f t="shared" si="79"/>
        <v>0</v>
      </c>
      <c r="Q176" s="34">
        <f t="shared" si="79"/>
        <v>0</v>
      </c>
      <c r="R176" s="34">
        <f t="shared" si="79"/>
        <v>0</v>
      </c>
      <c r="S176" s="34">
        <f t="shared" si="79"/>
        <v>0</v>
      </c>
      <c r="T176" s="34">
        <f t="shared" si="79"/>
        <v>0</v>
      </c>
      <c r="U176" s="34">
        <f t="shared" si="79"/>
        <v>0</v>
      </c>
      <c r="V176" s="34">
        <f t="shared" si="79"/>
        <v>0</v>
      </c>
      <c r="W176" s="34">
        <f t="shared" si="79"/>
        <v>0</v>
      </c>
      <c r="X176" s="34">
        <f t="shared" si="79"/>
        <v>0</v>
      </c>
      <c r="Y176" s="34">
        <f t="shared" si="79"/>
        <v>0</v>
      </c>
      <c r="Z176" s="34">
        <f t="shared" si="79"/>
        <v>0</v>
      </c>
      <c r="AA176" s="34">
        <f t="shared" si="79"/>
        <v>0</v>
      </c>
      <c r="AB176" s="34">
        <f t="shared" si="79"/>
        <v>0</v>
      </c>
      <c r="AC176" s="34">
        <f t="shared" si="79"/>
        <v>0</v>
      </c>
      <c r="AD176" s="34">
        <f t="shared" si="79"/>
        <v>0</v>
      </c>
      <c r="AE176" s="34">
        <f t="shared" si="79"/>
        <v>0</v>
      </c>
      <c r="AF176" s="34">
        <f t="shared" si="79"/>
        <v>0</v>
      </c>
      <c r="AG176" s="34">
        <f t="shared" si="79"/>
        <v>0</v>
      </c>
      <c r="AH176" s="34">
        <f t="shared" si="79"/>
        <v>0</v>
      </c>
      <c r="AI176" s="34">
        <f t="shared" si="79"/>
        <v>0</v>
      </c>
      <c r="AJ176" s="34">
        <f t="shared" si="79"/>
        <v>0</v>
      </c>
      <c r="AK176" s="34">
        <f t="shared" si="79"/>
        <v>0</v>
      </c>
      <c r="AL176" s="34">
        <f t="shared" si="79"/>
        <v>0</v>
      </c>
      <c r="AM176" s="34">
        <f t="shared" si="79"/>
        <v>0</v>
      </c>
      <c r="AN176" s="34">
        <f t="shared" si="79"/>
        <v>0</v>
      </c>
      <c r="AO176" s="34">
        <f t="shared" si="79"/>
        <v>0</v>
      </c>
      <c r="AP176" s="34">
        <f t="shared" si="79"/>
        <v>0</v>
      </c>
      <c r="AQ176" s="34">
        <f t="shared" si="79"/>
        <v>0</v>
      </c>
      <c r="AR176" s="34">
        <f t="shared" si="79"/>
        <v>0</v>
      </c>
      <c r="AS176" s="34">
        <f t="shared" si="79"/>
        <v>0</v>
      </c>
      <c r="AT176" s="34">
        <f t="shared" si="79"/>
        <v>0</v>
      </c>
      <c r="AU176" s="34">
        <f t="shared" si="79"/>
        <v>0</v>
      </c>
    </row>
    <row r="177" spans="1:47" hidden="1" outlineLevel="1">
      <c r="B177" s="32" t="s">
        <v>930</v>
      </c>
      <c r="C177" s="34">
        <f t="shared" si="79"/>
        <v>0</v>
      </c>
      <c r="D177" s="34">
        <f t="shared" si="79"/>
        <v>0</v>
      </c>
      <c r="E177" s="34">
        <f t="shared" si="79"/>
        <v>0</v>
      </c>
      <c r="F177" s="34">
        <f t="shared" si="79"/>
        <v>0</v>
      </c>
      <c r="G177" s="34">
        <f t="shared" si="79"/>
        <v>0</v>
      </c>
      <c r="H177" s="34">
        <f t="shared" si="79"/>
        <v>0</v>
      </c>
      <c r="I177" s="34">
        <f t="shared" si="79"/>
        <v>0</v>
      </c>
      <c r="J177" s="34">
        <f t="shared" si="79"/>
        <v>0</v>
      </c>
      <c r="K177" s="34">
        <f t="shared" si="79"/>
        <v>0</v>
      </c>
      <c r="L177" s="34">
        <f t="shared" si="79"/>
        <v>0</v>
      </c>
      <c r="M177" s="34">
        <f t="shared" si="79"/>
        <v>0</v>
      </c>
      <c r="N177" s="34">
        <f t="shared" si="79"/>
        <v>0</v>
      </c>
      <c r="O177" s="34">
        <f t="shared" si="79"/>
        <v>0</v>
      </c>
      <c r="P177" s="34">
        <f t="shared" si="79"/>
        <v>0</v>
      </c>
      <c r="Q177" s="34">
        <f t="shared" si="79"/>
        <v>0</v>
      </c>
      <c r="R177" s="34">
        <f t="shared" si="79"/>
        <v>0</v>
      </c>
      <c r="S177" s="34">
        <f t="shared" si="79"/>
        <v>0</v>
      </c>
      <c r="T177" s="34">
        <f t="shared" si="79"/>
        <v>0</v>
      </c>
      <c r="U177" s="34">
        <f t="shared" si="79"/>
        <v>0</v>
      </c>
      <c r="V177" s="34">
        <f t="shared" si="79"/>
        <v>0</v>
      </c>
      <c r="W177" s="34">
        <f t="shared" si="79"/>
        <v>0</v>
      </c>
      <c r="X177" s="34">
        <f t="shared" si="79"/>
        <v>0</v>
      </c>
      <c r="Y177" s="34">
        <f t="shared" si="79"/>
        <v>0</v>
      </c>
      <c r="Z177" s="34">
        <f t="shared" si="79"/>
        <v>0</v>
      </c>
      <c r="AA177" s="34">
        <f t="shared" si="79"/>
        <v>0</v>
      </c>
      <c r="AB177" s="34">
        <f t="shared" si="79"/>
        <v>0</v>
      </c>
      <c r="AC177" s="34">
        <f t="shared" si="79"/>
        <v>0</v>
      </c>
      <c r="AD177" s="34">
        <f t="shared" si="79"/>
        <v>0</v>
      </c>
      <c r="AE177" s="34">
        <f t="shared" si="79"/>
        <v>0</v>
      </c>
      <c r="AF177" s="34">
        <f t="shared" si="79"/>
        <v>0</v>
      </c>
      <c r="AG177" s="34">
        <f t="shared" si="79"/>
        <v>0</v>
      </c>
      <c r="AH177" s="34">
        <f t="shared" si="79"/>
        <v>0</v>
      </c>
      <c r="AI177" s="34">
        <f t="shared" si="79"/>
        <v>0</v>
      </c>
      <c r="AJ177" s="34">
        <f t="shared" si="79"/>
        <v>0</v>
      </c>
      <c r="AK177" s="34">
        <f t="shared" si="79"/>
        <v>0</v>
      </c>
      <c r="AL177" s="34">
        <f t="shared" si="79"/>
        <v>0</v>
      </c>
      <c r="AM177" s="34">
        <f t="shared" si="79"/>
        <v>0</v>
      </c>
      <c r="AN177" s="34">
        <f t="shared" si="79"/>
        <v>0</v>
      </c>
      <c r="AO177" s="34">
        <f t="shared" si="79"/>
        <v>0</v>
      </c>
      <c r="AP177" s="34">
        <f t="shared" si="79"/>
        <v>0</v>
      </c>
      <c r="AQ177" s="34">
        <f t="shared" si="79"/>
        <v>0</v>
      </c>
      <c r="AR177" s="34">
        <f t="shared" si="79"/>
        <v>0</v>
      </c>
      <c r="AS177" s="34">
        <f t="shared" si="79"/>
        <v>0</v>
      </c>
      <c r="AT177" s="34">
        <f t="shared" si="79"/>
        <v>0</v>
      </c>
      <c r="AU177" s="34">
        <f t="shared" si="79"/>
        <v>0</v>
      </c>
    </row>
    <row r="178" spans="1:47" hidden="1" outlineLevel="1">
      <c r="B178" s="32" t="s">
        <v>931</v>
      </c>
      <c r="C178" s="34">
        <f t="shared" si="79"/>
        <v>0</v>
      </c>
      <c r="D178" s="34">
        <f t="shared" si="79"/>
        <v>0</v>
      </c>
      <c r="E178" s="34">
        <f t="shared" si="79"/>
        <v>0</v>
      </c>
      <c r="F178" s="34">
        <f t="shared" si="79"/>
        <v>0</v>
      </c>
      <c r="G178" s="34">
        <f t="shared" si="79"/>
        <v>0</v>
      </c>
      <c r="H178" s="34">
        <f t="shared" si="79"/>
        <v>0</v>
      </c>
      <c r="I178" s="34">
        <f t="shared" si="79"/>
        <v>0</v>
      </c>
      <c r="J178" s="34">
        <f t="shared" si="79"/>
        <v>0</v>
      </c>
      <c r="K178" s="34">
        <f t="shared" si="79"/>
        <v>0</v>
      </c>
      <c r="L178" s="34">
        <f t="shared" si="79"/>
        <v>0</v>
      </c>
      <c r="M178" s="34">
        <f t="shared" si="79"/>
        <v>0</v>
      </c>
      <c r="N178" s="34">
        <f t="shared" si="79"/>
        <v>0</v>
      </c>
      <c r="O178" s="34">
        <f t="shared" si="79"/>
        <v>0</v>
      </c>
      <c r="P178" s="34">
        <f t="shared" si="79"/>
        <v>0</v>
      </c>
      <c r="Q178" s="34">
        <f t="shared" si="79"/>
        <v>0</v>
      </c>
      <c r="R178" s="34">
        <f t="shared" si="79"/>
        <v>0</v>
      </c>
      <c r="S178" s="34">
        <f t="shared" si="79"/>
        <v>0</v>
      </c>
      <c r="T178" s="34">
        <f t="shared" si="79"/>
        <v>0</v>
      </c>
      <c r="U178" s="34">
        <f t="shared" si="79"/>
        <v>0</v>
      </c>
      <c r="V178" s="34">
        <f t="shared" si="79"/>
        <v>0</v>
      </c>
      <c r="W178" s="34">
        <f t="shared" si="79"/>
        <v>0</v>
      </c>
      <c r="X178" s="34">
        <f t="shared" si="79"/>
        <v>0</v>
      </c>
      <c r="Y178" s="34">
        <f t="shared" si="79"/>
        <v>0</v>
      </c>
      <c r="Z178" s="34">
        <f t="shared" si="79"/>
        <v>0</v>
      </c>
      <c r="AA178" s="34">
        <f t="shared" si="79"/>
        <v>0</v>
      </c>
      <c r="AB178" s="34">
        <f t="shared" si="79"/>
        <v>0</v>
      </c>
      <c r="AC178" s="34">
        <f t="shared" si="79"/>
        <v>0</v>
      </c>
      <c r="AD178" s="34">
        <f t="shared" si="79"/>
        <v>0</v>
      </c>
      <c r="AE178" s="34">
        <f t="shared" si="79"/>
        <v>0</v>
      </c>
      <c r="AF178" s="34">
        <f t="shared" si="79"/>
        <v>0</v>
      </c>
      <c r="AG178" s="34">
        <f t="shared" si="79"/>
        <v>0</v>
      </c>
      <c r="AH178" s="34">
        <f t="shared" si="79"/>
        <v>0</v>
      </c>
      <c r="AI178" s="34">
        <f t="shared" si="79"/>
        <v>0</v>
      </c>
      <c r="AJ178" s="34">
        <f t="shared" si="79"/>
        <v>0</v>
      </c>
      <c r="AK178" s="34">
        <f t="shared" si="79"/>
        <v>0</v>
      </c>
      <c r="AL178" s="34">
        <f t="shared" si="79"/>
        <v>0</v>
      </c>
      <c r="AM178" s="34">
        <f t="shared" si="79"/>
        <v>0</v>
      </c>
      <c r="AN178" s="34">
        <f t="shared" si="79"/>
        <v>0</v>
      </c>
      <c r="AO178" s="34">
        <f t="shared" si="79"/>
        <v>0</v>
      </c>
      <c r="AP178" s="34">
        <f t="shared" si="79"/>
        <v>0</v>
      </c>
      <c r="AQ178" s="34">
        <f t="shared" si="79"/>
        <v>0</v>
      </c>
      <c r="AR178" s="34">
        <f t="shared" si="79"/>
        <v>0</v>
      </c>
      <c r="AS178" s="34">
        <f t="shared" si="79"/>
        <v>0</v>
      </c>
      <c r="AT178" s="34">
        <f t="shared" si="79"/>
        <v>0</v>
      </c>
      <c r="AU178" s="34">
        <f t="shared" si="79"/>
        <v>0</v>
      </c>
    </row>
    <row r="179" spans="1:47" hidden="1" outlineLevel="1">
      <c r="B179" s="32" t="s">
        <v>927</v>
      </c>
      <c r="C179" s="35" t="s">
        <v>34</v>
      </c>
      <c r="D179" s="35" t="s">
        <v>34</v>
      </c>
      <c r="E179" s="35" t="s">
        <v>34</v>
      </c>
      <c r="F179" s="35" t="s">
        <v>34</v>
      </c>
      <c r="G179" s="35" t="s">
        <v>34</v>
      </c>
      <c r="H179" s="35" t="s">
        <v>34</v>
      </c>
      <c r="I179" s="35" t="s">
        <v>34</v>
      </c>
      <c r="J179" s="35" t="s">
        <v>34</v>
      </c>
      <c r="K179" s="35" t="s">
        <v>34</v>
      </c>
      <c r="L179" s="35" t="s">
        <v>34</v>
      </c>
      <c r="M179" s="35" t="s">
        <v>34</v>
      </c>
      <c r="N179" s="35" t="s">
        <v>34</v>
      </c>
      <c r="O179" s="35" t="s">
        <v>34</v>
      </c>
      <c r="P179" s="35" t="s">
        <v>34</v>
      </c>
      <c r="Q179" s="35" t="s">
        <v>34</v>
      </c>
      <c r="R179" s="35" t="s">
        <v>34</v>
      </c>
      <c r="S179" s="35" t="s">
        <v>34</v>
      </c>
      <c r="T179" s="35" t="s">
        <v>34</v>
      </c>
      <c r="U179" s="35" t="s">
        <v>34</v>
      </c>
      <c r="V179" s="35" t="s">
        <v>34</v>
      </c>
      <c r="W179" s="35" t="s">
        <v>34</v>
      </c>
      <c r="X179" s="35" t="s">
        <v>34</v>
      </c>
      <c r="Y179" s="35" t="s">
        <v>34</v>
      </c>
      <c r="Z179" s="35" t="s">
        <v>34</v>
      </c>
      <c r="AA179" s="35" t="s">
        <v>34</v>
      </c>
      <c r="AB179" s="35" t="s">
        <v>34</v>
      </c>
      <c r="AC179" s="35" t="s">
        <v>34</v>
      </c>
      <c r="AD179" s="35" t="s">
        <v>34</v>
      </c>
      <c r="AE179" s="35" t="s">
        <v>34</v>
      </c>
      <c r="AF179" s="35" t="s">
        <v>34</v>
      </c>
      <c r="AG179" s="35" t="s">
        <v>34</v>
      </c>
      <c r="AH179" s="35" t="s">
        <v>34</v>
      </c>
      <c r="AI179" s="35" t="s">
        <v>34</v>
      </c>
      <c r="AJ179" s="35" t="s">
        <v>34</v>
      </c>
      <c r="AK179" s="35" t="s">
        <v>34</v>
      </c>
      <c r="AL179" s="35" t="s">
        <v>34</v>
      </c>
      <c r="AM179" s="35" t="s">
        <v>34</v>
      </c>
      <c r="AN179" s="35" t="s">
        <v>34</v>
      </c>
      <c r="AO179" s="35" t="s">
        <v>34</v>
      </c>
      <c r="AP179" s="35" t="s">
        <v>34</v>
      </c>
      <c r="AQ179" s="35" t="s">
        <v>34</v>
      </c>
      <c r="AR179" s="35" t="s">
        <v>34</v>
      </c>
      <c r="AS179" s="35" t="s">
        <v>34</v>
      </c>
      <c r="AT179" s="35" t="s">
        <v>34</v>
      </c>
      <c r="AU179" s="35" t="s">
        <v>34</v>
      </c>
    </row>
    <row r="180" spans="1:47" hidden="1" outlineLevel="1">
      <c r="B180" s="32" t="s">
        <v>939</v>
      </c>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c r="AB180" s="35"/>
      <c r="AC180" s="35"/>
      <c r="AD180" s="35"/>
      <c r="AE180" s="35"/>
      <c r="AF180" s="35"/>
      <c r="AG180" s="35"/>
      <c r="AH180" s="35"/>
      <c r="AI180" s="35"/>
      <c r="AJ180" s="35"/>
      <c r="AK180" s="35"/>
      <c r="AL180" s="35"/>
      <c r="AM180" s="35"/>
      <c r="AN180" s="35"/>
      <c r="AO180" s="35"/>
      <c r="AP180" s="35"/>
      <c r="AQ180" s="35"/>
      <c r="AR180" s="35"/>
      <c r="AS180" s="35"/>
      <c r="AT180" s="35"/>
      <c r="AU180" s="35"/>
    </row>
    <row r="181" spans="1:47" hidden="1" outlineLevel="1">
      <c r="B181" s="32" t="s">
        <v>929</v>
      </c>
      <c r="C181" s="34">
        <f t="shared" ref="C181:AU183" si="80">C180</f>
        <v>0</v>
      </c>
      <c r="D181" s="34">
        <f t="shared" si="80"/>
        <v>0</v>
      </c>
      <c r="E181" s="34">
        <f t="shared" si="80"/>
        <v>0</v>
      </c>
      <c r="F181" s="34">
        <f t="shared" si="80"/>
        <v>0</v>
      </c>
      <c r="G181" s="34">
        <f t="shared" si="80"/>
        <v>0</v>
      </c>
      <c r="H181" s="34">
        <f t="shared" si="80"/>
        <v>0</v>
      </c>
      <c r="I181" s="34">
        <f t="shared" si="80"/>
        <v>0</v>
      </c>
      <c r="J181" s="34">
        <f t="shared" si="80"/>
        <v>0</v>
      </c>
      <c r="K181" s="34">
        <f t="shared" si="80"/>
        <v>0</v>
      </c>
      <c r="L181" s="34">
        <f t="shared" si="80"/>
        <v>0</v>
      </c>
      <c r="M181" s="34">
        <f t="shared" si="80"/>
        <v>0</v>
      </c>
      <c r="N181" s="34">
        <f t="shared" si="80"/>
        <v>0</v>
      </c>
      <c r="O181" s="34">
        <f t="shared" si="80"/>
        <v>0</v>
      </c>
      <c r="P181" s="34">
        <f t="shared" si="80"/>
        <v>0</v>
      </c>
      <c r="Q181" s="34">
        <f t="shared" si="80"/>
        <v>0</v>
      </c>
      <c r="R181" s="34">
        <f t="shared" si="80"/>
        <v>0</v>
      </c>
      <c r="S181" s="34">
        <f t="shared" si="80"/>
        <v>0</v>
      </c>
      <c r="T181" s="34">
        <f t="shared" si="80"/>
        <v>0</v>
      </c>
      <c r="U181" s="34">
        <f t="shared" si="80"/>
        <v>0</v>
      </c>
      <c r="V181" s="34">
        <f t="shared" si="80"/>
        <v>0</v>
      </c>
      <c r="W181" s="34">
        <f t="shared" si="80"/>
        <v>0</v>
      </c>
      <c r="X181" s="34">
        <f t="shared" si="80"/>
        <v>0</v>
      </c>
      <c r="Y181" s="34">
        <f t="shared" si="80"/>
        <v>0</v>
      </c>
      <c r="Z181" s="34">
        <f t="shared" si="80"/>
        <v>0</v>
      </c>
      <c r="AA181" s="34">
        <f t="shared" si="80"/>
        <v>0</v>
      </c>
      <c r="AB181" s="34">
        <f t="shared" si="80"/>
        <v>0</v>
      </c>
      <c r="AC181" s="34">
        <f t="shared" si="80"/>
        <v>0</v>
      </c>
      <c r="AD181" s="34">
        <f t="shared" si="80"/>
        <v>0</v>
      </c>
      <c r="AE181" s="34">
        <f t="shared" si="80"/>
        <v>0</v>
      </c>
      <c r="AF181" s="34">
        <f t="shared" si="80"/>
        <v>0</v>
      </c>
      <c r="AG181" s="34">
        <f t="shared" si="80"/>
        <v>0</v>
      </c>
      <c r="AH181" s="34">
        <f t="shared" si="80"/>
        <v>0</v>
      </c>
      <c r="AI181" s="34">
        <f t="shared" si="80"/>
        <v>0</v>
      </c>
      <c r="AJ181" s="34">
        <f t="shared" si="80"/>
        <v>0</v>
      </c>
      <c r="AK181" s="34">
        <f t="shared" si="80"/>
        <v>0</v>
      </c>
      <c r="AL181" s="34">
        <f t="shared" si="80"/>
        <v>0</v>
      </c>
      <c r="AM181" s="34">
        <f t="shared" si="80"/>
        <v>0</v>
      </c>
      <c r="AN181" s="34">
        <f t="shared" si="80"/>
        <v>0</v>
      </c>
      <c r="AO181" s="34">
        <f t="shared" si="80"/>
        <v>0</v>
      </c>
      <c r="AP181" s="34">
        <f t="shared" si="80"/>
        <v>0</v>
      </c>
      <c r="AQ181" s="34">
        <f t="shared" si="80"/>
        <v>0</v>
      </c>
      <c r="AR181" s="34">
        <f t="shared" si="80"/>
        <v>0</v>
      </c>
      <c r="AS181" s="34">
        <f t="shared" si="80"/>
        <v>0</v>
      </c>
      <c r="AT181" s="34">
        <f t="shared" si="80"/>
        <v>0</v>
      </c>
      <c r="AU181" s="34">
        <f t="shared" si="80"/>
        <v>0</v>
      </c>
    </row>
    <row r="182" spans="1:47" hidden="1" outlineLevel="1">
      <c r="B182" s="32" t="s">
        <v>930</v>
      </c>
      <c r="C182" s="34">
        <f t="shared" si="80"/>
        <v>0</v>
      </c>
      <c r="D182" s="34">
        <f t="shared" si="80"/>
        <v>0</v>
      </c>
      <c r="E182" s="34">
        <f t="shared" si="80"/>
        <v>0</v>
      </c>
      <c r="F182" s="34">
        <f t="shared" si="80"/>
        <v>0</v>
      </c>
      <c r="G182" s="34">
        <f t="shared" si="80"/>
        <v>0</v>
      </c>
      <c r="H182" s="34">
        <f t="shared" si="80"/>
        <v>0</v>
      </c>
      <c r="I182" s="34">
        <f t="shared" si="80"/>
        <v>0</v>
      </c>
      <c r="J182" s="34">
        <f t="shared" si="80"/>
        <v>0</v>
      </c>
      <c r="K182" s="34">
        <f t="shared" si="80"/>
        <v>0</v>
      </c>
      <c r="L182" s="34">
        <f t="shared" si="80"/>
        <v>0</v>
      </c>
      <c r="M182" s="34">
        <f t="shared" si="80"/>
        <v>0</v>
      </c>
      <c r="N182" s="34">
        <f t="shared" si="80"/>
        <v>0</v>
      </c>
      <c r="O182" s="34">
        <f t="shared" si="80"/>
        <v>0</v>
      </c>
      <c r="P182" s="34">
        <f t="shared" si="80"/>
        <v>0</v>
      </c>
      <c r="Q182" s="34">
        <f t="shared" si="80"/>
        <v>0</v>
      </c>
      <c r="R182" s="34">
        <f t="shared" si="80"/>
        <v>0</v>
      </c>
      <c r="S182" s="34">
        <f t="shared" si="80"/>
        <v>0</v>
      </c>
      <c r="T182" s="34">
        <f t="shared" si="80"/>
        <v>0</v>
      </c>
      <c r="U182" s="34">
        <f t="shared" si="80"/>
        <v>0</v>
      </c>
      <c r="V182" s="34">
        <f t="shared" si="80"/>
        <v>0</v>
      </c>
      <c r="W182" s="34">
        <f t="shared" si="80"/>
        <v>0</v>
      </c>
      <c r="X182" s="34">
        <f t="shared" si="80"/>
        <v>0</v>
      </c>
      <c r="Y182" s="34">
        <f t="shared" si="80"/>
        <v>0</v>
      </c>
      <c r="Z182" s="34">
        <f t="shared" si="80"/>
        <v>0</v>
      </c>
      <c r="AA182" s="34">
        <f t="shared" si="80"/>
        <v>0</v>
      </c>
      <c r="AB182" s="34">
        <f t="shared" si="80"/>
        <v>0</v>
      </c>
      <c r="AC182" s="34">
        <f t="shared" si="80"/>
        <v>0</v>
      </c>
      <c r="AD182" s="34">
        <f t="shared" si="80"/>
        <v>0</v>
      </c>
      <c r="AE182" s="34">
        <f t="shared" si="80"/>
        <v>0</v>
      </c>
      <c r="AF182" s="34">
        <f t="shared" si="80"/>
        <v>0</v>
      </c>
      <c r="AG182" s="34">
        <f t="shared" si="80"/>
        <v>0</v>
      </c>
      <c r="AH182" s="34">
        <f t="shared" si="80"/>
        <v>0</v>
      </c>
      <c r="AI182" s="34">
        <f t="shared" si="80"/>
        <v>0</v>
      </c>
      <c r="AJ182" s="34">
        <f t="shared" si="80"/>
        <v>0</v>
      </c>
      <c r="AK182" s="34">
        <f t="shared" si="80"/>
        <v>0</v>
      </c>
      <c r="AL182" s="34">
        <f t="shared" si="80"/>
        <v>0</v>
      </c>
      <c r="AM182" s="34">
        <f t="shared" si="80"/>
        <v>0</v>
      </c>
      <c r="AN182" s="34">
        <f t="shared" si="80"/>
        <v>0</v>
      </c>
      <c r="AO182" s="34">
        <f t="shared" si="80"/>
        <v>0</v>
      </c>
      <c r="AP182" s="34">
        <f t="shared" si="80"/>
        <v>0</v>
      </c>
      <c r="AQ182" s="34">
        <f t="shared" si="80"/>
        <v>0</v>
      </c>
      <c r="AR182" s="34">
        <f t="shared" si="80"/>
        <v>0</v>
      </c>
      <c r="AS182" s="34">
        <f t="shared" si="80"/>
        <v>0</v>
      </c>
      <c r="AT182" s="34">
        <f t="shared" si="80"/>
        <v>0</v>
      </c>
      <c r="AU182" s="34">
        <f t="shared" si="80"/>
        <v>0</v>
      </c>
    </row>
    <row r="183" spans="1:47" hidden="1" outlineLevel="1">
      <c r="B183" s="32" t="s">
        <v>931</v>
      </c>
      <c r="C183" s="34">
        <f t="shared" si="80"/>
        <v>0</v>
      </c>
      <c r="D183" s="34">
        <f t="shared" si="80"/>
        <v>0</v>
      </c>
      <c r="E183" s="34">
        <f t="shared" si="80"/>
        <v>0</v>
      </c>
      <c r="F183" s="34">
        <f t="shared" si="80"/>
        <v>0</v>
      </c>
      <c r="G183" s="34">
        <f t="shared" si="80"/>
        <v>0</v>
      </c>
      <c r="H183" s="34">
        <f t="shared" si="80"/>
        <v>0</v>
      </c>
      <c r="I183" s="34">
        <f t="shared" si="80"/>
        <v>0</v>
      </c>
      <c r="J183" s="34">
        <f t="shared" si="80"/>
        <v>0</v>
      </c>
      <c r="K183" s="34">
        <f t="shared" si="80"/>
        <v>0</v>
      </c>
      <c r="L183" s="34">
        <f t="shared" si="80"/>
        <v>0</v>
      </c>
      <c r="M183" s="34">
        <f t="shared" si="80"/>
        <v>0</v>
      </c>
      <c r="N183" s="34">
        <f t="shared" si="80"/>
        <v>0</v>
      </c>
      <c r="O183" s="34">
        <f t="shared" si="80"/>
        <v>0</v>
      </c>
      <c r="P183" s="34">
        <f t="shared" si="80"/>
        <v>0</v>
      </c>
      <c r="Q183" s="34">
        <f t="shared" si="80"/>
        <v>0</v>
      </c>
      <c r="R183" s="34">
        <f t="shared" si="80"/>
        <v>0</v>
      </c>
      <c r="S183" s="34">
        <f t="shared" si="80"/>
        <v>0</v>
      </c>
      <c r="T183" s="34">
        <f t="shared" si="80"/>
        <v>0</v>
      </c>
      <c r="U183" s="34">
        <f t="shared" si="80"/>
        <v>0</v>
      </c>
      <c r="V183" s="34">
        <f t="shared" si="80"/>
        <v>0</v>
      </c>
      <c r="W183" s="34">
        <f t="shared" si="80"/>
        <v>0</v>
      </c>
      <c r="X183" s="34">
        <f t="shared" si="80"/>
        <v>0</v>
      </c>
      <c r="Y183" s="34">
        <f t="shared" si="80"/>
        <v>0</v>
      </c>
      <c r="Z183" s="34">
        <f t="shared" si="80"/>
        <v>0</v>
      </c>
      <c r="AA183" s="34">
        <f t="shared" si="80"/>
        <v>0</v>
      </c>
      <c r="AB183" s="34">
        <f t="shared" si="80"/>
        <v>0</v>
      </c>
      <c r="AC183" s="34">
        <f t="shared" si="80"/>
        <v>0</v>
      </c>
      <c r="AD183" s="34">
        <f t="shared" si="80"/>
        <v>0</v>
      </c>
      <c r="AE183" s="34">
        <f t="shared" si="80"/>
        <v>0</v>
      </c>
      <c r="AF183" s="34">
        <f t="shared" si="80"/>
        <v>0</v>
      </c>
      <c r="AG183" s="34">
        <f t="shared" si="80"/>
        <v>0</v>
      </c>
      <c r="AH183" s="34">
        <f t="shared" si="80"/>
        <v>0</v>
      </c>
      <c r="AI183" s="34">
        <f t="shared" si="80"/>
        <v>0</v>
      </c>
      <c r="AJ183" s="34">
        <f t="shared" si="80"/>
        <v>0</v>
      </c>
      <c r="AK183" s="34">
        <f t="shared" si="80"/>
        <v>0</v>
      </c>
      <c r="AL183" s="34">
        <f t="shared" si="80"/>
        <v>0</v>
      </c>
      <c r="AM183" s="34">
        <f t="shared" si="80"/>
        <v>0</v>
      </c>
      <c r="AN183" s="34">
        <f t="shared" si="80"/>
        <v>0</v>
      </c>
      <c r="AO183" s="34">
        <f t="shared" si="80"/>
        <v>0</v>
      </c>
      <c r="AP183" s="34">
        <f t="shared" si="80"/>
        <v>0</v>
      </c>
      <c r="AQ183" s="34">
        <f t="shared" si="80"/>
        <v>0</v>
      </c>
      <c r="AR183" s="34">
        <f t="shared" si="80"/>
        <v>0</v>
      </c>
      <c r="AS183" s="34">
        <f t="shared" si="80"/>
        <v>0</v>
      </c>
      <c r="AT183" s="34">
        <f t="shared" si="80"/>
        <v>0</v>
      </c>
      <c r="AU183" s="34">
        <f t="shared" si="80"/>
        <v>0</v>
      </c>
    </row>
    <row r="184" spans="1:47" hidden="1" outlineLevel="1">
      <c r="B184" s="32" t="s">
        <v>927</v>
      </c>
      <c r="C184" s="35" t="s">
        <v>34</v>
      </c>
      <c r="D184" s="35" t="s">
        <v>34</v>
      </c>
      <c r="E184" s="35" t="s">
        <v>34</v>
      </c>
      <c r="F184" s="35" t="s">
        <v>34</v>
      </c>
      <c r="G184" s="35" t="s">
        <v>34</v>
      </c>
      <c r="H184" s="35" t="s">
        <v>34</v>
      </c>
      <c r="I184" s="35" t="s">
        <v>34</v>
      </c>
      <c r="J184" s="35" t="s">
        <v>34</v>
      </c>
      <c r="K184" s="35" t="s">
        <v>34</v>
      </c>
      <c r="L184" s="35" t="s">
        <v>34</v>
      </c>
      <c r="M184" s="35" t="s">
        <v>34</v>
      </c>
      <c r="N184" s="35" t="s">
        <v>34</v>
      </c>
      <c r="O184" s="35" t="s">
        <v>34</v>
      </c>
      <c r="P184" s="35" t="s">
        <v>34</v>
      </c>
      <c r="Q184" s="35" t="s">
        <v>34</v>
      </c>
      <c r="R184" s="35" t="s">
        <v>34</v>
      </c>
      <c r="S184" s="35" t="s">
        <v>34</v>
      </c>
      <c r="T184" s="35" t="s">
        <v>34</v>
      </c>
      <c r="U184" s="35" t="s">
        <v>34</v>
      </c>
      <c r="V184" s="35" t="s">
        <v>34</v>
      </c>
      <c r="W184" s="35" t="s">
        <v>34</v>
      </c>
      <c r="X184" s="35" t="s">
        <v>34</v>
      </c>
      <c r="Y184" s="35" t="s">
        <v>34</v>
      </c>
      <c r="Z184" s="35" t="s">
        <v>34</v>
      </c>
      <c r="AA184" s="35" t="s">
        <v>34</v>
      </c>
      <c r="AB184" s="35" t="s">
        <v>34</v>
      </c>
      <c r="AC184" s="35" t="s">
        <v>34</v>
      </c>
      <c r="AD184" s="35" t="s">
        <v>34</v>
      </c>
      <c r="AE184" s="35" t="s">
        <v>34</v>
      </c>
      <c r="AF184" s="35" t="s">
        <v>34</v>
      </c>
      <c r="AG184" s="35" t="s">
        <v>34</v>
      </c>
      <c r="AH184" s="35" t="s">
        <v>34</v>
      </c>
      <c r="AI184" s="35" t="s">
        <v>34</v>
      </c>
      <c r="AJ184" s="35" t="s">
        <v>34</v>
      </c>
      <c r="AK184" s="35" t="s">
        <v>34</v>
      </c>
      <c r="AL184" s="35" t="s">
        <v>34</v>
      </c>
      <c r="AM184" s="35" t="s">
        <v>34</v>
      </c>
      <c r="AN184" s="35" t="s">
        <v>34</v>
      </c>
      <c r="AO184" s="35" t="s">
        <v>34</v>
      </c>
      <c r="AP184" s="35" t="s">
        <v>34</v>
      </c>
      <c r="AQ184" s="35" t="s">
        <v>34</v>
      </c>
      <c r="AR184" s="35" t="s">
        <v>34</v>
      </c>
      <c r="AS184" s="35" t="s">
        <v>34</v>
      </c>
      <c r="AT184" s="35" t="s">
        <v>34</v>
      </c>
      <c r="AU184" s="35" t="s">
        <v>34</v>
      </c>
    </row>
    <row r="185" spans="1:47" hidden="1" outlineLevel="1">
      <c r="B185" s="32" t="s">
        <v>940</v>
      </c>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c r="AB185" s="35"/>
      <c r="AC185" s="35"/>
      <c r="AD185" s="35"/>
      <c r="AE185" s="35"/>
      <c r="AF185" s="35"/>
      <c r="AG185" s="35"/>
      <c r="AH185" s="35"/>
      <c r="AI185" s="35"/>
      <c r="AJ185" s="35"/>
      <c r="AK185" s="35"/>
      <c r="AL185" s="35"/>
      <c r="AM185" s="35"/>
      <c r="AN185" s="35"/>
      <c r="AO185" s="35"/>
      <c r="AP185" s="35"/>
      <c r="AQ185" s="35"/>
      <c r="AR185" s="35"/>
      <c r="AS185" s="35"/>
      <c r="AT185" s="35"/>
      <c r="AU185" s="35"/>
    </row>
    <row r="186" spans="1:47" hidden="1" outlineLevel="1">
      <c r="B186" s="32" t="s">
        <v>929</v>
      </c>
      <c r="C186" s="34">
        <f t="shared" ref="C186:AU188" si="81">C185</f>
        <v>0</v>
      </c>
      <c r="D186" s="34">
        <f t="shared" si="81"/>
        <v>0</v>
      </c>
      <c r="E186" s="34">
        <f t="shared" si="81"/>
        <v>0</v>
      </c>
      <c r="F186" s="34">
        <f t="shared" si="81"/>
        <v>0</v>
      </c>
      <c r="G186" s="34">
        <f t="shared" si="81"/>
        <v>0</v>
      </c>
      <c r="H186" s="34">
        <f t="shared" si="81"/>
        <v>0</v>
      </c>
      <c r="I186" s="34">
        <f t="shared" si="81"/>
        <v>0</v>
      </c>
      <c r="J186" s="34">
        <f t="shared" si="81"/>
        <v>0</v>
      </c>
      <c r="K186" s="34">
        <f t="shared" si="81"/>
        <v>0</v>
      </c>
      <c r="L186" s="34">
        <f t="shared" si="81"/>
        <v>0</v>
      </c>
      <c r="M186" s="34">
        <f t="shared" si="81"/>
        <v>0</v>
      </c>
      <c r="N186" s="34">
        <f t="shared" si="81"/>
        <v>0</v>
      </c>
      <c r="O186" s="34">
        <f t="shared" si="81"/>
        <v>0</v>
      </c>
      <c r="P186" s="34">
        <f t="shared" si="81"/>
        <v>0</v>
      </c>
      <c r="Q186" s="34">
        <f t="shared" si="81"/>
        <v>0</v>
      </c>
      <c r="R186" s="34">
        <f t="shared" si="81"/>
        <v>0</v>
      </c>
      <c r="S186" s="34">
        <f t="shared" si="81"/>
        <v>0</v>
      </c>
      <c r="T186" s="34">
        <f t="shared" si="81"/>
        <v>0</v>
      </c>
      <c r="U186" s="34">
        <f t="shared" si="81"/>
        <v>0</v>
      </c>
      <c r="V186" s="34">
        <f t="shared" si="81"/>
        <v>0</v>
      </c>
      <c r="W186" s="34">
        <f t="shared" si="81"/>
        <v>0</v>
      </c>
      <c r="X186" s="34">
        <f t="shared" si="81"/>
        <v>0</v>
      </c>
      <c r="Y186" s="34">
        <f t="shared" si="81"/>
        <v>0</v>
      </c>
      <c r="Z186" s="34">
        <f t="shared" si="81"/>
        <v>0</v>
      </c>
      <c r="AA186" s="34">
        <f t="shared" si="81"/>
        <v>0</v>
      </c>
      <c r="AB186" s="34">
        <f t="shared" si="81"/>
        <v>0</v>
      </c>
      <c r="AC186" s="34">
        <f t="shared" si="81"/>
        <v>0</v>
      </c>
      <c r="AD186" s="34">
        <f t="shared" si="81"/>
        <v>0</v>
      </c>
      <c r="AE186" s="34">
        <f t="shared" si="81"/>
        <v>0</v>
      </c>
      <c r="AF186" s="34">
        <f t="shared" si="81"/>
        <v>0</v>
      </c>
      <c r="AG186" s="34">
        <f t="shared" si="81"/>
        <v>0</v>
      </c>
      <c r="AH186" s="34">
        <f t="shared" si="81"/>
        <v>0</v>
      </c>
      <c r="AI186" s="34">
        <f t="shared" si="81"/>
        <v>0</v>
      </c>
      <c r="AJ186" s="34">
        <f t="shared" si="81"/>
        <v>0</v>
      </c>
      <c r="AK186" s="34">
        <f t="shared" si="81"/>
        <v>0</v>
      </c>
      <c r="AL186" s="34">
        <f t="shared" si="81"/>
        <v>0</v>
      </c>
      <c r="AM186" s="34">
        <f t="shared" si="81"/>
        <v>0</v>
      </c>
      <c r="AN186" s="34">
        <f t="shared" si="81"/>
        <v>0</v>
      </c>
      <c r="AO186" s="34">
        <f t="shared" si="81"/>
        <v>0</v>
      </c>
      <c r="AP186" s="34">
        <f t="shared" si="81"/>
        <v>0</v>
      </c>
      <c r="AQ186" s="34">
        <f t="shared" si="81"/>
        <v>0</v>
      </c>
      <c r="AR186" s="34">
        <f t="shared" si="81"/>
        <v>0</v>
      </c>
      <c r="AS186" s="34">
        <f t="shared" si="81"/>
        <v>0</v>
      </c>
      <c r="AT186" s="34">
        <f t="shared" si="81"/>
        <v>0</v>
      </c>
      <c r="AU186" s="34">
        <f t="shared" si="81"/>
        <v>0</v>
      </c>
    </row>
    <row r="187" spans="1:47" hidden="1" outlineLevel="1">
      <c r="B187" s="32" t="s">
        <v>930</v>
      </c>
      <c r="C187" s="34">
        <f t="shared" si="81"/>
        <v>0</v>
      </c>
      <c r="D187" s="34">
        <f t="shared" si="81"/>
        <v>0</v>
      </c>
      <c r="E187" s="34">
        <f t="shared" si="81"/>
        <v>0</v>
      </c>
      <c r="F187" s="34">
        <f t="shared" si="81"/>
        <v>0</v>
      </c>
      <c r="G187" s="34">
        <f t="shared" si="81"/>
        <v>0</v>
      </c>
      <c r="H187" s="34">
        <f t="shared" si="81"/>
        <v>0</v>
      </c>
      <c r="I187" s="34">
        <f t="shared" si="81"/>
        <v>0</v>
      </c>
      <c r="J187" s="34">
        <f t="shared" si="81"/>
        <v>0</v>
      </c>
      <c r="K187" s="34">
        <f t="shared" si="81"/>
        <v>0</v>
      </c>
      <c r="L187" s="34">
        <f t="shared" si="81"/>
        <v>0</v>
      </c>
      <c r="M187" s="34">
        <f t="shared" si="81"/>
        <v>0</v>
      </c>
      <c r="N187" s="34">
        <f t="shared" si="81"/>
        <v>0</v>
      </c>
      <c r="O187" s="34">
        <f t="shared" si="81"/>
        <v>0</v>
      </c>
      <c r="P187" s="34">
        <f t="shared" si="81"/>
        <v>0</v>
      </c>
      <c r="Q187" s="34">
        <f t="shared" si="81"/>
        <v>0</v>
      </c>
      <c r="R187" s="34">
        <f t="shared" si="81"/>
        <v>0</v>
      </c>
      <c r="S187" s="34">
        <f t="shared" si="81"/>
        <v>0</v>
      </c>
      <c r="T187" s="34">
        <f t="shared" si="81"/>
        <v>0</v>
      </c>
      <c r="U187" s="34">
        <f t="shared" si="81"/>
        <v>0</v>
      </c>
      <c r="V187" s="34">
        <f t="shared" si="81"/>
        <v>0</v>
      </c>
      <c r="W187" s="34">
        <f t="shared" si="81"/>
        <v>0</v>
      </c>
      <c r="X187" s="34">
        <f t="shared" si="81"/>
        <v>0</v>
      </c>
      <c r="Y187" s="34">
        <f t="shared" si="81"/>
        <v>0</v>
      </c>
      <c r="Z187" s="34">
        <f t="shared" si="81"/>
        <v>0</v>
      </c>
      <c r="AA187" s="34">
        <f t="shared" si="81"/>
        <v>0</v>
      </c>
      <c r="AB187" s="34">
        <f t="shared" si="81"/>
        <v>0</v>
      </c>
      <c r="AC187" s="34">
        <f t="shared" si="81"/>
        <v>0</v>
      </c>
      <c r="AD187" s="34">
        <f t="shared" si="81"/>
        <v>0</v>
      </c>
      <c r="AE187" s="34">
        <f t="shared" si="81"/>
        <v>0</v>
      </c>
      <c r="AF187" s="34">
        <f t="shared" si="81"/>
        <v>0</v>
      </c>
      <c r="AG187" s="34">
        <f t="shared" si="81"/>
        <v>0</v>
      </c>
      <c r="AH187" s="34">
        <f t="shared" si="81"/>
        <v>0</v>
      </c>
      <c r="AI187" s="34">
        <f t="shared" si="81"/>
        <v>0</v>
      </c>
      <c r="AJ187" s="34">
        <f t="shared" si="81"/>
        <v>0</v>
      </c>
      <c r="AK187" s="34">
        <f t="shared" si="81"/>
        <v>0</v>
      </c>
      <c r="AL187" s="34">
        <f t="shared" si="81"/>
        <v>0</v>
      </c>
      <c r="AM187" s="34">
        <f t="shared" si="81"/>
        <v>0</v>
      </c>
      <c r="AN187" s="34">
        <f t="shared" si="81"/>
        <v>0</v>
      </c>
      <c r="AO187" s="34">
        <f t="shared" si="81"/>
        <v>0</v>
      </c>
      <c r="AP187" s="34">
        <f t="shared" si="81"/>
        <v>0</v>
      </c>
      <c r="AQ187" s="34">
        <f t="shared" si="81"/>
        <v>0</v>
      </c>
      <c r="AR187" s="34">
        <f t="shared" si="81"/>
        <v>0</v>
      </c>
      <c r="AS187" s="34">
        <f t="shared" si="81"/>
        <v>0</v>
      </c>
      <c r="AT187" s="34">
        <f t="shared" si="81"/>
        <v>0</v>
      </c>
      <c r="AU187" s="34">
        <f t="shared" si="81"/>
        <v>0</v>
      </c>
    </row>
    <row r="188" spans="1:47" hidden="1" outlineLevel="1">
      <c r="B188" s="32" t="s">
        <v>931</v>
      </c>
      <c r="C188" s="34">
        <f t="shared" si="81"/>
        <v>0</v>
      </c>
      <c r="D188" s="34">
        <f t="shared" si="81"/>
        <v>0</v>
      </c>
      <c r="E188" s="34">
        <f t="shared" si="81"/>
        <v>0</v>
      </c>
      <c r="F188" s="34">
        <f t="shared" si="81"/>
        <v>0</v>
      </c>
      <c r="G188" s="34">
        <f t="shared" si="81"/>
        <v>0</v>
      </c>
      <c r="H188" s="34">
        <f t="shared" si="81"/>
        <v>0</v>
      </c>
      <c r="I188" s="34">
        <f t="shared" si="81"/>
        <v>0</v>
      </c>
      <c r="J188" s="34">
        <f t="shared" si="81"/>
        <v>0</v>
      </c>
      <c r="K188" s="34">
        <f t="shared" si="81"/>
        <v>0</v>
      </c>
      <c r="L188" s="34">
        <f t="shared" si="81"/>
        <v>0</v>
      </c>
      <c r="M188" s="34">
        <f t="shared" si="81"/>
        <v>0</v>
      </c>
      <c r="N188" s="34">
        <f t="shared" si="81"/>
        <v>0</v>
      </c>
      <c r="O188" s="34">
        <f t="shared" si="81"/>
        <v>0</v>
      </c>
      <c r="P188" s="34">
        <f t="shared" si="81"/>
        <v>0</v>
      </c>
      <c r="Q188" s="34">
        <f t="shared" si="81"/>
        <v>0</v>
      </c>
      <c r="R188" s="34">
        <f t="shared" si="81"/>
        <v>0</v>
      </c>
      <c r="S188" s="34">
        <f t="shared" si="81"/>
        <v>0</v>
      </c>
      <c r="T188" s="34">
        <f t="shared" si="81"/>
        <v>0</v>
      </c>
      <c r="U188" s="34">
        <f t="shared" si="81"/>
        <v>0</v>
      </c>
      <c r="V188" s="34">
        <f t="shared" si="81"/>
        <v>0</v>
      </c>
      <c r="W188" s="34">
        <f t="shared" si="81"/>
        <v>0</v>
      </c>
      <c r="X188" s="34">
        <f t="shared" si="81"/>
        <v>0</v>
      </c>
      <c r="Y188" s="34">
        <f t="shared" si="81"/>
        <v>0</v>
      </c>
      <c r="Z188" s="34">
        <f t="shared" si="81"/>
        <v>0</v>
      </c>
      <c r="AA188" s="34">
        <f t="shared" si="81"/>
        <v>0</v>
      </c>
      <c r="AB188" s="34">
        <f t="shared" si="81"/>
        <v>0</v>
      </c>
      <c r="AC188" s="34">
        <f t="shared" si="81"/>
        <v>0</v>
      </c>
      <c r="AD188" s="34">
        <f t="shared" si="81"/>
        <v>0</v>
      </c>
      <c r="AE188" s="34">
        <f t="shared" si="81"/>
        <v>0</v>
      </c>
      <c r="AF188" s="34">
        <f t="shared" si="81"/>
        <v>0</v>
      </c>
      <c r="AG188" s="34">
        <f t="shared" si="81"/>
        <v>0</v>
      </c>
      <c r="AH188" s="34">
        <f t="shared" si="81"/>
        <v>0</v>
      </c>
      <c r="AI188" s="34">
        <f t="shared" si="81"/>
        <v>0</v>
      </c>
      <c r="AJ188" s="34">
        <f t="shared" si="81"/>
        <v>0</v>
      </c>
      <c r="AK188" s="34">
        <f t="shared" si="81"/>
        <v>0</v>
      </c>
      <c r="AL188" s="34">
        <f t="shared" si="81"/>
        <v>0</v>
      </c>
      <c r="AM188" s="34">
        <f t="shared" si="81"/>
        <v>0</v>
      </c>
      <c r="AN188" s="34">
        <f t="shared" si="81"/>
        <v>0</v>
      </c>
      <c r="AO188" s="34">
        <f t="shared" si="81"/>
        <v>0</v>
      </c>
      <c r="AP188" s="34">
        <f t="shared" si="81"/>
        <v>0</v>
      </c>
      <c r="AQ188" s="34">
        <f t="shared" si="81"/>
        <v>0</v>
      </c>
      <c r="AR188" s="34">
        <f t="shared" si="81"/>
        <v>0</v>
      </c>
      <c r="AS188" s="34">
        <f t="shared" si="81"/>
        <v>0</v>
      </c>
      <c r="AT188" s="34">
        <f t="shared" si="81"/>
        <v>0</v>
      </c>
      <c r="AU188" s="34">
        <f t="shared" si="81"/>
        <v>0</v>
      </c>
    </row>
    <row r="189" spans="1:47" hidden="1" outlineLevel="1"/>
    <row r="191" spans="1:47">
      <c r="A191" s="191" t="s">
        <v>958</v>
      </c>
    </row>
    <row r="192" spans="1:47" outlineLevel="1">
      <c r="C192" s="174"/>
      <c r="D192" s="174" t="s">
        <v>950</v>
      </c>
      <c r="E192" s="174" t="s">
        <v>951</v>
      </c>
      <c r="F192" s="174" t="s">
        <v>952</v>
      </c>
      <c r="G192" s="174"/>
      <c r="H192" s="174" t="s">
        <v>1131</v>
      </c>
      <c r="I192" s="174"/>
      <c r="J192" s="174"/>
      <c r="K192" s="174"/>
      <c r="L192" s="174"/>
      <c r="M192" s="174"/>
      <c r="N192" s="174"/>
    </row>
    <row r="193" spans="1:14" ht="67.5" outlineLevel="1">
      <c r="C193" s="209" t="s">
        <v>943</v>
      </c>
      <c r="D193" s="174"/>
      <c r="E193" s="174"/>
      <c r="F193" s="174"/>
      <c r="G193" s="174"/>
      <c r="H193" s="174" t="s">
        <v>1132</v>
      </c>
      <c r="I193" s="174"/>
      <c r="J193" s="174"/>
      <c r="K193" s="174"/>
      <c r="L193" s="174"/>
      <c r="M193" s="174"/>
      <c r="N193" s="174"/>
    </row>
    <row r="194" spans="1:14" outlineLevel="1">
      <c r="A194">
        <v>1</v>
      </c>
      <c r="B194" t="s">
        <v>1128</v>
      </c>
      <c r="C194" s="174">
        <f t="shared" ref="C194:C199" si="82">INDEX($D194:$F194,1,d.Region)</f>
        <v>0</v>
      </c>
      <c r="D194" s="180">
        <v>0</v>
      </c>
      <c r="E194" s="180">
        <v>0</v>
      </c>
      <c r="F194" s="180">
        <v>0</v>
      </c>
      <c r="G194" s="174"/>
      <c r="H194" s="434">
        <f>ROUND(7*30.4+$C194,0)</f>
        <v>213</v>
      </c>
      <c r="I194" s="174"/>
      <c r="J194" s="174"/>
      <c r="K194" s="174"/>
      <c r="L194" s="174"/>
      <c r="M194" s="174"/>
      <c r="N194" s="174"/>
    </row>
    <row r="195" spans="1:14" outlineLevel="1">
      <c r="A195">
        <v>2</v>
      </c>
      <c r="B195" t="s">
        <v>1130</v>
      </c>
      <c r="C195" s="174">
        <f t="shared" si="82"/>
        <v>21</v>
      </c>
      <c r="D195" s="180">
        <v>21</v>
      </c>
      <c r="E195" s="180">
        <v>21</v>
      </c>
      <c r="F195" s="180">
        <v>21</v>
      </c>
      <c r="G195" s="174"/>
      <c r="H195" s="434">
        <f t="shared" ref="H195:H199" si="83">ROUND(7*30.4+$C195,0)</f>
        <v>234</v>
      </c>
      <c r="I195" s="174"/>
      <c r="J195" s="174"/>
      <c r="K195" s="174"/>
      <c r="L195" s="174"/>
      <c r="M195" s="174"/>
      <c r="N195" s="174"/>
    </row>
    <row r="196" spans="1:14" outlineLevel="1">
      <c r="A196">
        <v>3</v>
      </c>
      <c r="B196" t="s">
        <v>1129</v>
      </c>
      <c r="C196" s="174">
        <f t="shared" si="82"/>
        <v>35</v>
      </c>
      <c r="D196" s="180">
        <v>35</v>
      </c>
      <c r="E196" s="180">
        <v>35</v>
      </c>
      <c r="F196" s="180">
        <v>35</v>
      </c>
      <c r="G196" s="174"/>
      <c r="H196" s="434">
        <f t="shared" si="83"/>
        <v>248</v>
      </c>
      <c r="I196" s="174"/>
      <c r="J196" s="174"/>
      <c r="K196" s="174"/>
      <c r="L196" s="174"/>
      <c r="M196" s="174"/>
      <c r="N196" s="174"/>
    </row>
    <row r="197" spans="1:14" outlineLevel="1">
      <c r="A197">
        <v>4</v>
      </c>
      <c r="B197" t="s">
        <v>949</v>
      </c>
      <c r="C197" s="174">
        <f t="shared" si="82"/>
        <v>49</v>
      </c>
      <c r="D197" s="180">
        <v>49</v>
      </c>
      <c r="E197" s="180">
        <v>49</v>
      </c>
      <c r="F197" s="180">
        <v>49</v>
      </c>
      <c r="G197" s="174" t="s">
        <v>980</v>
      </c>
      <c r="H197" s="434">
        <f t="shared" si="83"/>
        <v>262</v>
      </c>
      <c r="I197" s="174"/>
      <c r="J197" s="174"/>
      <c r="K197" s="174"/>
      <c r="L197" s="174"/>
      <c r="M197" s="174"/>
      <c r="N197" s="174"/>
    </row>
    <row r="198" spans="1:14" outlineLevel="1">
      <c r="A198">
        <v>5</v>
      </c>
      <c r="B198" t="s">
        <v>978</v>
      </c>
      <c r="C198" s="174">
        <f t="shared" si="82"/>
        <v>63</v>
      </c>
      <c r="D198" s="180">
        <v>63</v>
      </c>
      <c r="E198" s="180">
        <v>63</v>
      </c>
      <c r="F198" s="180">
        <v>63</v>
      </c>
      <c r="G198" s="174" t="s">
        <v>980</v>
      </c>
      <c r="H198" s="434">
        <f t="shared" si="83"/>
        <v>276</v>
      </c>
      <c r="I198" s="174"/>
      <c r="J198" s="174"/>
      <c r="K198" s="174"/>
      <c r="L198" s="174"/>
      <c r="M198" s="174"/>
      <c r="N198" s="174"/>
    </row>
    <row r="199" spans="1:14" outlineLevel="1">
      <c r="A199">
        <v>6</v>
      </c>
      <c r="B199" t="s">
        <v>1526</v>
      </c>
      <c r="C199" s="174">
        <f t="shared" si="82"/>
        <v>0</v>
      </c>
      <c r="D199" s="144">
        <f>D194</f>
        <v>0</v>
      </c>
      <c r="E199" s="144">
        <f t="shared" ref="E199:F199" si="84">E194</f>
        <v>0</v>
      </c>
      <c r="F199" s="144">
        <f t="shared" si="84"/>
        <v>0</v>
      </c>
      <c r="G199" s="174" t="s">
        <v>980</v>
      </c>
      <c r="H199" s="434">
        <f t="shared" si="83"/>
        <v>213</v>
      </c>
      <c r="I199" s="174"/>
      <c r="J199" s="174"/>
      <c r="K199" s="174"/>
      <c r="L199" s="174"/>
      <c r="M199" s="174"/>
      <c r="N199" s="174"/>
    </row>
    <row r="200" spans="1:14" outlineLevel="1">
      <c r="C200" s="174"/>
      <c r="D200" s="174"/>
      <c r="E200" s="174"/>
      <c r="F200" s="174"/>
      <c r="G200" s="174"/>
      <c r="H200" s="174"/>
      <c r="I200" s="174"/>
      <c r="J200" s="174"/>
      <c r="K200" s="174"/>
      <c r="L200" s="174"/>
      <c r="M200" s="174"/>
      <c r="N200" s="174"/>
    </row>
    <row r="201" spans="1:14">
      <c r="C201" s="174"/>
      <c r="D201" s="174"/>
      <c r="E201" s="174"/>
      <c r="F201" s="174"/>
      <c r="G201" s="174"/>
      <c r="H201" s="174"/>
      <c r="I201" s="174"/>
      <c r="J201" s="174"/>
      <c r="K201" s="174"/>
      <c r="L201" s="174"/>
      <c r="M201" s="174"/>
      <c r="N201" s="174"/>
    </row>
    <row r="202" spans="1:14">
      <c r="A202" s="191" t="s">
        <v>1443</v>
      </c>
      <c r="C202" s="174"/>
      <c r="D202" s="174"/>
      <c r="E202" s="174"/>
      <c r="F202" s="174"/>
      <c r="G202" s="174"/>
      <c r="H202" s="174"/>
      <c r="I202" s="174"/>
      <c r="J202" s="174"/>
      <c r="K202" s="174"/>
      <c r="L202" s="174"/>
      <c r="M202" s="174"/>
      <c r="N202" s="174"/>
    </row>
    <row r="203" spans="1:14" outlineLevel="1">
      <c r="C203" s="182" t="s">
        <v>972</v>
      </c>
      <c r="D203" s="182" t="s">
        <v>973</v>
      </c>
      <c r="E203" s="182" t="s">
        <v>974</v>
      </c>
      <c r="F203" s="179" t="s">
        <v>950</v>
      </c>
      <c r="G203" s="179"/>
      <c r="H203" s="179"/>
      <c r="I203" s="179" t="s">
        <v>951</v>
      </c>
      <c r="J203" s="179"/>
      <c r="K203" s="179"/>
      <c r="L203" s="179" t="s">
        <v>952</v>
      </c>
      <c r="M203" s="179"/>
      <c r="N203" s="179"/>
    </row>
    <row r="204" spans="1:14" outlineLevel="1">
      <c r="C204" s="181">
        <v>287</v>
      </c>
      <c r="D204" s="435">
        <v>321</v>
      </c>
      <c r="E204" s="435">
        <v>356</v>
      </c>
      <c r="F204" s="182" t="s">
        <v>972</v>
      </c>
      <c r="G204" s="182" t="s">
        <v>973</v>
      </c>
      <c r="H204" s="182" t="s">
        <v>974</v>
      </c>
      <c r="I204" s="182" t="s">
        <v>972</v>
      </c>
      <c r="J204" s="182" t="s">
        <v>973</v>
      </c>
      <c r="K204" s="182" t="s">
        <v>974</v>
      </c>
      <c r="L204" s="182" t="s">
        <v>972</v>
      </c>
      <c r="M204" s="182" t="s">
        <v>973</v>
      </c>
      <c r="N204" s="182" t="s">
        <v>974</v>
      </c>
    </row>
    <row r="205" spans="1:14" outlineLevel="1">
      <c r="A205">
        <v>1</v>
      </c>
      <c r="B205" t="s">
        <v>1128</v>
      </c>
      <c r="C205" s="345">
        <f t="shared" ref="C205:E210" si="85">C$204+CHOOSE(d.Region,F205,I205,L205)</f>
        <v>287</v>
      </c>
      <c r="D205" s="346">
        <f t="shared" si="85"/>
        <v>321</v>
      </c>
      <c r="E205" s="347">
        <f t="shared" si="85"/>
        <v>356</v>
      </c>
      <c r="F205" s="432"/>
      <c r="G205" s="228"/>
      <c r="H205" s="228"/>
      <c r="I205" s="228"/>
      <c r="J205" s="228"/>
      <c r="K205" s="228"/>
      <c r="L205" s="228"/>
      <c r="M205" s="228"/>
      <c r="N205" s="228"/>
    </row>
    <row r="206" spans="1:14" outlineLevel="1">
      <c r="A206">
        <v>2</v>
      </c>
      <c r="B206" t="s">
        <v>1130</v>
      </c>
      <c r="C206" s="348">
        <f t="shared" si="85"/>
        <v>287</v>
      </c>
      <c r="D206" s="174">
        <f t="shared" si="85"/>
        <v>321</v>
      </c>
      <c r="E206" s="349">
        <f t="shared" si="85"/>
        <v>356</v>
      </c>
      <c r="F206" s="432"/>
      <c r="G206" s="228"/>
      <c r="H206" s="228"/>
      <c r="I206" s="228"/>
      <c r="J206" s="228"/>
      <c r="K206" s="228"/>
      <c r="L206" s="228"/>
      <c r="M206" s="228"/>
      <c r="N206" s="228"/>
    </row>
    <row r="207" spans="1:14" outlineLevel="1">
      <c r="A207">
        <v>3</v>
      </c>
      <c r="B207" t="s">
        <v>1129</v>
      </c>
      <c r="C207" s="348">
        <f t="shared" si="85"/>
        <v>287</v>
      </c>
      <c r="D207" s="174">
        <f t="shared" si="85"/>
        <v>321</v>
      </c>
      <c r="E207" s="349">
        <f t="shared" si="85"/>
        <v>356</v>
      </c>
      <c r="F207" s="432"/>
      <c r="G207" s="228"/>
      <c r="H207" s="228"/>
      <c r="I207" s="228"/>
      <c r="J207" s="228"/>
      <c r="K207" s="228"/>
      <c r="L207" s="228"/>
      <c r="M207" s="228"/>
      <c r="N207" s="228"/>
    </row>
    <row r="208" spans="1:14" outlineLevel="1">
      <c r="A208">
        <v>4</v>
      </c>
      <c r="B208" t="s">
        <v>949</v>
      </c>
      <c r="C208" s="348">
        <f t="shared" si="85"/>
        <v>287</v>
      </c>
      <c r="D208" s="174">
        <f t="shared" si="85"/>
        <v>321</v>
      </c>
      <c r="E208" s="349">
        <f t="shared" si="85"/>
        <v>356</v>
      </c>
      <c r="F208" s="432"/>
      <c r="G208" s="228"/>
      <c r="H208" s="228"/>
      <c r="I208" s="228"/>
      <c r="J208" s="228"/>
      <c r="K208" s="228"/>
      <c r="L208" s="228"/>
      <c r="M208" s="228"/>
      <c r="N208" s="228"/>
    </row>
    <row r="209" spans="1:42" outlineLevel="1">
      <c r="A209">
        <v>5</v>
      </c>
      <c r="B209" t="s">
        <v>978</v>
      </c>
      <c r="C209" s="348">
        <f t="shared" ref="C209" si="86">C$204+CHOOSE(d.Region,F209,I209,L209)</f>
        <v>287</v>
      </c>
      <c r="D209" s="174">
        <f t="shared" ref="D209" si="87">D$204+CHOOSE(d.Region,G209,J209,M209)</f>
        <v>321</v>
      </c>
      <c r="E209" s="349">
        <f t="shared" ref="E209" si="88">E$204+CHOOSE(d.Region,H209,K209,N209)</f>
        <v>356</v>
      </c>
      <c r="F209" s="432"/>
      <c r="G209" s="228"/>
      <c r="H209" s="228"/>
      <c r="I209" s="228"/>
      <c r="J209" s="228"/>
      <c r="K209" s="228"/>
      <c r="L209" s="228"/>
      <c r="M209" s="228"/>
      <c r="N209" s="228"/>
    </row>
    <row r="210" spans="1:42" outlineLevel="1">
      <c r="A210">
        <v>6</v>
      </c>
      <c r="B210" t="s">
        <v>1526</v>
      </c>
      <c r="C210" s="350">
        <f t="shared" si="85"/>
        <v>287</v>
      </c>
      <c r="D210" s="351">
        <f t="shared" si="85"/>
        <v>321</v>
      </c>
      <c r="E210" s="352">
        <f t="shared" si="85"/>
        <v>356</v>
      </c>
      <c r="F210" s="483">
        <f>F205</f>
        <v>0</v>
      </c>
      <c r="G210" s="483">
        <f t="shared" ref="G210:N210" si="89">G205</f>
        <v>0</v>
      </c>
      <c r="H210" s="483">
        <f t="shared" si="89"/>
        <v>0</v>
      </c>
      <c r="I210" s="483">
        <f t="shared" si="89"/>
        <v>0</v>
      </c>
      <c r="J210" s="483">
        <f t="shared" si="89"/>
        <v>0</v>
      </c>
      <c r="K210" s="483">
        <f t="shared" si="89"/>
        <v>0</v>
      </c>
      <c r="L210" s="483">
        <f t="shared" si="89"/>
        <v>0</v>
      </c>
      <c r="M210" s="483">
        <f t="shared" si="89"/>
        <v>0</v>
      </c>
      <c r="N210" s="483">
        <f t="shared" si="89"/>
        <v>0</v>
      </c>
    </row>
    <row r="211" spans="1:42" outlineLevel="1"/>
    <row r="213" spans="1:42" collapsed="1">
      <c r="A213" s="191" t="s">
        <v>1068</v>
      </c>
      <c r="B213" s="174"/>
      <c r="C213" s="174"/>
      <c r="D213" s="174"/>
      <c r="E213" s="174"/>
      <c r="F213" s="174"/>
      <c r="G213" s="174"/>
      <c r="H213" s="174"/>
      <c r="I213" s="174"/>
      <c r="J213" s="174"/>
      <c r="K213" s="174"/>
      <c r="L213" s="174"/>
      <c r="M213" s="174"/>
      <c r="N213" s="174"/>
    </row>
    <row r="214" spans="1:42" hidden="1" outlineLevel="1">
      <c r="A214" s="174"/>
      <c r="B214" s="174"/>
      <c r="C214" s="174">
        <v>1</v>
      </c>
      <c r="D214" s="174">
        <v>2</v>
      </c>
      <c r="E214" s="174">
        <v>3</v>
      </c>
      <c r="F214" s="179" t="s">
        <v>950</v>
      </c>
      <c r="G214" s="179"/>
      <c r="H214" s="179"/>
      <c r="I214" s="179" t="s">
        <v>951</v>
      </c>
      <c r="J214" s="179"/>
      <c r="K214" s="179"/>
      <c r="L214" s="179" t="s">
        <v>952</v>
      </c>
      <c r="M214" s="179"/>
      <c r="N214" s="179"/>
    </row>
    <row r="215" spans="1:42" hidden="1" outlineLevel="1">
      <c r="A215" s="174"/>
      <c r="B215" s="174"/>
      <c r="C215" s="182" t="s">
        <v>972</v>
      </c>
      <c r="D215" s="182" t="s">
        <v>973</v>
      </c>
      <c r="E215" s="182" t="s">
        <v>974</v>
      </c>
      <c r="F215" s="182" t="s">
        <v>972</v>
      </c>
      <c r="G215" s="182" t="s">
        <v>973</v>
      </c>
      <c r="H215" s="182" t="s">
        <v>974</v>
      </c>
      <c r="I215" s="182" t="s">
        <v>972</v>
      </c>
      <c r="J215" s="182" t="s">
        <v>973</v>
      </c>
      <c r="K215" s="182" t="s">
        <v>974</v>
      </c>
      <c r="L215" s="182" t="s">
        <v>972</v>
      </c>
      <c r="M215" s="182" t="s">
        <v>973</v>
      </c>
      <c r="N215" s="182" t="s">
        <v>974</v>
      </c>
    </row>
    <row r="216" spans="1:42" ht="57.75" hidden="1" outlineLevel="1">
      <c r="A216" s="174"/>
      <c r="B216" s="174"/>
      <c r="C216" s="175" t="s">
        <v>814</v>
      </c>
      <c r="D216" s="175" t="s">
        <v>1270</v>
      </c>
      <c r="E216" s="175" t="s">
        <v>1270</v>
      </c>
      <c r="F216" s="174" t="s">
        <v>1270</v>
      </c>
      <c r="G216" s="174"/>
      <c r="H216" s="174"/>
      <c r="I216" s="174"/>
      <c r="J216" s="174"/>
      <c r="K216" s="174"/>
      <c r="L216" s="174"/>
      <c r="M216" s="174"/>
      <c r="N216" s="174"/>
    </row>
    <row r="217" spans="1:42" hidden="1" outlineLevel="1">
      <c r="A217" s="174">
        <v>1</v>
      </c>
      <c r="B217" s="174" t="s">
        <v>1069</v>
      </c>
      <c r="C217" s="227">
        <f t="shared" ref="C217:E219" si="90">INDEX($F217:$N217,$214:$214+(d.Region-1)*3)</f>
        <v>0</v>
      </c>
      <c r="D217" s="227">
        <f t="shared" si="90"/>
        <v>0</v>
      </c>
      <c r="E217" s="227">
        <f t="shared" si="90"/>
        <v>0</v>
      </c>
      <c r="F217" s="228">
        <v>0</v>
      </c>
      <c r="G217" s="228">
        <v>0</v>
      </c>
      <c r="H217" s="228">
        <v>0</v>
      </c>
      <c r="I217" s="228">
        <v>0</v>
      </c>
      <c r="J217" s="228">
        <v>0</v>
      </c>
      <c r="K217" s="228">
        <v>0</v>
      </c>
      <c r="L217" s="228">
        <v>0</v>
      </c>
      <c r="M217" s="228">
        <v>0</v>
      </c>
      <c r="N217" s="228">
        <v>0</v>
      </c>
    </row>
    <row r="218" spans="1:42" hidden="1" outlineLevel="1">
      <c r="A218" s="174">
        <v>2</v>
      </c>
      <c r="B218" s="174" t="s">
        <v>377</v>
      </c>
      <c r="C218" s="227">
        <f t="shared" si="90"/>
        <v>0.25</v>
      </c>
      <c r="D218" s="227">
        <f t="shared" si="90"/>
        <v>0.25</v>
      </c>
      <c r="E218" s="227">
        <f t="shared" si="90"/>
        <v>0.25</v>
      </c>
      <c r="F218" s="228">
        <v>0.25</v>
      </c>
      <c r="G218" s="228">
        <v>0.25</v>
      </c>
      <c r="H218" s="228">
        <v>0.25</v>
      </c>
      <c r="I218" s="228">
        <v>0.25</v>
      </c>
      <c r="J218" s="228">
        <v>0.25</v>
      </c>
      <c r="K218" s="228">
        <v>0.25</v>
      </c>
      <c r="L218" s="228">
        <v>0.25</v>
      </c>
      <c r="M218" s="228">
        <v>0.25</v>
      </c>
      <c r="N218" s="228">
        <v>0.25</v>
      </c>
    </row>
    <row r="219" spans="1:42" hidden="1" outlineLevel="1">
      <c r="A219" s="174">
        <v>3</v>
      </c>
      <c r="B219" s="174" t="s">
        <v>1070</v>
      </c>
      <c r="C219" s="227">
        <f t="shared" si="90"/>
        <v>0.5</v>
      </c>
      <c r="D219" s="227">
        <f t="shared" si="90"/>
        <v>0.5</v>
      </c>
      <c r="E219" s="227">
        <f t="shared" si="90"/>
        <v>0.5</v>
      </c>
      <c r="F219" s="228">
        <v>0.5</v>
      </c>
      <c r="G219" s="228">
        <v>0.5</v>
      </c>
      <c r="H219" s="228">
        <v>0.5</v>
      </c>
      <c r="I219" s="228">
        <v>0.5</v>
      </c>
      <c r="J219" s="228">
        <v>0.5</v>
      </c>
      <c r="K219" s="228">
        <v>0.5</v>
      </c>
      <c r="L219" s="228">
        <v>0.5</v>
      </c>
      <c r="M219" s="228">
        <v>0.5</v>
      </c>
      <c r="N219" s="228">
        <v>0.5</v>
      </c>
    </row>
    <row r="221" spans="1:42">
      <c r="C221">
        <v>1</v>
      </c>
      <c r="D221">
        <f>+C221+1</f>
        <v>2</v>
      </c>
      <c r="E221">
        <f t="shared" ref="E221:AO221" si="91">+D221+1</f>
        <v>3</v>
      </c>
      <c r="F221">
        <f t="shared" si="91"/>
        <v>4</v>
      </c>
      <c r="G221">
        <f t="shared" si="91"/>
        <v>5</v>
      </c>
      <c r="H221">
        <f t="shared" si="91"/>
        <v>6</v>
      </c>
      <c r="I221">
        <f t="shared" si="91"/>
        <v>7</v>
      </c>
      <c r="J221">
        <f t="shared" si="91"/>
        <v>8</v>
      </c>
      <c r="K221">
        <f t="shared" si="91"/>
        <v>9</v>
      </c>
      <c r="L221">
        <f t="shared" si="91"/>
        <v>10</v>
      </c>
      <c r="M221">
        <f t="shared" si="91"/>
        <v>11</v>
      </c>
      <c r="N221">
        <f t="shared" si="91"/>
        <v>12</v>
      </c>
      <c r="O221">
        <f t="shared" si="91"/>
        <v>13</v>
      </c>
      <c r="P221">
        <f t="shared" si="91"/>
        <v>14</v>
      </c>
      <c r="Q221">
        <f t="shared" si="91"/>
        <v>15</v>
      </c>
      <c r="R221">
        <f t="shared" si="91"/>
        <v>16</v>
      </c>
      <c r="S221">
        <f t="shared" si="91"/>
        <v>17</v>
      </c>
      <c r="T221">
        <f t="shared" si="91"/>
        <v>18</v>
      </c>
      <c r="U221">
        <f t="shared" si="91"/>
        <v>19</v>
      </c>
      <c r="V221">
        <f t="shared" si="91"/>
        <v>20</v>
      </c>
      <c r="W221">
        <f t="shared" si="91"/>
        <v>21</v>
      </c>
      <c r="X221">
        <f t="shared" si="91"/>
        <v>22</v>
      </c>
      <c r="Y221">
        <f t="shared" si="91"/>
        <v>23</v>
      </c>
      <c r="Z221">
        <f t="shared" si="91"/>
        <v>24</v>
      </c>
      <c r="AA221">
        <f t="shared" si="91"/>
        <v>25</v>
      </c>
      <c r="AB221">
        <f t="shared" si="91"/>
        <v>26</v>
      </c>
      <c r="AC221">
        <f t="shared" si="91"/>
        <v>27</v>
      </c>
      <c r="AD221">
        <f t="shared" si="91"/>
        <v>28</v>
      </c>
      <c r="AE221">
        <f t="shared" si="91"/>
        <v>29</v>
      </c>
      <c r="AF221">
        <f t="shared" si="91"/>
        <v>30</v>
      </c>
      <c r="AG221">
        <f t="shared" si="91"/>
        <v>31</v>
      </c>
      <c r="AH221">
        <f t="shared" si="91"/>
        <v>32</v>
      </c>
      <c r="AI221">
        <f t="shared" si="91"/>
        <v>33</v>
      </c>
      <c r="AJ221">
        <f t="shared" si="91"/>
        <v>34</v>
      </c>
      <c r="AK221">
        <f t="shared" si="91"/>
        <v>35</v>
      </c>
      <c r="AL221">
        <f t="shared" si="91"/>
        <v>36</v>
      </c>
      <c r="AM221">
        <f t="shared" si="91"/>
        <v>37</v>
      </c>
      <c r="AN221">
        <f t="shared" si="91"/>
        <v>38</v>
      </c>
      <c r="AO221">
        <f t="shared" si="91"/>
        <v>39</v>
      </c>
    </row>
    <row r="222" spans="1:42">
      <c r="A222" s="16" t="s">
        <v>1694</v>
      </c>
    </row>
    <row r="223" spans="1:42" outlineLevel="1">
      <c r="B223" t="s">
        <v>959</v>
      </c>
      <c r="C223">
        <v>1</v>
      </c>
      <c r="D223">
        <f>C223</f>
        <v>1</v>
      </c>
      <c r="E223">
        <f t="shared" ref="E223:F223" si="92">D223</f>
        <v>1</v>
      </c>
      <c r="F223">
        <f t="shared" si="92"/>
        <v>1</v>
      </c>
      <c r="G223">
        <f>C223+1</f>
        <v>2</v>
      </c>
      <c r="H223">
        <f>G223</f>
        <v>2</v>
      </c>
      <c r="I223">
        <f t="shared" ref="I223:J223" si="93">H223</f>
        <v>2</v>
      </c>
      <c r="J223">
        <f t="shared" si="93"/>
        <v>2</v>
      </c>
      <c r="K223">
        <f t="shared" ref="K223" si="94">G223+1</f>
        <v>3</v>
      </c>
      <c r="L223">
        <f t="shared" ref="L223:R223" si="95">K223</f>
        <v>3</v>
      </c>
      <c r="M223">
        <f t="shared" si="95"/>
        <v>3</v>
      </c>
      <c r="N223">
        <f t="shared" si="95"/>
        <v>3</v>
      </c>
      <c r="O223">
        <f t="shared" ref="O223" si="96">K223+1</f>
        <v>4</v>
      </c>
      <c r="P223">
        <f t="shared" ref="P223" si="97">O223</f>
        <v>4</v>
      </c>
      <c r="Q223">
        <f t="shared" si="95"/>
        <v>4</v>
      </c>
      <c r="R223">
        <f t="shared" si="95"/>
        <v>4</v>
      </c>
      <c r="S223">
        <f>O223+1</f>
        <v>5</v>
      </c>
      <c r="T223">
        <f>S223</f>
        <v>5</v>
      </c>
      <c r="U223">
        <f>T223</f>
        <v>5</v>
      </c>
      <c r="V223">
        <f>U223</f>
        <v>5</v>
      </c>
      <c r="W223">
        <f>S223+1</f>
        <v>6</v>
      </c>
      <c r="X223">
        <f>W223</f>
        <v>6</v>
      </c>
      <c r="Y223">
        <f>X223</f>
        <v>6</v>
      </c>
      <c r="Z223">
        <f>Y223</f>
        <v>6</v>
      </c>
      <c r="AA223">
        <v>1</v>
      </c>
      <c r="AB223">
        <v>1</v>
      </c>
      <c r="AC223">
        <v>1</v>
      </c>
      <c r="AD223">
        <v>1</v>
      </c>
      <c r="AE223">
        <v>1</v>
      </c>
      <c r="AF223">
        <v>1</v>
      </c>
      <c r="AG223">
        <v>1</v>
      </c>
      <c r="AH223">
        <v>1</v>
      </c>
      <c r="AI223">
        <v>1</v>
      </c>
      <c r="AJ223">
        <v>1</v>
      </c>
      <c r="AK223">
        <v>1</v>
      </c>
      <c r="AL223">
        <v>1</v>
      </c>
      <c r="AM223">
        <v>1</v>
      </c>
      <c r="AN223">
        <v>1</v>
      </c>
      <c r="AO223">
        <v>1</v>
      </c>
      <c r="AP223">
        <v>1</v>
      </c>
    </row>
    <row r="224" spans="1:42" outlineLevel="1">
      <c r="B224" t="s">
        <v>960</v>
      </c>
      <c r="C224" t="s">
        <v>962</v>
      </c>
      <c r="D224" t="s">
        <v>1090</v>
      </c>
      <c r="E224" t="s">
        <v>1756</v>
      </c>
      <c r="F224" t="s">
        <v>1755</v>
      </c>
      <c r="G224" t="s">
        <v>962</v>
      </c>
      <c r="H224" t="s">
        <v>1090</v>
      </c>
      <c r="I224" t="s">
        <v>1756</v>
      </c>
      <c r="J224" t="s">
        <v>1755</v>
      </c>
      <c r="K224" t="s">
        <v>962</v>
      </c>
      <c r="L224" t="s">
        <v>1090</v>
      </c>
      <c r="M224" t="s">
        <v>1756</v>
      </c>
      <c r="N224" t="s">
        <v>1755</v>
      </c>
      <c r="O224" t="s">
        <v>962</v>
      </c>
      <c r="P224" t="s">
        <v>1090</v>
      </c>
      <c r="Q224" t="s">
        <v>1756</v>
      </c>
      <c r="R224" t="s">
        <v>1755</v>
      </c>
      <c r="S224" t="s">
        <v>962</v>
      </c>
      <c r="T224" t="s">
        <v>1090</v>
      </c>
      <c r="U224" t="s">
        <v>1756</v>
      </c>
      <c r="V224" t="s">
        <v>1755</v>
      </c>
      <c r="W224" t="s">
        <v>962</v>
      </c>
      <c r="X224" t="s">
        <v>1090</v>
      </c>
      <c r="Y224" t="s">
        <v>1756</v>
      </c>
      <c r="Z224" t="s">
        <v>1755</v>
      </c>
      <c r="AA224" t="s">
        <v>1090</v>
      </c>
      <c r="AB224" t="s">
        <v>1721</v>
      </c>
      <c r="AC224" t="s">
        <v>1740</v>
      </c>
      <c r="AD224" t="s">
        <v>1090</v>
      </c>
      <c r="AE224" t="s">
        <v>1722</v>
      </c>
      <c r="AF224" t="s">
        <v>1741</v>
      </c>
      <c r="AG224" t="s">
        <v>1090</v>
      </c>
      <c r="AH224" t="s">
        <v>1723</v>
      </c>
      <c r="AI224" t="s">
        <v>1742</v>
      </c>
      <c r="AJ224" t="s">
        <v>1090</v>
      </c>
      <c r="AK224" t="s">
        <v>1724</v>
      </c>
      <c r="AL224" t="s">
        <v>1743</v>
      </c>
      <c r="AM224" t="s">
        <v>1090</v>
      </c>
      <c r="AN224" t="s">
        <v>1725</v>
      </c>
      <c r="AO224" t="s">
        <v>1744</v>
      </c>
    </row>
    <row r="225" spans="1:66" outlineLevel="1">
      <c r="B225" t="s">
        <v>1152</v>
      </c>
      <c r="C225">
        <v>1</v>
      </c>
      <c r="D225">
        <v>2</v>
      </c>
      <c r="E225">
        <v>3</v>
      </c>
      <c r="F225">
        <v>6</v>
      </c>
      <c r="G225">
        <v>1</v>
      </c>
      <c r="H225">
        <v>2</v>
      </c>
      <c r="I225">
        <v>3</v>
      </c>
      <c r="J225">
        <v>6</v>
      </c>
      <c r="K225">
        <v>1</v>
      </c>
      <c r="L225">
        <v>2</v>
      </c>
      <c r="M225">
        <v>3</v>
      </c>
      <c r="N225">
        <v>6</v>
      </c>
      <c r="O225">
        <v>1</v>
      </c>
      <c r="P225">
        <v>2</v>
      </c>
      <c r="Q225">
        <v>3</v>
      </c>
      <c r="R225">
        <v>6</v>
      </c>
      <c r="S225">
        <v>1</v>
      </c>
      <c r="T225">
        <v>2</v>
      </c>
      <c r="U225">
        <v>3</v>
      </c>
      <c r="V225">
        <v>6</v>
      </c>
      <c r="W225">
        <v>1</v>
      </c>
      <c r="X225">
        <v>2</v>
      </c>
      <c r="Y225">
        <v>3</v>
      </c>
      <c r="Z225">
        <v>6</v>
      </c>
      <c r="AA225">
        <v>7</v>
      </c>
      <c r="AB225">
        <v>8</v>
      </c>
      <c r="AC225">
        <v>10</v>
      </c>
      <c r="AD225">
        <f>AA225+4</f>
        <v>11</v>
      </c>
      <c r="AE225">
        <f t="shared" ref="AE225:AO225" si="98">AB225+4</f>
        <v>12</v>
      </c>
      <c r="AF225">
        <f t="shared" si="98"/>
        <v>14</v>
      </c>
      <c r="AG225">
        <f t="shared" si="98"/>
        <v>15</v>
      </c>
      <c r="AH225">
        <f t="shared" si="98"/>
        <v>16</v>
      </c>
      <c r="AI225">
        <f t="shared" si="98"/>
        <v>18</v>
      </c>
      <c r="AJ225">
        <f t="shared" si="98"/>
        <v>19</v>
      </c>
      <c r="AK225">
        <f t="shared" si="98"/>
        <v>20</v>
      </c>
      <c r="AL225">
        <f t="shared" si="98"/>
        <v>22</v>
      </c>
      <c r="AM225">
        <f t="shared" si="98"/>
        <v>23</v>
      </c>
      <c r="AN225">
        <f t="shared" si="98"/>
        <v>24</v>
      </c>
      <c r="AO225">
        <f t="shared" si="98"/>
        <v>26</v>
      </c>
    </row>
    <row r="226" spans="1:66" outlineLevel="1">
      <c r="B226" t="s">
        <v>976</v>
      </c>
      <c r="C226" s="148">
        <f t="shared" ref="C226:R226" si="99">INDEX(i.Periods,C$225,1+d.TOL+(C$223-1)*3)</f>
        <v>33</v>
      </c>
      <c r="D226" s="148">
        <f t="shared" si="99"/>
        <v>49</v>
      </c>
      <c r="E226" s="148">
        <f t="shared" si="99"/>
        <v>54</v>
      </c>
      <c r="F226" s="148">
        <f t="shared" si="99"/>
        <v>84</v>
      </c>
      <c r="G226" s="148">
        <f t="shared" si="99"/>
        <v>33</v>
      </c>
      <c r="H226" s="148">
        <f t="shared" si="99"/>
        <v>51</v>
      </c>
      <c r="I226" s="148">
        <f t="shared" si="99"/>
        <v>56</v>
      </c>
      <c r="J226" s="148">
        <f t="shared" si="99"/>
        <v>86</v>
      </c>
      <c r="K226" s="148">
        <f t="shared" si="99"/>
        <v>33</v>
      </c>
      <c r="L226" s="148">
        <f t="shared" si="99"/>
        <v>54</v>
      </c>
      <c r="M226" s="148">
        <f t="shared" si="99"/>
        <v>59</v>
      </c>
      <c r="N226" s="148">
        <f t="shared" si="99"/>
        <v>89</v>
      </c>
      <c r="O226" s="148">
        <f t="shared" si="99"/>
        <v>33</v>
      </c>
      <c r="P226" s="148">
        <f t="shared" si="99"/>
        <v>56</v>
      </c>
      <c r="Q226" s="148">
        <f t="shared" si="99"/>
        <v>61</v>
      </c>
      <c r="R226" s="148">
        <f t="shared" si="99"/>
        <v>91</v>
      </c>
      <c r="S226" s="148">
        <f t="shared" ref="S226:AO226" si="100">INDEX(i.Periods,S$225,1+d.TOL+(S$223-1)*3)</f>
        <v>33</v>
      </c>
      <c r="T226" s="148">
        <f t="shared" si="100"/>
        <v>58</v>
      </c>
      <c r="U226" s="148">
        <f t="shared" si="100"/>
        <v>63</v>
      </c>
      <c r="V226" s="148">
        <f t="shared" si="100"/>
        <v>93</v>
      </c>
      <c r="W226" s="148">
        <f t="shared" si="100"/>
        <v>33</v>
      </c>
      <c r="X226" s="148">
        <f t="shared" si="100"/>
        <v>49</v>
      </c>
      <c r="Y226" s="148">
        <f t="shared" si="100"/>
        <v>54</v>
      </c>
      <c r="Z226" s="148">
        <f t="shared" si="100"/>
        <v>84</v>
      </c>
      <c r="AA226" s="148">
        <f t="shared" si="100"/>
        <v>102</v>
      </c>
      <c r="AB226" s="148">
        <f t="shared" si="100"/>
        <v>121</v>
      </c>
      <c r="AC226" s="148">
        <f t="shared" si="100"/>
        <v>137</v>
      </c>
      <c r="AD226" s="148">
        <f t="shared" si="100"/>
        <v>154</v>
      </c>
      <c r="AE226" s="148">
        <f t="shared" si="100"/>
        <v>173</v>
      </c>
      <c r="AF226" s="148">
        <f t="shared" si="100"/>
        <v>189</v>
      </c>
      <c r="AG226" s="148">
        <f t="shared" si="100"/>
        <v>206</v>
      </c>
      <c r="AH226" s="148">
        <f t="shared" si="100"/>
        <v>225</v>
      </c>
      <c r="AI226" s="148">
        <f t="shared" si="100"/>
        <v>241</v>
      </c>
      <c r="AJ226" s="148">
        <f t="shared" si="100"/>
        <v>258</v>
      </c>
      <c r="AK226" s="148">
        <f t="shared" si="100"/>
        <v>277</v>
      </c>
      <c r="AL226" s="148">
        <f t="shared" si="100"/>
        <v>293</v>
      </c>
      <c r="AM226" s="148">
        <f t="shared" si="100"/>
        <v>310</v>
      </c>
      <c r="AN226" s="148">
        <f t="shared" si="100"/>
        <v>329</v>
      </c>
      <c r="AO226" s="148">
        <f t="shared" si="100"/>
        <v>345</v>
      </c>
    </row>
    <row r="227" spans="1:66" outlineLevel="1">
      <c r="B227" t="s">
        <v>979</v>
      </c>
      <c r="C227" s="125">
        <f>INDEX(i.Periods,C$225+1,1+d.TOL+(C$223-1)*3)</f>
        <v>49</v>
      </c>
      <c r="D227" s="125">
        <f>INDEX(i.Periods,D$225+1,1+d.TOL+(D$223-1)*3)</f>
        <v>54</v>
      </c>
      <c r="E227" s="238">
        <f>INDEX(i.Periods,E$225+2,1+d.TOL+(E$223-1)*3)</f>
        <v>76</v>
      </c>
      <c r="F227" s="125">
        <f>INDEX(i.Periods,F$225+1,1+d.TOL+(F$223-1)*3)</f>
        <v>102</v>
      </c>
      <c r="G227" s="125">
        <f>INDEX(i.Periods,G$225+1,1+d.TOL+(G$223-1)*3)</f>
        <v>51</v>
      </c>
      <c r="H227" s="125">
        <f>INDEX(i.Periods,H$225+1,1+d.TOL+(H$223-1)*3)</f>
        <v>56</v>
      </c>
      <c r="I227" s="238">
        <f>INDEX(i.Periods,I$225+2,1+d.TOL+(I$223-1)*3)</f>
        <v>78</v>
      </c>
      <c r="J227" s="125">
        <f>INDEX(i.Periods,J$225+1,1+d.TOL+(J$223-1)*3)</f>
        <v>102</v>
      </c>
      <c r="K227" s="125">
        <f>INDEX(i.Periods,K$225+1,1+d.TOL+(K$223-1)*3)</f>
        <v>54</v>
      </c>
      <c r="L227" s="125">
        <f>INDEX(i.Periods,L$225+1,1+d.TOL+(L$223-1)*3)</f>
        <v>59</v>
      </c>
      <c r="M227" s="238">
        <f>INDEX(i.Periods,M$225+2,1+d.TOL+(M$223-1)*3)</f>
        <v>81</v>
      </c>
      <c r="N227" s="125">
        <f>INDEX(i.Periods,N$225+1,1+d.TOL+(N$223-1)*3)</f>
        <v>102</v>
      </c>
      <c r="O227" s="125">
        <f>INDEX(i.Periods,O$225+1,1+d.TOL+(O$223-1)*3)</f>
        <v>56</v>
      </c>
      <c r="P227" s="125">
        <f>INDEX(i.Periods,P$225+1,1+d.TOL+(P$223-1)*3)</f>
        <v>61</v>
      </c>
      <c r="Q227" s="238">
        <f>INDEX(i.Periods,Q$225+2,1+d.TOL+(Q$223-1)*3)</f>
        <v>83</v>
      </c>
      <c r="R227" s="125">
        <f>INDEX(i.Periods,R$225+1,1+d.TOL+(R$223-1)*3)</f>
        <v>102</v>
      </c>
      <c r="S227" s="125">
        <f>INDEX(i.Periods,S$225+1,1+d.TOL+(S$223-1)*3)</f>
        <v>58</v>
      </c>
      <c r="T227" s="125">
        <f>INDEX(i.Periods,T$225+1,1+d.TOL+(T$223-1)*3)</f>
        <v>63</v>
      </c>
      <c r="U227" s="238">
        <f>INDEX(i.Periods,U$225+2,1+d.TOL+(U$223-1)*3)</f>
        <v>85</v>
      </c>
      <c r="V227" s="125">
        <f>INDEX(i.Periods,V$225+1,1+d.TOL+(V$223-1)*3)</f>
        <v>102</v>
      </c>
      <c r="W227" s="125">
        <f>INDEX(i.Periods,W$225+1,1+d.TOL+(W$223-1)*3)</f>
        <v>49</v>
      </c>
      <c r="X227" s="125">
        <f>INDEX(i.Periods,X$225+1,1+d.TOL+(X$223-1)*3)</f>
        <v>54</v>
      </c>
      <c r="Y227" s="238">
        <f>INDEX(i.Periods,Y$225+2,1+d.TOL+(Y$223-1)*3)</f>
        <v>76</v>
      </c>
      <c r="Z227" s="125">
        <f t="shared" ref="Z227:AO227" si="101">INDEX(i.Periods,Z$225+1,1+d.TOL+(Z$223-1)*3)</f>
        <v>102</v>
      </c>
      <c r="AA227" s="125">
        <f t="shared" si="101"/>
        <v>121</v>
      </c>
      <c r="AB227" s="125">
        <f t="shared" si="101"/>
        <v>129</v>
      </c>
      <c r="AC227" s="125">
        <f t="shared" si="101"/>
        <v>154</v>
      </c>
      <c r="AD227" s="125">
        <f t="shared" si="101"/>
        <v>173</v>
      </c>
      <c r="AE227" s="125">
        <f t="shared" si="101"/>
        <v>181</v>
      </c>
      <c r="AF227" s="125">
        <f t="shared" si="101"/>
        <v>206</v>
      </c>
      <c r="AG227" s="125">
        <f t="shared" si="101"/>
        <v>225</v>
      </c>
      <c r="AH227" s="125">
        <f t="shared" si="101"/>
        <v>233</v>
      </c>
      <c r="AI227" s="125">
        <f t="shared" si="101"/>
        <v>258</v>
      </c>
      <c r="AJ227" s="125">
        <f t="shared" si="101"/>
        <v>277</v>
      </c>
      <c r="AK227" s="125">
        <f t="shared" si="101"/>
        <v>285</v>
      </c>
      <c r="AL227" s="125">
        <f t="shared" si="101"/>
        <v>310</v>
      </c>
      <c r="AM227" s="125">
        <f t="shared" si="101"/>
        <v>329</v>
      </c>
      <c r="AN227" s="125">
        <f t="shared" si="101"/>
        <v>337</v>
      </c>
      <c r="AO227" s="125">
        <f t="shared" si="101"/>
        <v>362</v>
      </c>
    </row>
    <row r="228" spans="1:66" ht="56.25" customHeight="1" outlineLevel="1">
      <c r="A228">
        <v>1</v>
      </c>
      <c r="B228" t="s">
        <v>961</v>
      </c>
      <c r="C228" s="476" t="str">
        <f t="shared" ref="C228:L229" si="102">INDEX(i.TOL_indices,d.TOL,$A228)&amp;", "&amp;TEXT(C$226,"0")&amp;":"&amp;TEXT(C$227,"0")</f>
        <v>19:20, 33:49</v>
      </c>
      <c r="D228" s="476" t="str">
        <f t="shared" si="102"/>
        <v>19:20, 49:54</v>
      </c>
      <c r="E228" s="476" t="str">
        <f t="shared" si="102"/>
        <v>19:20, 54:76</v>
      </c>
      <c r="F228" s="476" t="str">
        <f t="shared" si="102"/>
        <v>19:20, 84:102</v>
      </c>
      <c r="G228" s="476" t="str">
        <f t="shared" si="102"/>
        <v>19:20, 33:51</v>
      </c>
      <c r="H228" s="476" t="str">
        <f t="shared" si="102"/>
        <v>19:20, 51:56</v>
      </c>
      <c r="I228" s="476" t="str">
        <f t="shared" si="102"/>
        <v>19:20, 56:78</v>
      </c>
      <c r="J228" s="476" t="str">
        <f t="shared" si="102"/>
        <v>19:20, 86:102</v>
      </c>
      <c r="K228" s="476" t="str">
        <f t="shared" si="102"/>
        <v>19:20, 33:54</v>
      </c>
      <c r="L228" s="476" t="str">
        <f t="shared" si="102"/>
        <v>19:20, 54:59</v>
      </c>
      <c r="M228" s="476" t="str">
        <f t="shared" ref="M228:AD229" si="103">INDEX(i.TOL_indices,d.TOL,$A228)&amp;", "&amp;TEXT(M$226,"0")&amp;":"&amp;TEXT(M$227,"0")</f>
        <v>19:20, 59:81</v>
      </c>
      <c r="N228" s="476" t="str">
        <f t="shared" si="103"/>
        <v>19:20, 89:102</v>
      </c>
      <c r="O228" s="476" t="str">
        <f t="shared" si="103"/>
        <v>19:20, 33:56</v>
      </c>
      <c r="P228" s="476" t="str">
        <f t="shared" si="103"/>
        <v>19:20, 56:61</v>
      </c>
      <c r="Q228" s="476" t="str">
        <f t="shared" si="103"/>
        <v>19:20, 61:83</v>
      </c>
      <c r="R228" s="476" t="str">
        <f t="shared" si="103"/>
        <v>19:20, 91:102</v>
      </c>
      <c r="S228" s="476" t="str">
        <f t="shared" si="103"/>
        <v>19:20, 33:58</v>
      </c>
      <c r="T228" s="476" t="str">
        <f t="shared" si="103"/>
        <v>19:20, 58:63</v>
      </c>
      <c r="U228" s="476" t="str">
        <f t="shared" si="103"/>
        <v>19:20, 63:85</v>
      </c>
      <c r="V228" s="476" t="str">
        <f t="shared" si="103"/>
        <v>19:20, 93:102</v>
      </c>
      <c r="W228" s="476" t="str">
        <f t="shared" si="103"/>
        <v>19:20, 33:49</v>
      </c>
      <c r="X228" s="476" t="str">
        <f t="shared" si="103"/>
        <v>19:20, 49:54</v>
      </c>
      <c r="Y228" s="476" t="str">
        <f t="shared" si="103"/>
        <v>19:20, 54:76</v>
      </c>
      <c r="Z228" s="476" t="str">
        <f t="shared" si="103"/>
        <v>19:20, 84:102</v>
      </c>
      <c r="AA228" s="476" t="str">
        <f t="shared" si="103"/>
        <v>19:20, 102:121</v>
      </c>
      <c r="AB228" s="476" t="str">
        <f t="shared" si="103"/>
        <v>19:20, 121:129</v>
      </c>
      <c r="AC228" s="476" t="str">
        <f t="shared" ref="AA228:AC229" si="104">INDEX(i.TOL_indices,d.TOL,$A228)&amp;", "&amp;TEXT(AC$226,"0")&amp;":"&amp;TEXT(AC$227,"0")</f>
        <v>19:20, 137:154</v>
      </c>
      <c r="AD228" s="476" t="str">
        <f t="shared" si="103"/>
        <v>19:20, 154:173</v>
      </c>
      <c r="AE228" s="476" t="str">
        <f t="shared" ref="AD228:AO229" si="105">INDEX(i.TOL_indices,d.TOL,$A228)&amp;", "&amp;TEXT(AE$226,"0")&amp;":"&amp;TEXT(AE$227,"0")</f>
        <v>19:20, 173:181</v>
      </c>
      <c r="AF228" s="476" t="str">
        <f t="shared" si="105"/>
        <v>19:20, 189:206</v>
      </c>
      <c r="AG228" s="476" t="str">
        <f t="shared" si="105"/>
        <v>19:20, 206:225</v>
      </c>
      <c r="AH228" s="476" t="str">
        <f t="shared" si="105"/>
        <v>19:20, 225:233</v>
      </c>
      <c r="AI228" s="476" t="str">
        <f t="shared" si="105"/>
        <v>19:20, 241:258</v>
      </c>
      <c r="AJ228" s="476" t="str">
        <f t="shared" si="105"/>
        <v>19:20, 258:277</v>
      </c>
      <c r="AK228" s="476" t="str">
        <f t="shared" si="105"/>
        <v>19:20, 277:285</v>
      </c>
      <c r="AL228" s="476" t="str">
        <f t="shared" si="105"/>
        <v>19:20, 293:310</v>
      </c>
      <c r="AM228" s="476" t="str">
        <f t="shared" si="105"/>
        <v>19:20, 310:329</v>
      </c>
      <c r="AN228" s="476" t="str">
        <f t="shared" si="105"/>
        <v>19:20, 329:337</v>
      </c>
      <c r="AO228" s="476" t="str">
        <f t="shared" si="105"/>
        <v>19:20, 345:362</v>
      </c>
    </row>
    <row r="229" spans="1:66" ht="48.75" customHeight="1" outlineLevel="1">
      <c r="A229">
        <v>2</v>
      </c>
      <c r="C229" s="476" t="str">
        <f t="shared" si="102"/>
        <v>1:2, 33:49</v>
      </c>
      <c r="D229" s="476" t="str">
        <f t="shared" si="102"/>
        <v>1:2, 49:54</v>
      </c>
      <c r="E229" s="476" t="str">
        <f t="shared" si="102"/>
        <v>1:2, 54:76</v>
      </c>
      <c r="F229" s="476" t="str">
        <f t="shared" si="102"/>
        <v>1:2, 84:102</v>
      </c>
      <c r="G229" s="476" t="str">
        <f t="shared" si="102"/>
        <v>1:2, 33:51</v>
      </c>
      <c r="H229" s="476" t="str">
        <f t="shared" si="102"/>
        <v>1:2, 51:56</v>
      </c>
      <c r="I229" s="476" t="str">
        <f t="shared" si="102"/>
        <v>1:2, 56:78</v>
      </c>
      <c r="J229" s="476" t="str">
        <f t="shared" si="102"/>
        <v>1:2, 86:102</v>
      </c>
      <c r="K229" s="476" t="str">
        <f t="shared" si="102"/>
        <v>1:2, 33:54</v>
      </c>
      <c r="L229" s="476" t="str">
        <f t="shared" si="102"/>
        <v>1:2, 54:59</v>
      </c>
      <c r="M229" s="476" t="str">
        <f t="shared" si="103"/>
        <v>1:2, 59:81</v>
      </c>
      <c r="N229" s="476" t="str">
        <f t="shared" si="103"/>
        <v>1:2, 89:102</v>
      </c>
      <c r="O229" s="476" t="str">
        <f t="shared" si="103"/>
        <v>1:2, 33:56</v>
      </c>
      <c r="P229" s="476" t="str">
        <f t="shared" si="103"/>
        <v>1:2, 56:61</v>
      </c>
      <c r="Q229" s="476" t="str">
        <f t="shared" si="103"/>
        <v>1:2, 61:83</v>
      </c>
      <c r="R229" s="476" t="str">
        <f t="shared" si="103"/>
        <v>1:2, 91:102</v>
      </c>
      <c r="S229" s="476" t="str">
        <f t="shared" si="103"/>
        <v>1:2, 33:58</v>
      </c>
      <c r="T229" s="476" t="str">
        <f t="shared" si="103"/>
        <v>1:2, 58:63</v>
      </c>
      <c r="U229" s="476" t="str">
        <f t="shared" si="103"/>
        <v>1:2, 63:85</v>
      </c>
      <c r="V229" s="476" t="str">
        <f t="shared" si="103"/>
        <v>1:2, 93:102</v>
      </c>
      <c r="W229" s="476" t="str">
        <f t="shared" si="103"/>
        <v>1:2, 33:49</v>
      </c>
      <c r="X229" s="476" t="str">
        <f t="shared" si="103"/>
        <v>1:2, 49:54</v>
      </c>
      <c r="Y229" s="476" t="str">
        <f t="shared" si="103"/>
        <v>1:2, 54:76</v>
      </c>
      <c r="Z229" s="476" t="str">
        <f t="shared" si="103"/>
        <v>1:2, 84:102</v>
      </c>
      <c r="AA229" s="476" t="str">
        <f t="shared" si="104"/>
        <v>1:2, 102:121</v>
      </c>
      <c r="AB229" s="476" t="str">
        <f t="shared" si="104"/>
        <v>1:2, 121:129</v>
      </c>
      <c r="AC229" s="476" t="str">
        <f t="shared" si="104"/>
        <v>1:2, 137:154</v>
      </c>
      <c r="AD229" s="476" t="str">
        <f t="shared" si="105"/>
        <v>1:2, 154:173</v>
      </c>
      <c r="AE229" s="476" t="str">
        <f t="shared" si="105"/>
        <v>1:2, 173:181</v>
      </c>
      <c r="AF229" s="476" t="str">
        <f t="shared" si="105"/>
        <v>1:2, 189:206</v>
      </c>
      <c r="AG229" s="476" t="str">
        <f t="shared" si="105"/>
        <v>1:2, 206:225</v>
      </c>
      <c r="AH229" s="476" t="str">
        <f t="shared" si="105"/>
        <v>1:2, 225:233</v>
      </c>
      <c r="AI229" s="476" t="str">
        <f t="shared" si="105"/>
        <v>1:2, 241:258</v>
      </c>
      <c r="AJ229" s="476" t="str">
        <f t="shared" si="105"/>
        <v>1:2, 258:277</v>
      </c>
      <c r="AK229" s="476" t="str">
        <f t="shared" si="105"/>
        <v>1:2, 277:285</v>
      </c>
      <c r="AL229" s="476" t="str">
        <f t="shared" si="105"/>
        <v>1:2, 293:310</v>
      </c>
      <c r="AM229" s="476" t="str">
        <f t="shared" si="105"/>
        <v>1:2, 310:329</v>
      </c>
      <c r="AN229" s="476" t="str">
        <f t="shared" si="105"/>
        <v>1:2, 329:337</v>
      </c>
      <c r="AO229" s="476" t="str">
        <f t="shared" si="105"/>
        <v>1:2, 345:362</v>
      </c>
    </row>
    <row r="230" spans="1:66" outlineLevel="1">
      <c r="B230" t="s">
        <v>1153</v>
      </c>
    </row>
    <row r="231" spans="1:66" outlineLevel="1">
      <c r="A231">
        <v>0</v>
      </c>
      <c r="C231" s="180">
        <v>0</v>
      </c>
      <c r="D231" s="180">
        <v>0</v>
      </c>
      <c r="E231" s="180">
        <v>0</v>
      </c>
      <c r="F231" s="180">
        <v>0</v>
      </c>
      <c r="G231" s="174">
        <f>C231</f>
        <v>0</v>
      </c>
      <c r="H231" s="174">
        <f t="shared" ref="H231:K236" si="106">D231</f>
        <v>0</v>
      </c>
      <c r="I231" s="174">
        <f t="shared" si="106"/>
        <v>0</v>
      </c>
      <c r="J231" s="174">
        <f t="shared" si="106"/>
        <v>0</v>
      </c>
      <c r="K231" s="174">
        <f>G231</f>
        <v>0</v>
      </c>
      <c r="L231" s="174">
        <f t="shared" ref="L231:O236" si="107">H231</f>
        <v>0</v>
      </c>
      <c r="M231" s="174">
        <f t="shared" si="107"/>
        <v>0</v>
      </c>
      <c r="N231" s="174">
        <f t="shared" si="107"/>
        <v>0</v>
      </c>
      <c r="O231" s="174">
        <f>K231</f>
        <v>0</v>
      </c>
      <c r="P231" s="174">
        <f t="shared" ref="P231:R234" si="108">L231</f>
        <v>0</v>
      </c>
      <c r="Q231" s="174">
        <f t="shared" si="108"/>
        <v>0</v>
      </c>
      <c r="R231" s="174">
        <f t="shared" si="108"/>
        <v>0</v>
      </c>
      <c r="S231" s="174">
        <f t="shared" ref="S231:S236" si="109">O231</f>
        <v>0</v>
      </c>
      <c r="T231" s="174">
        <f t="shared" ref="T231:T234" si="110">P231</f>
        <v>0</v>
      </c>
      <c r="U231" s="174">
        <f t="shared" ref="U231:U234" si="111">Q231</f>
        <v>0</v>
      </c>
      <c r="V231" s="174">
        <f t="shared" ref="V231:V234" si="112">R231</f>
        <v>0</v>
      </c>
      <c r="W231" s="174">
        <f t="shared" ref="W231:W236" si="113">S231</f>
        <v>0</v>
      </c>
      <c r="X231" s="174">
        <f t="shared" ref="X231:X234" si="114">T231</f>
        <v>0</v>
      </c>
      <c r="Y231" s="174">
        <f t="shared" ref="Y231:Y234" si="115">U231</f>
        <v>0</v>
      </c>
      <c r="Z231" s="174">
        <f t="shared" ref="Z231:Z234" si="116">V231</f>
        <v>0</v>
      </c>
      <c r="AA231" s="174">
        <f t="shared" ref="AA231:AD234" si="117">W231</f>
        <v>0</v>
      </c>
      <c r="AB231" s="174">
        <f t="shared" si="117"/>
        <v>0</v>
      </c>
      <c r="AC231" s="174">
        <f t="shared" si="117"/>
        <v>0</v>
      </c>
      <c r="AD231" s="174">
        <f t="shared" si="117"/>
        <v>0</v>
      </c>
      <c r="AE231" s="174">
        <f t="shared" ref="AE231:AE234" si="118">AA231</f>
        <v>0</v>
      </c>
      <c r="AF231" s="174">
        <f t="shared" ref="AF231:AF234" si="119">AB231</f>
        <v>0</v>
      </c>
      <c r="AG231" s="174">
        <f t="shared" ref="AG231:AG234" si="120">AC231</f>
        <v>0</v>
      </c>
      <c r="AH231" s="174">
        <f t="shared" ref="AH231:AH234" si="121">AD231</f>
        <v>0</v>
      </c>
      <c r="AI231" s="174">
        <f t="shared" ref="AI231:AI234" si="122">AE231</f>
        <v>0</v>
      </c>
      <c r="AJ231" s="174">
        <f t="shared" ref="AJ231:AJ234" si="123">AF231</f>
        <v>0</v>
      </c>
      <c r="AK231" s="174">
        <f t="shared" ref="AK231:AK234" si="124">AG231</f>
        <v>0</v>
      </c>
      <c r="AL231" s="174">
        <f t="shared" ref="AL231:AL234" si="125">AH231</f>
        <v>0</v>
      </c>
      <c r="AM231" s="174">
        <f t="shared" ref="AM231:AM234" si="126">AI231</f>
        <v>0</v>
      </c>
      <c r="AN231" s="174">
        <f t="shared" ref="AN231:AN234" si="127">AJ231</f>
        <v>0</v>
      </c>
      <c r="AO231" s="174">
        <f t="shared" ref="AO231:AO234" si="128">AK231</f>
        <v>0</v>
      </c>
    </row>
    <row r="232" spans="1:66" outlineLevel="1">
      <c r="A232">
        <v>1</v>
      </c>
      <c r="C232" s="180">
        <v>-1</v>
      </c>
      <c r="D232" s="180">
        <v>0.5</v>
      </c>
      <c r="E232" s="180">
        <v>0.5</v>
      </c>
      <c r="F232" s="180">
        <v>0.5</v>
      </c>
      <c r="G232" s="174">
        <f>C232</f>
        <v>-1</v>
      </c>
      <c r="H232" s="174">
        <f t="shared" si="106"/>
        <v>0.5</v>
      </c>
      <c r="I232" s="174">
        <f t="shared" si="106"/>
        <v>0.5</v>
      </c>
      <c r="J232" s="174">
        <f t="shared" si="106"/>
        <v>0.5</v>
      </c>
      <c r="K232" s="174">
        <f>G232</f>
        <v>-1</v>
      </c>
      <c r="L232" s="174">
        <f t="shared" si="107"/>
        <v>0.5</v>
      </c>
      <c r="M232" s="174">
        <f t="shared" si="107"/>
        <v>0.5</v>
      </c>
      <c r="N232" s="174">
        <f t="shared" si="107"/>
        <v>0.5</v>
      </c>
      <c r="O232" s="174">
        <f>K232</f>
        <v>-1</v>
      </c>
      <c r="P232" s="174">
        <f t="shared" si="108"/>
        <v>0.5</v>
      </c>
      <c r="Q232" s="174">
        <f t="shared" si="108"/>
        <v>0.5</v>
      </c>
      <c r="R232" s="174">
        <f t="shared" si="108"/>
        <v>0.5</v>
      </c>
      <c r="S232" s="174">
        <f t="shared" si="109"/>
        <v>-1</v>
      </c>
      <c r="T232" s="174">
        <f t="shared" si="110"/>
        <v>0.5</v>
      </c>
      <c r="U232" s="174">
        <f t="shared" si="111"/>
        <v>0.5</v>
      </c>
      <c r="V232" s="174">
        <f t="shared" si="112"/>
        <v>0.5</v>
      </c>
      <c r="W232" s="174">
        <f t="shared" si="113"/>
        <v>-1</v>
      </c>
      <c r="X232" s="174">
        <f t="shared" si="114"/>
        <v>0.5</v>
      </c>
      <c r="Y232" s="174">
        <f t="shared" si="115"/>
        <v>0.5</v>
      </c>
      <c r="Z232" s="174">
        <f t="shared" si="116"/>
        <v>0.5</v>
      </c>
      <c r="AA232" s="174">
        <f t="shared" si="117"/>
        <v>-1</v>
      </c>
      <c r="AB232" s="174">
        <f t="shared" si="117"/>
        <v>0.5</v>
      </c>
      <c r="AC232" s="174">
        <f t="shared" si="117"/>
        <v>0.5</v>
      </c>
      <c r="AD232" s="174">
        <f t="shared" si="117"/>
        <v>0.5</v>
      </c>
      <c r="AE232" s="174">
        <f t="shared" si="118"/>
        <v>-1</v>
      </c>
      <c r="AF232" s="174">
        <f t="shared" si="119"/>
        <v>0.5</v>
      </c>
      <c r="AG232" s="174">
        <f t="shared" si="120"/>
        <v>0.5</v>
      </c>
      <c r="AH232" s="174">
        <f t="shared" si="121"/>
        <v>0.5</v>
      </c>
      <c r="AI232" s="174">
        <f t="shared" si="122"/>
        <v>-1</v>
      </c>
      <c r="AJ232" s="174">
        <f t="shared" si="123"/>
        <v>0.5</v>
      </c>
      <c r="AK232" s="174">
        <f t="shared" si="124"/>
        <v>0.5</v>
      </c>
      <c r="AL232" s="174">
        <f t="shared" si="125"/>
        <v>0.5</v>
      </c>
      <c r="AM232" s="174">
        <f t="shared" si="126"/>
        <v>-1</v>
      </c>
      <c r="AN232" s="174">
        <f t="shared" si="127"/>
        <v>0.5</v>
      </c>
      <c r="AO232" s="174">
        <f t="shared" si="128"/>
        <v>0.5</v>
      </c>
    </row>
    <row r="233" spans="1:66" outlineLevel="1">
      <c r="A233">
        <v>2</v>
      </c>
      <c r="C233" s="180">
        <v>-0.5</v>
      </c>
      <c r="D233" s="180">
        <v>1</v>
      </c>
      <c r="E233" s="180">
        <v>1</v>
      </c>
      <c r="F233" s="180">
        <v>1</v>
      </c>
      <c r="G233" s="174">
        <f t="shared" ref="G233:G236" si="129">C233</f>
        <v>-0.5</v>
      </c>
      <c r="H233" s="174">
        <f t="shared" si="106"/>
        <v>1</v>
      </c>
      <c r="I233" s="174">
        <f t="shared" si="106"/>
        <v>1</v>
      </c>
      <c r="J233" s="174">
        <f t="shared" si="106"/>
        <v>1</v>
      </c>
      <c r="K233" s="174">
        <f t="shared" si="106"/>
        <v>-0.5</v>
      </c>
      <c r="L233" s="174">
        <f t="shared" si="107"/>
        <v>1</v>
      </c>
      <c r="M233" s="174">
        <f t="shared" si="107"/>
        <v>1</v>
      </c>
      <c r="N233" s="174">
        <f t="shared" si="107"/>
        <v>1</v>
      </c>
      <c r="O233" s="174">
        <f t="shared" si="107"/>
        <v>-0.5</v>
      </c>
      <c r="P233" s="174">
        <f t="shared" si="108"/>
        <v>1</v>
      </c>
      <c r="Q233" s="174">
        <f t="shared" si="108"/>
        <v>1</v>
      </c>
      <c r="R233" s="174">
        <f t="shared" si="108"/>
        <v>1</v>
      </c>
      <c r="S233" s="174">
        <f t="shared" si="109"/>
        <v>-0.5</v>
      </c>
      <c r="T233" s="174">
        <f t="shared" si="110"/>
        <v>1</v>
      </c>
      <c r="U233" s="174">
        <f t="shared" si="111"/>
        <v>1</v>
      </c>
      <c r="V233" s="174">
        <f t="shared" si="112"/>
        <v>1</v>
      </c>
      <c r="W233" s="174">
        <f t="shared" si="113"/>
        <v>-0.5</v>
      </c>
      <c r="X233" s="174">
        <f t="shared" si="114"/>
        <v>1</v>
      </c>
      <c r="Y233" s="174">
        <f t="shared" si="115"/>
        <v>1</v>
      </c>
      <c r="Z233" s="174">
        <f t="shared" si="116"/>
        <v>1</v>
      </c>
      <c r="AA233" s="174">
        <f t="shared" si="117"/>
        <v>-0.5</v>
      </c>
      <c r="AB233" s="174">
        <f t="shared" si="117"/>
        <v>1</v>
      </c>
      <c r="AC233" s="174">
        <f t="shared" si="117"/>
        <v>1</v>
      </c>
      <c r="AD233" s="174">
        <f t="shared" si="117"/>
        <v>1</v>
      </c>
      <c r="AE233" s="174">
        <f t="shared" si="118"/>
        <v>-0.5</v>
      </c>
      <c r="AF233" s="174">
        <f t="shared" si="119"/>
        <v>1</v>
      </c>
      <c r="AG233" s="174">
        <f t="shared" si="120"/>
        <v>1</v>
      </c>
      <c r="AH233" s="174">
        <f t="shared" si="121"/>
        <v>1</v>
      </c>
      <c r="AI233" s="174">
        <f t="shared" si="122"/>
        <v>-0.5</v>
      </c>
      <c r="AJ233" s="174">
        <f t="shared" si="123"/>
        <v>1</v>
      </c>
      <c r="AK233" s="174">
        <f t="shared" si="124"/>
        <v>1</v>
      </c>
      <c r="AL233" s="174">
        <f t="shared" si="125"/>
        <v>1</v>
      </c>
      <c r="AM233" s="174">
        <f t="shared" si="126"/>
        <v>-0.5</v>
      </c>
      <c r="AN233" s="174">
        <f t="shared" si="127"/>
        <v>1</v>
      </c>
      <c r="AO233" s="174">
        <f t="shared" si="128"/>
        <v>1</v>
      </c>
    </row>
    <row r="234" spans="1:66" outlineLevel="1">
      <c r="A234">
        <v>3</v>
      </c>
      <c r="C234" s="180">
        <v>0</v>
      </c>
      <c r="D234" s="180">
        <v>1.5</v>
      </c>
      <c r="E234" s="180">
        <v>1.5</v>
      </c>
      <c r="F234" s="180">
        <v>1.5</v>
      </c>
      <c r="G234" s="174">
        <f t="shared" si="129"/>
        <v>0</v>
      </c>
      <c r="H234" s="174">
        <f t="shared" si="106"/>
        <v>1.5</v>
      </c>
      <c r="I234" s="174">
        <f t="shared" si="106"/>
        <v>1.5</v>
      </c>
      <c r="J234" s="174">
        <f t="shared" si="106"/>
        <v>1.5</v>
      </c>
      <c r="K234" s="174">
        <f t="shared" si="106"/>
        <v>0</v>
      </c>
      <c r="L234" s="174">
        <f t="shared" si="107"/>
        <v>1.5</v>
      </c>
      <c r="M234" s="174">
        <f t="shared" si="107"/>
        <v>1.5</v>
      </c>
      <c r="N234" s="174">
        <f t="shared" si="107"/>
        <v>1.5</v>
      </c>
      <c r="O234" s="174">
        <f t="shared" si="107"/>
        <v>0</v>
      </c>
      <c r="P234" s="174">
        <f t="shared" si="108"/>
        <v>1.5</v>
      </c>
      <c r="Q234" s="174">
        <f t="shared" si="108"/>
        <v>1.5</v>
      </c>
      <c r="R234" s="174">
        <f t="shared" si="108"/>
        <v>1.5</v>
      </c>
      <c r="S234" s="174">
        <f t="shared" si="109"/>
        <v>0</v>
      </c>
      <c r="T234" s="174">
        <f t="shared" si="110"/>
        <v>1.5</v>
      </c>
      <c r="U234" s="174">
        <f t="shared" si="111"/>
        <v>1.5</v>
      </c>
      <c r="V234" s="174">
        <f t="shared" si="112"/>
        <v>1.5</v>
      </c>
      <c r="W234" s="174">
        <f t="shared" si="113"/>
        <v>0</v>
      </c>
      <c r="X234" s="174">
        <f t="shared" si="114"/>
        <v>1.5</v>
      </c>
      <c r="Y234" s="174">
        <f t="shared" si="115"/>
        <v>1.5</v>
      </c>
      <c r="Z234" s="174">
        <f t="shared" si="116"/>
        <v>1.5</v>
      </c>
      <c r="AA234" s="174">
        <f t="shared" si="117"/>
        <v>0</v>
      </c>
      <c r="AB234" s="174">
        <f t="shared" si="117"/>
        <v>1.5</v>
      </c>
      <c r="AC234" s="174">
        <f t="shared" si="117"/>
        <v>1.5</v>
      </c>
      <c r="AD234" s="174">
        <f t="shared" si="117"/>
        <v>1.5</v>
      </c>
      <c r="AE234" s="174">
        <f t="shared" si="118"/>
        <v>0</v>
      </c>
      <c r="AF234" s="174">
        <f t="shared" si="119"/>
        <v>1.5</v>
      </c>
      <c r="AG234" s="174">
        <f t="shared" si="120"/>
        <v>1.5</v>
      </c>
      <c r="AH234" s="174">
        <f t="shared" si="121"/>
        <v>1.5</v>
      </c>
      <c r="AI234" s="174">
        <f t="shared" si="122"/>
        <v>0</v>
      </c>
      <c r="AJ234" s="174">
        <f t="shared" si="123"/>
        <v>1.5</v>
      </c>
      <c r="AK234" s="174">
        <f t="shared" si="124"/>
        <v>1.5</v>
      </c>
      <c r="AL234" s="174">
        <f t="shared" si="125"/>
        <v>1.5</v>
      </c>
      <c r="AM234" s="174">
        <f t="shared" si="126"/>
        <v>0</v>
      </c>
      <c r="AN234" s="174">
        <f t="shared" si="127"/>
        <v>1.5</v>
      </c>
      <c r="AO234" s="174">
        <f t="shared" si="128"/>
        <v>1.5</v>
      </c>
    </row>
    <row r="235" spans="1:66" outlineLevel="1">
      <c r="A235">
        <v>4</v>
      </c>
      <c r="C235" s="180">
        <v>0.5</v>
      </c>
      <c r="D235" s="174"/>
      <c r="E235" s="174"/>
      <c r="F235" s="174"/>
      <c r="G235" s="174">
        <f t="shared" si="129"/>
        <v>0.5</v>
      </c>
      <c r="H235" s="174"/>
      <c r="I235" s="174"/>
      <c r="J235" s="174"/>
      <c r="K235" s="174">
        <f t="shared" si="106"/>
        <v>0.5</v>
      </c>
      <c r="L235" s="174"/>
      <c r="M235" s="174"/>
      <c r="N235" s="174"/>
      <c r="O235" s="174">
        <f t="shared" si="107"/>
        <v>0.5</v>
      </c>
      <c r="P235" s="174"/>
      <c r="Q235" s="174"/>
      <c r="R235" s="174"/>
      <c r="S235" s="174">
        <f t="shared" si="109"/>
        <v>0.5</v>
      </c>
      <c r="T235" s="174"/>
      <c r="U235" s="174"/>
      <c r="V235" s="174"/>
      <c r="W235" s="174">
        <f t="shared" si="113"/>
        <v>0.5</v>
      </c>
      <c r="X235" s="174"/>
      <c r="Y235" s="174"/>
      <c r="Z235" s="174"/>
      <c r="AA235" s="174"/>
      <c r="AB235" s="174"/>
      <c r="AC235" s="174"/>
      <c r="AD235" s="174"/>
      <c r="AE235" s="174"/>
      <c r="AF235" s="174"/>
      <c r="AG235" s="174"/>
      <c r="AH235" s="174"/>
      <c r="AI235" s="174"/>
      <c r="AJ235" s="174"/>
      <c r="AK235" s="174"/>
      <c r="AL235" s="174"/>
      <c r="AM235" s="174"/>
      <c r="AN235" s="174"/>
      <c r="AO235" s="174"/>
    </row>
    <row r="236" spans="1:66" outlineLevel="1">
      <c r="A236">
        <v>5</v>
      </c>
      <c r="C236" s="180">
        <v>1</v>
      </c>
      <c r="D236" s="174"/>
      <c r="E236" s="174"/>
      <c r="F236" s="174"/>
      <c r="G236" s="174">
        <f t="shared" si="129"/>
        <v>1</v>
      </c>
      <c r="H236" s="174"/>
      <c r="I236" s="174"/>
      <c r="J236" s="174"/>
      <c r="K236" s="174">
        <f t="shared" si="106"/>
        <v>1</v>
      </c>
      <c r="L236" s="174"/>
      <c r="M236" s="174"/>
      <c r="N236" s="174"/>
      <c r="O236" s="174">
        <f t="shared" si="107"/>
        <v>1</v>
      </c>
      <c r="P236" s="174"/>
      <c r="Q236" s="174"/>
      <c r="R236" s="174"/>
      <c r="S236" s="174">
        <f t="shared" si="109"/>
        <v>1</v>
      </c>
      <c r="T236" s="174"/>
      <c r="U236" s="174"/>
      <c r="V236" s="174"/>
      <c r="W236" s="174">
        <f t="shared" si="113"/>
        <v>1</v>
      </c>
      <c r="X236" s="174"/>
      <c r="Y236" s="174"/>
      <c r="Z236" s="174"/>
      <c r="AA236" s="174"/>
      <c r="AB236" s="174"/>
      <c r="AC236" s="174"/>
      <c r="AD236" s="174"/>
      <c r="AE236" s="174"/>
      <c r="AF236" s="174"/>
      <c r="AG236" s="174"/>
      <c r="AH236" s="174"/>
      <c r="AI236" s="174"/>
      <c r="AJ236" s="174"/>
      <c r="AK236" s="174"/>
      <c r="AL236" s="174"/>
      <c r="AM236" s="174"/>
      <c r="AN236" s="174"/>
      <c r="AO236" s="174"/>
    </row>
    <row r="237" spans="1:66" outlineLevel="1"/>
    <row r="239" spans="1:66">
      <c r="A239" s="254" t="s">
        <v>1182</v>
      </c>
    </row>
    <row r="240" spans="1:66">
      <c r="A240" s="254"/>
      <c r="B240" s="253"/>
      <c r="C240" s="126" t="s">
        <v>1750</v>
      </c>
      <c r="D240" s="126"/>
      <c r="E240" s="126"/>
      <c r="F240" s="126"/>
      <c r="G240" s="126"/>
      <c r="H240" s="126"/>
      <c r="I240" s="126"/>
      <c r="J240" s="126"/>
      <c r="K240" s="126"/>
      <c r="L240" s="126"/>
      <c r="M240" s="126"/>
      <c r="N240" s="126"/>
      <c r="O240" s="126"/>
      <c r="P240" s="126"/>
      <c r="Q240" s="126"/>
      <c r="R240" s="126"/>
      <c r="S240" s="454" t="s">
        <v>950</v>
      </c>
      <c r="T240" s="126"/>
      <c r="U240" s="126"/>
      <c r="V240" s="126"/>
      <c r="W240" s="126"/>
      <c r="X240" s="126"/>
      <c r="Y240" s="126"/>
      <c r="Z240" s="126"/>
      <c r="AA240" s="126"/>
      <c r="AB240" s="126"/>
      <c r="AC240" s="126"/>
      <c r="AD240" s="126"/>
      <c r="AE240" s="126"/>
      <c r="AF240" s="126"/>
      <c r="AG240" s="126"/>
      <c r="AH240" s="466"/>
      <c r="AI240" s="454" t="s">
        <v>951</v>
      </c>
      <c r="AJ240" s="126"/>
      <c r="AK240" s="126"/>
      <c r="AL240" s="126"/>
      <c r="AM240" s="126"/>
      <c r="AN240" s="126"/>
      <c r="AO240" s="126"/>
      <c r="AP240" s="126"/>
      <c r="AQ240" s="126"/>
      <c r="AR240" s="126"/>
      <c r="AS240" s="126"/>
      <c r="AT240" s="126"/>
      <c r="AU240" s="126"/>
      <c r="AV240" s="126"/>
      <c r="AW240" s="126"/>
      <c r="AX240" s="466"/>
      <c r="AY240" s="454" t="s">
        <v>952</v>
      </c>
      <c r="AZ240" s="126"/>
      <c r="BA240" s="126"/>
      <c r="BB240" s="126"/>
      <c r="BC240" s="126"/>
      <c r="BD240" s="126"/>
      <c r="BE240" s="126"/>
      <c r="BF240" s="126"/>
      <c r="BG240" s="126"/>
      <c r="BH240" s="126"/>
      <c r="BI240" s="126"/>
      <c r="BJ240" s="126"/>
      <c r="BK240" s="126"/>
      <c r="BL240" s="126"/>
      <c r="BM240" s="126"/>
      <c r="BN240" s="466"/>
    </row>
    <row r="241" spans="1:67">
      <c r="A241" s="254"/>
      <c r="B241" s="253"/>
      <c r="C241" s="126" t="s">
        <v>1123</v>
      </c>
      <c r="D241" s="126"/>
      <c r="E241" s="126"/>
      <c r="F241" s="126"/>
      <c r="G241" s="126" t="s">
        <v>1124</v>
      </c>
      <c r="H241" s="126"/>
      <c r="I241" s="126"/>
      <c r="J241" s="126"/>
      <c r="K241" s="126" t="s">
        <v>1125</v>
      </c>
      <c r="L241" s="126"/>
      <c r="M241" s="126"/>
      <c r="N241" s="126"/>
      <c r="O241" s="126" t="s">
        <v>876</v>
      </c>
      <c r="P241" s="126"/>
      <c r="Q241" s="126"/>
      <c r="R241" s="126"/>
      <c r="S241" s="454" t="s">
        <v>1123</v>
      </c>
      <c r="T241" s="126"/>
      <c r="U241" s="126"/>
      <c r="V241" s="126"/>
      <c r="W241" s="126" t="s">
        <v>1124</v>
      </c>
      <c r="X241" s="126"/>
      <c r="Y241" s="126"/>
      <c r="Z241" s="126"/>
      <c r="AA241" s="126" t="s">
        <v>1125</v>
      </c>
      <c r="AB241" s="126"/>
      <c r="AC241" s="126"/>
      <c r="AD241" s="126"/>
      <c r="AE241" s="126" t="s">
        <v>876</v>
      </c>
      <c r="AF241" s="126"/>
      <c r="AG241" s="126"/>
      <c r="AH241" s="466"/>
      <c r="AI241" s="454" t="s">
        <v>1123</v>
      </c>
      <c r="AJ241" s="126"/>
      <c r="AK241" s="126"/>
      <c r="AL241" s="126"/>
      <c r="AM241" s="126" t="s">
        <v>1124</v>
      </c>
      <c r="AN241" s="126"/>
      <c r="AO241" s="126"/>
      <c r="AP241" s="126"/>
      <c r="AQ241" s="126" t="s">
        <v>1125</v>
      </c>
      <c r="AR241" s="126"/>
      <c r="AS241" s="126"/>
      <c r="AT241" s="126"/>
      <c r="AU241" s="126" t="s">
        <v>876</v>
      </c>
      <c r="AV241" s="126"/>
      <c r="AW241" s="126"/>
      <c r="AX241" s="466"/>
      <c r="AY241" s="454" t="s">
        <v>1123</v>
      </c>
      <c r="AZ241" s="126"/>
      <c r="BA241" s="126"/>
      <c r="BB241" s="126"/>
      <c r="BC241" s="126" t="s">
        <v>1124</v>
      </c>
      <c r="BD241" s="126"/>
      <c r="BE241" s="126"/>
      <c r="BF241" s="126"/>
      <c r="BG241" s="126" t="s">
        <v>1125</v>
      </c>
      <c r="BH241" s="126"/>
      <c r="BI241" s="126"/>
      <c r="BJ241" s="126"/>
      <c r="BK241" s="126" t="s">
        <v>876</v>
      </c>
      <c r="BL241" s="126"/>
      <c r="BM241" s="126"/>
      <c r="BN241" s="466"/>
    </row>
    <row r="242" spans="1:67">
      <c r="A242" s="254"/>
      <c r="B242" s="253"/>
      <c r="C242" s="21" t="s">
        <v>1437</v>
      </c>
      <c r="D242" s="21" t="s">
        <v>1438</v>
      </c>
      <c r="E242" s="21" t="s">
        <v>1439</v>
      </c>
      <c r="F242" s="21" t="s">
        <v>1440</v>
      </c>
      <c r="G242" s="21" t="s">
        <v>1437</v>
      </c>
      <c r="H242" s="21" t="s">
        <v>1438</v>
      </c>
      <c r="I242" s="21" t="s">
        <v>1439</v>
      </c>
      <c r="J242" s="21" t="s">
        <v>1440</v>
      </c>
      <c r="K242" s="21" t="s">
        <v>1437</v>
      </c>
      <c r="L242" s="21" t="s">
        <v>1438</v>
      </c>
      <c r="M242" s="21" t="s">
        <v>1439</v>
      </c>
      <c r="N242" s="21" t="s">
        <v>1440</v>
      </c>
      <c r="O242" s="21" t="s">
        <v>1437</v>
      </c>
      <c r="P242" s="21" t="s">
        <v>1438</v>
      </c>
      <c r="Q242" s="21" t="s">
        <v>1439</v>
      </c>
      <c r="R242" s="21" t="s">
        <v>1440</v>
      </c>
      <c r="S242" s="454"/>
      <c r="T242" s="126"/>
      <c r="U242" s="126"/>
      <c r="V242" s="126"/>
      <c r="W242" s="126"/>
      <c r="X242" s="126"/>
      <c r="Y242" s="126"/>
      <c r="Z242" s="126"/>
      <c r="AA242" s="126"/>
      <c r="AB242" s="126"/>
      <c r="AC242" s="126"/>
      <c r="AD242" s="126"/>
      <c r="AE242" s="126"/>
      <c r="AF242" s="126"/>
      <c r="AG242" s="126"/>
      <c r="AH242" s="466"/>
      <c r="AI242" s="454"/>
      <c r="AJ242" s="126"/>
      <c r="AK242" s="126"/>
      <c r="AL242" s="126"/>
      <c r="AM242" s="126"/>
      <c r="AN242" s="126"/>
      <c r="AO242" s="126"/>
      <c r="AP242" s="126"/>
      <c r="AQ242" s="126"/>
      <c r="AR242" s="126"/>
      <c r="AS242" s="126"/>
      <c r="AT242" s="126"/>
      <c r="AU242" s="126"/>
      <c r="AV242" s="126"/>
      <c r="AW242" s="126"/>
      <c r="AX242" s="466"/>
      <c r="AY242" s="454"/>
      <c r="AZ242" s="126"/>
      <c r="BA242" s="126"/>
      <c r="BB242" s="126"/>
      <c r="BC242" s="126"/>
      <c r="BD242" s="126"/>
      <c r="BE242" s="126"/>
      <c r="BF242" s="126"/>
      <c r="BG242" s="126"/>
      <c r="BH242" s="126"/>
      <c r="BI242" s="126"/>
      <c r="BJ242" s="126"/>
      <c r="BK242" s="126"/>
      <c r="BL242" s="126"/>
      <c r="BM242" s="126"/>
      <c r="BN242" s="466"/>
    </row>
    <row r="243" spans="1:67" ht="24.75" outlineLevel="1">
      <c r="B243" s="53" t="str">
        <f>"Timing 1 - Wean to Join
"&amp;$B$194&amp;""</f>
        <v>Timing 1 - Wean to Join
Standard (7mo)</v>
      </c>
      <c r="C243" s="428">
        <f t="shared" ref="C243:R266" si="130">CHOOSE(d.Region,S243,AI243,AY243)</f>
        <v>0</v>
      </c>
      <c r="D243" s="428">
        <f t="shared" si="130"/>
        <v>0</v>
      </c>
      <c r="E243" s="428">
        <f t="shared" si="130"/>
        <v>0</v>
      </c>
      <c r="F243" s="428">
        <f t="shared" si="130"/>
        <v>0</v>
      </c>
      <c r="G243" s="428">
        <f t="shared" si="130"/>
        <v>0</v>
      </c>
      <c r="H243" s="428">
        <f t="shared" si="130"/>
        <v>0</v>
      </c>
      <c r="I243" s="428">
        <f t="shared" si="130"/>
        <v>0</v>
      </c>
      <c r="J243" s="428">
        <f t="shared" si="130"/>
        <v>0</v>
      </c>
      <c r="K243" s="428">
        <f t="shared" si="130"/>
        <v>0</v>
      </c>
      <c r="L243" s="428">
        <f t="shared" si="130"/>
        <v>0</v>
      </c>
      <c r="M243" s="428">
        <f t="shared" si="130"/>
        <v>0</v>
      </c>
      <c r="N243" s="428">
        <f t="shared" si="130"/>
        <v>0</v>
      </c>
      <c r="O243" s="428">
        <f t="shared" si="130"/>
        <v>0</v>
      </c>
      <c r="P243" s="428">
        <f t="shared" si="130"/>
        <v>0</v>
      </c>
      <c r="Q243" s="428">
        <f t="shared" si="130"/>
        <v>0</v>
      </c>
      <c r="R243" s="445">
        <f t="shared" si="130"/>
        <v>0</v>
      </c>
      <c r="S243" s="455"/>
      <c r="T243" s="324"/>
      <c r="U243" s="324"/>
      <c r="V243" s="324"/>
      <c r="W243" s="324"/>
      <c r="X243" s="324"/>
      <c r="Y243" s="324"/>
      <c r="Z243" s="324"/>
      <c r="AA243" s="324"/>
      <c r="AB243" s="324"/>
      <c r="AC243" s="324"/>
      <c r="AD243" s="324"/>
      <c r="AE243" s="324"/>
      <c r="AF243" s="324"/>
      <c r="AG243" s="324"/>
      <c r="AH243" s="467"/>
      <c r="AI243" s="455"/>
      <c r="AJ243" s="324"/>
      <c r="AK243" s="324"/>
      <c r="AL243" s="324"/>
      <c r="AM243" s="324"/>
      <c r="AN243" s="324"/>
      <c r="AO243" s="324"/>
      <c r="AP243" s="324"/>
      <c r="AQ243" s="324"/>
      <c r="AR243" s="324"/>
      <c r="AS243" s="324"/>
      <c r="AT243" s="324"/>
      <c r="AU243" s="324"/>
      <c r="AV243" s="324"/>
      <c r="AW243" s="324"/>
      <c r="AX243" s="467"/>
      <c r="AY243" s="455"/>
      <c r="AZ243" s="324"/>
      <c r="BA243" s="324"/>
      <c r="BB243" s="324"/>
      <c r="BC243" s="324"/>
      <c r="BD243" s="324"/>
      <c r="BE243" s="324"/>
      <c r="BF243" s="324"/>
      <c r="BG243" s="324"/>
      <c r="BH243" s="324"/>
      <c r="BI243" s="324"/>
      <c r="BJ243" s="324"/>
      <c r="BK243" s="324"/>
      <c r="BL243" s="324"/>
      <c r="BM243" s="324"/>
      <c r="BN243" s="467"/>
      <c r="BO243" s="429" t="s">
        <v>1442</v>
      </c>
    </row>
    <row r="244" spans="1:67" outlineLevel="1">
      <c r="B244" s="54" t="str">
        <f>$B$195&amp;""</f>
        <v>Early</v>
      </c>
      <c r="C244" s="430">
        <f t="shared" si="130"/>
        <v>0</v>
      </c>
      <c r="D244" s="430">
        <f t="shared" si="130"/>
        <v>0</v>
      </c>
      <c r="E244" s="430">
        <f t="shared" si="130"/>
        <v>0</v>
      </c>
      <c r="F244" s="430">
        <f t="shared" si="130"/>
        <v>0</v>
      </c>
      <c r="G244" s="430">
        <f t="shared" si="130"/>
        <v>0</v>
      </c>
      <c r="H244" s="430">
        <f t="shared" si="130"/>
        <v>0</v>
      </c>
      <c r="I244" s="430">
        <f t="shared" si="130"/>
        <v>0</v>
      </c>
      <c r="J244" s="430">
        <f t="shared" si="130"/>
        <v>0</v>
      </c>
      <c r="K244" s="430">
        <f t="shared" si="130"/>
        <v>0</v>
      </c>
      <c r="L244" s="430">
        <f t="shared" si="130"/>
        <v>0</v>
      </c>
      <c r="M244" s="430">
        <f t="shared" si="130"/>
        <v>0</v>
      </c>
      <c r="N244" s="430">
        <f t="shared" si="130"/>
        <v>0</v>
      </c>
      <c r="O244" s="430">
        <f t="shared" si="130"/>
        <v>0</v>
      </c>
      <c r="P244" s="430">
        <f t="shared" si="130"/>
        <v>0</v>
      </c>
      <c r="Q244" s="430">
        <f t="shared" si="130"/>
        <v>0</v>
      </c>
      <c r="R244" s="446">
        <f t="shared" si="130"/>
        <v>0</v>
      </c>
      <c r="S244" s="456"/>
      <c r="T244" s="457"/>
      <c r="U244" s="457"/>
      <c r="V244" s="457"/>
      <c r="W244" s="457"/>
      <c r="X244" s="457"/>
      <c r="Y244" s="457"/>
      <c r="Z244" s="457"/>
      <c r="AA244" s="457"/>
      <c r="AB244" s="457"/>
      <c r="AC244" s="457"/>
      <c r="AD244" s="457"/>
      <c r="AE244" s="457"/>
      <c r="AF244" s="457"/>
      <c r="AG244" s="457"/>
      <c r="AH244" s="468"/>
      <c r="AI244" s="456"/>
      <c r="AJ244" s="457"/>
      <c r="AK244" s="457"/>
      <c r="AL244" s="457"/>
      <c r="AM244" s="457"/>
      <c r="AN244" s="457"/>
      <c r="AO244" s="457"/>
      <c r="AP244" s="457"/>
      <c r="AQ244" s="457"/>
      <c r="AR244" s="457"/>
      <c r="AS244" s="457"/>
      <c r="AT244" s="457"/>
      <c r="AU244" s="457"/>
      <c r="AV244" s="457"/>
      <c r="AW244" s="457"/>
      <c r="AX244" s="468"/>
      <c r="AY244" s="456"/>
      <c r="AZ244" s="457"/>
      <c r="BA244" s="457"/>
      <c r="BB244" s="457"/>
      <c r="BC244" s="457"/>
      <c r="BD244" s="457"/>
      <c r="BE244" s="457"/>
      <c r="BF244" s="457"/>
      <c r="BG244" s="457"/>
      <c r="BH244" s="457"/>
      <c r="BI244" s="457"/>
      <c r="BJ244" s="457"/>
      <c r="BK244" s="457"/>
      <c r="BL244" s="457"/>
      <c r="BM244" s="457"/>
      <c r="BN244" s="468"/>
      <c r="BO244" s="65"/>
    </row>
    <row r="245" spans="1:67" outlineLevel="1">
      <c r="B245" s="54" t="str">
        <f>$B$196&amp;""</f>
        <v>Middle</v>
      </c>
      <c r="C245" s="430">
        <f t="shared" si="130"/>
        <v>0</v>
      </c>
      <c r="D245" s="430">
        <f t="shared" si="130"/>
        <v>0</v>
      </c>
      <c r="E245" s="430">
        <f t="shared" si="130"/>
        <v>0</v>
      </c>
      <c r="F245" s="430">
        <f t="shared" si="130"/>
        <v>0</v>
      </c>
      <c r="G245" s="430">
        <f t="shared" si="130"/>
        <v>0</v>
      </c>
      <c r="H245" s="430">
        <f t="shared" si="130"/>
        <v>0</v>
      </c>
      <c r="I245" s="430">
        <f t="shared" si="130"/>
        <v>0</v>
      </c>
      <c r="J245" s="430">
        <f t="shared" si="130"/>
        <v>0</v>
      </c>
      <c r="K245" s="430">
        <f t="shared" si="130"/>
        <v>0</v>
      </c>
      <c r="L245" s="430">
        <f t="shared" si="130"/>
        <v>0</v>
      </c>
      <c r="M245" s="430">
        <f t="shared" si="130"/>
        <v>0</v>
      </c>
      <c r="N245" s="430">
        <f t="shared" si="130"/>
        <v>0</v>
      </c>
      <c r="O245" s="430">
        <f t="shared" si="130"/>
        <v>0</v>
      </c>
      <c r="P245" s="430">
        <f t="shared" si="130"/>
        <v>0</v>
      </c>
      <c r="Q245" s="430">
        <f t="shared" si="130"/>
        <v>0</v>
      </c>
      <c r="R245" s="446">
        <f t="shared" si="130"/>
        <v>0</v>
      </c>
      <c r="S245" s="456"/>
      <c r="T245" s="457"/>
      <c r="U245" s="457"/>
      <c r="V245" s="457"/>
      <c r="W245" s="457"/>
      <c r="X245" s="457"/>
      <c r="Y245" s="457"/>
      <c r="Z245" s="457"/>
      <c r="AA245" s="457"/>
      <c r="AB245" s="457"/>
      <c r="AC245" s="457"/>
      <c r="AD245" s="457"/>
      <c r="AE245" s="457"/>
      <c r="AF245" s="457"/>
      <c r="AG245" s="457"/>
      <c r="AH245" s="468"/>
      <c r="AI245" s="456"/>
      <c r="AJ245" s="457"/>
      <c r="AK245" s="457"/>
      <c r="AL245" s="457"/>
      <c r="AM245" s="457"/>
      <c r="AN245" s="457"/>
      <c r="AO245" s="457"/>
      <c r="AP245" s="457"/>
      <c r="AQ245" s="457"/>
      <c r="AR245" s="457"/>
      <c r="AS245" s="457"/>
      <c r="AT245" s="457"/>
      <c r="AU245" s="457"/>
      <c r="AV245" s="457"/>
      <c r="AW245" s="457"/>
      <c r="AX245" s="468"/>
      <c r="AY245" s="456"/>
      <c r="AZ245" s="457"/>
      <c r="BA245" s="457"/>
      <c r="BB245" s="457"/>
      <c r="BC245" s="457"/>
      <c r="BD245" s="457"/>
      <c r="BE245" s="457"/>
      <c r="BF245" s="457"/>
      <c r="BG245" s="457"/>
      <c r="BH245" s="457"/>
      <c r="BI245" s="457"/>
      <c r="BJ245" s="457"/>
      <c r="BK245" s="457"/>
      <c r="BL245" s="457"/>
      <c r="BM245" s="457"/>
      <c r="BN245" s="468"/>
      <c r="BO245" s="65"/>
    </row>
    <row r="246" spans="1:67" outlineLevel="1">
      <c r="B246" s="54" t="str">
        <f>$B$197&amp;""</f>
        <v>Late</v>
      </c>
      <c r="C246" s="430">
        <f t="shared" si="130"/>
        <v>0</v>
      </c>
      <c r="D246" s="430">
        <f t="shared" si="130"/>
        <v>0</v>
      </c>
      <c r="E246" s="430">
        <f t="shared" si="130"/>
        <v>0</v>
      </c>
      <c r="F246" s="430">
        <f t="shared" si="130"/>
        <v>0</v>
      </c>
      <c r="G246" s="430">
        <f t="shared" si="130"/>
        <v>0</v>
      </c>
      <c r="H246" s="430">
        <f t="shared" si="130"/>
        <v>0</v>
      </c>
      <c r="I246" s="430">
        <f t="shared" si="130"/>
        <v>0</v>
      </c>
      <c r="J246" s="430">
        <f t="shared" si="130"/>
        <v>0</v>
      </c>
      <c r="K246" s="430">
        <f t="shared" si="130"/>
        <v>0</v>
      </c>
      <c r="L246" s="430">
        <f t="shared" si="130"/>
        <v>0</v>
      </c>
      <c r="M246" s="430">
        <f t="shared" si="130"/>
        <v>0</v>
      </c>
      <c r="N246" s="430">
        <f t="shared" si="130"/>
        <v>0</v>
      </c>
      <c r="O246" s="430">
        <f t="shared" si="130"/>
        <v>0</v>
      </c>
      <c r="P246" s="430">
        <f t="shared" si="130"/>
        <v>0</v>
      </c>
      <c r="Q246" s="430">
        <f t="shared" si="130"/>
        <v>0</v>
      </c>
      <c r="R246" s="446">
        <f t="shared" si="130"/>
        <v>0</v>
      </c>
      <c r="S246" s="456"/>
      <c r="T246" s="457"/>
      <c r="U246" s="457"/>
      <c r="V246" s="457"/>
      <c r="W246" s="457"/>
      <c r="X246" s="457"/>
      <c r="Y246" s="457"/>
      <c r="Z246" s="457"/>
      <c r="AA246" s="457"/>
      <c r="AB246" s="457"/>
      <c r="AC246" s="457"/>
      <c r="AD246" s="457"/>
      <c r="AE246" s="457"/>
      <c r="AF246" s="457"/>
      <c r="AG246" s="457"/>
      <c r="AH246" s="468"/>
      <c r="AI246" s="456"/>
      <c r="AJ246" s="457"/>
      <c r="AK246" s="457"/>
      <c r="AL246" s="457"/>
      <c r="AM246" s="457"/>
      <c r="AN246" s="457"/>
      <c r="AO246" s="457"/>
      <c r="AP246" s="457"/>
      <c r="AQ246" s="457"/>
      <c r="AR246" s="457"/>
      <c r="AS246" s="457"/>
      <c r="AT246" s="457"/>
      <c r="AU246" s="457"/>
      <c r="AV246" s="457"/>
      <c r="AW246" s="457"/>
      <c r="AX246" s="468"/>
      <c r="AY246" s="456"/>
      <c r="AZ246" s="457"/>
      <c r="BA246" s="457"/>
      <c r="BB246" s="457"/>
      <c r="BC246" s="457"/>
      <c r="BD246" s="457"/>
      <c r="BE246" s="457"/>
      <c r="BF246" s="457"/>
      <c r="BG246" s="457"/>
      <c r="BH246" s="457"/>
      <c r="BI246" s="457"/>
      <c r="BJ246" s="457"/>
      <c r="BK246" s="457"/>
      <c r="BL246" s="457"/>
      <c r="BM246" s="457"/>
      <c r="BN246" s="468"/>
      <c r="BO246" s="65"/>
    </row>
    <row r="247" spans="1:67" outlineLevel="1">
      <c r="B247" s="54" t="s">
        <v>1589</v>
      </c>
      <c r="C247" s="430">
        <f t="shared" ref="C247:C249" si="131">CHOOSE(d.Region,S247,AI247,AY247)</f>
        <v>0</v>
      </c>
      <c r="D247" s="430">
        <f t="shared" ref="D247:D249" si="132">CHOOSE(d.Region,T247,AJ247,AZ247)</f>
        <v>0</v>
      </c>
      <c r="E247" s="430">
        <f t="shared" ref="E247:E249" si="133">CHOOSE(d.Region,U247,AK247,BA247)</f>
        <v>0</v>
      </c>
      <c r="F247" s="430">
        <f t="shared" ref="F247:F249" si="134">CHOOSE(d.Region,V247,AL247,BB247)</f>
        <v>0</v>
      </c>
      <c r="G247" s="430">
        <f t="shared" ref="G247:G249" si="135">CHOOSE(d.Region,W247,AM247,BC247)</f>
        <v>0</v>
      </c>
      <c r="H247" s="430">
        <f t="shared" ref="H247:H249" si="136">CHOOSE(d.Region,X247,AN247,BD247)</f>
        <v>0</v>
      </c>
      <c r="I247" s="430">
        <f t="shared" ref="I247:I249" si="137">CHOOSE(d.Region,Y247,AO247,BE247)</f>
        <v>0</v>
      </c>
      <c r="J247" s="430">
        <f t="shared" ref="J247:J249" si="138">CHOOSE(d.Region,Z247,AP247,BF247)</f>
        <v>0</v>
      </c>
      <c r="K247" s="430">
        <f t="shared" ref="K247:K249" si="139">CHOOSE(d.Region,AA247,AQ247,BG247)</f>
        <v>0</v>
      </c>
      <c r="L247" s="430">
        <f t="shared" ref="L247:L249" si="140">CHOOSE(d.Region,AB247,AR247,BH247)</f>
        <v>0</v>
      </c>
      <c r="M247" s="430">
        <f t="shared" ref="M247:M249" si="141">CHOOSE(d.Region,AC247,AS247,BI247)</f>
        <v>0</v>
      </c>
      <c r="N247" s="430">
        <f t="shared" ref="N247:N249" si="142">CHOOSE(d.Region,AD247,AT247,BJ247)</f>
        <v>0</v>
      </c>
      <c r="O247" s="430">
        <f t="shared" ref="O247:O249" si="143">CHOOSE(d.Region,AE247,AU247,BK247)</f>
        <v>0</v>
      </c>
      <c r="P247" s="430">
        <f t="shared" ref="P247:P249" si="144">CHOOSE(d.Region,AF247,AV247,BL247)</f>
        <v>0</v>
      </c>
      <c r="Q247" s="430">
        <f t="shared" ref="Q247:Q249" si="145">CHOOSE(d.Region,AG247,AW247,BM247)</f>
        <v>0</v>
      </c>
      <c r="R247" s="446">
        <f t="shared" ref="R247:R249" si="146">CHOOSE(d.Region,AH247,AX247,BN247)</f>
        <v>0</v>
      </c>
      <c r="S247" s="487"/>
      <c r="T247" s="488"/>
      <c r="U247" s="488"/>
      <c r="V247" s="488"/>
      <c r="W247" s="488"/>
      <c r="X247" s="488"/>
      <c r="Y247" s="488"/>
      <c r="Z247" s="488"/>
      <c r="AA247" s="488"/>
      <c r="AB247" s="488"/>
      <c r="AC247" s="488"/>
      <c r="AD247" s="488"/>
      <c r="AE247" s="488"/>
      <c r="AF247" s="488"/>
      <c r="AG247" s="488"/>
      <c r="AH247" s="489"/>
      <c r="AI247" s="487"/>
      <c r="AJ247" s="488"/>
      <c r="AK247" s="488"/>
      <c r="AL247" s="488"/>
      <c r="AM247" s="488"/>
      <c r="AN247" s="488"/>
      <c r="AO247" s="488"/>
      <c r="AP247" s="488"/>
      <c r="AQ247" s="488"/>
      <c r="AR247" s="488"/>
      <c r="AS247" s="488"/>
      <c r="AT247" s="488"/>
      <c r="AU247" s="488"/>
      <c r="AV247" s="488"/>
      <c r="AW247" s="488"/>
      <c r="AX247" s="489"/>
      <c r="AY247" s="487"/>
      <c r="AZ247" s="488"/>
      <c r="BA247" s="488"/>
      <c r="BB247" s="488"/>
      <c r="BC247" s="488"/>
      <c r="BD247" s="488"/>
      <c r="BE247" s="488"/>
      <c r="BF247" s="488"/>
      <c r="BG247" s="488"/>
      <c r="BH247" s="488"/>
      <c r="BI247" s="488"/>
      <c r="BJ247" s="488"/>
      <c r="BK247" s="488"/>
      <c r="BL247" s="488"/>
      <c r="BM247" s="488"/>
      <c r="BN247" s="489"/>
      <c r="BO247" s="65"/>
    </row>
    <row r="248" spans="1:67" outlineLevel="1">
      <c r="B248" s="54" t="str">
        <f t="shared" ref="B248" si="147">$B$199&amp;""</f>
        <v>7mo with 0% mated</v>
      </c>
      <c r="C248" s="430">
        <f t="shared" si="131"/>
        <v>0</v>
      </c>
      <c r="D248" s="430">
        <f t="shared" si="132"/>
        <v>0</v>
      </c>
      <c r="E248" s="430">
        <f t="shared" si="133"/>
        <v>0</v>
      </c>
      <c r="F248" s="430">
        <f t="shared" si="134"/>
        <v>0</v>
      </c>
      <c r="G248" s="430">
        <f t="shared" si="135"/>
        <v>0</v>
      </c>
      <c r="H248" s="430">
        <f t="shared" si="136"/>
        <v>0</v>
      </c>
      <c r="I248" s="430">
        <f t="shared" si="137"/>
        <v>0</v>
      </c>
      <c r="J248" s="430">
        <f t="shared" si="138"/>
        <v>0</v>
      </c>
      <c r="K248" s="430">
        <f t="shared" si="139"/>
        <v>0</v>
      </c>
      <c r="L248" s="430">
        <f t="shared" si="140"/>
        <v>0</v>
      </c>
      <c r="M248" s="430">
        <f t="shared" si="141"/>
        <v>0</v>
      </c>
      <c r="N248" s="430">
        <f t="shared" si="142"/>
        <v>0</v>
      </c>
      <c r="O248" s="430">
        <f t="shared" si="143"/>
        <v>0</v>
      </c>
      <c r="P248" s="430">
        <f t="shared" si="144"/>
        <v>0</v>
      </c>
      <c r="Q248" s="430">
        <f t="shared" si="145"/>
        <v>0</v>
      </c>
      <c r="R248" s="446">
        <f t="shared" si="146"/>
        <v>0</v>
      </c>
      <c r="S248" s="487"/>
      <c r="T248" s="488"/>
      <c r="U248" s="488"/>
      <c r="V248" s="488"/>
      <c r="W248" s="488"/>
      <c r="X248" s="488"/>
      <c r="Y248" s="488"/>
      <c r="Z248" s="488"/>
      <c r="AA248" s="488"/>
      <c r="AB248" s="488"/>
      <c r="AC248" s="488"/>
      <c r="AD248" s="488"/>
      <c r="AE248" s="488"/>
      <c r="AF248" s="488"/>
      <c r="AG248" s="488"/>
      <c r="AH248" s="489"/>
      <c r="AI248" s="487"/>
      <c r="AJ248" s="488"/>
      <c r="AK248" s="488"/>
      <c r="AL248" s="488"/>
      <c r="AM248" s="488"/>
      <c r="AN248" s="488"/>
      <c r="AO248" s="488"/>
      <c r="AP248" s="488"/>
      <c r="AQ248" s="488"/>
      <c r="AR248" s="488"/>
      <c r="AS248" s="488"/>
      <c r="AT248" s="488"/>
      <c r="AU248" s="488"/>
      <c r="AV248" s="488"/>
      <c r="AW248" s="488"/>
      <c r="AX248" s="489"/>
      <c r="AY248" s="487"/>
      <c r="AZ248" s="488"/>
      <c r="BA248" s="488"/>
      <c r="BB248" s="488"/>
      <c r="BC248" s="488"/>
      <c r="BD248" s="488"/>
      <c r="BE248" s="488"/>
      <c r="BF248" s="488"/>
      <c r="BG248" s="488"/>
      <c r="BH248" s="488"/>
      <c r="BI248" s="488"/>
      <c r="BJ248" s="488"/>
      <c r="BK248" s="488"/>
      <c r="BL248" s="488"/>
      <c r="BM248" s="488"/>
      <c r="BN248" s="489"/>
      <c r="BO248" s="65"/>
    </row>
    <row r="249" spans="1:67" outlineLevel="1">
      <c r="B249" s="54" t="s">
        <v>1749</v>
      </c>
      <c r="C249" s="430">
        <f t="shared" si="131"/>
        <v>0</v>
      </c>
      <c r="D249" s="430">
        <f t="shared" si="132"/>
        <v>0</v>
      </c>
      <c r="E249" s="430">
        <f t="shared" si="133"/>
        <v>0</v>
      </c>
      <c r="F249" s="430">
        <f t="shared" si="134"/>
        <v>0</v>
      </c>
      <c r="G249" s="430">
        <f t="shared" si="135"/>
        <v>0</v>
      </c>
      <c r="H249" s="430">
        <f t="shared" si="136"/>
        <v>0</v>
      </c>
      <c r="I249" s="430">
        <f t="shared" si="137"/>
        <v>0</v>
      </c>
      <c r="J249" s="430">
        <f t="shared" si="138"/>
        <v>0</v>
      </c>
      <c r="K249" s="430">
        <f t="shared" si="139"/>
        <v>0</v>
      </c>
      <c r="L249" s="430">
        <f t="shared" si="140"/>
        <v>0</v>
      </c>
      <c r="M249" s="430">
        <f t="shared" si="141"/>
        <v>0</v>
      </c>
      <c r="N249" s="430">
        <f t="shared" si="142"/>
        <v>0</v>
      </c>
      <c r="O249" s="430">
        <f t="shared" si="143"/>
        <v>0</v>
      </c>
      <c r="P249" s="430">
        <f t="shared" si="144"/>
        <v>0</v>
      </c>
      <c r="Q249" s="430">
        <f t="shared" si="145"/>
        <v>0</v>
      </c>
      <c r="R249" s="446">
        <f t="shared" si="146"/>
        <v>0</v>
      </c>
      <c r="S249" s="487"/>
      <c r="T249" s="488"/>
      <c r="U249" s="488"/>
      <c r="V249" s="488"/>
      <c r="W249" s="488"/>
      <c r="X249" s="488"/>
      <c r="Y249" s="488"/>
      <c r="Z249" s="488"/>
      <c r="AA249" s="488"/>
      <c r="AB249" s="488"/>
      <c r="AC249" s="488"/>
      <c r="AD249" s="488"/>
      <c r="AE249" s="488"/>
      <c r="AF249" s="488"/>
      <c r="AG249" s="488"/>
      <c r="AH249" s="489"/>
      <c r="AI249" s="487"/>
      <c r="AJ249" s="488"/>
      <c r="AK249" s="488"/>
      <c r="AL249" s="488"/>
      <c r="AM249" s="488"/>
      <c r="AN249" s="488"/>
      <c r="AO249" s="488"/>
      <c r="AP249" s="488"/>
      <c r="AQ249" s="488"/>
      <c r="AR249" s="488"/>
      <c r="AS249" s="488"/>
      <c r="AT249" s="488"/>
      <c r="AU249" s="488"/>
      <c r="AV249" s="488"/>
      <c r="AW249" s="488"/>
      <c r="AX249" s="489"/>
      <c r="AY249" s="487"/>
      <c r="AZ249" s="488"/>
      <c r="BA249" s="488"/>
      <c r="BB249" s="488"/>
      <c r="BC249" s="488"/>
      <c r="BD249" s="488"/>
      <c r="BE249" s="488"/>
      <c r="BF249" s="488"/>
      <c r="BG249" s="488"/>
      <c r="BH249" s="488"/>
      <c r="BI249" s="488"/>
      <c r="BJ249" s="488"/>
      <c r="BK249" s="488"/>
      <c r="BL249" s="488"/>
      <c r="BM249" s="488"/>
      <c r="BN249" s="489"/>
      <c r="BO249" s="65"/>
    </row>
    <row r="250" spans="1:67" outlineLevel="1">
      <c r="B250" s="54" t="s">
        <v>1114</v>
      </c>
      <c r="C250" s="431">
        <f t="shared" si="130"/>
        <v>0</v>
      </c>
      <c r="D250" s="431">
        <f t="shared" si="130"/>
        <v>0</v>
      </c>
      <c r="E250" s="431">
        <f t="shared" si="130"/>
        <v>0</v>
      </c>
      <c r="F250" s="431">
        <f t="shared" si="130"/>
        <v>0</v>
      </c>
      <c r="G250" s="431">
        <f t="shared" si="130"/>
        <v>0</v>
      </c>
      <c r="H250" s="431">
        <f t="shared" si="130"/>
        <v>0</v>
      </c>
      <c r="I250" s="431">
        <f t="shared" si="130"/>
        <v>0</v>
      </c>
      <c r="J250" s="431">
        <f t="shared" si="130"/>
        <v>0</v>
      </c>
      <c r="K250" s="431">
        <f t="shared" si="130"/>
        <v>0</v>
      </c>
      <c r="L250" s="431">
        <f t="shared" si="130"/>
        <v>0</v>
      </c>
      <c r="M250" s="431">
        <f t="shared" si="130"/>
        <v>0</v>
      </c>
      <c r="N250" s="431">
        <f t="shared" si="130"/>
        <v>0</v>
      </c>
      <c r="O250" s="431">
        <f t="shared" si="130"/>
        <v>0</v>
      </c>
      <c r="P250" s="431">
        <f t="shared" si="130"/>
        <v>0</v>
      </c>
      <c r="Q250" s="431">
        <f t="shared" si="130"/>
        <v>0</v>
      </c>
      <c r="R250" s="447">
        <f t="shared" si="130"/>
        <v>0</v>
      </c>
      <c r="S250" s="508"/>
      <c r="T250" s="509"/>
      <c r="U250" s="509"/>
      <c r="V250" s="509"/>
      <c r="W250" s="509"/>
      <c r="X250" s="509"/>
      <c r="Y250" s="509"/>
      <c r="Z250" s="509"/>
      <c r="AA250" s="509"/>
      <c r="AB250" s="509"/>
      <c r="AC250" s="509"/>
      <c r="AD250" s="509"/>
      <c r="AE250" s="509"/>
      <c r="AF250" s="509"/>
      <c r="AG250" s="509"/>
      <c r="AH250" s="510"/>
      <c r="AI250" s="508"/>
      <c r="AJ250" s="509"/>
      <c r="AK250" s="509"/>
      <c r="AL250" s="509"/>
      <c r="AM250" s="509"/>
      <c r="AN250" s="509"/>
      <c r="AO250" s="509"/>
      <c r="AP250" s="509"/>
      <c r="AQ250" s="509"/>
      <c r="AR250" s="509"/>
      <c r="AS250" s="509"/>
      <c r="AT250" s="509"/>
      <c r="AU250" s="509"/>
      <c r="AV250" s="509"/>
      <c r="AW250" s="509"/>
      <c r="AX250" s="510"/>
      <c r="AY250" s="508"/>
      <c r="AZ250" s="509"/>
      <c r="BA250" s="509"/>
      <c r="BB250" s="509"/>
      <c r="BC250" s="509"/>
      <c r="BD250" s="509"/>
      <c r="BE250" s="509"/>
      <c r="BF250" s="509"/>
      <c r="BG250" s="509"/>
      <c r="BH250" s="509"/>
      <c r="BI250" s="509"/>
      <c r="BJ250" s="509"/>
      <c r="BK250" s="509"/>
      <c r="BL250" s="509"/>
      <c r="BM250" s="509"/>
      <c r="BN250" s="510"/>
      <c r="BO250" s="65"/>
    </row>
    <row r="251" spans="1:67" ht="24.75">
      <c r="B251" s="53" t="str">
        <f>"Timing 2 - Join to mid preg
"&amp;$B$194&amp;""</f>
        <v>Timing 2 - Join to mid preg
Standard (7mo)</v>
      </c>
      <c r="C251" s="428">
        <f t="shared" si="130"/>
        <v>0</v>
      </c>
      <c r="D251" s="428">
        <f t="shared" si="130"/>
        <v>0</v>
      </c>
      <c r="E251" s="428">
        <f t="shared" si="130"/>
        <v>0</v>
      </c>
      <c r="F251" s="428">
        <f t="shared" si="130"/>
        <v>0</v>
      </c>
      <c r="G251" s="428">
        <f t="shared" si="130"/>
        <v>0</v>
      </c>
      <c r="H251" s="428">
        <f t="shared" si="130"/>
        <v>0</v>
      </c>
      <c r="I251" s="428">
        <f t="shared" si="130"/>
        <v>0</v>
      </c>
      <c r="J251" s="428">
        <f t="shared" si="130"/>
        <v>0</v>
      </c>
      <c r="K251" s="428">
        <f t="shared" si="130"/>
        <v>0</v>
      </c>
      <c r="L251" s="428">
        <f t="shared" si="130"/>
        <v>0</v>
      </c>
      <c r="M251" s="428">
        <f t="shared" si="130"/>
        <v>0</v>
      </c>
      <c r="N251" s="428">
        <f t="shared" si="130"/>
        <v>0</v>
      </c>
      <c r="O251" s="428">
        <f t="shared" si="130"/>
        <v>0</v>
      </c>
      <c r="P251" s="428">
        <f t="shared" si="130"/>
        <v>0</v>
      </c>
      <c r="Q251" s="428">
        <f t="shared" si="130"/>
        <v>0</v>
      </c>
      <c r="R251" s="445">
        <f t="shared" si="130"/>
        <v>0</v>
      </c>
      <c r="S251" s="455"/>
      <c r="T251" s="324"/>
      <c r="U251" s="324"/>
      <c r="V251" s="324"/>
      <c r="W251" s="324"/>
      <c r="X251" s="324"/>
      <c r="Y251" s="324"/>
      <c r="Z251" s="324"/>
      <c r="AA251" s="324"/>
      <c r="AB251" s="324"/>
      <c r="AC251" s="324"/>
      <c r="AD251" s="324"/>
      <c r="AE251" s="324"/>
      <c r="AF251" s="324"/>
      <c r="AG251" s="324"/>
      <c r="AH251" s="467"/>
      <c r="AI251" s="455"/>
      <c r="AJ251" s="324"/>
      <c r="AK251" s="324"/>
      <c r="AL251" s="324"/>
      <c r="AM251" s="324"/>
      <c r="AN251" s="324"/>
      <c r="AO251" s="324"/>
      <c r="AP251" s="324"/>
      <c r="AQ251" s="324"/>
      <c r="AR251" s="324"/>
      <c r="AS251" s="324"/>
      <c r="AT251" s="324"/>
      <c r="AU251" s="324"/>
      <c r="AV251" s="324"/>
      <c r="AW251" s="324"/>
      <c r="AX251" s="467"/>
      <c r="AY251" s="455"/>
      <c r="AZ251" s="324"/>
      <c r="BA251" s="324"/>
      <c r="BB251" s="324"/>
      <c r="BC251" s="324"/>
      <c r="BD251" s="324"/>
      <c r="BE251" s="324"/>
      <c r="BF251" s="324"/>
      <c r="BG251" s="324"/>
      <c r="BH251" s="324"/>
      <c r="BI251" s="324"/>
      <c r="BJ251" s="324"/>
      <c r="BK251" s="324"/>
      <c r="BL251" s="324"/>
      <c r="BM251" s="324"/>
      <c r="BN251" s="467"/>
      <c r="BO251" s="429" t="s">
        <v>1442</v>
      </c>
    </row>
    <row r="252" spans="1:67">
      <c r="B252" s="54" t="str">
        <f t="shared" ref="B252" si="148">$B$195&amp;""</f>
        <v>Early</v>
      </c>
      <c r="C252" s="430">
        <f t="shared" si="130"/>
        <v>0</v>
      </c>
      <c r="D252" s="430">
        <f t="shared" si="130"/>
        <v>0</v>
      </c>
      <c r="E252" s="430">
        <f t="shared" si="130"/>
        <v>0</v>
      </c>
      <c r="F252" s="430">
        <f t="shared" si="130"/>
        <v>0</v>
      </c>
      <c r="G252" s="430">
        <f t="shared" si="130"/>
        <v>0</v>
      </c>
      <c r="H252" s="430">
        <f t="shared" si="130"/>
        <v>0</v>
      </c>
      <c r="I252" s="430">
        <f t="shared" si="130"/>
        <v>0</v>
      </c>
      <c r="J252" s="430">
        <f t="shared" si="130"/>
        <v>0</v>
      </c>
      <c r="K252" s="430">
        <f t="shared" si="130"/>
        <v>0</v>
      </c>
      <c r="L252" s="430">
        <f t="shared" si="130"/>
        <v>0</v>
      </c>
      <c r="M252" s="430">
        <f t="shared" si="130"/>
        <v>0</v>
      </c>
      <c r="N252" s="430">
        <f t="shared" si="130"/>
        <v>0</v>
      </c>
      <c r="O252" s="430">
        <f t="shared" si="130"/>
        <v>0</v>
      </c>
      <c r="P252" s="430">
        <f t="shared" si="130"/>
        <v>0</v>
      </c>
      <c r="Q252" s="430">
        <f t="shared" si="130"/>
        <v>0</v>
      </c>
      <c r="R252" s="446">
        <f t="shared" si="130"/>
        <v>0</v>
      </c>
      <c r="S252" s="456"/>
      <c r="T252" s="457"/>
      <c r="U252" s="457"/>
      <c r="V252" s="457"/>
      <c r="W252" s="457"/>
      <c r="X252" s="457"/>
      <c r="Y252" s="457"/>
      <c r="Z252" s="457"/>
      <c r="AA252" s="457"/>
      <c r="AB252" s="457"/>
      <c r="AC252" s="457"/>
      <c r="AD252" s="457"/>
      <c r="AE252" s="457"/>
      <c r="AF252" s="457"/>
      <c r="AG252" s="457"/>
      <c r="AH252" s="468"/>
      <c r="AI252" s="456"/>
      <c r="AJ252" s="457"/>
      <c r="AK252" s="457"/>
      <c r="AL252" s="457"/>
      <c r="AM252" s="457"/>
      <c r="AN252" s="457"/>
      <c r="AO252" s="457"/>
      <c r="AP252" s="457"/>
      <c r="AQ252" s="457"/>
      <c r="AR252" s="457"/>
      <c r="AS252" s="457"/>
      <c r="AT252" s="457"/>
      <c r="AU252" s="457"/>
      <c r="AV252" s="457"/>
      <c r="AW252" s="457"/>
      <c r="AX252" s="468"/>
      <c r="AY252" s="456"/>
      <c r="AZ252" s="457"/>
      <c r="BA252" s="457"/>
      <c r="BB252" s="457"/>
      <c r="BC252" s="457"/>
      <c r="BD252" s="457"/>
      <c r="BE252" s="457"/>
      <c r="BF252" s="457"/>
      <c r="BG252" s="457"/>
      <c r="BH252" s="457"/>
      <c r="BI252" s="457"/>
      <c r="BJ252" s="457"/>
      <c r="BK252" s="457"/>
      <c r="BL252" s="457"/>
      <c r="BM252" s="457"/>
      <c r="BN252" s="468"/>
      <c r="BO252" s="65"/>
    </row>
    <row r="253" spans="1:67">
      <c r="B253" s="54" t="str">
        <f t="shared" ref="B253" si="149">$B$196&amp;""</f>
        <v>Middle</v>
      </c>
      <c r="C253" s="430">
        <f t="shared" si="130"/>
        <v>0</v>
      </c>
      <c r="D253" s="430">
        <f t="shared" si="130"/>
        <v>0</v>
      </c>
      <c r="E253" s="430">
        <f t="shared" si="130"/>
        <v>0</v>
      </c>
      <c r="F253" s="430">
        <f t="shared" si="130"/>
        <v>0</v>
      </c>
      <c r="G253" s="430">
        <f t="shared" si="130"/>
        <v>0</v>
      </c>
      <c r="H253" s="430">
        <f t="shared" si="130"/>
        <v>0</v>
      </c>
      <c r="I253" s="430">
        <f t="shared" si="130"/>
        <v>0</v>
      </c>
      <c r="J253" s="430">
        <f t="shared" si="130"/>
        <v>0</v>
      </c>
      <c r="K253" s="430">
        <f t="shared" si="130"/>
        <v>0</v>
      </c>
      <c r="L253" s="430">
        <f t="shared" si="130"/>
        <v>0</v>
      </c>
      <c r="M253" s="430">
        <f t="shared" si="130"/>
        <v>0</v>
      </c>
      <c r="N253" s="430">
        <f t="shared" si="130"/>
        <v>0</v>
      </c>
      <c r="O253" s="430">
        <f t="shared" si="130"/>
        <v>0</v>
      </c>
      <c r="P253" s="430">
        <f t="shared" si="130"/>
        <v>0</v>
      </c>
      <c r="Q253" s="430">
        <f t="shared" si="130"/>
        <v>0</v>
      </c>
      <c r="R253" s="446">
        <f t="shared" si="130"/>
        <v>0</v>
      </c>
      <c r="S253" s="456"/>
      <c r="T253" s="457"/>
      <c r="U253" s="457"/>
      <c r="V253" s="457"/>
      <c r="W253" s="457"/>
      <c r="X253" s="457"/>
      <c r="Y253" s="457"/>
      <c r="Z253" s="457"/>
      <c r="AA253" s="457"/>
      <c r="AB253" s="457"/>
      <c r="AC253" s="457"/>
      <c r="AD253" s="457"/>
      <c r="AE253" s="457"/>
      <c r="AF253" s="457"/>
      <c r="AG253" s="457"/>
      <c r="AH253" s="468"/>
      <c r="AI253" s="456"/>
      <c r="AJ253" s="457"/>
      <c r="AK253" s="457"/>
      <c r="AL253" s="457"/>
      <c r="AM253" s="457"/>
      <c r="AN253" s="457"/>
      <c r="AO253" s="457"/>
      <c r="AP253" s="457"/>
      <c r="AQ253" s="457"/>
      <c r="AR253" s="457"/>
      <c r="AS253" s="457"/>
      <c r="AT253" s="457"/>
      <c r="AU253" s="457"/>
      <c r="AV253" s="457"/>
      <c r="AW253" s="457"/>
      <c r="AX253" s="468"/>
      <c r="AY253" s="456"/>
      <c r="AZ253" s="457"/>
      <c r="BA253" s="457"/>
      <c r="BB253" s="457"/>
      <c r="BC253" s="457"/>
      <c r="BD253" s="457"/>
      <c r="BE253" s="457"/>
      <c r="BF253" s="457"/>
      <c r="BG253" s="457"/>
      <c r="BH253" s="457"/>
      <c r="BI253" s="457"/>
      <c r="BJ253" s="457"/>
      <c r="BK253" s="457"/>
      <c r="BL253" s="457"/>
      <c r="BM253" s="457"/>
      <c r="BN253" s="468"/>
      <c r="BO253" s="65"/>
    </row>
    <row r="254" spans="1:67">
      <c r="B254" s="54" t="str">
        <f t="shared" ref="B254" si="150">$B$197&amp;""</f>
        <v>Late</v>
      </c>
      <c r="C254" s="430">
        <f t="shared" si="130"/>
        <v>0</v>
      </c>
      <c r="D254" s="430">
        <f t="shared" si="130"/>
        <v>0</v>
      </c>
      <c r="E254" s="430">
        <f t="shared" si="130"/>
        <v>0</v>
      </c>
      <c r="F254" s="430">
        <f t="shared" si="130"/>
        <v>0</v>
      </c>
      <c r="G254" s="430">
        <f t="shared" si="130"/>
        <v>0</v>
      </c>
      <c r="H254" s="430">
        <f t="shared" si="130"/>
        <v>0</v>
      </c>
      <c r="I254" s="430">
        <f t="shared" si="130"/>
        <v>0</v>
      </c>
      <c r="J254" s="430">
        <f t="shared" si="130"/>
        <v>0</v>
      </c>
      <c r="K254" s="430">
        <f t="shared" si="130"/>
        <v>0</v>
      </c>
      <c r="L254" s="430">
        <f t="shared" si="130"/>
        <v>0</v>
      </c>
      <c r="M254" s="430">
        <f t="shared" si="130"/>
        <v>0</v>
      </c>
      <c r="N254" s="430">
        <f t="shared" si="130"/>
        <v>0</v>
      </c>
      <c r="O254" s="430">
        <f t="shared" si="130"/>
        <v>0</v>
      </c>
      <c r="P254" s="430">
        <f t="shared" si="130"/>
        <v>0</v>
      </c>
      <c r="Q254" s="430">
        <f t="shared" si="130"/>
        <v>0</v>
      </c>
      <c r="R254" s="446">
        <f t="shared" si="130"/>
        <v>0</v>
      </c>
      <c r="S254" s="456"/>
      <c r="T254" s="457"/>
      <c r="U254" s="457"/>
      <c r="V254" s="457"/>
      <c r="W254" s="457"/>
      <c r="X254" s="457"/>
      <c r="Y254" s="457"/>
      <c r="Z254" s="457"/>
      <c r="AA254" s="457"/>
      <c r="AB254" s="457"/>
      <c r="AC254" s="457"/>
      <c r="AD254" s="457"/>
      <c r="AE254" s="457"/>
      <c r="AF254" s="457"/>
      <c r="AG254" s="457"/>
      <c r="AH254" s="468"/>
      <c r="AI254" s="456"/>
      <c r="AJ254" s="457"/>
      <c r="AK254" s="457"/>
      <c r="AL254" s="457"/>
      <c r="AM254" s="457"/>
      <c r="AN254" s="457"/>
      <c r="AO254" s="457"/>
      <c r="AP254" s="457"/>
      <c r="AQ254" s="457"/>
      <c r="AR254" s="457"/>
      <c r="AS254" s="457"/>
      <c r="AT254" s="457"/>
      <c r="AU254" s="457"/>
      <c r="AV254" s="457"/>
      <c r="AW254" s="457"/>
      <c r="AX254" s="468"/>
      <c r="AY254" s="456"/>
      <c r="AZ254" s="457"/>
      <c r="BA254" s="457"/>
      <c r="BB254" s="457"/>
      <c r="BC254" s="457"/>
      <c r="BD254" s="457"/>
      <c r="BE254" s="457"/>
      <c r="BF254" s="457"/>
      <c r="BG254" s="457"/>
      <c r="BH254" s="457"/>
      <c r="BI254" s="457"/>
      <c r="BJ254" s="457"/>
      <c r="BK254" s="457"/>
      <c r="BL254" s="457"/>
      <c r="BM254" s="457"/>
      <c r="BN254" s="468"/>
      <c r="BO254" s="65"/>
    </row>
    <row r="255" spans="1:67">
      <c r="B255" s="54" t="s">
        <v>978</v>
      </c>
      <c r="C255" s="430">
        <f t="shared" ref="C255:C257" si="151">CHOOSE(d.Region,S255,AI255,AY255)</f>
        <v>0</v>
      </c>
      <c r="D255" s="430">
        <f t="shared" ref="D255:D257" si="152">CHOOSE(d.Region,T255,AJ255,AZ255)</f>
        <v>0</v>
      </c>
      <c r="E255" s="430">
        <f t="shared" ref="E255:E257" si="153">CHOOSE(d.Region,U255,AK255,BA255)</f>
        <v>0</v>
      </c>
      <c r="F255" s="430">
        <f t="shared" ref="F255:F257" si="154">CHOOSE(d.Region,V255,AL255,BB255)</f>
        <v>0</v>
      </c>
      <c r="G255" s="430">
        <f t="shared" ref="G255:G257" si="155">CHOOSE(d.Region,W255,AM255,BC255)</f>
        <v>0</v>
      </c>
      <c r="H255" s="430">
        <f t="shared" ref="H255:H257" si="156">CHOOSE(d.Region,X255,AN255,BD255)</f>
        <v>0</v>
      </c>
      <c r="I255" s="430">
        <f t="shared" ref="I255:I257" si="157">CHOOSE(d.Region,Y255,AO255,BE255)</f>
        <v>0</v>
      </c>
      <c r="J255" s="430">
        <f t="shared" ref="J255:J257" si="158">CHOOSE(d.Region,Z255,AP255,BF255)</f>
        <v>0</v>
      </c>
      <c r="K255" s="430">
        <f t="shared" ref="K255:K257" si="159">CHOOSE(d.Region,AA255,AQ255,BG255)</f>
        <v>0</v>
      </c>
      <c r="L255" s="430">
        <f t="shared" ref="L255:L257" si="160">CHOOSE(d.Region,AB255,AR255,BH255)</f>
        <v>0</v>
      </c>
      <c r="M255" s="430">
        <f t="shared" ref="M255:M257" si="161">CHOOSE(d.Region,AC255,AS255,BI255)</f>
        <v>0</v>
      </c>
      <c r="N255" s="430">
        <f t="shared" ref="N255:N257" si="162">CHOOSE(d.Region,AD255,AT255,BJ255)</f>
        <v>0</v>
      </c>
      <c r="O255" s="430">
        <f t="shared" ref="O255:O257" si="163">CHOOSE(d.Region,AE255,AU255,BK255)</f>
        <v>0</v>
      </c>
      <c r="P255" s="430">
        <f t="shared" ref="P255:P257" si="164">CHOOSE(d.Region,AF255,AV255,BL255)</f>
        <v>0</v>
      </c>
      <c r="Q255" s="430">
        <f t="shared" ref="Q255:Q257" si="165">CHOOSE(d.Region,AG255,AW255,BM255)</f>
        <v>0</v>
      </c>
      <c r="R255" s="446">
        <f t="shared" ref="R255:R257" si="166">CHOOSE(d.Region,AH255,AX255,BN255)</f>
        <v>0</v>
      </c>
      <c r="S255" s="487"/>
      <c r="T255" s="488"/>
      <c r="U255" s="488"/>
      <c r="V255" s="488"/>
      <c r="W255" s="488"/>
      <c r="X255" s="488"/>
      <c r="Y255" s="488"/>
      <c r="Z255" s="488"/>
      <c r="AA255" s="488"/>
      <c r="AB255" s="488"/>
      <c r="AC255" s="488"/>
      <c r="AD255" s="488"/>
      <c r="AE255" s="488"/>
      <c r="AF255" s="488"/>
      <c r="AG255" s="488"/>
      <c r="AH255" s="489"/>
      <c r="AI255" s="487"/>
      <c r="AJ255" s="488"/>
      <c r="AK255" s="488"/>
      <c r="AL255" s="488"/>
      <c r="AM255" s="488"/>
      <c r="AN255" s="488"/>
      <c r="AO255" s="488"/>
      <c r="AP255" s="488"/>
      <c r="AQ255" s="488"/>
      <c r="AR255" s="488"/>
      <c r="AS255" s="488"/>
      <c r="AT255" s="488"/>
      <c r="AU255" s="488"/>
      <c r="AV255" s="488"/>
      <c r="AW255" s="488"/>
      <c r="AX255" s="489"/>
      <c r="AY255" s="487"/>
      <c r="AZ255" s="488"/>
      <c r="BA255" s="488"/>
      <c r="BB255" s="488"/>
      <c r="BC255" s="488"/>
      <c r="BD255" s="488"/>
      <c r="BE255" s="488"/>
      <c r="BF255" s="488"/>
      <c r="BG255" s="488"/>
      <c r="BH255" s="488"/>
      <c r="BI255" s="488"/>
      <c r="BJ255" s="488"/>
      <c r="BK255" s="488"/>
      <c r="BL255" s="488"/>
      <c r="BM255" s="488"/>
      <c r="BN255" s="489"/>
      <c r="BO255" s="65"/>
    </row>
    <row r="256" spans="1:67">
      <c r="B256" s="54" t="str">
        <f t="shared" ref="B256" si="167">$B$199&amp;""</f>
        <v>7mo with 0% mated</v>
      </c>
      <c r="C256" s="430">
        <f t="shared" si="151"/>
        <v>0</v>
      </c>
      <c r="D256" s="430">
        <f t="shared" si="152"/>
        <v>0</v>
      </c>
      <c r="E256" s="430">
        <f t="shared" si="153"/>
        <v>0</v>
      </c>
      <c r="F256" s="430">
        <f t="shared" si="154"/>
        <v>0</v>
      </c>
      <c r="G256" s="430">
        <f t="shared" si="155"/>
        <v>0</v>
      </c>
      <c r="H256" s="430">
        <f t="shared" si="156"/>
        <v>0</v>
      </c>
      <c r="I256" s="430">
        <f t="shared" si="157"/>
        <v>0</v>
      </c>
      <c r="J256" s="430">
        <f t="shared" si="158"/>
        <v>0</v>
      </c>
      <c r="K256" s="430">
        <f t="shared" si="159"/>
        <v>0</v>
      </c>
      <c r="L256" s="430">
        <f t="shared" si="160"/>
        <v>0</v>
      </c>
      <c r="M256" s="430">
        <f t="shared" si="161"/>
        <v>0</v>
      </c>
      <c r="N256" s="430">
        <f t="shared" si="162"/>
        <v>0</v>
      </c>
      <c r="O256" s="430">
        <f t="shared" si="163"/>
        <v>0</v>
      </c>
      <c r="P256" s="430">
        <f t="shared" si="164"/>
        <v>0</v>
      </c>
      <c r="Q256" s="430">
        <f t="shared" si="165"/>
        <v>0</v>
      </c>
      <c r="R256" s="446">
        <f t="shared" si="166"/>
        <v>0</v>
      </c>
      <c r="S256" s="487"/>
      <c r="T256" s="488"/>
      <c r="U256" s="488"/>
      <c r="V256" s="488"/>
      <c r="W256" s="488"/>
      <c r="X256" s="488"/>
      <c r="Y256" s="488"/>
      <c r="Z256" s="488"/>
      <c r="AA256" s="488"/>
      <c r="AB256" s="488"/>
      <c r="AC256" s="488"/>
      <c r="AD256" s="488"/>
      <c r="AE256" s="488"/>
      <c r="AF256" s="488"/>
      <c r="AG256" s="488"/>
      <c r="AH256" s="489"/>
      <c r="AI256" s="487"/>
      <c r="AJ256" s="488"/>
      <c r="AK256" s="488"/>
      <c r="AL256" s="488"/>
      <c r="AM256" s="488"/>
      <c r="AN256" s="488"/>
      <c r="AO256" s="488"/>
      <c r="AP256" s="488"/>
      <c r="AQ256" s="488"/>
      <c r="AR256" s="488"/>
      <c r="AS256" s="488"/>
      <c r="AT256" s="488"/>
      <c r="AU256" s="488"/>
      <c r="AV256" s="488"/>
      <c r="AW256" s="488"/>
      <c r="AX256" s="489"/>
      <c r="AY256" s="487"/>
      <c r="AZ256" s="488"/>
      <c r="BA256" s="488"/>
      <c r="BB256" s="488"/>
      <c r="BC256" s="488"/>
      <c r="BD256" s="488"/>
      <c r="BE256" s="488"/>
      <c r="BF256" s="488"/>
      <c r="BG256" s="488"/>
      <c r="BH256" s="488"/>
      <c r="BI256" s="488"/>
      <c r="BJ256" s="488"/>
      <c r="BK256" s="488"/>
      <c r="BL256" s="488"/>
      <c r="BM256" s="488"/>
      <c r="BN256" s="489"/>
      <c r="BO256" s="65"/>
    </row>
    <row r="257" spans="1:67">
      <c r="B257" s="54" t="s">
        <v>1749</v>
      </c>
      <c r="C257" s="430">
        <f t="shared" si="151"/>
        <v>0</v>
      </c>
      <c r="D257" s="430">
        <f t="shared" si="152"/>
        <v>0</v>
      </c>
      <c r="E257" s="430">
        <f t="shared" si="153"/>
        <v>0</v>
      </c>
      <c r="F257" s="430">
        <f t="shared" si="154"/>
        <v>0</v>
      </c>
      <c r="G257" s="430">
        <f t="shared" si="155"/>
        <v>0</v>
      </c>
      <c r="H257" s="430">
        <f t="shared" si="156"/>
        <v>0</v>
      </c>
      <c r="I257" s="430">
        <f t="shared" si="157"/>
        <v>0</v>
      </c>
      <c r="J257" s="430">
        <f t="shared" si="158"/>
        <v>0</v>
      </c>
      <c r="K257" s="430">
        <f t="shared" si="159"/>
        <v>0</v>
      </c>
      <c r="L257" s="430">
        <f t="shared" si="160"/>
        <v>0</v>
      </c>
      <c r="M257" s="430">
        <f t="shared" si="161"/>
        <v>0</v>
      </c>
      <c r="N257" s="430">
        <f t="shared" si="162"/>
        <v>0</v>
      </c>
      <c r="O257" s="430">
        <f t="shared" si="163"/>
        <v>0</v>
      </c>
      <c r="P257" s="430">
        <f t="shared" si="164"/>
        <v>0</v>
      </c>
      <c r="Q257" s="430">
        <f t="shared" si="165"/>
        <v>0</v>
      </c>
      <c r="R257" s="446">
        <f t="shared" si="166"/>
        <v>0</v>
      </c>
      <c r="S257" s="487"/>
      <c r="T257" s="488"/>
      <c r="U257" s="488"/>
      <c r="V257" s="488"/>
      <c r="W257" s="488"/>
      <c r="X257" s="488"/>
      <c r="Y257" s="488"/>
      <c r="Z257" s="488"/>
      <c r="AA257" s="488"/>
      <c r="AB257" s="488"/>
      <c r="AC257" s="488"/>
      <c r="AD257" s="488"/>
      <c r="AE257" s="488"/>
      <c r="AF257" s="488"/>
      <c r="AG257" s="488"/>
      <c r="AH257" s="489"/>
      <c r="AI257" s="487"/>
      <c r="AJ257" s="488"/>
      <c r="AK257" s="488"/>
      <c r="AL257" s="488"/>
      <c r="AM257" s="488"/>
      <c r="AN257" s="488"/>
      <c r="AO257" s="488"/>
      <c r="AP257" s="488"/>
      <c r="AQ257" s="488"/>
      <c r="AR257" s="488"/>
      <c r="AS257" s="488"/>
      <c r="AT257" s="488"/>
      <c r="AU257" s="488"/>
      <c r="AV257" s="488"/>
      <c r="AW257" s="488"/>
      <c r="AX257" s="489"/>
      <c r="AY257" s="487"/>
      <c r="AZ257" s="488"/>
      <c r="BA257" s="488"/>
      <c r="BB257" s="488"/>
      <c r="BC257" s="488"/>
      <c r="BD257" s="488"/>
      <c r="BE257" s="488"/>
      <c r="BF257" s="488"/>
      <c r="BG257" s="488"/>
      <c r="BH257" s="488"/>
      <c r="BI257" s="488"/>
      <c r="BJ257" s="488"/>
      <c r="BK257" s="488"/>
      <c r="BL257" s="488"/>
      <c r="BM257" s="488"/>
      <c r="BN257" s="489"/>
      <c r="BO257" s="65"/>
    </row>
    <row r="258" spans="1:67">
      <c r="B258" s="54" t="s">
        <v>1114</v>
      </c>
      <c r="C258" s="431">
        <f t="shared" si="130"/>
        <v>0</v>
      </c>
      <c r="D258" s="431">
        <f t="shared" si="130"/>
        <v>0</v>
      </c>
      <c r="E258" s="431">
        <f t="shared" si="130"/>
        <v>0</v>
      </c>
      <c r="F258" s="431">
        <f t="shared" si="130"/>
        <v>0</v>
      </c>
      <c r="G258" s="431">
        <f t="shared" si="130"/>
        <v>0</v>
      </c>
      <c r="H258" s="431">
        <f t="shared" si="130"/>
        <v>0</v>
      </c>
      <c r="I258" s="431">
        <f t="shared" si="130"/>
        <v>0</v>
      </c>
      <c r="J258" s="431">
        <f t="shared" si="130"/>
        <v>0</v>
      </c>
      <c r="K258" s="431">
        <f t="shared" si="130"/>
        <v>0</v>
      </c>
      <c r="L258" s="431">
        <f t="shared" si="130"/>
        <v>0</v>
      </c>
      <c r="M258" s="431">
        <f t="shared" si="130"/>
        <v>0</v>
      </c>
      <c r="N258" s="431">
        <f t="shared" si="130"/>
        <v>0</v>
      </c>
      <c r="O258" s="431">
        <f t="shared" si="130"/>
        <v>0</v>
      </c>
      <c r="P258" s="431">
        <f t="shared" si="130"/>
        <v>0</v>
      </c>
      <c r="Q258" s="431">
        <f t="shared" si="130"/>
        <v>0</v>
      </c>
      <c r="R258" s="447">
        <f t="shared" si="130"/>
        <v>0</v>
      </c>
      <c r="S258" s="508"/>
      <c r="T258" s="509"/>
      <c r="U258" s="509"/>
      <c r="V258" s="509"/>
      <c r="W258" s="509"/>
      <c r="X258" s="509"/>
      <c r="Y258" s="509"/>
      <c r="Z258" s="509"/>
      <c r="AA258" s="509"/>
      <c r="AB258" s="509"/>
      <c r="AC258" s="509"/>
      <c r="AD258" s="509"/>
      <c r="AE258" s="509"/>
      <c r="AF258" s="509"/>
      <c r="AG258" s="509"/>
      <c r="AH258" s="510"/>
      <c r="AI258" s="508"/>
      <c r="AJ258" s="509"/>
      <c r="AK258" s="509"/>
      <c r="AL258" s="509"/>
      <c r="AM258" s="509"/>
      <c r="AN258" s="509"/>
      <c r="AO258" s="509"/>
      <c r="AP258" s="509"/>
      <c r="AQ258" s="509"/>
      <c r="AR258" s="509"/>
      <c r="AS258" s="509"/>
      <c r="AT258" s="509"/>
      <c r="AU258" s="509"/>
      <c r="AV258" s="509"/>
      <c r="AW258" s="509"/>
      <c r="AX258" s="510"/>
      <c r="AY258" s="508"/>
      <c r="AZ258" s="509"/>
      <c r="BA258" s="509"/>
      <c r="BB258" s="509"/>
      <c r="BC258" s="509"/>
      <c r="BD258" s="509"/>
      <c r="BE258" s="509"/>
      <c r="BF258" s="509"/>
      <c r="BG258" s="509"/>
      <c r="BH258" s="509"/>
      <c r="BI258" s="509"/>
      <c r="BJ258" s="509"/>
      <c r="BK258" s="509"/>
      <c r="BL258" s="509"/>
      <c r="BM258" s="509"/>
      <c r="BN258" s="510"/>
      <c r="BO258" s="65"/>
    </row>
    <row r="259" spans="1:67" ht="24.75" outlineLevel="1">
      <c r="B259" s="53" t="str">
        <f>"Timing 3 - mid preg to Birth
"&amp;$B$194&amp;""</f>
        <v>Timing 3 - mid preg to Birth
Standard (7mo)</v>
      </c>
      <c r="C259" s="428">
        <f t="shared" si="130"/>
        <v>0</v>
      </c>
      <c r="D259" s="428">
        <f t="shared" si="130"/>
        <v>0</v>
      </c>
      <c r="E259" s="428">
        <f t="shared" si="130"/>
        <v>0</v>
      </c>
      <c r="F259" s="428">
        <f t="shared" si="130"/>
        <v>0</v>
      </c>
      <c r="G259" s="428">
        <f t="shared" si="130"/>
        <v>0</v>
      </c>
      <c r="H259" s="428">
        <f t="shared" si="130"/>
        <v>0</v>
      </c>
      <c r="I259" s="428">
        <f t="shared" si="130"/>
        <v>0</v>
      </c>
      <c r="J259" s="428">
        <f t="shared" si="130"/>
        <v>0</v>
      </c>
      <c r="K259" s="428">
        <f t="shared" si="130"/>
        <v>0</v>
      </c>
      <c r="L259" s="428">
        <f t="shared" si="130"/>
        <v>0</v>
      </c>
      <c r="M259" s="428">
        <f t="shared" si="130"/>
        <v>0</v>
      </c>
      <c r="N259" s="428">
        <f t="shared" si="130"/>
        <v>0</v>
      </c>
      <c r="O259" s="428">
        <f t="shared" si="130"/>
        <v>0</v>
      </c>
      <c r="P259" s="428">
        <f t="shared" si="130"/>
        <v>0</v>
      </c>
      <c r="Q259" s="428">
        <f t="shared" si="130"/>
        <v>0</v>
      </c>
      <c r="R259" s="445">
        <f t="shared" si="130"/>
        <v>0</v>
      </c>
      <c r="S259" s="455"/>
      <c r="T259" s="324"/>
      <c r="U259" s="324"/>
      <c r="V259" s="324"/>
      <c r="W259" s="324"/>
      <c r="X259" s="324"/>
      <c r="Y259" s="324"/>
      <c r="Z259" s="324"/>
      <c r="AA259" s="324"/>
      <c r="AB259" s="324"/>
      <c r="AC259" s="324"/>
      <c r="AD259" s="324"/>
      <c r="AE259" s="324"/>
      <c r="AF259" s="324"/>
      <c r="AG259" s="324"/>
      <c r="AH259" s="467"/>
      <c r="AI259" s="455"/>
      <c r="AJ259" s="324"/>
      <c r="AK259" s="324"/>
      <c r="AL259" s="324"/>
      <c r="AM259" s="324"/>
      <c r="AN259" s="324"/>
      <c r="AO259" s="324"/>
      <c r="AP259" s="324"/>
      <c r="AQ259" s="324"/>
      <c r="AR259" s="324"/>
      <c r="AS259" s="324"/>
      <c r="AT259" s="324"/>
      <c r="AU259" s="324"/>
      <c r="AV259" s="324"/>
      <c r="AW259" s="324"/>
      <c r="AX259" s="467"/>
      <c r="AY259" s="455"/>
      <c r="AZ259" s="324"/>
      <c r="BA259" s="324"/>
      <c r="BB259" s="324"/>
      <c r="BC259" s="324"/>
      <c r="BD259" s="324"/>
      <c r="BE259" s="324"/>
      <c r="BF259" s="324"/>
      <c r="BG259" s="324"/>
      <c r="BH259" s="324"/>
      <c r="BI259" s="324"/>
      <c r="BJ259" s="324"/>
      <c r="BK259" s="324"/>
      <c r="BL259" s="324"/>
      <c r="BM259" s="324"/>
      <c r="BN259" s="467"/>
      <c r="BO259" s="429" t="s">
        <v>1442</v>
      </c>
    </row>
    <row r="260" spans="1:67" outlineLevel="1">
      <c r="B260" s="54" t="str">
        <f t="shared" ref="B260" si="168">$B$195&amp;""</f>
        <v>Early</v>
      </c>
      <c r="C260" s="430">
        <f t="shared" si="130"/>
        <v>0</v>
      </c>
      <c r="D260" s="430">
        <f t="shared" si="130"/>
        <v>0</v>
      </c>
      <c r="E260" s="430">
        <f t="shared" si="130"/>
        <v>0</v>
      </c>
      <c r="F260" s="430">
        <f t="shared" si="130"/>
        <v>0</v>
      </c>
      <c r="G260" s="430">
        <f t="shared" si="130"/>
        <v>0</v>
      </c>
      <c r="H260" s="430">
        <f t="shared" si="130"/>
        <v>0</v>
      </c>
      <c r="I260" s="430">
        <f t="shared" si="130"/>
        <v>0</v>
      </c>
      <c r="J260" s="430">
        <f t="shared" si="130"/>
        <v>0</v>
      </c>
      <c r="K260" s="430">
        <f t="shared" si="130"/>
        <v>0</v>
      </c>
      <c r="L260" s="430">
        <f t="shared" si="130"/>
        <v>0</v>
      </c>
      <c r="M260" s="430">
        <f t="shared" si="130"/>
        <v>0</v>
      </c>
      <c r="N260" s="430">
        <f t="shared" si="130"/>
        <v>0</v>
      </c>
      <c r="O260" s="430">
        <f t="shared" si="130"/>
        <v>0</v>
      </c>
      <c r="P260" s="430">
        <f t="shared" si="130"/>
        <v>0</v>
      </c>
      <c r="Q260" s="430">
        <f t="shared" si="130"/>
        <v>0</v>
      </c>
      <c r="R260" s="446">
        <f t="shared" si="130"/>
        <v>0</v>
      </c>
      <c r="S260" s="456"/>
      <c r="T260" s="457"/>
      <c r="U260" s="457"/>
      <c r="V260" s="457"/>
      <c r="W260" s="457"/>
      <c r="X260" s="457"/>
      <c r="Y260" s="457"/>
      <c r="Z260" s="457"/>
      <c r="AA260" s="457"/>
      <c r="AB260" s="457"/>
      <c r="AC260" s="457"/>
      <c r="AD260" s="457"/>
      <c r="AE260" s="457"/>
      <c r="AF260" s="457"/>
      <c r="AG260" s="457"/>
      <c r="AH260" s="468"/>
      <c r="AI260" s="456"/>
      <c r="AJ260" s="457"/>
      <c r="AK260" s="457"/>
      <c r="AL260" s="457"/>
      <c r="AM260" s="457"/>
      <c r="AN260" s="457"/>
      <c r="AO260" s="457"/>
      <c r="AP260" s="457"/>
      <c r="AQ260" s="457"/>
      <c r="AR260" s="457"/>
      <c r="AS260" s="457"/>
      <c r="AT260" s="457"/>
      <c r="AU260" s="457"/>
      <c r="AV260" s="457"/>
      <c r="AW260" s="457"/>
      <c r="AX260" s="468"/>
      <c r="AY260" s="456"/>
      <c r="AZ260" s="457"/>
      <c r="BA260" s="457"/>
      <c r="BB260" s="457"/>
      <c r="BC260" s="457"/>
      <c r="BD260" s="457"/>
      <c r="BE260" s="457"/>
      <c r="BF260" s="457"/>
      <c r="BG260" s="457"/>
      <c r="BH260" s="457"/>
      <c r="BI260" s="457"/>
      <c r="BJ260" s="457"/>
      <c r="BK260" s="457"/>
      <c r="BL260" s="457"/>
      <c r="BM260" s="457"/>
      <c r="BN260" s="468"/>
      <c r="BO260" s="65"/>
    </row>
    <row r="261" spans="1:67" outlineLevel="1">
      <c r="B261" s="54" t="str">
        <f t="shared" ref="B261" si="169">$B$196&amp;""</f>
        <v>Middle</v>
      </c>
      <c r="C261" s="430">
        <f t="shared" si="130"/>
        <v>0</v>
      </c>
      <c r="D261" s="430">
        <f t="shared" si="130"/>
        <v>0</v>
      </c>
      <c r="E261" s="430">
        <f t="shared" si="130"/>
        <v>0</v>
      </c>
      <c r="F261" s="430">
        <f t="shared" si="130"/>
        <v>0</v>
      </c>
      <c r="G261" s="430">
        <f t="shared" si="130"/>
        <v>0</v>
      </c>
      <c r="H261" s="430">
        <f t="shared" si="130"/>
        <v>0</v>
      </c>
      <c r="I261" s="430">
        <f t="shared" si="130"/>
        <v>0</v>
      </c>
      <c r="J261" s="430">
        <f t="shared" si="130"/>
        <v>0</v>
      </c>
      <c r="K261" s="430">
        <f t="shared" si="130"/>
        <v>0</v>
      </c>
      <c r="L261" s="430">
        <f t="shared" si="130"/>
        <v>0</v>
      </c>
      <c r="M261" s="430">
        <f t="shared" si="130"/>
        <v>0</v>
      </c>
      <c r="N261" s="430">
        <f t="shared" si="130"/>
        <v>0</v>
      </c>
      <c r="O261" s="430">
        <f t="shared" si="130"/>
        <v>0</v>
      </c>
      <c r="P261" s="430">
        <f t="shared" si="130"/>
        <v>0</v>
      </c>
      <c r="Q261" s="430">
        <f t="shared" si="130"/>
        <v>0</v>
      </c>
      <c r="R261" s="446">
        <f t="shared" si="130"/>
        <v>0</v>
      </c>
      <c r="S261" s="456"/>
      <c r="T261" s="457"/>
      <c r="U261" s="457"/>
      <c r="V261" s="457"/>
      <c r="W261" s="457"/>
      <c r="X261" s="457"/>
      <c r="Y261" s="457"/>
      <c r="Z261" s="457"/>
      <c r="AA261" s="457"/>
      <c r="AB261" s="457"/>
      <c r="AC261" s="457"/>
      <c r="AD261" s="457"/>
      <c r="AE261" s="457"/>
      <c r="AF261" s="457"/>
      <c r="AG261" s="457"/>
      <c r="AH261" s="468"/>
      <c r="AI261" s="456"/>
      <c r="AJ261" s="457"/>
      <c r="AK261" s="457"/>
      <c r="AL261" s="457"/>
      <c r="AM261" s="457"/>
      <c r="AN261" s="457"/>
      <c r="AO261" s="457"/>
      <c r="AP261" s="457"/>
      <c r="AQ261" s="457"/>
      <c r="AR261" s="457"/>
      <c r="AS261" s="457"/>
      <c r="AT261" s="457"/>
      <c r="AU261" s="457"/>
      <c r="AV261" s="457"/>
      <c r="AW261" s="457"/>
      <c r="AX261" s="468"/>
      <c r="AY261" s="456"/>
      <c r="AZ261" s="457"/>
      <c r="BA261" s="457"/>
      <c r="BB261" s="457"/>
      <c r="BC261" s="457"/>
      <c r="BD261" s="457"/>
      <c r="BE261" s="457"/>
      <c r="BF261" s="457"/>
      <c r="BG261" s="457"/>
      <c r="BH261" s="457"/>
      <c r="BI261" s="457"/>
      <c r="BJ261" s="457"/>
      <c r="BK261" s="457"/>
      <c r="BL261" s="457"/>
      <c r="BM261" s="457"/>
      <c r="BN261" s="468"/>
      <c r="BO261" s="65"/>
    </row>
    <row r="262" spans="1:67" outlineLevel="1">
      <c r="B262" s="54" t="str">
        <f t="shared" ref="B262" si="170">$B$197&amp;""</f>
        <v>Late</v>
      </c>
      <c r="C262" s="430">
        <f t="shared" si="130"/>
        <v>0</v>
      </c>
      <c r="D262" s="430">
        <f t="shared" si="130"/>
        <v>0</v>
      </c>
      <c r="E262" s="430">
        <f t="shared" si="130"/>
        <v>0</v>
      </c>
      <c r="F262" s="430">
        <f t="shared" si="130"/>
        <v>0</v>
      </c>
      <c r="G262" s="430">
        <f t="shared" si="130"/>
        <v>0</v>
      </c>
      <c r="H262" s="430">
        <f t="shared" si="130"/>
        <v>0</v>
      </c>
      <c r="I262" s="430">
        <f t="shared" si="130"/>
        <v>0</v>
      </c>
      <c r="J262" s="430">
        <f t="shared" si="130"/>
        <v>0</v>
      </c>
      <c r="K262" s="430">
        <f t="shared" si="130"/>
        <v>0</v>
      </c>
      <c r="L262" s="430">
        <f t="shared" si="130"/>
        <v>0</v>
      </c>
      <c r="M262" s="430">
        <f t="shared" si="130"/>
        <v>0</v>
      </c>
      <c r="N262" s="430">
        <f t="shared" si="130"/>
        <v>0</v>
      </c>
      <c r="O262" s="430">
        <f t="shared" si="130"/>
        <v>0</v>
      </c>
      <c r="P262" s="430">
        <f t="shared" si="130"/>
        <v>0</v>
      </c>
      <c r="Q262" s="430">
        <f t="shared" si="130"/>
        <v>0</v>
      </c>
      <c r="R262" s="446">
        <f t="shared" si="130"/>
        <v>0</v>
      </c>
      <c r="S262" s="456"/>
      <c r="T262" s="457"/>
      <c r="U262" s="457"/>
      <c r="V262" s="457"/>
      <c r="W262" s="457"/>
      <c r="X262" s="457"/>
      <c r="Y262" s="457"/>
      <c r="Z262" s="457"/>
      <c r="AA262" s="457"/>
      <c r="AB262" s="457"/>
      <c r="AC262" s="457"/>
      <c r="AD262" s="457"/>
      <c r="AE262" s="457"/>
      <c r="AF262" s="457"/>
      <c r="AG262" s="457"/>
      <c r="AH262" s="468"/>
      <c r="AI262" s="456"/>
      <c r="AJ262" s="457"/>
      <c r="AK262" s="457"/>
      <c r="AL262" s="457"/>
      <c r="AM262" s="457"/>
      <c r="AN262" s="457"/>
      <c r="AO262" s="457"/>
      <c r="AP262" s="457"/>
      <c r="AQ262" s="457"/>
      <c r="AR262" s="457"/>
      <c r="AS262" s="457"/>
      <c r="AT262" s="457"/>
      <c r="AU262" s="457"/>
      <c r="AV262" s="457"/>
      <c r="AW262" s="457"/>
      <c r="AX262" s="468"/>
      <c r="AY262" s="456"/>
      <c r="AZ262" s="457"/>
      <c r="BA262" s="457"/>
      <c r="BB262" s="457"/>
      <c r="BC262" s="457"/>
      <c r="BD262" s="457"/>
      <c r="BE262" s="457"/>
      <c r="BF262" s="457"/>
      <c r="BG262" s="457"/>
      <c r="BH262" s="457"/>
      <c r="BI262" s="457"/>
      <c r="BJ262" s="457"/>
      <c r="BK262" s="457"/>
      <c r="BL262" s="457"/>
      <c r="BM262" s="457"/>
      <c r="BN262" s="468"/>
      <c r="BO262" s="65"/>
    </row>
    <row r="263" spans="1:67" outlineLevel="1">
      <c r="B263" s="54" t="s">
        <v>978</v>
      </c>
      <c r="C263" s="430">
        <f t="shared" ref="C263:C265" si="171">CHOOSE(d.Region,S263,AI263,AY263)</f>
        <v>0</v>
      </c>
      <c r="D263" s="430">
        <f t="shared" ref="D263:D265" si="172">CHOOSE(d.Region,T263,AJ263,AZ263)</f>
        <v>0</v>
      </c>
      <c r="E263" s="430">
        <f t="shared" ref="E263:E265" si="173">CHOOSE(d.Region,U263,AK263,BA263)</f>
        <v>0</v>
      </c>
      <c r="F263" s="430">
        <f t="shared" ref="F263:F265" si="174">CHOOSE(d.Region,V263,AL263,BB263)</f>
        <v>0</v>
      </c>
      <c r="G263" s="430">
        <f t="shared" ref="G263:G265" si="175">CHOOSE(d.Region,W263,AM263,BC263)</f>
        <v>0</v>
      </c>
      <c r="H263" s="430">
        <f t="shared" ref="H263:H265" si="176">CHOOSE(d.Region,X263,AN263,BD263)</f>
        <v>0</v>
      </c>
      <c r="I263" s="430">
        <f t="shared" ref="I263:I265" si="177">CHOOSE(d.Region,Y263,AO263,BE263)</f>
        <v>0</v>
      </c>
      <c r="J263" s="430">
        <f t="shared" ref="J263:J265" si="178">CHOOSE(d.Region,Z263,AP263,BF263)</f>
        <v>0</v>
      </c>
      <c r="K263" s="430">
        <f t="shared" ref="K263:K265" si="179">CHOOSE(d.Region,AA263,AQ263,BG263)</f>
        <v>0</v>
      </c>
      <c r="L263" s="430">
        <f t="shared" ref="L263:L265" si="180">CHOOSE(d.Region,AB263,AR263,BH263)</f>
        <v>0</v>
      </c>
      <c r="M263" s="430">
        <f t="shared" ref="M263:M265" si="181">CHOOSE(d.Region,AC263,AS263,BI263)</f>
        <v>0</v>
      </c>
      <c r="N263" s="430">
        <f t="shared" ref="N263:N265" si="182">CHOOSE(d.Region,AD263,AT263,BJ263)</f>
        <v>0</v>
      </c>
      <c r="O263" s="430">
        <f t="shared" ref="O263:O265" si="183">CHOOSE(d.Region,AE263,AU263,BK263)</f>
        <v>0</v>
      </c>
      <c r="P263" s="430">
        <f t="shared" ref="P263:P265" si="184">CHOOSE(d.Region,AF263,AV263,BL263)</f>
        <v>0</v>
      </c>
      <c r="Q263" s="430">
        <f t="shared" ref="Q263:Q265" si="185">CHOOSE(d.Region,AG263,AW263,BM263)</f>
        <v>0</v>
      </c>
      <c r="R263" s="446">
        <f t="shared" ref="R263:R265" si="186">CHOOSE(d.Region,AH263,AX263,BN263)</f>
        <v>0</v>
      </c>
      <c r="S263" s="487"/>
      <c r="T263" s="488"/>
      <c r="U263" s="488"/>
      <c r="V263" s="488"/>
      <c r="W263" s="488"/>
      <c r="X263" s="488"/>
      <c r="Y263" s="488"/>
      <c r="Z263" s="488"/>
      <c r="AA263" s="488"/>
      <c r="AB263" s="488"/>
      <c r="AC263" s="488"/>
      <c r="AD263" s="488"/>
      <c r="AE263" s="488"/>
      <c r="AF263" s="488"/>
      <c r="AG263" s="488"/>
      <c r="AH263" s="489"/>
      <c r="AI263" s="487"/>
      <c r="AJ263" s="488"/>
      <c r="AK263" s="488"/>
      <c r="AL263" s="488"/>
      <c r="AM263" s="488"/>
      <c r="AN263" s="488"/>
      <c r="AO263" s="488"/>
      <c r="AP263" s="488"/>
      <c r="AQ263" s="488"/>
      <c r="AR263" s="488"/>
      <c r="AS263" s="488"/>
      <c r="AT263" s="488"/>
      <c r="AU263" s="488"/>
      <c r="AV263" s="488"/>
      <c r="AW263" s="488"/>
      <c r="AX263" s="489"/>
      <c r="AY263" s="487"/>
      <c r="AZ263" s="488"/>
      <c r="BA263" s="488"/>
      <c r="BB263" s="488"/>
      <c r="BC263" s="488"/>
      <c r="BD263" s="488"/>
      <c r="BE263" s="488"/>
      <c r="BF263" s="488"/>
      <c r="BG263" s="488"/>
      <c r="BH263" s="488"/>
      <c r="BI263" s="488"/>
      <c r="BJ263" s="488"/>
      <c r="BK263" s="488"/>
      <c r="BL263" s="488"/>
      <c r="BM263" s="488"/>
      <c r="BN263" s="489"/>
      <c r="BO263" s="65"/>
    </row>
    <row r="264" spans="1:67" outlineLevel="1">
      <c r="B264" s="54" t="str">
        <f t="shared" ref="B264" si="187">$B$199&amp;""</f>
        <v>7mo with 0% mated</v>
      </c>
      <c r="C264" s="430">
        <f t="shared" si="171"/>
        <v>0</v>
      </c>
      <c r="D264" s="430">
        <f t="shared" si="172"/>
        <v>0</v>
      </c>
      <c r="E264" s="430">
        <f t="shared" si="173"/>
        <v>0</v>
      </c>
      <c r="F264" s="430">
        <f t="shared" si="174"/>
        <v>0</v>
      </c>
      <c r="G264" s="430">
        <f t="shared" si="175"/>
        <v>0</v>
      </c>
      <c r="H264" s="430">
        <f t="shared" si="176"/>
        <v>0</v>
      </c>
      <c r="I264" s="430">
        <f t="shared" si="177"/>
        <v>0</v>
      </c>
      <c r="J264" s="430">
        <f t="shared" si="178"/>
        <v>0</v>
      </c>
      <c r="K264" s="430">
        <f t="shared" si="179"/>
        <v>0</v>
      </c>
      <c r="L264" s="430">
        <f t="shared" si="180"/>
        <v>0</v>
      </c>
      <c r="M264" s="430">
        <f t="shared" si="181"/>
        <v>0</v>
      </c>
      <c r="N264" s="430">
        <f t="shared" si="182"/>
        <v>0</v>
      </c>
      <c r="O264" s="430">
        <f t="shared" si="183"/>
        <v>0</v>
      </c>
      <c r="P264" s="430">
        <f t="shared" si="184"/>
        <v>0</v>
      </c>
      <c r="Q264" s="430">
        <f t="shared" si="185"/>
        <v>0</v>
      </c>
      <c r="R264" s="446">
        <f t="shared" si="186"/>
        <v>0</v>
      </c>
      <c r="S264" s="487"/>
      <c r="T264" s="488"/>
      <c r="U264" s="488"/>
      <c r="V264" s="488"/>
      <c r="W264" s="488"/>
      <c r="X264" s="488"/>
      <c r="Y264" s="488"/>
      <c r="Z264" s="488"/>
      <c r="AA264" s="488"/>
      <c r="AB264" s="488"/>
      <c r="AC264" s="488"/>
      <c r="AD264" s="488"/>
      <c r="AE264" s="488"/>
      <c r="AF264" s="488"/>
      <c r="AG264" s="488"/>
      <c r="AH264" s="489"/>
      <c r="AI264" s="487"/>
      <c r="AJ264" s="488"/>
      <c r="AK264" s="488"/>
      <c r="AL264" s="488"/>
      <c r="AM264" s="488"/>
      <c r="AN264" s="488"/>
      <c r="AO264" s="488"/>
      <c r="AP264" s="488"/>
      <c r="AQ264" s="488"/>
      <c r="AR264" s="488"/>
      <c r="AS264" s="488"/>
      <c r="AT264" s="488"/>
      <c r="AU264" s="488"/>
      <c r="AV264" s="488"/>
      <c r="AW264" s="488"/>
      <c r="AX264" s="489"/>
      <c r="AY264" s="487"/>
      <c r="AZ264" s="488"/>
      <c r="BA264" s="488"/>
      <c r="BB264" s="488"/>
      <c r="BC264" s="488"/>
      <c r="BD264" s="488"/>
      <c r="BE264" s="488"/>
      <c r="BF264" s="488"/>
      <c r="BG264" s="488"/>
      <c r="BH264" s="488"/>
      <c r="BI264" s="488"/>
      <c r="BJ264" s="488"/>
      <c r="BK264" s="488"/>
      <c r="BL264" s="488"/>
      <c r="BM264" s="488"/>
      <c r="BN264" s="489"/>
      <c r="BO264" s="65"/>
    </row>
    <row r="265" spans="1:67" outlineLevel="1">
      <c r="B265" s="54" t="s">
        <v>1749</v>
      </c>
      <c r="C265" s="430">
        <f t="shared" si="171"/>
        <v>0</v>
      </c>
      <c r="D265" s="430">
        <f t="shared" si="172"/>
        <v>0</v>
      </c>
      <c r="E265" s="430">
        <f t="shared" si="173"/>
        <v>0</v>
      </c>
      <c r="F265" s="430">
        <f t="shared" si="174"/>
        <v>0</v>
      </c>
      <c r="G265" s="430">
        <f t="shared" si="175"/>
        <v>0</v>
      </c>
      <c r="H265" s="430">
        <f t="shared" si="176"/>
        <v>0</v>
      </c>
      <c r="I265" s="430">
        <f t="shared" si="177"/>
        <v>0</v>
      </c>
      <c r="J265" s="430">
        <f t="shared" si="178"/>
        <v>0</v>
      </c>
      <c r="K265" s="430">
        <f t="shared" si="179"/>
        <v>0</v>
      </c>
      <c r="L265" s="430">
        <f t="shared" si="180"/>
        <v>0</v>
      </c>
      <c r="M265" s="430">
        <f t="shared" si="181"/>
        <v>0</v>
      </c>
      <c r="N265" s="430">
        <f t="shared" si="182"/>
        <v>0</v>
      </c>
      <c r="O265" s="430">
        <f t="shared" si="183"/>
        <v>0</v>
      </c>
      <c r="P265" s="430">
        <f t="shared" si="184"/>
        <v>0</v>
      </c>
      <c r="Q265" s="430">
        <f t="shared" si="185"/>
        <v>0</v>
      </c>
      <c r="R265" s="446">
        <f t="shared" si="186"/>
        <v>0</v>
      </c>
      <c r="S265" s="487"/>
      <c r="T265" s="488"/>
      <c r="U265" s="488"/>
      <c r="V265" s="488"/>
      <c r="W265" s="488"/>
      <c r="X265" s="488"/>
      <c r="Y265" s="488"/>
      <c r="Z265" s="488"/>
      <c r="AA265" s="488"/>
      <c r="AB265" s="488"/>
      <c r="AC265" s="488"/>
      <c r="AD265" s="488"/>
      <c r="AE265" s="488"/>
      <c r="AF265" s="488"/>
      <c r="AG265" s="488"/>
      <c r="AH265" s="489"/>
      <c r="AI265" s="487"/>
      <c r="AJ265" s="488"/>
      <c r="AK265" s="488"/>
      <c r="AL265" s="488"/>
      <c r="AM265" s="488"/>
      <c r="AN265" s="488"/>
      <c r="AO265" s="488"/>
      <c r="AP265" s="488"/>
      <c r="AQ265" s="488"/>
      <c r="AR265" s="488"/>
      <c r="AS265" s="488"/>
      <c r="AT265" s="488"/>
      <c r="AU265" s="488"/>
      <c r="AV265" s="488"/>
      <c r="AW265" s="488"/>
      <c r="AX265" s="489"/>
      <c r="AY265" s="487"/>
      <c r="AZ265" s="488"/>
      <c r="BA265" s="488"/>
      <c r="BB265" s="488"/>
      <c r="BC265" s="488"/>
      <c r="BD265" s="488"/>
      <c r="BE265" s="488"/>
      <c r="BF265" s="488"/>
      <c r="BG265" s="488"/>
      <c r="BH265" s="488"/>
      <c r="BI265" s="488"/>
      <c r="BJ265" s="488"/>
      <c r="BK265" s="488"/>
      <c r="BL265" s="488"/>
      <c r="BM265" s="488"/>
      <c r="BN265" s="489"/>
      <c r="BO265" s="65"/>
    </row>
    <row r="266" spans="1:67" outlineLevel="1">
      <c r="B266" s="54" t="s">
        <v>1114</v>
      </c>
      <c r="C266" s="431">
        <f t="shared" si="130"/>
        <v>0</v>
      </c>
      <c r="D266" s="431">
        <f t="shared" si="130"/>
        <v>0</v>
      </c>
      <c r="E266" s="431">
        <f t="shared" si="130"/>
        <v>0</v>
      </c>
      <c r="F266" s="431">
        <f t="shared" si="130"/>
        <v>0</v>
      </c>
      <c r="G266" s="431">
        <f t="shared" si="130"/>
        <v>0</v>
      </c>
      <c r="H266" s="431">
        <f t="shared" si="130"/>
        <v>0</v>
      </c>
      <c r="I266" s="431">
        <f t="shared" si="130"/>
        <v>0</v>
      </c>
      <c r="J266" s="431">
        <f t="shared" si="130"/>
        <v>0</v>
      </c>
      <c r="K266" s="431">
        <f t="shared" si="130"/>
        <v>0</v>
      </c>
      <c r="L266" s="431">
        <f t="shared" si="130"/>
        <v>0</v>
      </c>
      <c r="M266" s="431">
        <f t="shared" si="130"/>
        <v>0</v>
      </c>
      <c r="N266" s="431">
        <f t="shared" si="130"/>
        <v>0</v>
      </c>
      <c r="O266" s="431">
        <f t="shared" si="130"/>
        <v>0</v>
      </c>
      <c r="P266" s="431">
        <f t="shared" si="130"/>
        <v>0</v>
      </c>
      <c r="Q266" s="431">
        <f t="shared" si="130"/>
        <v>0</v>
      </c>
      <c r="R266" s="447">
        <f t="shared" si="130"/>
        <v>0</v>
      </c>
      <c r="S266" s="508"/>
      <c r="T266" s="509"/>
      <c r="U266" s="509"/>
      <c r="V266" s="509"/>
      <c r="W266" s="509"/>
      <c r="X266" s="509"/>
      <c r="Y266" s="509"/>
      <c r="Z266" s="509"/>
      <c r="AA266" s="509"/>
      <c r="AB266" s="509"/>
      <c r="AC266" s="509"/>
      <c r="AD266" s="509"/>
      <c r="AE266" s="509"/>
      <c r="AF266" s="509"/>
      <c r="AG266" s="509"/>
      <c r="AH266" s="510"/>
      <c r="AI266" s="508"/>
      <c r="AJ266" s="509"/>
      <c r="AK266" s="509"/>
      <c r="AL266" s="509"/>
      <c r="AM266" s="509"/>
      <c r="AN266" s="509"/>
      <c r="AO266" s="509"/>
      <c r="AP266" s="509"/>
      <c r="AQ266" s="509"/>
      <c r="AR266" s="509"/>
      <c r="AS266" s="509"/>
      <c r="AT266" s="509"/>
      <c r="AU266" s="509"/>
      <c r="AV266" s="509"/>
      <c r="AW266" s="509"/>
      <c r="AX266" s="510"/>
      <c r="AY266" s="508"/>
      <c r="AZ266" s="509"/>
      <c r="BA266" s="509"/>
      <c r="BB266" s="509"/>
      <c r="BC266" s="509"/>
      <c r="BD266" s="509"/>
      <c r="BE266" s="509"/>
      <c r="BF266" s="509"/>
      <c r="BG266" s="509"/>
      <c r="BH266" s="509"/>
      <c r="BI266" s="509"/>
      <c r="BJ266" s="509"/>
      <c r="BK266" s="509"/>
      <c r="BL266" s="509"/>
      <c r="BM266" s="509"/>
      <c r="BN266" s="510"/>
      <c r="BO266" s="65"/>
    </row>
    <row r="267" spans="1:67">
      <c r="B267" s="107"/>
      <c r="C267" s="107"/>
      <c r="D267" s="107"/>
      <c r="E267" s="107"/>
      <c r="F267" s="107"/>
      <c r="G267" s="107"/>
      <c r="H267" s="107"/>
      <c r="I267" s="107"/>
      <c r="J267" s="107"/>
      <c r="K267" s="107"/>
      <c r="L267" s="107"/>
      <c r="M267" s="107"/>
      <c r="N267" s="107"/>
      <c r="O267" s="107"/>
      <c r="P267" s="107"/>
      <c r="Q267" s="107"/>
      <c r="R267" s="107"/>
    </row>
    <row r="269" spans="1:67">
      <c r="A269" s="254" t="s">
        <v>1136</v>
      </c>
      <c r="B269" s="253"/>
      <c r="C269" s="126"/>
      <c r="D269" s="126"/>
      <c r="E269" s="126"/>
      <c r="F269" s="126"/>
      <c r="G269" s="126"/>
      <c r="H269" s="126"/>
      <c r="I269" s="126"/>
      <c r="J269" s="126"/>
      <c r="K269" s="126"/>
      <c r="L269" s="126"/>
      <c r="M269" s="126"/>
      <c r="N269" s="126"/>
      <c r="O269" s="126"/>
      <c r="P269" s="126"/>
      <c r="Q269" s="126"/>
      <c r="R269" s="126"/>
      <c r="S269" s="126"/>
      <c r="T269" s="126"/>
      <c r="U269" s="126"/>
      <c r="V269" s="126"/>
      <c r="W269" s="126"/>
      <c r="X269" s="126"/>
      <c r="Y269" s="126"/>
      <c r="Z269" s="126"/>
      <c r="AA269" s="126"/>
      <c r="AB269" s="126"/>
      <c r="AC269" s="126"/>
      <c r="AD269" s="126"/>
      <c r="AE269" s="126"/>
      <c r="AF269" s="126"/>
      <c r="AG269" s="126"/>
      <c r="AH269" s="126"/>
      <c r="AI269" s="126"/>
      <c r="AJ269" s="126"/>
      <c r="AK269" s="126"/>
      <c r="AL269" s="126"/>
      <c r="AM269" s="126"/>
      <c r="AN269" s="126"/>
      <c r="AO269" s="126"/>
      <c r="AP269" s="126"/>
      <c r="AQ269" s="126"/>
      <c r="AR269" s="126"/>
      <c r="AS269" s="126"/>
      <c r="AT269" s="126"/>
      <c r="AU269" s="126"/>
      <c r="AV269" s="126"/>
      <c r="AW269" s="126"/>
      <c r="AX269" s="126"/>
      <c r="AY269" s="126"/>
      <c r="AZ269" s="126"/>
      <c r="BA269" s="126"/>
      <c r="BB269" s="126"/>
      <c r="BC269" s="126"/>
      <c r="BD269" s="126"/>
      <c r="BE269" s="126"/>
      <c r="BF269" s="126"/>
      <c r="BG269" s="126"/>
      <c r="BH269" s="126"/>
      <c r="BI269" s="126"/>
      <c r="BJ269" s="126"/>
      <c r="BK269" s="126"/>
      <c r="BL269" s="126"/>
      <c r="BM269" s="126"/>
      <c r="BN269" s="126"/>
    </row>
    <row r="270" spans="1:67" outlineLevel="1">
      <c r="A270" s="315" t="s">
        <v>1169</v>
      </c>
      <c r="B270" s="253"/>
      <c r="C270" s="126" t="str">
        <f>d.RegionName</f>
        <v>GSM</v>
      </c>
      <c r="D270" s="126"/>
      <c r="E270" s="126"/>
      <c r="F270" s="126"/>
      <c r="G270" s="126"/>
      <c r="H270" s="126"/>
      <c r="I270" s="126"/>
      <c r="J270" s="126"/>
      <c r="K270" s="126"/>
      <c r="L270" s="126"/>
      <c r="M270" s="126"/>
      <c r="N270" s="126"/>
      <c r="O270" s="126"/>
      <c r="P270" s="126"/>
      <c r="Q270" s="126"/>
      <c r="R270" s="126"/>
      <c r="S270" s="454" t="s">
        <v>950</v>
      </c>
      <c r="T270" s="126"/>
      <c r="U270" s="126"/>
      <c r="V270" s="126"/>
      <c r="W270" s="126"/>
      <c r="X270" s="126"/>
      <c r="Y270" s="126"/>
      <c r="Z270" s="126"/>
      <c r="AA270" s="126"/>
      <c r="AB270" s="126"/>
      <c r="AC270" s="126"/>
      <c r="AD270" s="126"/>
      <c r="AE270" s="126"/>
      <c r="AF270" s="126"/>
      <c r="AG270" s="126"/>
      <c r="AH270" s="466"/>
      <c r="AI270" s="454" t="s">
        <v>951</v>
      </c>
      <c r="AJ270" s="126"/>
      <c r="AK270" s="126"/>
      <c r="AL270" s="126"/>
      <c r="AM270" s="126"/>
      <c r="AN270" s="126"/>
      <c r="AO270" s="126"/>
      <c r="AP270" s="126"/>
      <c r="AQ270" s="126"/>
      <c r="AR270" s="126"/>
      <c r="AS270" s="126"/>
      <c r="AT270" s="126"/>
      <c r="AU270" s="126"/>
      <c r="AV270" s="126"/>
      <c r="AW270" s="126"/>
      <c r="AX270" s="466"/>
      <c r="AY270" s="454" t="s">
        <v>952</v>
      </c>
      <c r="AZ270" s="126"/>
      <c r="BA270" s="126"/>
      <c r="BB270" s="126"/>
      <c r="BC270" s="126"/>
      <c r="BD270" s="126"/>
      <c r="BE270" s="126"/>
      <c r="BF270" s="126"/>
      <c r="BG270" s="126"/>
      <c r="BH270" s="126"/>
      <c r="BI270" s="126"/>
      <c r="BJ270" s="126"/>
      <c r="BK270" s="126"/>
      <c r="BL270" s="126"/>
      <c r="BM270" s="126"/>
      <c r="BN270" s="466"/>
    </row>
    <row r="271" spans="1:67" outlineLevel="1" collapsed="1">
      <c r="A271" s="254"/>
      <c r="B271" s="253"/>
      <c r="C271" s="126" t="s">
        <v>1123</v>
      </c>
      <c r="D271" s="126"/>
      <c r="E271" s="126"/>
      <c r="F271" s="126"/>
      <c r="G271" s="126" t="s">
        <v>1124</v>
      </c>
      <c r="H271" s="126"/>
      <c r="I271" s="126"/>
      <c r="J271" s="126"/>
      <c r="K271" s="126" t="s">
        <v>1125</v>
      </c>
      <c r="L271" s="126"/>
      <c r="M271" s="126"/>
      <c r="N271" s="126"/>
      <c r="O271" s="126" t="s">
        <v>876</v>
      </c>
      <c r="P271" s="126"/>
      <c r="Q271" s="126"/>
      <c r="R271" s="126"/>
      <c r="S271" s="454" t="s">
        <v>1123</v>
      </c>
      <c r="T271" s="126"/>
      <c r="U271" s="126"/>
      <c r="V271" s="126"/>
      <c r="W271" s="126" t="s">
        <v>1124</v>
      </c>
      <c r="X271" s="126"/>
      <c r="Y271" s="126"/>
      <c r="Z271" s="126"/>
      <c r="AA271" s="126" t="s">
        <v>1125</v>
      </c>
      <c r="AB271" s="126"/>
      <c r="AC271" s="126"/>
      <c r="AD271" s="126"/>
      <c r="AE271" s="126" t="s">
        <v>876</v>
      </c>
      <c r="AF271" s="126"/>
      <c r="AG271" s="126"/>
      <c r="AH271" s="466"/>
      <c r="AI271" s="454" t="s">
        <v>1123</v>
      </c>
      <c r="AJ271" s="126"/>
      <c r="AK271" s="126"/>
      <c r="AL271" s="126"/>
      <c r="AM271" s="126" t="s">
        <v>1124</v>
      </c>
      <c r="AN271" s="126"/>
      <c r="AO271" s="126"/>
      <c r="AP271" s="126"/>
      <c r="AQ271" s="126" t="s">
        <v>1125</v>
      </c>
      <c r="AR271" s="126"/>
      <c r="AS271" s="126"/>
      <c r="AT271" s="126"/>
      <c r="AU271" s="126" t="s">
        <v>876</v>
      </c>
      <c r="AV271" s="126"/>
      <c r="AW271" s="126"/>
      <c r="AX271" s="466"/>
      <c r="AY271" s="454" t="s">
        <v>1123</v>
      </c>
      <c r="AZ271" s="126"/>
      <c r="BA271" s="126"/>
      <c r="BB271" s="126"/>
      <c r="BC271" s="126" t="s">
        <v>1124</v>
      </c>
      <c r="BD271" s="126"/>
      <c r="BE271" s="126"/>
      <c r="BF271" s="126"/>
      <c r="BG271" s="126" t="s">
        <v>1125</v>
      </c>
      <c r="BH271" s="126"/>
      <c r="BI271" s="126"/>
      <c r="BJ271" s="126"/>
      <c r="BK271" s="126" t="s">
        <v>876</v>
      </c>
      <c r="BL271" s="126"/>
      <c r="BM271" s="126"/>
      <c r="BN271" s="466"/>
    </row>
    <row r="272" spans="1:67" outlineLevel="1">
      <c r="A272" s="254"/>
      <c r="B272" s="253"/>
      <c r="C272" s="21" t="s">
        <v>1437</v>
      </c>
      <c r="D272" s="21" t="s">
        <v>1438</v>
      </c>
      <c r="E272" s="21" t="s">
        <v>1439</v>
      </c>
      <c r="F272" s="21" t="s">
        <v>1440</v>
      </c>
      <c r="G272" s="21" t="s">
        <v>1437</v>
      </c>
      <c r="H272" s="21" t="s">
        <v>1438</v>
      </c>
      <c r="I272" s="21" t="s">
        <v>1439</v>
      </c>
      <c r="J272" s="21" t="s">
        <v>1440</v>
      </c>
      <c r="K272" s="21" t="s">
        <v>1437</v>
      </c>
      <c r="L272" s="21" t="s">
        <v>1438</v>
      </c>
      <c r="M272" s="21" t="s">
        <v>1439</v>
      </c>
      <c r="N272" s="21" t="s">
        <v>1440</v>
      </c>
      <c r="O272" s="21" t="s">
        <v>1437</v>
      </c>
      <c r="P272" s="21" t="s">
        <v>1438</v>
      </c>
      <c r="Q272" s="21" t="s">
        <v>1439</v>
      </c>
      <c r="R272" s="21" t="s">
        <v>1440</v>
      </c>
      <c r="S272" s="458" t="s">
        <v>1437</v>
      </c>
      <c r="T272" s="21" t="s">
        <v>1438</v>
      </c>
      <c r="U272" s="21" t="s">
        <v>1439</v>
      </c>
      <c r="V272" s="21" t="s">
        <v>1440</v>
      </c>
      <c r="W272" s="21" t="s">
        <v>1437</v>
      </c>
      <c r="X272" s="21" t="s">
        <v>1438</v>
      </c>
      <c r="Y272" s="21" t="s">
        <v>1439</v>
      </c>
      <c r="Z272" s="21" t="s">
        <v>1440</v>
      </c>
      <c r="AA272" s="21" t="s">
        <v>1437</v>
      </c>
      <c r="AB272" s="21" t="s">
        <v>1438</v>
      </c>
      <c r="AC272" s="21" t="s">
        <v>1439</v>
      </c>
      <c r="AD272" s="21" t="s">
        <v>1440</v>
      </c>
      <c r="AE272" s="21" t="s">
        <v>1437</v>
      </c>
      <c r="AF272" s="21" t="s">
        <v>1438</v>
      </c>
      <c r="AG272" s="21" t="s">
        <v>1439</v>
      </c>
      <c r="AH272" s="469" t="s">
        <v>1440</v>
      </c>
      <c r="AI272" s="458" t="s">
        <v>1437</v>
      </c>
      <c r="AJ272" s="21" t="s">
        <v>1438</v>
      </c>
      <c r="AK272" s="21" t="s">
        <v>1439</v>
      </c>
      <c r="AL272" s="21" t="s">
        <v>1440</v>
      </c>
      <c r="AM272" s="21" t="s">
        <v>1437</v>
      </c>
      <c r="AN272" s="21" t="s">
        <v>1438</v>
      </c>
      <c r="AO272" s="21" t="s">
        <v>1439</v>
      </c>
      <c r="AP272" s="21" t="s">
        <v>1440</v>
      </c>
      <c r="AQ272" s="21" t="s">
        <v>1437</v>
      </c>
      <c r="AR272" s="21" t="s">
        <v>1438</v>
      </c>
      <c r="AS272" s="21" t="s">
        <v>1439</v>
      </c>
      <c r="AT272" s="21" t="s">
        <v>1440</v>
      </c>
      <c r="AU272" s="21" t="s">
        <v>1437</v>
      </c>
      <c r="AV272" s="21" t="s">
        <v>1438</v>
      </c>
      <c r="AW272" s="21" t="s">
        <v>1439</v>
      </c>
      <c r="AX272" s="469" t="s">
        <v>1440</v>
      </c>
      <c r="AY272" s="458" t="s">
        <v>1437</v>
      </c>
      <c r="AZ272" s="21" t="s">
        <v>1438</v>
      </c>
      <c r="BA272" s="21" t="s">
        <v>1439</v>
      </c>
      <c r="BB272" s="21" t="s">
        <v>1440</v>
      </c>
      <c r="BC272" s="21" t="s">
        <v>1437</v>
      </c>
      <c r="BD272" s="21" t="s">
        <v>1438</v>
      </c>
      <c r="BE272" s="21" t="s">
        <v>1439</v>
      </c>
      <c r="BF272" s="21" t="s">
        <v>1440</v>
      </c>
      <c r="BG272" s="21" t="s">
        <v>1437</v>
      </c>
      <c r="BH272" s="21" t="s">
        <v>1438</v>
      </c>
      <c r="BI272" s="21" t="s">
        <v>1439</v>
      </c>
      <c r="BJ272" s="21" t="s">
        <v>1440</v>
      </c>
      <c r="BK272" s="21" t="s">
        <v>1437</v>
      </c>
      <c r="BL272" s="21" t="s">
        <v>1438</v>
      </c>
      <c r="BM272" s="21" t="s">
        <v>1439</v>
      </c>
      <c r="BN272" s="469" t="s">
        <v>1440</v>
      </c>
    </row>
    <row r="273" spans="2:67" ht="24.75" outlineLevel="2">
      <c r="B273" s="53" t="str">
        <f>"Grazing Intensity 1
"&amp;$B$194&amp;": Ewe Lambs"</f>
        <v>Grazing Intensity 1
Standard (7mo): Ewe Lambs</v>
      </c>
      <c r="C273" s="61">
        <f t="shared" ref="C273:C326" si="188">CHOOSE(d.Region,S273,AI273,AY273)</f>
        <v>0</v>
      </c>
      <c r="D273" s="61">
        <f t="shared" ref="D273:D326" si="189">CHOOSE(d.Region,T273,AJ273,AZ273)</f>
        <v>0</v>
      </c>
      <c r="E273" s="61">
        <f t="shared" ref="E273:E326" si="190">CHOOSE(d.Region,U273,AK273,BA273)</f>
        <v>0</v>
      </c>
      <c r="F273" s="61">
        <f t="shared" ref="F273:F326" si="191">CHOOSE(d.Region,V273,AL273,BB273)</f>
        <v>0</v>
      </c>
      <c r="G273" s="61">
        <f t="shared" ref="G273:G326" si="192">CHOOSE(d.Region,W273,AM273,BC273)</f>
        <v>0</v>
      </c>
      <c r="H273" s="61">
        <f t="shared" ref="H273:H326" si="193">CHOOSE(d.Region,X273,AN273,BD273)</f>
        <v>0</v>
      </c>
      <c r="I273" s="61">
        <f t="shared" ref="I273:I326" si="194">CHOOSE(d.Region,Y273,AO273,BE273)</f>
        <v>0</v>
      </c>
      <c r="J273" s="61">
        <f t="shared" ref="J273:J326" si="195">CHOOSE(d.Region,Z273,AP273,BF273)</f>
        <v>0</v>
      </c>
      <c r="K273" s="61">
        <f t="shared" ref="K273:K326" si="196">CHOOSE(d.Region,AA273,AQ273,BG273)</f>
        <v>0</v>
      </c>
      <c r="L273" s="61">
        <f t="shared" ref="L273:L326" si="197">CHOOSE(d.Region,AB273,AR273,BH273)</f>
        <v>0</v>
      </c>
      <c r="M273" s="61">
        <f t="shared" ref="M273:M326" si="198">CHOOSE(d.Region,AC273,AS273,BI273)</f>
        <v>0</v>
      </c>
      <c r="N273" s="61">
        <f t="shared" ref="N273:N326" si="199">CHOOSE(d.Region,AD273,AT273,BJ273)</f>
        <v>0</v>
      </c>
      <c r="O273" s="61">
        <f t="shared" ref="O273:O326" si="200">CHOOSE(d.Region,AE273,AU273,BK273)</f>
        <v>0</v>
      </c>
      <c r="P273" s="61">
        <f t="shared" ref="P273:P326" si="201">CHOOSE(d.Region,AF273,AV273,BL273)</f>
        <v>0</v>
      </c>
      <c r="Q273" s="61">
        <f t="shared" ref="Q273:Q326" si="202">CHOOSE(d.Region,AG273,AW273,BM273)</f>
        <v>0</v>
      </c>
      <c r="R273" s="448">
        <f t="shared" ref="R273:R326" si="203">CHOOSE(d.Region,AH273,AX273,BN273)</f>
        <v>0</v>
      </c>
      <c r="S273" s="459"/>
      <c r="T273" s="250"/>
      <c r="U273" s="250"/>
      <c r="V273" s="250"/>
      <c r="W273" s="250"/>
      <c r="X273" s="250"/>
      <c r="Y273" s="250"/>
      <c r="Z273" s="250"/>
      <c r="AA273" s="250"/>
      <c r="AB273" s="250"/>
      <c r="AC273" s="250"/>
      <c r="AD273" s="250"/>
      <c r="AE273" s="250"/>
      <c r="AF273" s="250"/>
      <c r="AG273" s="250"/>
      <c r="AH273" s="470"/>
      <c r="AI273" s="459"/>
      <c r="AJ273" s="250"/>
      <c r="AK273" s="250"/>
      <c r="AL273" s="250"/>
      <c r="AM273" s="250"/>
      <c r="AN273" s="250"/>
      <c r="AO273" s="250"/>
      <c r="AP273" s="250"/>
      <c r="AQ273" s="250"/>
      <c r="AR273" s="250"/>
      <c r="AS273" s="250"/>
      <c r="AT273" s="250"/>
      <c r="AU273" s="250"/>
      <c r="AV273" s="250"/>
      <c r="AW273" s="250"/>
      <c r="AX273" s="470"/>
      <c r="AY273" s="459"/>
      <c r="AZ273" s="250"/>
      <c r="BA273" s="250"/>
      <c r="BB273" s="250"/>
      <c r="BC273" s="250"/>
      <c r="BD273" s="250"/>
      <c r="BE273" s="250"/>
      <c r="BF273" s="250"/>
      <c r="BG273" s="250"/>
      <c r="BH273" s="250"/>
      <c r="BI273" s="250"/>
      <c r="BJ273" s="250"/>
      <c r="BK273" s="250"/>
      <c r="BL273" s="250"/>
      <c r="BM273" s="250"/>
      <c r="BN273" s="470"/>
      <c r="BO273" s="34"/>
    </row>
    <row r="274" spans="2:67" outlineLevel="2">
      <c r="B274" s="54" t="s">
        <v>1134</v>
      </c>
      <c r="C274" s="249">
        <f t="shared" si="188"/>
        <v>0</v>
      </c>
      <c r="D274" s="249">
        <f t="shared" si="189"/>
        <v>0</v>
      </c>
      <c r="E274" s="249">
        <f t="shared" si="190"/>
        <v>0</v>
      </c>
      <c r="F274" s="249">
        <f t="shared" si="191"/>
        <v>0</v>
      </c>
      <c r="G274" s="249">
        <f t="shared" si="192"/>
        <v>0</v>
      </c>
      <c r="H274" s="249">
        <f t="shared" si="193"/>
        <v>0</v>
      </c>
      <c r="I274" s="249">
        <f t="shared" si="194"/>
        <v>0</v>
      </c>
      <c r="J274" s="249">
        <f t="shared" si="195"/>
        <v>0</v>
      </c>
      <c r="K274" s="249">
        <f t="shared" si="196"/>
        <v>0</v>
      </c>
      <c r="L274" s="249">
        <f t="shared" si="197"/>
        <v>0</v>
      </c>
      <c r="M274" s="249">
        <f t="shared" si="198"/>
        <v>0</v>
      </c>
      <c r="N274" s="249">
        <f t="shared" si="199"/>
        <v>0</v>
      </c>
      <c r="O274" s="249">
        <f t="shared" si="200"/>
        <v>0</v>
      </c>
      <c r="P274" s="249">
        <f t="shared" si="201"/>
        <v>0</v>
      </c>
      <c r="Q274" s="249">
        <f t="shared" si="202"/>
        <v>0</v>
      </c>
      <c r="R274" s="449">
        <f t="shared" si="203"/>
        <v>0</v>
      </c>
      <c r="S274" s="460"/>
      <c r="T274" s="248"/>
      <c r="U274" s="248"/>
      <c r="V274" s="248"/>
      <c r="W274" s="248"/>
      <c r="X274" s="248"/>
      <c r="Y274" s="248"/>
      <c r="Z274" s="248"/>
      <c r="AA274" s="248"/>
      <c r="AB274" s="248"/>
      <c r="AC274" s="248"/>
      <c r="AD274" s="248"/>
      <c r="AE274" s="248"/>
      <c r="AF274" s="248"/>
      <c r="AG274" s="248"/>
      <c r="AH274" s="471"/>
      <c r="AI274" s="460"/>
      <c r="AJ274" s="248"/>
      <c r="AK274" s="248"/>
      <c r="AL274" s="248"/>
      <c r="AM274" s="248"/>
      <c r="AN274" s="248"/>
      <c r="AO274" s="248"/>
      <c r="AP274" s="248"/>
      <c r="AQ274" s="248"/>
      <c r="AR274" s="248"/>
      <c r="AS274" s="248"/>
      <c r="AT274" s="248"/>
      <c r="AU274" s="248"/>
      <c r="AV274" s="248"/>
      <c r="AW274" s="248"/>
      <c r="AX274" s="471"/>
      <c r="AY274" s="460"/>
      <c r="AZ274" s="248"/>
      <c r="BA274" s="248"/>
      <c r="BB274" s="248"/>
      <c r="BC274" s="248"/>
      <c r="BD274" s="248"/>
      <c r="BE274" s="248"/>
      <c r="BF274" s="248"/>
      <c r="BG274" s="248"/>
      <c r="BH274" s="248"/>
      <c r="BI274" s="248"/>
      <c r="BJ274" s="248"/>
      <c r="BK274" s="248"/>
      <c r="BL274" s="248"/>
      <c r="BM274" s="248"/>
      <c r="BN274" s="471"/>
    </row>
    <row r="275" spans="2:67" outlineLevel="2">
      <c r="B275" s="55" t="s">
        <v>1135</v>
      </c>
      <c r="C275" s="62">
        <f t="shared" si="188"/>
        <v>0</v>
      </c>
      <c r="D275" s="62">
        <f t="shared" si="189"/>
        <v>0</v>
      </c>
      <c r="E275" s="62">
        <f t="shared" si="190"/>
        <v>0</v>
      </c>
      <c r="F275" s="62">
        <f t="shared" si="191"/>
        <v>0</v>
      </c>
      <c r="G275" s="62">
        <f t="shared" si="192"/>
        <v>0</v>
      </c>
      <c r="H275" s="62">
        <f t="shared" si="193"/>
        <v>0</v>
      </c>
      <c r="I275" s="62">
        <f t="shared" si="194"/>
        <v>0</v>
      </c>
      <c r="J275" s="62">
        <f t="shared" si="195"/>
        <v>0</v>
      </c>
      <c r="K275" s="62">
        <f t="shared" si="196"/>
        <v>0</v>
      </c>
      <c r="L275" s="62">
        <f t="shared" si="197"/>
        <v>0</v>
      </c>
      <c r="M275" s="62">
        <f t="shared" si="198"/>
        <v>0</v>
      </c>
      <c r="N275" s="62">
        <f t="shared" si="199"/>
        <v>0</v>
      </c>
      <c r="O275" s="62">
        <f t="shared" si="200"/>
        <v>0</v>
      </c>
      <c r="P275" s="62">
        <f t="shared" si="201"/>
        <v>0</v>
      </c>
      <c r="Q275" s="62">
        <f t="shared" si="202"/>
        <v>0</v>
      </c>
      <c r="R275" s="450">
        <f t="shared" si="203"/>
        <v>0</v>
      </c>
      <c r="S275" s="461"/>
      <c r="T275" s="247"/>
      <c r="U275" s="247"/>
      <c r="V275" s="247"/>
      <c r="W275" s="247"/>
      <c r="X275" s="247"/>
      <c r="Y275" s="247"/>
      <c r="Z275" s="247"/>
      <c r="AA275" s="247"/>
      <c r="AB275" s="247"/>
      <c r="AC275" s="247"/>
      <c r="AD275" s="247"/>
      <c r="AE275" s="247"/>
      <c r="AF275" s="247"/>
      <c r="AG275" s="247"/>
      <c r="AH275" s="472"/>
      <c r="AI275" s="461"/>
      <c r="AJ275" s="247"/>
      <c r="AK275" s="247"/>
      <c r="AL275" s="247"/>
      <c r="AM275" s="247"/>
      <c r="AN275" s="247"/>
      <c r="AO275" s="247"/>
      <c r="AP275" s="247"/>
      <c r="AQ275" s="247"/>
      <c r="AR275" s="247"/>
      <c r="AS275" s="247"/>
      <c r="AT275" s="247"/>
      <c r="AU275" s="247"/>
      <c r="AV275" s="247"/>
      <c r="AW275" s="247"/>
      <c r="AX275" s="472"/>
      <c r="AY275" s="461"/>
      <c r="AZ275" s="247"/>
      <c r="BA275" s="247"/>
      <c r="BB275" s="247"/>
      <c r="BC275" s="247"/>
      <c r="BD275" s="247"/>
      <c r="BE275" s="247"/>
      <c r="BF275" s="247"/>
      <c r="BG275" s="247"/>
      <c r="BH275" s="247"/>
      <c r="BI275" s="247"/>
      <c r="BJ275" s="247"/>
      <c r="BK275" s="247"/>
      <c r="BL275" s="247"/>
      <c r="BM275" s="247"/>
      <c r="BN275" s="472"/>
    </row>
    <row r="276" spans="2:67" outlineLevel="2">
      <c r="B276" s="53" t="str">
        <f>$B$195&amp;": Ewe Lambs"</f>
        <v>Early: Ewe Lambs</v>
      </c>
      <c r="C276" s="61">
        <f t="shared" si="188"/>
        <v>0</v>
      </c>
      <c r="D276" s="61">
        <f t="shared" si="189"/>
        <v>0</v>
      </c>
      <c r="E276" s="61">
        <f t="shared" si="190"/>
        <v>0</v>
      </c>
      <c r="F276" s="61">
        <f t="shared" si="191"/>
        <v>0</v>
      </c>
      <c r="G276" s="61">
        <f t="shared" si="192"/>
        <v>0</v>
      </c>
      <c r="H276" s="61">
        <f t="shared" si="193"/>
        <v>0</v>
      </c>
      <c r="I276" s="61">
        <f t="shared" si="194"/>
        <v>0</v>
      </c>
      <c r="J276" s="61">
        <f t="shared" si="195"/>
        <v>0</v>
      </c>
      <c r="K276" s="61">
        <f t="shared" si="196"/>
        <v>0</v>
      </c>
      <c r="L276" s="61">
        <f t="shared" si="197"/>
        <v>0</v>
      </c>
      <c r="M276" s="61">
        <f t="shared" si="198"/>
        <v>0</v>
      </c>
      <c r="N276" s="61">
        <f t="shared" si="199"/>
        <v>0</v>
      </c>
      <c r="O276" s="61">
        <f t="shared" si="200"/>
        <v>0</v>
      </c>
      <c r="P276" s="61">
        <f t="shared" si="201"/>
        <v>0</v>
      </c>
      <c r="Q276" s="61">
        <f t="shared" si="202"/>
        <v>0</v>
      </c>
      <c r="R276" s="448">
        <f t="shared" si="203"/>
        <v>0</v>
      </c>
      <c r="S276" s="459"/>
      <c r="T276" s="250"/>
      <c r="U276" s="250"/>
      <c r="V276" s="250"/>
      <c r="W276" s="250"/>
      <c r="X276" s="250"/>
      <c r="Y276" s="250"/>
      <c r="Z276" s="250"/>
      <c r="AA276" s="250"/>
      <c r="AB276" s="250"/>
      <c r="AC276" s="250"/>
      <c r="AD276" s="250"/>
      <c r="AE276" s="250"/>
      <c r="AF276" s="250"/>
      <c r="AG276" s="250"/>
      <c r="AH276" s="470"/>
      <c r="AI276" s="459"/>
      <c r="AJ276" s="250"/>
      <c r="AK276" s="250"/>
      <c r="AL276" s="250"/>
      <c r="AM276" s="250"/>
      <c r="AN276" s="250"/>
      <c r="AO276" s="250"/>
      <c r="AP276" s="250"/>
      <c r="AQ276" s="250"/>
      <c r="AR276" s="250"/>
      <c r="AS276" s="250"/>
      <c r="AT276" s="250"/>
      <c r="AU276" s="250"/>
      <c r="AV276" s="250"/>
      <c r="AW276" s="250"/>
      <c r="AX276" s="470"/>
      <c r="AY276" s="459"/>
      <c r="AZ276" s="250"/>
      <c r="BA276" s="250"/>
      <c r="BB276" s="250"/>
      <c r="BC276" s="250"/>
      <c r="BD276" s="250"/>
      <c r="BE276" s="250"/>
      <c r="BF276" s="250"/>
      <c r="BG276" s="250"/>
      <c r="BH276" s="250"/>
      <c r="BI276" s="250"/>
      <c r="BJ276" s="250"/>
      <c r="BK276" s="250"/>
      <c r="BL276" s="250"/>
      <c r="BM276" s="250"/>
      <c r="BN276" s="470"/>
      <c r="BO276" s="34"/>
    </row>
    <row r="277" spans="2:67" outlineLevel="2">
      <c r="B277" s="54" t="s">
        <v>1134</v>
      </c>
      <c r="C277" s="249">
        <f t="shared" si="188"/>
        <v>0</v>
      </c>
      <c r="D277" s="249">
        <f t="shared" si="189"/>
        <v>0</v>
      </c>
      <c r="E277" s="249">
        <f t="shared" si="190"/>
        <v>0</v>
      </c>
      <c r="F277" s="249">
        <f t="shared" si="191"/>
        <v>0</v>
      </c>
      <c r="G277" s="249">
        <f t="shared" si="192"/>
        <v>0</v>
      </c>
      <c r="H277" s="249">
        <f t="shared" si="193"/>
        <v>0</v>
      </c>
      <c r="I277" s="249">
        <f t="shared" si="194"/>
        <v>0</v>
      </c>
      <c r="J277" s="249">
        <f t="shared" si="195"/>
        <v>0</v>
      </c>
      <c r="K277" s="249">
        <f t="shared" si="196"/>
        <v>0</v>
      </c>
      <c r="L277" s="249">
        <f t="shared" si="197"/>
        <v>0</v>
      </c>
      <c r="M277" s="249">
        <f t="shared" si="198"/>
        <v>0</v>
      </c>
      <c r="N277" s="249">
        <f t="shared" si="199"/>
        <v>0</v>
      </c>
      <c r="O277" s="249">
        <f t="shared" si="200"/>
        <v>0</v>
      </c>
      <c r="P277" s="249">
        <f t="shared" si="201"/>
        <v>0</v>
      </c>
      <c r="Q277" s="249">
        <f t="shared" si="202"/>
        <v>0</v>
      </c>
      <c r="R277" s="449">
        <f t="shared" si="203"/>
        <v>0</v>
      </c>
      <c r="S277" s="460"/>
      <c r="T277" s="248"/>
      <c r="U277" s="248"/>
      <c r="V277" s="248"/>
      <c r="W277" s="248"/>
      <c r="X277" s="248"/>
      <c r="Y277" s="248"/>
      <c r="Z277" s="248"/>
      <c r="AA277" s="248"/>
      <c r="AB277" s="248"/>
      <c r="AC277" s="248"/>
      <c r="AD277" s="248"/>
      <c r="AE277" s="248"/>
      <c r="AF277" s="248"/>
      <c r="AG277" s="248"/>
      <c r="AH277" s="471"/>
      <c r="AI277" s="460"/>
      <c r="AJ277" s="248"/>
      <c r="AK277" s="248"/>
      <c r="AL277" s="248"/>
      <c r="AM277" s="248"/>
      <c r="AN277" s="248"/>
      <c r="AO277" s="248"/>
      <c r="AP277" s="248"/>
      <c r="AQ277" s="248"/>
      <c r="AR277" s="248"/>
      <c r="AS277" s="248"/>
      <c r="AT277" s="248"/>
      <c r="AU277" s="248"/>
      <c r="AV277" s="248"/>
      <c r="AW277" s="248"/>
      <c r="AX277" s="471"/>
      <c r="AY277" s="460"/>
      <c r="AZ277" s="248"/>
      <c r="BA277" s="248"/>
      <c r="BB277" s="248"/>
      <c r="BC277" s="248"/>
      <c r="BD277" s="248"/>
      <c r="BE277" s="248"/>
      <c r="BF277" s="248"/>
      <c r="BG277" s="248"/>
      <c r="BH277" s="248"/>
      <c r="BI277" s="248"/>
      <c r="BJ277" s="248"/>
      <c r="BK277" s="248"/>
      <c r="BL277" s="248"/>
      <c r="BM277" s="248"/>
      <c r="BN277" s="471"/>
    </row>
    <row r="278" spans="2:67" outlineLevel="2">
      <c r="B278" s="55" t="s">
        <v>1135</v>
      </c>
      <c r="C278" s="62">
        <f t="shared" si="188"/>
        <v>0</v>
      </c>
      <c r="D278" s="62">
        <f t="shared" si="189"/>
        <v>0</v>
      </c>
      <c r="E278" s="62">
        <f t="shared" si="190"/>
        <v>0</v>
      </c>
      <c r="F278" s="62">
        <f t="shared" si="191"/>
        <v>0</v>
      </c>
      <c r="G278" s="62">
        <f t="shared" si="192"/>
        <v>0</v>
      </c>
      <c r="H278" s="62">
        <f t="shared" si="193"/>
        <v>0</v>
      </c>
      <c r="I278" s="62">
        <f t="shared" si="194"/>
        <v>0</v>
      </c>
      <c r="J278" s="62">
        <f t="shared" si="195"/>
        <v>0</v>
      </c>
      <c r="K278" s="62">
        <f t="shared" si="196"/>
        <v>0</v>
      </c>
      <c r="L278" s="62">
        <f t="shared" si="197"/>
        <v>0</v>
      </c>
      <c r="M278" s="62">
        <f t="shared" si="198"/>
        <v>0</v>
      </c>
      <c r="N278" s="62">
        <f t="shared" si="199"/>
        <v>0</v>
      </c>
      <c r="O278" s="62">
        <f t="shared" si="200"/>
        <v>0</v>
      </c>
      <c r="P278" s="62">
        <f t="shared" si="201"/>
        <v>0</v>
      </c>
      <c r="Q278" s="62">
        <f t="shared" si="202"/>
        <v>0</v>
      </c>
      <c r="R278" s="450">
        <f t="shared" si="203"/>
        <v>0</v>
      </c>
      <c r="S278" s="461"/>
      <c r="T278" s="247"/>
      <c r="U278" s="247"/>
      <c r="V278" s="247"/>
      <c r="W278" s="247"/>
      <c r="X278" s="247"/>
      <c r="Y278" s="247"/>
      <c r="Z278" s="247"/>
      <c r="AA278" s="247"/>
      <c r="AB278" s="247"/>
      <c r="AC278" s="247"/>
      <c r="AD278" s="247"/>
      <c r="AE278" s="247"/>
      <c r="AF278" s="247"/>
      <c r="AG278" s="247"/>
      <c r="AH278" s="472"/>
      <c r="AI278" s="461"/>
      <c r="AJ278" s="247"/>
      <c r="AK278" s="247"/>
      <c r="AL278" s="247"/>
      <c r="AM278" s="247"/>
      <c r="AN278" s="247"/>
      <c r="AO278" s="247"/>
      <c r="AP278" s="247"/>
      <c r="AQ278" s="247"/>
      <c r="AR278" s="247"/>
      <c r="AS278" s="247"/>
      <c r="AT278" s="247"/>
      <c r="AU278" s="247"/>
      <c r="AV278" s="247"/>
      <c r="AW278" s="247"/>
      <c r="AX278" s="472"/>
      <c r="AY278" s="461"/>
      <c r="AZ278" s="247"/>
      <c r="BA278" s="247"/>
      <c r="BB278" s="247"/>
      <c r="BC278" s="247"/>
      <c r="BD278" s="247"/>
      <c r="BE278" s="247"/>
      <c r="BF278" s="247"/>
      <c r="BG278" s="247"/>
      <c r="BH278" s="247"/>
      <c r="BI278" s="247"/>
      <c r="BJ278" s="247"/>
      <c r="BK278" s="247"/>
      <c r="BL278" s="247"/>
      <c r="BM278" s="247"/>
      <c r="BN278" s="472"/>
    </row>
    <row r="279" spans="2:67" outlineLevel="2">
      <c r="B279" s="53" t="str">
        <f>$B$196&amp;": Ewe Lambs"</f>
        <v>Middle: Ewe Lambs</v>
      </c>
      <c r="C279" s="61">
        <f t="shared" si="188"/>
        <v>0</v>
      </c>
      <c r="D279" s="61">
        <f t="shared" si="189"/>
        <v>0</v>
      </c>
      <c r="E279" s="61">
        <f t="shared" si="190"/>
        <v>0</v>
      </c>
      <c r="F279" s="61">
        <f t="shared" si="191"/>
        <v>0</v>
      </c>
      <c r="G279" s="61">
        <f t="shared" si="192"/>
        <v>0</v>
      </c>
      <c r="H279" s="61">
        <f t="shared" si="193"/>
        <v>0</v>
      </c>
      <c r="I279" s="61">
        <f t="shared" si="194"/>
        <v>0</v>
      </c>
      <c r="J279" s="61">
        <f t="shared" si="195"/>
        <v>0</v>
      </c>
      <c r="K279" s="61">
        <f t="shared" si="196"/>
        <v>0</v>
      </c>
      <c r="L279" s="61">
        <f t="shared" si="197"/>
        <v>0</v>
      </c>
      <c r="M279" s="61">
        <f t="shared" si="198"/>
        <v>0</v>
      </c>
      <c r="N279" s="61">
        <f t="shared" si="199"/>
        <v>0</v>
      </c>
      <c r="O279" s="61">
        <f t="shared" si="200"/>
        <v>0</v>
      </c>
      <c r="P279" s="61">
        <f t="shared" si="201"/>
        <v>0</v>
      </c>
      <c r="Q279" s="61">
        <f t="shared" si="202"/>
        <v>0</v>
      </c>
      <c r="R279" s="448">
        <f t="shared" si="203"/>
        <v>0</v>
      </c>
      <c r="S279" s="459"/>
      <c r="T279" s="250"/>
      <c r="U279" s="250"/>
      <c r="V279" s="250"/>
      <c r="W279" s="250"/>
      <c r="X279" s="250"/>
      <c r="Y279" s="250"/>
      <c r="Z279" s="250"/>
      <c r="AA279" s="250"/>
      <c r="AB279" s="250"/>
      <c r="AC279" s="250"/>
      <c r="AD279" s="250"/>
      <c r="AE279" s="250"/>
      <c r="AF279" s="250"/>
      <c r="AG279" s="250"/>
      <c r="AH279" s="470"/>
      <c r="AI279" s="459"/>
      <c r="AJ279" s="250"/>
      <c r="AK279" s="250"/>
      <c r="AL279" s="250"/>
      <c r="AM279" s="250"/>
      <c r="AN279" s="250"/>
      <c r="AO279" s="250"/>
      <c r="AP279" s="250"/>
      <c r="AQ279" s="250"/>
      <c r="AR279" s="250"/>
      <c r="AS279" s="250"/>
      <c r="AT279" s="250"/>
      <c r="AU279" s="250"/>
      <c r="AV279" s="250"/>
      <c r="AW279" s="250"/>
      <c r="AX279" s="470"/>
      <c r="AY279" s="459"/>
      <c r="AZ279" s="250"/>
      <c r="BA279" s="250"/>
      <c r="BB279" s="250"/>
      <c r="BC279" s="250"/>
      <c r="BD279" s="250"/>
      <c r="BE279" s="250"/>
      <c r="BF279" s="250"/>
      <c r="BG279" s="250"/>
      <c r="BH279" s="250"/>
      <c r="BI279" s="250"/>
      <c r="BJ279" s="250"/>
      <c r="BK279" s="250"/>
      <c r="BL279" s="250"/>
      <c r="BM279" s="250"/>
      <c r="BN279" s="470"/>
      <c r="BO279" s="34"/>
    </row>
    <row r="280" spans="2:67" outlineLevel="2">
      <c r="B280" s="54" t="s">
        <v>1134</v>
      </c>
      <c r="C280" s="249">
        <f t="shared" si="188"/>
        <v>0</v>
      </c>
      <c r="D280" s="249">
        <f t="shared" si="189"/>
        <v>0</v>
      </c>
      <c r="E280" s="249">
        <f t="shared" si="190"/>
        <v>0</v>
      </c>
      <c r="F280" s="249">
        <f t="shared" si="191"/>
        <v>0</v>
      </c>
      <c r="G280" s="249">
        <f t="shared" si="192"/>
        <v>0</v>
      </c>
      <c r="H280" s="249">
        <f t="shared" si="193"/>
        <v>0</v>
      </c>
      <c r="I280" s="249">
        <f t="shared" si="194"/>
        <v>0</v>
      </c>
      <c r="J280" s="249">
        <f t="shared" si="195"/>
        <v>0</v>
      </c>
      <c r="K280" s="249">
        <f t="shared" si="196"/>
        <v>0</v>
      </c>
      <c r="L280" s="249">
        <f t="shared" si="197"/>
        <v>0</v>
      </c>
      <c r="M280" s="249">
        <f t="shared" si="198"/>
        <v>0</v>
      </c>
      <c r="N280" s="249">
        <f t="shared" si="199"/>
        <v>0</v>
      </c>
      <c r="O280" s="249">
        <f t="shared" si="200"/>
        <v>0</v>
      </c>
      <c r="P280" s="249">
        <f t="shared" si="201"/>
        <v>0</v>
      </c>
      <c r="Q280" s="249">
        <f t="shared" si="202"/>
        <v>0</v>
      </c>
      <c r="R280" s="449">
        <f t="shared" si="203"/>
        <v>0</v>
      </c>
      <c r="S280" s="460"/>
      <c r="T280" s="248"/>
      <c r="U280" s="248"/>
      <c r="V280" s="248"/>
      <c r="W280" s="248"/>
      <c r="X280" s="248"/>
      <c r="Y280" s="248"/>
      <c r="Z280" s="248"/>
      <c r="AA280" s="248"/>
      <c r="AB280" s="248"/>
      <c r="AC280" s="248"/>
      <c r="AD280" s="248"/>
      <c r="AE280" s="248"/>
      <c r="AF280" s="248"/>
      <c r="AG280" s="248"/>
      <c r="AH280" s="471"/>
      <c r="AI280" s="460"/>
      <c r="AJ280" s="248"/>
      <c r="AK280" s="248"/>
      <c r="AL280" s="248"/>
      <c r="AM280" s="248"/>
      <c r="AN280" s="248"/>
      <c r="AO280" s="248"/>
      <c r="AP280" s="248"/>
      <c r="AQ280" s="248"/>
      <c r="AR280" s="248"/>
      <c r="AS280" s="248"/>
      <c r="AT280" s="248"/>
      <c r="AU280" s="248"/>
      <c r="AV280" s="248"/>
      <c r="AW280" s="248"/>
      <c r="AX280" s="471"/>
      <c r="AY280" s="460"/>
      <c r="AZ280" s="248"/>
      <c r="BA280" s="248"/>
      <c r="BB280" s="248"/>
      <c r="BC280" s="248"/>
      <c r="BD280" s="248"/>
      <c r="BE280" s="248"/>
      <c r="BF280" s="248"/>
      <c r="BG280" s="248"/>
      <c r="BH280" s="248"/>
      <c r="BI280" s="248"/>
      <c r="BJ280" s="248"/>
      <c r="BK280" s="248"/>
      <c r="BL280" s="248"/>
      <c r="BM280" s="248"/>
      <c r="BN280" s="471"/>
    </row>
    <row r="281" spans="2:67" outlineLevel="2">
      <c r="B281" s="55" t="s">
        <v>1135</v>
      </c>
      <c r="C281" s="62">
        <f t="shared" si="188"/>
        <v>0</v>
      </c>
      <c r="D281" s="62">
        <f t="shared" si="189"/>
        <v>0</v>
      </c>
      <c r="E281" s="62">
        <f t="shared" si="190"/>
        <v>0</v>
      </c>
      <c r="F281" s="62">
        <f t="shared" si="191"/>
        <v>0</v>
      </c>
      <c r="G281" s="62">
        <f t="shared" si="192"/>
        <v>0</v>
      </c>
      <c r="H281" s="62">
        <f t="shared" si="193"/>
        <v>0</v>
      </c>
      <c r="I281" s="62">
        <f t="shared" si="194"/>
        <v>0</v>
      </c>
      <c r="J281" s="62">
        <f t="shared" si="195"/>
        <v>0</v>
      </c>
      <c r="K281" s="62">
        <f t="shared" si="196"/>
        <v>0</v>
      </c>
      <c r="L281" s="62">
        <f t="shared" si="197"/>
        <v>0</v>
      </c>
      <c r="M281" s="62">
        <f t="shared" si="198"/>
        <v>0</v>
      </c>
      <c r="N281" s="62">
        <f t="shared" si="199"/>
        <v>0</v>
      </c>
      <c r="O281" s="62">
        <f t="shared" si="200"/>
        <v>0</v>
      </c>
      <c r="P281" s="62">
        <f t="shared" si="201"/>
        <v>0</v>
      </c>
      <c r="Q281" s="62">
        <f t="shared" si="202"/>
        <v>0</v>
      </c>
      <c r="R281" s="450">
        <f t="shared" si="203"/>
        <v>0</v>
      </c>
      <c r="S281" s="461"/>
      <c r="T281" s="247"/>
      <c r="U281" s="247"/>
      <c r="V281" s="247"/>
      <c r="W281" s="247"/>
      <c r="X281" s="247"/>
      <c r="Y281" s="247"/>
      <c r="Z281" s="247"/>
      <c r="AA281" s="247"/>
      <c r="AB281" s="247"/>
      <c r="AC281" s="247"/>
      <c r="AD281" s="247"/>
      <c r="AE281" s="247"/>
      <c r="AF281" s="247"/>
      <c r="AG281" s="247"/>
      <c r="AH281" s="472"/>
      <c r="AI281" s="461"/>
      <c r="AJ281" s="247"/>
      <c r="AK281" s="247"/>
      <c r="AL281" s="247"/>
      <c r="AM281" s="247"/>
      <c r="AN281" s="247"/>
      <c r="AO281" s="247"/>
      <c r="AP281" s="247"/>
      <c r="AQ281" s="247"/>
      <c r="AR281" s="247"/>
      <c r="AS281" s="247"/>
      <c r="AT281" s="247"/>
      <c r="AU281" s="247"/>
      <c r="AV281" s="247"/>
      <c r="AW281" s="247"/>
      <c r="AX281" s="472"/>
      <c r="AY281" s="461"/>
      <c r="AZ281" s="247"/>
      <c r="BA281" s="247"/>
      <c r="BB281" s="247"/>
      <c r="BC281" s="247"/>
      <c r="BD281" s="247"/>
      <c r="BE281" s="247"/>
      <c r="BF281" s="247"/>
      <c r="BG281" s="247"/>
      <c r="BH281" s="247"/>
      <c r="BI281" s="247"/>
      <c r="BJ281" s="247"/>
      <c r="BK281" s="247"/>
      <c r="BL281" s="247"/>
      <c r="BM281" s="247"/>
      <c r="BN281" s="472"/>
    </row>
    <row r="282" spans="2:67" outlineLevel="2">
      <c r="B282" s="53" t="str">
        <f>$B$197&amp;": Ewe Lambs"</f>
        <v>Late: Ewe Lambs</v>
      </c>
      <c r="C282" s="61">
        <f t="shared" si="188"/>
        <v>0</v>
      </c>
      <c r="D282" s="61">
        <f t="shared" si="189"/>
        <v>0</v>
      </c>
      <c r="E282" s="61">
        <f t="shared" si="190"/>
        <v>0</v>
      </c>
      <c r="F282" s="61">
        <f t="shared" si="191"/>
        <v>0</v>
      </c>
      <c r="G282" s="61">
        <f t="shared" si="192"/>
        <v>0</v>
      </c>
      <c r="H282" s="61">
        <f t="shared" si="193"/>
        <v>0</v>
      </c>
      <c r="I282" s="61">
        <f t="shared" si="194"/>
        <v>0</v>
      </c>
      <c r="J282" s="61">
        <f t="shared" si="195"/>
        <v>0</v>
      </c>
      <c r="K282" s="61">
        <f t="shared" si="196"/>
        <v>0</v>
      </c>
      <c r="L282" s="61">
        <f t="shared" si="197"/>
        <v>0</v>
      </c>
      <c r="M282" s="61">
        <f t="shared" si="198"/>
        <v>0</v>
      </c>
      <c r="N282" s="61">
        <f t="shared" si="199"/>
        <v>0</v>
      </c>
      <c r="O282" s="61">
        <f t="shared" si="200"/>
        <v>0</v>
      </c>
      <c r="P282" s="61">
        <f t="shared" si="201"/>
        <v>0</v>
      </c>
      <c r="Q282" s="61">
        <f t="shared" si="202"/>
        <v>0</v>
      </c>
      <c r="R282" s="448">
        <f t="shared" si="203"/>
        <v>0</v>
      </c>
      <c r="S282" s="459"/>
      <c r="T282" s="250"/>
      <c r="U282" s="250"/>
      <c r="V282" s="250"/>
      <c r="W282" s="250"/>
      <c r="X282" s="250"/>
      <c r="Y282" s="250"/>
      <c r="Z282" s="250"/>
      <c r="AA282" s="250"/>
      <c r="AB282" s="250"/>
      <c r="AC282" s="250"/>
      <c r="AD282" s="250"/>
      <c r="AE282" s="250"/>
      <c r="AF282" s="250"/>
      <c r="AG282" s="250"/>
      <c r="AH282" s="470"/>
      <c r="AI282" s="459"/>
      <c r="AJ282" s="250"/>
      <c r="AK282" s="250"/>
      <c r="AL282" s="250"/>
      <c r="AM282" s="250"/>
      <c r="AN282" s="250"/>
      <c r="AO282" s="250"/>
      <c r="AP282" s="250"/>
      <c r="AQ282" s="250"/>
      <c r="AR282" s="250"/>
      <c r="AS282" s="250"/>
      <c r="AT282" s="250"/>
      <c r="AU282" s="250"/>
      <c r="AV282" s="250"/>
      <c r="AW282" s="250"/>
      <c r="AX282" s="470"/>
      <c r="AY282" s="459"/>
      <c r="AZ282" s="250"/>
      <c r="BA282" s="250"/>
      <c r="BB282" s="250"/>
      <c r="BC282" s="250"/>
      <c r="BD282" s="250"/>
      <c r="BE282" s="250"/>
      <c r="BF282" s="250"/>
      <c r="BG282" s="250"/>
      <c r="BH282" s="250"/>
      <c r="BI282" s="250"/>
      <c r="BJ282" s="250"/>
      <c r="BK282" s="250"/>
      <c r="BL282" s="250"/>
      <c r="BM282" s="250"/>
      <c r="BN282" s="470"/>
      <c r="BO282" s="34"/>
    </row>
    <row r="283" spans="2:67" outlineLevel="2">
      <c r="B283" s="54" t="s">
        <v>1134</v>
      </c>
      <c r="C283" s="249">
        <f t="shared" si="188"/>
        <v>0</v>
      </c>
      <c r="D283" s="249">
        <f t="shared" si="189"/>
        <v>0</v>
      </c>
      <c r="E283" s="249">
        <f t="shared" si="190"/>
        <v>0</v>
      </c>
      <c r="F283" s="249">
        <f t="shared" si="191"/>
        <v>0</v>
      </c>
      <c r="G283" s="249">
        <f t="shared" si="192"/>
        <v>0</v>
      </c>
      <c r="H283" s="249">
        <f t="shared" si="193"/>
        <v>0</v>
      </c>
      <c r="I283" s="249">
        <f t="shared" si="194"/>
        <v>0</v>
      </c>
      <c r="J283" s="249">
        <f t="shared" si="195"/>
        <v>0</v>
      </c>
      <c r="K283" s="249">
        <f t="shared" si="196"/>
        <v>0</v>
      </c>
      <c r="L283" s="249">
        <f t="shared" si="197"/>
        <v>0</v>
      </c>
      <c r="M283" s="249">
        <f t="shared" si="198"/>
        <v>0</v>
      </c>
      <c r="N283" s="249">
        <f t="shared" si="199"/>
        <v>0</v>
      </c>
      <c r="O283" s="249">
        <f t="shared" si="200"/>
        <v>0</v>
      </c>
      <c r="P283" s="249">
        <f t="shared" si="201"/>
        <v>0</v>
      </c>
      <c r="Q283" s="249">
        <f t="shared" si="202"/>
        <v>0</v>
      </c>
      <c r="R283" s="449">
        <f t="shared" si="203"/>
        <v>0</v>
      </c>
      <c r="S283" s="460"/>
      <c r="T283" s="248"/>
      <c r="U283" s="248"/>
      <c r="V283" s="248"/>
      <c r="W283" s="248"/>
      <c r="X283" s="248"/>
      <c r="Y283" s="248"/>
      <c r="Z283" s="248"/>
      <c r="AA283" s="248"/>
      <c r="AB283" s="248"/>
      <c r="AC283" s="248"/>
      <c r="AD283" s="248"/>
      <c r="AE283" s="248"/>
      <c r="AF283" s="248"/>
      <c r="AG283" s="248"/>
      <c r="AH283" s="471"/>
      <c r="AI283" s="460"/>
      <c r="AJ283" s="248"/>
      <c r="AK283" s="248"/>
      <c r="AL283" s="248"/>
      <c r="AM283" s="248"/>
      <c r="AN283" s="248"/>
      <c r="AO283" s="248"/>
      <c r="AP283" s="248"/>
      <c r="AQ283" s="248"/>
      <c r="AR283" s="248"/>
      <c r="AS283" s="248"/>
      <c r="AT283" s="248"/>
      <c r="AU283" s="248"/>
      <c r="AV283" s="248"/>
      <c r="AW283" s="248"/>
      <c r="AX283" s="471"/>
      <c r="AY283" s="460"/>
      <c r="AZ283" s="248"/>
      <c r="BA283" s="248"/>
      <c r="BB283" s="248"/>
      <c r="BC283" s="248"/>
      <c r="BD283" s="248"/>
      <c r="BE283" s="248"/>
      <c r="BF283" s="248"/>
      <c r="BG283" s="248"/>
      <c r="BH283" s="248"/>
      <c r="BI283" s="248"/>
      <c r="BJ283" s="248"/>
      <c r="BK283" s="248"/>
      <c r="BL283" s="248"/>
      <c r="BM283" s="248"/>
      <c r="BN283" s="471"/>
    </row>
    <row r="284" spans="2:67" outlineLevel="2">
      <c r="B284" s="55" t="s">
        <v>1135</v>
      </c>
      <c r="C284" s="62">
        <f t="shared" si="188"/>
        <v>0</v>
      </c>
      <c r="D284" s="62">
        <f t="shared" si="189"/>
        <v>0</v>
      </c>
      <c r="E284" s="62">
        <f t="shared" si="190"/>
        <v>0</v>
      </c>
      <c r="F284" s="62">
        <f t="shared" si="191"/>
        <v>0</v>
      </c>
      <c r="G284" s="62">
        <f t="shared" si="192"/>
        <v>0</v>
      </c>
      <c r="H284" s="62">
        <f t="shared" si="193"/>
        <v>0</v>
      </c>
      <c r="I284" s="62">
        <f t="shared" si="194"/>
        <v>0</v>
      </c>
      <c r="J284" s="62">
        <f t="shared" si="195"/>
        <v>0</v>
      </c>
      <c r="K284" s="62">
        <f t="shared" si="196"/>
        <v>0</v>
      </c>
      <c r="L284" s="62">
        <f t="shared" si="197"/>
        <v>0</v>
      </c>
      <c r="M284" s="62">
        <f t="shared" si="198"/>
        <v>0</v>
      </c>
      <c r="N284" s="62">
        <f t="shared" si="199"/>
        <v>0</v>
      </c>
      <c r="O284" s="62">
        <f t="shared" si="200"/>
        <v>0</v>
      </c>
      <c r="P284" s="62">
        <f t="shared" si="201"/>
        <v>0</v>
      </c>
      <c r="Q284" s="62">
        <f t="shared" si="202"/>
        <v>0</v>
      </c>
      <c r="R284" s="450">
        <f t="shared" si="203"/>
        <v>0</v>
      </c>
      <c r="S284" s="461"/>
      <c r="T284" s="247"/>
      <c r="U284" s="247"/>
      <c r="V284" s="247"/>
      <c r="W284" s="247"/>
      <c r="X284" s="247"/>
      <c r="Y284" s="247"/>
      <c r="Z284" s="247"/>
      <c r="AA284" s="247"/>
      <c r="AB284" s="247"/>
      <c r="AC284" s="247"/>
      <c r="AD284" s="247"/>
      <c r="AE284" s="247"/>
      <c r="AF284" s="247"/>
      <c r="AG284" s="247"/>
      <c r="AH284" s="472"/>
      <c r="AI284" s="461"/>
      <c r="AJ284" s="247"/>
      <c r="AK284" s="247"/>
      <c r="AL284" s="247"/>
      <c r="AM284" s="247"/>
      <c r="AN284" s="247"/>
      <c r="AO284" s="247"/>
      <c r="AP284" s="247"/>
      <c r="AQ284" s="247"/>
      <c r="AR284" s="247"/>
      <c r="AS284" s="247"/>
      <c r="AT284" s="247"/>
      <c r="AU284" s="247"/>
      <c r="AV284" s="247"/>
      <c r="AW284" s="247"/>
      <c r="AX284" s="472"/>
      <c r="AY284" s="461"/>
      <c r="AZ284" s="247"/>
      <c r="BA284" s="247"/>
      <c r="BB284" s="247"/>
      <c r="BC284" s="247"/>
      <c r="BD284" s="247"/>
      <c r="BE284" s="247"/>
      <c r="BF284" s="247"/>
      <c r="BG284" s="247"/>
      <c r="BH284" s="247"/>
      <c r="BI284" s="247"/>
      <c r="BJ284" s="247"/>
      <c r="BK284" s="247"/>
      <c r="BL284" s="247"/>
      <c r="BM284" s="247"/>
      <c r="BN284" s="472"/>
    </row>
    <row r="285" spans="2:67" outlineLevel="2">
      <c r="B285" s="53" t="str">
        <f>$B$198&amp;": Ewe Lambs"</f>
        <v>V. Late: Ewe Lambs</v>
      </c>
      <c r="C285" s="61">
        <f t="shared" ref="C285:C287" si="204">CHOOSE(d.Region,S285,AI285,AY285)</f>
        <v>0</v>
      </c>
      <c r="D285" s="61">
        <f t="shared" ref="D285:D287" si="205">CHOOSE(d.Region,T285,AJ285,AZ285)</f>
        <v>0</v>
      </c>
      <c r="E285" s="61">
        <f t="shared" ref="E285:E287" si="206">CHOOSE(d.Region,U285,AK285,BA285)</f>
        <v>0</v>
      </c>
      <c r="F285" s="61">
        <f t="shared" ref="F285:F287" si="207">CHOOSE(d.Region,V285,AL285,BB285)</f>
        <v>0</v>
      </c>
      <c r="G285" s="61">
        <f t="shared" ref="G285:G287" si="208">CHOOSE(d.Region,W285,AM285,BC285)</f>
        <v>0</v>
      </c>
      <c r="H285" s="61">
        <f t="shared" ref="H285:H287" si="209">CHOOSE(d.Region,X285,AN285,BD285)</f>
        <v>0</v>
      </c>
      <c r="I285" s="61">
        <f t="shared" ref="I285:I287" si="210">CHOOSE(d.Region,Y285,AO285,BE285)</f>
        <v>0</v>
      </c>
      <c r="J285" s="61">
        <f t="shared" ref="J285:J287" si="211">CHOOSE(d.Region,Z285,AP285,BF285)</f>
        <v>0</v>
      </c>
      <c r="K285" s="61">
        <f t="shared" ref="K285:K287" si="212">CHOOSE(d.Region,AA285,AQ285,BG285)</f>
        <v>0</v>
      </c>
      <c r="L285" s="61">
        <f t="shared" ref="L285:L287" si="213">CHOOSE(d.Region,AB285,AR285,BH285)</f>
        <v>0</v>
      </c>
      <c r="M285" s="61">
        <f t="shared" ref="M285:M287" si="214">CHOOSE(d.Region,AC285,AS285,BI285)</f>
        <v>0</v>
      </c>
      <c r="N285" s="61">
        <f t="shared" ref="N285:N287" si="215">CHOOSE(d.Region,AD285,AT285,BJ285)</f>
        <v>0</v>
      </c>
      <c r="O285" s="61">
        <f t="shared" ref="O285:O287" si="216">CHOOSE(d.Region,AE285,AU285,BK285)</f>
        <v>0</v>
      </c>
      <c r="P285" s="61">
        <f t="shared" ref="P285:P287" si="217">CHOOSE(d.Region,AF285,AV285,BL285)</f>
        <v>0</v>
      </c>
      <c r="Q285" s="61">
        <f t="shared" ref="Q285:Q287" si="218">CHOOSE(d.Region,AG285,AW285,BM285)</f>
        <v>0</v>
      </c>
      <c r="R285" s="448">
        <f t="shared" ref="R285:R287" si="219">CHOOSE(d.Region,AH285,AX285,BN285)</f>
        <v>0</v>
      </c>
      <c r="S285" s="459"/>
      <c r="T285" s="250"/>
      <c r="U285" s="250"/>
      <c r="V285" s="250"/>
      <c r="W285" s="250"/>
      <c r="X285" s="250"/>
      <c r="Y285" s="250"/>
      <c r="Z285" s="250"/>
      <c r="AA285" s="250"/>
      <c r="AB285" s="250"/>
      <c r="AC285" s="250"/>
      <c r="AD285" s="250"/>
      <c r="AE285" s="250"/>
      <c r="AF285" s="250"/>
      <c r="AG285" s="250"/>
      <c r="AH285" s="470"/>
      <c r="AI285" s="459"/>
      <c r="AJ285" s="250"/>
      <c r="AK285" s="250"/>
      <c r="AL285" s="250"/>
      <c r="AM285" s="250"/>
      <c r="AN285" s="250"/>
      <c r="AO285" s="250"/>
      <c r="AP285" s="250"/>
      <c r="AQ285" s="250"/>
      <c r="AR285" s="250"/>
      <c r="AS285" s="250"/>
      <c r="AT285" s="250"/>
      <c r="AU285" s="250"/>
      <c r="AV285" s="250"/>
      <c r="AW285" s="250"/>
      <c r="AX285" s="470"/>
      <c r="AY285" s="459"/>
      <c r="AZ285" s="250"/>
      <c r="BA285" s="250"/>
      <c r="BB285" s="250"/>
      <c r="BC285" s="250"/>
      <c r="BD285" s="250"/>
      <c r="BE285" s="250"/>
      <c r="BF285" s="250"/>
      <c r="BG285" s="250"/>
      <c r="BH285" s="250"/>
      <c r="BI285" s="250"/>
      <c r="BJ285" s="250"/>
      <c r="BK285" s="250"/>
      <c r="BL285" s="250"/>
      <c r="BM285" s="250"/>
      <c r="BN285" s="470"/>
      <c r="BO285" s="34"/>
    </row>
    <row r="286" spans="2:67" outlineLevel="2">
      <c r="B286" s="54" t="s">
        <v>1134</v>
      </c>
      <c r="C286" s="249">
        <f t="shared" si="204"/>
        <v>0</v>
      </c>
      <c r="D286" s="249">
        <f t="shared" si="205"/>
        <v>0</v>
      </c>
      <c r="E286" s="249">
        <f t="shared" si="206"/>
        <v>0</v>
      </c>
      <c r="F286" s="249">
        <f t="shared" si="207"/>
        <v>0</v>
      </c>
      <c r="G286" s="249">
        <f t="shared" si="208"/>
        <v>0</v>
      </c>
      <c r="H286" s="249">
        <f t="shared" si="209"/>
        <v>0</v>
      </c>
      <c r="I286" s="249">
        <f t="shared" si="210"/>
        <v>0</v>
      </c>
      <c r="J286" s="249">
        <f t="shared" si="211"/>
        <v>0</v>
      </c>
      <c r="K286" s="249">
        <f t="shared" si="212"/>
        <v>0</v>
      </c>
      <c r="L286" s="249">
        <f t="shared" si="213"/>
        <v>0</v>
      </c>
      <c r="M286" s="249">
        <f t="shared" si="214"/>
        <v>0</v>
      </c>
      <c r="N286" s="249">
        <f t="shared" si="215"/>
        <v>0</v>
      </c>
      <c r="O286" s="249">
        <f t="shared" si="216"/>
        <v>0</v>
      </c>
      <c r="P286" s="249">
        <f t="shared" si="217"/>
        <v>0</v>
      </c>
      <c r="Q286" s="249">
        <f t="shared" si="218"/>
        <v>0</v>
      </c>
      <c r="R286" s="449">
        <f t="shared" si="219"/>
        <v>0</v>
      </c>
      <c r="S286" s="460"/>
      <c r="T286" s="248"/>
      <c r="U286" s="248"/>
      <c r="V286" s="248"/>
      <c r="W286" s="248"/>
      <c r="X286" s="248"/>
      <c r="Y286" s="248"/>
      <c r="Z286" s="248"/>
      <c r="AA286" s="248"/>
      <c r="AB286" s="248"/>
      <c r="AC286" s="248"/>
      <c r="AD286" s="248"/>
      <c r="AE286" s="248"/>
      <c r="AF286" s="248"/>
      <c r="AG286" s="248"/>
      <c r="AH286" s="471"/>
      <c r="AI286" s="460"/>
      <c r="AJ286" s="248"/>
      <c r="AK286" s="248"/>
      <c r="AL286" s="248"/>
      <c r="AM286" s="248"/>
      <c r="AN286" s="248"/>
      <c r="AO286" s="248"/>
      <c r="AP286" s="248"/>
      <c r="AQ286" s="248"/>
      <c r="AR286" s="248"/>
      <c r="AS286" s="248"/>
      <c r="AT286" s="248"/>
      <c r="AU286" s="248"/>
      <c r="AV286" s="248"/>
      <c r="AW286" s="248"/>
      <c r="AX286" s="471"/>
      <c r="AY286" s="460"/>
      <c r="AZ286" s="248"/>
      <c r="BA286" s="248"/>
      <c r="BB286" s="248"/>
      <c r="BC286" s="248"/>
      <c r="BD286" s="248"/>
      <c r="BE286" s="248"/>
      <c r="BF286" s="248"/>
      <c r="BG286" s="248"/>
      <c r="BH286" s="248"/>
      <c r="BI286" s="248"/>
      <c r="BJ286" s="248"/>
      <c r="BK286" s="248"/>
      <c r="BL286" s="248"/>
      <c r="BM286" s="248"/>
      <c r="BN286" s="471"/>
    </row>
    <row r="287" spans="2:67" outlineLevel="2">
      <c r="B287" s="55" t="s">
        <v>1135</v>
      </c>
      <c r="C287" s="62">
        <f t="shared" si="204"/>
        <v>0</v>
      </c>
      <c r="D287" s="62">
        <f t="shared" si="205"/>
        <v>0</v>
      </c>
      <c r="E287" s="62">
        <f t="shared" si="206"/>
        <v>0</v>
      </c>
      <c r="F287" s="62">
        <f t="shared" si="207"/>
        <v>0</v>
      </c>
      <c r="G287" s="62">
        <f t="shared" si="208"/>
        <v>0</v>
      </c>
      <c r="H287" s="62">
        <f t="shared" si="209"/>
        <v>0</v>
      </c>
      <c r="I287" s="62">
        <f t="shared" si="210"/>
        <v>0</v>
      </c>
      <c r="J287" s="62">
        <f t="shared" si="211"/>
        <v>0</v>
      </c>
      <c r="K287" s="62">
        <f t="shared" si="212"/>
        <v>0</v>
      </c>
      <c r="L287" s="62">
        <f t="shared" si="213"/>
        <v>0</v>
      </c>
      <c r="M287" s="62">
        <f t="shared" si="214"/>
        <v>0</v>
      </c>
      <c r="N287" s="62">
        <f t="shared" si="215"/>
        <v>0</v>
      </c>
      <c r="O287" s="62">
        <f t="shared" si="216"/>
        <v>0</v>
      </c>
      <c r="P287" s="62">
        <f t="shared" si="217"/>
        <v>0</v>
      </c>
      <c r="Q287" s="62">
        <f t="shared" si="218"/>
        <v>0</v>
      </c>
      <c r="R287" s="450">
        <f t="shared" si="219"/>
        <v>0</v>
      </c>
      <c r="S287" s="461"/>
      <c r="T287" s="247"/>
      <c r="U287" s="247"/>
      <c r="V287" s="247"/>
      <c r="W287" s="247"/>
      <c r="X287" s="247"/>
      <c r="Y287" s="247"/>
      <c r="Z287" s="247"/>
      <c r="AA287" s="247"/>
      <c r="AB287" s="247"/>
      <c r="AC287" s="247"/>
      <c r="AD287" s="247"/>
      <c r="AE287" s="247"/>
      <c r="AF287" s="247"/>
      <c r="AG287" s="247"/>
      <c r="AH287" s="472"/>
      <c r="AI287" s="461"/>
      <c r="AJ287" s="247"/>
      <c r="AK287" s="247"/>
      <c r="AL287" s="247"/>
      <c r="AM287" s="247"/>
      <c r="AN287" s="247"/>
      <c r="AO287" s="247"/>
      <c r="AP287" s="247"/>
      <c r="AQ287" s="247"/>
      <c r="AR287" s="247"/>
      <c r="AS287" s="247"/>
      <c r="AT287" s="247"/>
      <c r="AU287" s="247"/>
      <c r="AV287" s="247"/>
      <c r="AW287" s="247"/>
      <c r="AX287" s="472"/>
      <c r="AY287" s="461"/>
      <c r="AZ287" s="247"/>
      <c r="BA287" s="247"/>
      <c r="BB287" s="247"/>
      <c r="BC287" s="247"/>
      <c r="BD287" s="247"/>
      <c r="BE287" s="247"/>
      <c r="BF287" s="247"/>
      <c r="BG287" s="247"/>
      <c r="BH287" s="247"/>
      <c r="BI287" s="247"/>
      <c r="BJ287" s="247"/>
      <c r="BK287" s="247"/>
      <c r="BL287" s="247"/>
      <c r="BM287" s="247"/>
      <c r="BN287" s="472"/>
    </row>
    <row r="288" spans="2:67" outlineLevel="2">
      <c r="B288" s="53" t="str">
        <f>$B$199&amp;": Ewe Lambs"</f>
        <v>7mo with 0% mated: Ewe Lambs</v>
      </c>
      <c r="C288" s="61">
        <f t="shared" si="188"/>
        <v>0</v>
      </c>
      <c r="D288" s="61">
        <f t="shared" si="189"/>
        <v>0</v>
      </c>
      <c r="E288" s="61">
        <f t="shared" si="190"/>
        <v>0</v>
      </c>
      <c r="F288" s="61">
        <f t="shared" si="191"/>
        <v>0</v>
      </c>
      <c r="G288" s="61">
        <f t="shared" si="192"/>
        <v>0</v>
      </c>
      <c r="H288" s="61">
        <f t="shared" si="193"/>
        <v>0</v>
      </c>
      <c r="I288" s="61">
        <f t="shared" si="194"/>
        <v>0</v>
      </c>
      <c r="J288" s="61">
        <f t="shared" si="195"/>
        <v>0</v>
      </c>
      <c r="K288" s="61">
        <f t="shared" si="196"/>
        <v>0</v>
      </c>
      <c r="L288" s="61">
        <f t="shared" si="197"/>
        <v>0</v>
      </c>
      <c r="M288" s="61">
        <f t="shared" si="198"/>
        <v>0</v>
      </c>
      <c r="N288" s="61">
        <f t="shared" si="199"/>
        <v>0</v>
      </c>
      <c r="O288" s="61">
        <f t="shared" si="200"/>
        <v>0</v>
      </c>
      <c r="P288" s="61">
        <f t="shared" si="201"/>
        <v>0</v>
      </c>
      <c r="Q288" s="61">
        <f t="shared" si="202"/>
        <v>0</v>
      </c>
      <c r="R288" s="448">
        <f t="shared" si="203"/>
        <v>0</v>
      </c>
      <c r="S288" s="362">
        <f>S273</f>
        <v>0</v>
      </c>
      <c r="T288" s="362">
        <f t="shared" ref="T288:BN288" si="220">T273</f>
        <v>0</v>
      </c>
      <c r="U288" s="362">
        <f t="shared" si="220"/>
        <v>0</v>
      </c>
      <c r="V288" s="362">
        <f t="shared" si="220"/>
        <v>0</v>
      </c>
      <c r="W288" s="362">
        <f t="shared" si="220"/>
        <v>0</v>
      </c>
      <c r="X288" s="362">
        <f t="shared" si="220"/>
        <v>0</v>
      </c>
      <c r="Y288" s="362">
        <f t="shared" si="220"/>
        <v>0</v>
      </c>
      <c r="Z288" s="362">
        <f t="shared" si="220"/>
        <v>0</v>
      </c>
      <c r="AA288" s="362">
        <f t="shared" si="220"/>
        <v>0</v>
      </c>
      <c r="AB288" s="362">
        <f t="shared" si="220"/>
        <v>0</v>
      </c>
      <c r="AC288" s="362">
        <f t="shared" si="220"/>
        <v>0</v>
      </c>
      <c r="AD288" s="362">
        <f t="shared" si="220"/>
        <v>0</v>
      </c>
      <c r="AE288" s="362">
        <f t="shared" si="220"/>
        <v>0</v>
      </c>
      <c r="AF288" s="362">
        <f t="shared" si="220"/>
        <v>0</v>
      </c>
      <c r="AG288" s="362">
        <f t="shared" si="220"/>
        <v>0</v>
      </c>
      <c r="AH288" s="362">
        <f t="shared" si="220"/>
        <v>0</v>
      </c>
      <c r="AI288" s="362">
        <f t="shared" si="220"/>
        <v>0</v>
      </c>
      <c r="AJ288" s="362">
        <f t="shared" si="220"/>
        <v>0</v>
      </c>
      <c r="AK288" s="362">
        <f t="shared" si="220"/>
        <v>0</v>
      </c>
      <c r="AL288" s="362">
        <f t="shared" si="220"/>
        <v>0</v>
      </c>
      <c r="AM288" s="362">
        <f t="shared" si="220"/>
        <v>0</v>
      </c>
      <c r="AN288" s="362">
        <f t="shared" si="220"/>
        <v>0</v>
      </c>
      <c r="AO288" s="362">
        <f t="shared" si="220"/>
        <v>0</v>
      </c>
      <c r="AP288" s="362">
        <f t="shared" si="220"/>
        <v>0</v>
      </c>
      <c r="AQ288" s="362">
        <f t="shared" si="220"/>
        <v>0</v>
      </c>
      <c r="AR288" s="362">
        <f t="shared" si="220"/>
        <v>0</v>
      </c>
      <c r="AS288" s="362">
        <f t="shared" si="220"/>
        <v>0</v>
      </c>
      <c r="AT288" s="362">
        <f t="shared" si="220"/>
        <v>0</v>
      </c>
      <c r="AU288" s="362">
        <f t="shared" si="220"/>
        <v>0</v>
      </c>
      <c r="AV288" s="362">
        <f t="shared" si="220"/>
        <v>0</v>
      </c>
      <c r="AW288" s="362">
        <f t="shared" si="220"/>
        <v>0</v>
      </c>
      <c r="AX288" s="362">
        <f t="shared" si="220"/>
        <v>0</v>
      </c>
      <c r="AY288" s="362">
        <f t="shared" si="220"/>
        <v>0</v>
      </c>
      <c r="AZ288" s="362">
        <f t="shared" si="220"/>
        <v>0</v>
      </c>
      <c r="BA288" s="362">
        <f t="shared" si="220"/>
        <v>0</v>
      </c>
      <c r="BB288" s="362">
        <f t="shared" si="220"/>
        <v>0</v>
      </c>
      <c r="BC288" s="362">
        <f t="shared" si="220"/>
        <v>0</v>
      </c>
      <c r="BD288" s="362">
        <f t="shared" si="220"/>
        <v>0</v>
      </c>
      <c r="BE288" s="362">
        <f t="shared" si="220"/>
        <v>0</v>
      </c>
      <c r="BF288" s="362">
        <f t="shared" si="220"/>
        <v>0</v>
      </c>
      <c r="BG288" s="362">
        <f t="shared" si="220"/>
        <v>0</v>
      </c>
      <c r="BH288" s="362">
        <f t="shared" si="220"/>
        <v>0</v>
      </c>
      <c r="BI288" s="362">
        <f t="shared" si="220"/>
        <v>0</v>
      </c>
      <c r="BJ288" s="362">
        <f t="shared" si="220"/>
        <v>0</v>
      </c>
      <c r="BK288" s="362">
        <f t="shared" si="220"/>
        <v>0</v>
      </c>
      <c r="BL288" s="362">
        <f t="shared" si="220"/>
        <v>0</v>
      </c>
      <c r="BM288" s="362">
        <f t="shared" si="220"/>
        <v>0</v>
      </c>
      <c r="BN288" s="362">
        <f t="shared" si="220"/>
        <v>0</v>
      </c>
      <c r="BO288" s="34"/>
    </row>
    <row r="289" spans="2:67" outlineLevel="2">
      <c r="B289" s="54" t="s">
        <v>1134</v>
      </c>
      <c r="C289" s="249">
        <f t="shared" si="188"/>
        <v>0</v>
      </c>
      <c r="D289" s="249">
        <f t="shared" si="189"/>
        <v>0</v>
      </c>
      <c r="E289" s="249">
        <f t="shared" si="190"/>
        <v>0</v>
      </c>
      <c r="F289" s="249">
        <f t="shared" si="191"/>
        <v>0</v>
      </c>
      <c r="G289" s="249">
        <f t="shared" si="192"/>
        <v>0</v>
      </c>
      <c r="H289" s="249">
        <f t="shared" si="193"/>
        <v>0</v>
      </c>
      <c r="I289" s="249">
        <f t="shared" si="194"/>
        <v>0</v>
      </c>
      <c r="J289" s="249">
        <f t="shared" si="195"/>
        <v>0</v>
      </c>
      <c r="K289" s="249">
        <f t="shared" si="196"/>
        <v>0</v>
      </c>
      <c r="L289" s="249">
        <f t="shared" si="197"/>
        <v>0</v>
      </c>
      <c r="M289" s="249">
        <f t="shared" si="198"/>
        <v>0</v>
      </c>
      <c r="N289" s="249">
        <f t="shared" si="199"/>
        <v>0</v>
      </c>
      <c r="O289" s="249">
        <f t="shared" si="200"/>
        <v>0</v>
      </c>
      <c r="P289" s="249">
        <f t="shared" si="201"/>
        <v>0</v>
      </c>
      <c r="Q289" s="249">
        <f t="shared" si="202"/>
        <v>0</v>
      </c>
      <c r="R289" s="449">
        <f t="shared" si="203"/>
        <v>0</v>
      </c>
      <c r="S289" s="362">
        <f t="shared" ref="S289:BN289" si="221">S274</f>
        <v>0</v>
      </c>
      <c r="T289" s="362">
        <f t="shared" si="221"/>
        <v>0</v>
      </c>
      <c r="U289" s="362">
        <f t="shared" si="221"/>
        <v>0</v>
      </c>
      <c r="V289" s="362">
        <f t="shared" si="221"/>
        <v>0</v>
      </c>
      <c r="W289" s="362">
        <f t="shared" si="221"/>
        <v>0</v>
      </c>
      <c r="X289" s="362">
        <f t="shared" si="221"/>
        <v>0</v>
      </c>
      <c r="Y289" s="362">
        <f t="shared" si="221"/>
        <v>0</v>
      </c>
      <c r="Z289" s="362">
        <f t="shared" si="221"/>
        <v>0</v>
      </c>
      <c r="AA289" s="362">
        <f t="shared" si="221"/>
        <v>0</v>
      </c>
      <c r="AB289" s="362">
        <f t="shared" si="221"/>
        <v>0</v>
      </c>
      <c r="AC289" s="362">
        <f t="shared" si="221"/>
        <v>0</v>
      </c>
      <c r="AD289" s="362">
        <f t="shared" si="221"/>
        <v>0</v>
      </c>
      <c r="AE289" s="362">
        <f t="shared" si="221"/>
        <v>0</v>
      </c>
      <c r="AF289" s="362">
        <f t="shared" si="221"/>
        <v>0</v>
      </c>
      <c r="AG289" s="362">
        <f t="shared" si="221"/>
        <v>0</v>
      </c>
      <c r="AH289" s="362">
        <f t="shared" si="221"/>
        <v>0</v>
      </c>
      <c r="AI289" s="362">
        <f t="shared" si="221"/>
        <v>0</v>
      </c>
      <c r="AJ289" s="362">
        <f t="shared" si="221"/>
        <v>0</v>
      </c>
      <c r="AK289" s="362">
        <f t="shared" si="221"/>
        <v>0</v>
      </c>
      <c r="AL289" s="362">
        <f t="shared" si="221"/>
        <v>0</v>
      </c>
      <c r="AM289" s="362">
        <f t="shared" si="221"/>
        <v>0</v>
      </c>
      <c r="AN289" s="362">
        <f t="shared" si="221"/>
        <v>0</v>
      </c>
      <c r="AO289" s="362">
        <f t="shared" si="221"/>
        <v>0</v>
      </c>
      <c r="AP289" s="362">
        <f t="shared" si="221"/>
        <v>0</v>
      </c>
      <c r="AQ289" s="362">
        <f t="shared" si="221"/>
        <v>0</v>
      </c>
      <c r="AR289" s="362">
        <f t="shared" si="221"/>
        <v>0</v>
      </c>
      <c r="AS289" s="362">
        <f t="shared" si="221"/>
        <v>0</v>
      </c>
      <c r="AT289" s="362">
        <f t="shared" si="221"/>
        <v>0</v>
      </c>
      <c r="AU289" s="362">
        <f t="shared" si="221"/>
        <v>0</v>
      </c>
      <c r="AV289" s="362">
        <f t="shared" si="221"/>
        <v>0</v>
      </c>
      <c r="AW289" s="362">
        <f t="shared" si="221"/>
        <v>0</v>
      </c>
      <c r="AX289" s="362">
        <f t="shared" si="221"/>
        <v>0</v>
      </c>
      <c r="AY289" s="362">
        <f t="shared" si="221"/>
        <v>0</v>
      </c>
      <c r="AZ289" s="362">
        <f t="shared" si="221"/>
        <v>0</v>
      </c>
      <c r="BA289" s="362">
        <f t="shared" si="221"/>
        <v>0</v>
      </c>
      <c r="BB289" s="362">
        <f t="shared" si="221"/>
        <v>0</v>
      </c>
      <c r="BC289" s="362">
        <f t="shared" si="221"/>
        <v>0</v>
      </c>
      <c r="BD289" s="362">
        <f t="shared" si="221"/>
        <v>0</v>
      </c>
      <c r="BE289" s="362">
        <f t="shared" si="221"/>
        <v>0</v>
      </c>
      <c r="BF289" s="362">
        <f t="shared" si="221"/>
        <v>0</v>
      </c>
      <c r="BG289" s="362">
        <f t="shared" si="221"/>
        <v>0</v>
      </c>
      <c r="BH289" s="362">
        <f t="shared" si="221"/>
        <v>0</v>
      </c>
      <c r="BI289" s="362">
        <f t="shared" si="221"/>
        <v>0</v>
      </c>
      <c r="BJ289" s="362">
        <f t="shared" si="221"/>
        <v>0</v>
      </c>
      <c r="BK289" s="362">
        <f t="shared" si="221"/>
        <v>0</v>
      </c>
      <c r="BL289" s="362">
        <f t="shared" si="221"/>
        <v>0</v>
      </c>
      <c r="BM289" s="362">
        <f t="shared" si="221"/>
        <v>0</v>
      </c>
      <c r="BN289" s="362">
        <f t="shared" si="221"/>
        <v>0</v>
      </c>
    </row>
    <row r="290" spans="2:67" outlineLevel="2">
      <c r="B290" s="55" t="s">
        <v>1135</v>
      </c>
      <c r="C290" s="62">
        <f t="shared" si="188"/>
        <v>0</v>
      </c>
      <c r="D290" s="62">
        <f t="shared" si="189"/>
        <v>0</v>
      </c>
      <c r="E290" s="62">
        <f t="shared" si="190"/>
        <v>0</v>
      </c>
      <c r="F290" s="62">
        <f t="shared" si="191"/>
        <v>0</v>
      </c>
      <c r="G290" s="62">
        <f t="shared" si="192"/>
        <v>0</v>
      </c>
      <c r="H290" s="62">
        <f t="shared" si="193"/>
        <v>0</v>
      </c>
      <c r="I290" s="62">
        <f t="shared" si="194"/>
        <v>0</v>
      </c>
      <c r="J290" s="62">
        <f t="shared" si="195"/>
        <v>0</v>
      </c>
      <c r="K290" s="62">
        <f t="shared" si="196"/>
        <v>0</v>
      </c>
      <c r="L290" s="62">
        <f t="shared" si="197"/>
        <v>0</v>
      </c>
      <c r="M290" s="62">
        <f t="shared" si="198"/>
        <v>0</v>
      </c>
      <c r="N290" s="62">
        <f t="shared" si="199"/>
        <v>0</v>
      </c>
      <c r="O290" s="62">
        <f t="shared" si="200"/>
        <v>0</v>
      </c>
      <c r="P290" s="62">
        <f t="shared" si="201"/>
        <v>0</v>
      </c>
      <c r="Q290" s="62">
        <f t="shared" si="202"/>
        <v>0</v>
      </c>
      <c r="R290" s="450">
        <f t="shared" si="203"/>
        <v>0</v>
      </c>
      <c r="S290" s="362">
        <f t="shared" ref="S290:BN290" si="222">S275</f>
        <v>0</v>
      </c>
      <c r="T290" s="362">
        <f t="shared" si="222"/>
        <v>0</v>
      </c>
      <c r="U290" s="362">
        <f t="shared" si="222"/>
        <v>0</v>
      </c>
      <c r="V290" s="362">
        <f t="shared" si="222"/>
        <v>0</v>
      </c>
      <c r="W290" s="362">
        <f t="shared" si="222"/>
        <v>0</v>
      </c>
      <c r="X290" s="362">
        <f t="shared" si="222"/>
        <v>0</v>
      </c>
      <c r="Y290" s="362">
        <f t="shared" si="222"/>
        <v>0</v>
      </c>
      <c r="Z290" s="362">
        <f t="shared" si="222"/>
        <v>0</v>
      </c>
      <c r="AA290" s="362">
        <f t="shared" si="222"/>
        <v>0</v>
      </c>
      <c r="AB290" s="362">
        <f t="shared" si="222"/>
        <v>0</v>
      </c>
      <c r="AC290" s="362">
        <f t="shared" si="222"/>
        <v>0</v>
      </c>
      <c r="AD290" s="362">
        <f t="shared" si="222"/>
        <v>0</v>
      </c>
      <c r="AE290" s="362">
        <f t="shared" si="222"/>
        <v>0</v>
      </c>
      <c r="AF290" s="362">
        <f t="shared" si="222"/>
        <v>0</v>
      </c>
      <c r="AG290" s="362">
        <f t="shared" si="222"/>
        <v>0</v>
      </c>
      <c r="AH290" s="362">
        <f t="shared" si="222"/>
        <v>0</v>
      </c>
      <c r="AI290" s="362">
        <f t="shared" si="222"/>
        <v>0</v>
      </c>
      <c r="AJ290" s="362">
        <f t="shared" si="222"/>
        <v>0</v>
      </c>
      <c r="AK290" s="362">
        <f t="shared" si="222"/>
        <v>0</v>
      </c>
      <c r="AL290" s="362">
        <f t="shared" si="222"/>
        <v>0</v>
      </c>
      <c r="AM290" s="362">
        <f t="shared" si="222"/>
        <v>0</v>
      </c>
      <c r="AN290" s="362">
        <f t="shared" si="222"/>
        <v>0</v>
      </c>
      <c r="AO290" s="362">
        <f t="shared" si="222"/>
        <v>0</v>
      </c>
      <c r="AP290" s="362">
        <f t="shared" si="222"/>
        <v>0</v>
      </c>
      <c r="AQ290" s="362">
        <f t="shared" si="222"/>
        <v>0</v>
      </c>
      <c r="AR290" s="362">
        <f t="shared" si="222"/>
        <v>0</v>
      </c>
      <c r="AS290" s="362">
        <f t="shared" si="222"/>
        <v>0</v>
      </c>
      <c r="AT290" s="362">
        <f t="shared" si="222"/>
        <v>0</v>
      </c>
      <c r="AU290" s="362">
        <f t="shared" si="222"/>
        <v>0</v>
      </c>
      <c r="AV290" s="362">
        <f t="shared" si="222"/>
        <v>0</v>
      </c>
      <c r="AW290" s="362">
        <f t="shared" si="222"/>
        <v>0</v>
      </c>
      <c r="AX290" s="362">
        <f t="shared" si="222"/>
        <v>0</v>
      </c>
      <c r="AY290" s="362">
        <f t="shared" si="222"/>
        <v>0</v>
      </c>
      <c r="AZ290" s="362">
        <f t="shared" si="222"/>
        <v>0</v>
      </c>
      <c r="BA290" s="362">
        <f t="shared" si="222"/>
        <v>0</v>
      </c>
      <c r="BB290" s="362">
        <f t="shared" si="222"/>
        <v>0</v>
      </c>
      <c r="BC290" s="362">
        <f t="shared" si="222"/>
        <v>0</v>
      </c>
      <c r="BD290" s="362">
        <f t="shared" si="222"/>
        <v>0</v>
      </c>
      <c r="BE290" s="362">
        <f t="shared" si="222"/>
        <v>0</v>
      </c>
      <c r="BF290" s="362">
        <f t="shared" si="222"/>
        <v>0</v>
      </c>
      <c r="BG290" s="362">
        <f t="shared" si="222"/>
        <v>0</v>
      </c>
      <c r="BH290" s="362">
        <f t="shared" si="222"/>
        <v>0</v>
      </c>
      <c r="BI290" s="362">
        <f t="shared" si="222"/>
        <v>0</v>
      </c>
      <c r="BJ290" s="362">
        <f t="shared" si="222"/>
        <v>0</v>
      </c>
      <c r="BK290" s="362">
        <f t="shared" si="222"/>
        <v>0</v>
      </c>
      <c r="BL290" s="362">
        <f t="shared" si="222"/>
        <v>0</v>
      </c>
      <c r="BM290" s="362">
        <f t="shared" si="222"/>
        <v>0</v>
      </c>
      <c r="BN290" s="362">
        <f t="shared" si="222"/>
        <v>0</v>
      </c>
    </row>
    <row r="291" spans="2:67" ht="24.75" outlineLevel="1">
      <c r="B291" s="53" t="str">
        <f>"Grazing Intensity 2
"&amp;$B$194&amp;": Ewe Lambs"</f>
        <v>Grazing Intensity 2
Standard (7mo): Ewe Lambs</v>
      </c>
      <c r="C291" s="61">
        <f t="shared" si="188"/>
        <v>98</v>
      </c>
      <c r="D291" s="61">
        <f t="shared" si="189"/>
        <v>98</v>
      </c>
      <c r="E291" s="61">
        <f t="shared" si="190"/>
        <v>98</v>
      </c>
      <c r="F291" s="61">
        <f t="shared" si="191"/>
        <v>98</v>
      </c>
      <c r="G291" s="61">
        <f t="shared" si="192"/>
        <v>98</v>
      </c>
      <c r="H291" s="61">
        <f t="shared" si="193"/>
        <v>95</v>
      </c>
      <c r="I291" s="61">
        <f t="shared" si="194"/>
        <v>95</v>
      </c>
      <c r="J291" s="61">
        <f t="shared" si="195"/>
        <v>93</v>
      </c>
      <c r="K291" s="61">
        <f t="shared" si="196"/>
        <v>0</v>
      </c>
      <c r="L291" s="61">
        <f t="shared" si="197"/>
        <v>0</v>
      </c>
      <c r="M291" s="61">
        <f t="shared" si="198"/>
        <v>0</v>
      </c>
      <c r="N291" s="61">
        <f t="shared" si="199"/>
        <v>0</v>
      </c>
      <c r="O291" s="61">
        <f t="shared" si="200"/>
        <v>94</v>
      </c>
      <c r="P291" s="61">
        <f t="shared" si="201"/>
        <v>94</v>
      </c>
      <c r="Q291" s="61">
        <f t="shared" si="202"/>
        <v>94</v>
      </c>
      <c r="R291" s="448">
        <f t="shared" si="203"/>
        <v>94</v>
      </c>
      <c r="S291" s="459">
        <v>98</v>
      </c>
      <c r="T291" s="250">
        <v>98</v>
      </c>
      <c r="U291" s="250">
        <v>98</v>
      </c>
      <c r="V291" s="250">
        <v>98</v>
      </c>
      <c r="W291" s="250">
        <v>95</v>
      </c>
      <c r="X291" s="250">
        <v>92</v>
      </c>
      <c r="Y291" s="250">
        <v>98</v>
      </c>
      <c r="Z291" s="250">
        <v>98</v>
      </c>
      <c r="AA291" s="250"/>
      <c r="AB291" s="250"/>
      <c r="AC291" s="250"/>
      <c r="AD291" s="250"/>
      <c r="AE291" s="250">
        <v>98</v>
      </c>
      <c r="AF291" s="250">
        <v>98</v>
      </c>
      <c r="AG291" s="250">
        <v>94</v>
      </c>
      <c r="AH291" s="470">
        <v>95</v>
      </c>
      <c r="AI291" s="459">
        <v>98</v>
      </c>
      <c r="AJ291" s="250">
        <v>98</v>
      </c>
      <c r="AK291" s="250">
        <v>98</v>
      </c>
      <c r="AL291" s="250">
        <v>98</v>
      </c>
      <c r="AM291" s="250">
        <v>98</v>
      </c>
      <c r="AN291" s="250">
        <v>95</v>
      </c>
      <c r="AO291" s="250">
        <v>95</v>
      </c>
      <c r="AP291" s="250">
        <v>93</v>
      </c>
      <c r="AQ291" s="250"/>
      <c r="AR291" s="250"/>
      <c r="AS291" s="250"/>
      <c r="AT291" s="250"/>
      <c r="AU291" s="250">
        <v>94</v>
      </c>
      <c r="AV291" s="250">
        <v>94</v>
      </c>
      <c r="AW291" s="250">
        <v>94</v>
      </c>
      <c r="AX291" s="470">
        <v>94</v>
      </c>
      <c r="AY291" s="459">
        <v>97</v>
      </c>
      <c r="AZ291" s="250">
        <v>98</v>
      </c>
      <c r="BA291" s="250">
        <v>98</v>
      </c>
      <c r="BB291" s="250">
        <v>97</v>
      </c>
      <c r="BC291" s="250">
        <v>98</v>
      </c>
      <c r="BD291" s="250">
        <v>98</v>
      </c>
      <c r="BE291" s="250">
        <v>98</v>
      </c>
      <c r="BF291" s="250">
        <v>98</v>
      </c>
      <c r="BG291" s="250"/>
      <c r="BH291" s="250"/>
      <c r="BI291" s="250"/>
      <c r="BJ291" s="250"/>
      <c r="BK291" s="250">
        <v>93</v>
      </c>
      <c r="BL291" s="250">
        <v>97</v>
      </c>
      <c r="BM291" s="250">
        <v>94</v>
      </c>
      <c r="BN291" s="470">
        <v>96</v>
      </c>
      <c r="BO291" s="34"/>
    </row>
    <row r="292" spans="2:67" outlineLevel="1">
      <c r="B292" s="54" t="s">
        <v>1134</v>
      </c>
      <c r="C292" s="249">
        <f t="shared" si="188"/>
        <v>98</v>
      </c>
      <c r="D292" s="249">
        <f t="shared" si="189"/>
        <v>98</v>
      </c>
      <c r="E292" s="249">
        <f t="shared" si="190"/>
        <v>98</v>
      </c>
      <c r="F292" s="249">
        <f t="shared" si="191"/>
        <v>98</v>
      </c>
      <c r="G292" s="249">
        <f t="shared" si="192"/>
        <v>98</v>
      </c>
      <c r="H292" s="249">
        <f t="shared" si="193"/>
        <v>95</v>
      </c>
      <c r="I292" s="249">
        <f t="shared" si="194"/>
        <v>98</v>
      </c>
      <c r="J292" s="249">
        <f t="shared" si="195"/>
        <v>98</v>
      </c>
      <c r="K292" s="249">
        <f t="shared" si="196"/>
        <v>0</v>
      </c>
      <c r="L292" s="249">
        <f t="shared" si="197"/>
        <v>0</v>
      </c>
      <c r="M292" s="249">
        <f t="shared" si="198"/>
        <v>0</v>
      </c>
      <c r="N292" s="249">
        <f t="shared" si="199"/>
        <v>0</v>
      </c>
      <c r="O292" s="249">
        <f t="shared" si="200"/>
        <v>94</v>
      </c>
      <c r="P292" s="249">
        <f t="shared" si="201"/>
        <v>94</v>
      </c>
      <c r="Q292" s="249">
        <f t="shared" si="202"/>
        <v>94</v>
      </c>
      <c r="R292" s="449">
        <f t="shared" si="203"/>
        <v>94</v>
      </c>
      <c r="S292" s="460">
        <v>98</v>
      </c>
      <c r="T292" s="248">
        <v>98</v>
      </c>
      <c r="U292" s="248">
        <v>98</v>
      </c>
      <c r="V292" s="248">
        <v>98</v>
      </c>
      <c r="W292" s="248">
        <v>98</v>
      </c>
      <c r="X292" s="248">
        <v>98</v>
      </c>
      <c r="Y292" s="248">
        <v>98</v>
      </c>
      <c r="Z292" s="248">
        <v>95</v>
      </c>
      <c r="AA292" s="248"/>
      <c r="AB292" s="248"/>
      <c r="AC292" s="248"/>
      <c r="AD292" s="248"/>
      <c r="AE292" s="248">
        <v>97</v>
      </c>
      <c r="AF292" s="248">
        <v>97</v>
      </c>
      <c r="AG292" s="248">
        <v>97</v>
      </c>
      <c r="AH292" s="471">
        <v>97</v>
      </c>
      <c r="AI292" s="460">
        <v>98</v>
      </c>
      <c r="AJ292" s="248">
        <v>98</v>
      </c>
      <c r="AK292" s="248">
        <v>98</v>
      </c>
      <c r="AL292" s="248">
        <v>98</v>
      </c>
      <c r="AM292" s="248">
        <v>98</v>
      </c>
      <c r="AN292" s="248">
        <v>95</v>
      </c>
      <c r="AO292" s="248">
        <v>98</v>
      </c>
      <c r="AP292" s="248">
        <v>98</v>
      </c>
      <c r="AQ292" s="248"/>
      <c r="AR292" s="248"/>
      <c r="AS292" s="248"/>
      <c r="AT292" s="248"/>
      <c r="AU292" s="248">
        <v>94</v>
      </c>
      <c r="AV292" s="248">
        <v>94</v>
      </c>
      <c r="AW292" s="248">
        <v>94</v>
      </c>
      <c r="AX292" s="471">
        <v>94</v>
      </c>
      <c r="AY292" s="460">
        <v>98</v>
      </c>
      <c r="AZ292" s="248">
        <v>98</v>
      </c>
      <c r="BA292" s="248">
        <v>98</v>
      </c>
      <c r="BB292" s="248">
        <v>98</v>
      </c>
      <c r="BC292" s="248">
        <v>98</v>
      </c>
      <c r="BD292" s="248">
        <v>98</v>
      </c>
      <c r="BE292" s="248">
        <v>98</v>
      </c>
      <c r="BF292" s="248">
        <v>98</v>
      </c>
      <c r="BG292" s="248"/>
      <c r="BH292" s="248"/>
      <c r="BI292" s="248"/>
      <c r="BJ292" s="248"/>
      <c r="BK292" s="248">
        <v>93</v>
      </c>
      <c r="BL292" s="248">
        <v>93</v>
      </c>
      <c r="BM292" s="248">
        <v>95</v>
      </c>
      <c r="BN292" s="471">
        <v>95</v>
      </c>
    </row>
    <row r="293" spans="2:67" outlineLevel="1">
      <c r="B293" s="55" t="s">
        <v>1135</v>
      </c>
      <c r="C293" s="62">
        <f t="shared" si="188"/>
        <v>98</v>
      </c>
      <c r="D293" s="62">
        <f t="shared" si="189"/>
        <v>98</v>
      </c>
      <c r="E293" s="62">
        <f t="shared" si="190"/>
        <v>98</v>
      </c>
      <c r="F293" s="62">
        <f t="shared" si="191"/>
        <v>98</v>
      </c>
      <c r="G293" s="62">
        <f t="shared" si="192"/>
        <v>98</v>
      </c>
      <c r="H293" s="62">
        <f t="shared" si="193"/>
        <v>98</v>
      </c>
      <c r="I293" s="62">
        <f t="shared" si="194"/>
        <v>98</v>
      </c>
      <c r="J293" s="62">
        <f t="shared" si="195"/>
        <v>98</v>
      </c>
      <c r="K293" s="62">
        <f t="shared" si="196"/>
        <v>0</v>
      </c>
      <c r="L293" s="62">
        <f t="shared" si="197"/>
        <v>0</v>
      </c>
      <c r="M293" s="62">
        <f t="shared" si="198"/>
        <v>0</v>
      </c>
      <c r="N293" s="62">
        <f t="shared" si="199"/>
        <v>0</v>
      </c>
      <c r="O293" s="62">
        <f t="shared" si="200"/>
        <v>94</v>
      </c>
      <c r="P293" s="62">
        <f t="shared" si="201"/>
        <v>94</v>
      </c>
      <c r="Q293" s="62">
        <f t="shared" si="202"/>
        <v>94</v>
      </c>
      <c r="R293" s="450">
        <f t="shared" si="203"/>
        <v>97</v>
      </c>
      <c r="S293" s="461">
        <v>98</v>
      </c>
      <c r="T293" s="247">
        <v>98</v>
      </c>
      <c r="U293" s="247">
        <v>98</v>
      </c>
      <c r="V293" s="247">
        <v>98</v>
      </c>
      <c r="W293" s="247">
        <v>98</v>
      </c>
      <c r="X293" s="247">
        <v>98</v>
      </c>
      <c r="Y293" s="247">
        <v>98</v>
      </c>
      <c r="Z293" s="247">
        <v>98</v>
      </c>
      <c r="AA293" s="247"/>
      <c r="AB293" s="247"/>
      <c r="AC293" s="247"/>
      <c r="AD293" s="247"/>
      <c r="AE293" s="247">
        <v>98</v>
      </c>
      <c r="AF293" s="247">
        <v>97</v>
      </c>
      <c r="AG293" s="247">
        <v>97</v>
      </c>
      <c r="AH293" s="472">
        <v>97</v>
      </c>
      <c r="AI293" s="461">
        <v>98</v>
      </c>
      <c r="AJ293" s="247">
        <v>98</v>
      </c>
      <c r="AK293" s="247">
        <v>98</v>
      </c>
      <c r="AL293" s="247">
        <v>98</v>
      </c>
      <c r="AM293" s="247">
        <v>98</v>
      </c>
      <c r="AN293" s="247">
        <v>98</v>
      </c>
      <c r="AO293" s="247">
        <v>98</v>
      </c>
      <c r="AP293" s="247">
        <v>98</v>
      </c>
      <c r="AQ293" s="247"/>
      <c r="AR293" s="247"/>
      <c r="AS293" s="247"/>
      <c r="AT293" s="247"/>
      <c r="AU293" s="247">
        <v>94</v>
      </c>
      <c r="AV293" s="247">
        <v>94</v>
      </c>
      <c r="AW293" s="247">
        <v>94</v>
      </c>
      <c r="AX293" s="472">
        <v>97</v>
      </c>
      <c r="AY293" s="461">
        <v>98</v>
      </c>
      <c r="AZ293" s="247">
        <v>98</v>
      </c>
      <c r="BA293" s="247">
        <v>98</v>
      </c>
      <c r="BB293" s="247">
        <v>98</v>
      </c>
      <c r="BC293" s="247">
        <v>97</v>
      </c>
      <c r="BD293" s="247">
        <v>98</v>
      </c>
      <c r="BE293" s="247">
        <v>97</v>
      </c>
      <c r="BF293" s="247">
        <v>98</v>
      </c>
      <c r="BG293" s="247"/>
      <c r="BH293" s="247"/>
      <c r="BI293" s="247"/>
      <c r="BJ293" s="247"/>
      <c r="BK293" s="247">
        <v>91</v>
      </c>
      <c r="BL293" s="247">
        <v>94</v>
      </c>
      <c r="BM293" s="247">
        <v>94</v>
      </c>
      <c r="BN293" s="472">
        <v>94</v>
      </c>
    </row>
    <row r="294" spans="2:67" outlineLevel="1">
      <c r="B294" s="53" t="str">
        <f t="shared" ref="B294" si="223">$B$195&amp;": Ewe Lambs"</f>
        <v>Early: Ewe Lambs</v>
      </c>
      <c r="C294" s="61">
        <f t="shared" si="188"/>
        <v>98</v>
      </c>
      <c r="D294" s="61">
        <f t="shared" si="189"/>
        <v>92</v>
      </c>
      <c r="E294" s="61">
        <f t="shared" si="190"/>
        <v>97</v>
      </c>
      <c r="F294" s="61">
        <f t="shared" si="191"/>
        <v>98</v>
      </c>
      <c r="G294" s="61">
        <f t="shared" si="192"/>
        <v>98</v>
      </c>
      <c r="H294" s="61">
        <f t="shared" si="193"/>
        <v>98</v>
      </c>
      <c r="I294" s="61">
        <f t="shared" si="194"/>
        <v>95</v>
      </c>
      <c r="J294" s="61">
        <f t="shared" si="195"/>
        <v>97</v>
      </c>
      <c r="K294" s="61">
        <f t="shared" si="196"/>
        <v>0</v>
      </c>
      <c r="L294" s="61">
        <f t="shared" si="197"/>
        <v>0</v>
      </c>
      <c r="M294" s="61">
        <f t="shared" si="198"/>
        <v>0</v>
      </c>
      <c r="N294" s="61">
        <f t="shared" si="199"/>
        <v>0</v>
      </c>
      <c r="O294" s="61">
        <f t="shared" si="200"/>
        <v>93</v>
      </c>
      <c r="P294" s="61">
        <f t="shared" si="201"/>
        <v>93</v>
      </c>
      <c r="Q294" s="61">
        <f t="shared" si="202"/>
        <v>94</v>
      </c>
      <c r="R294" s="448">
        <f t="shared" si="203"/>
        <v>93</v>
      </c>
      <c r="S294" s="459">
        <v>98</v>
      </c>
      <c r="T294" s="250">
        <v>98</v>
      </c>
      <c r="U294" s="250">
        <v>98</v>
      </c>
      <c r="V294" s="250">
        <v>98</v>
      </c>
      <c r="W294" s="250">
        <v>95</v>
      </c>
      <c r="X294" s="250">
        <v>90</v>
      </c>
      <c r="Y294" s="250">
        <v>92</v>
      </c>
      <c r="Z294" s="250">
        <v>94</v>
      </c>
      <c r="AA294" s="250"/>
      <c r="AB294" s="250"/>
      <c r="AC294" s="250"/>
      <c r="AD294" s="250"/>
      <c r="AE294" s="250">
        <v>98</v>
      </c>
      <c r="AF294" s="250">
        <v>94</v>
      </c>
      <c r="AG294" s="250">
        <v>98</v>
      </c>
      <c r="AH294" s="470">
        <v>95</v>
      </c>
      <c r="AI294" s="459">
        <v>98</v>
      </c>
      <c r="AJ294" s="250">
        <v>92</v>
      </c>
      <c r="AK294" s="250">
        <v>97</v>
      </c>
      <c r="AL294" s="250">
        <v>98</v>
      </c>
      <c r="AM294" s="250">
        <v>98</v>
      </c>
      <c r="AN294" s="250">
        <v>98</v>
      </c>
      <c r="AO294" s="250">
        <v>95</v>
      </c>
      <c r="AP294" s="250">
        <v>97</v>
      </c>
      <c r="AQ294" s="250"/>
      <c r="AR294" s="250"/>
      <c r="AS294" s="250"/>
      <c r="AT294" s="250"/>
      <c r="AU294" s="250">
        <v>93</v>
      </c>
      <c r="AV294" s="250">
        <v>93</v>
      </c>
      <c r="AW294" s="250">
        <v>94</v>
      </c>
      <c r="AX294" s="470">
        <v>93</v>
      </c>
      <c r="AY294" s="459">
        <v>98</v>
      </c>
      <c r="AZ294" s="250">
        <v>98</v>
      </c>
      <c r="BA294" s="250">
        <v>98</v>
      </c>
      <c r="BB294" s="250">
        <v>98</v>
      </c>
      <c r="BC294" s="250">
        <v>98</v>
      </c>
      <c r="BD294" s="250">
        <v>97</v>
      </c>
      <c r="BE294" s="250">
        <v>98</v>
      </c>
      <c r="BF294" s="250">
        <v>97</v>
      </c>
      <c r="BG294" s="250"/>
      <c r="BH294" s="250"/>
      <c r="BI294" s="250"/>
      <c r="BJ294" s="250"/>
      <c r="BK294" s="250">
        <v>97</v>
      </c>
      <c r="BL294" s="250">
        <v>95</v>
      </c>
      <c r="BM294" s="250">
        <v>94</v>
      </c>
      <c r="BN294" s="470">
        <v>97</v>
      </c>
      <c r="BO294" s="34"/>
    </row>
    <row r="295" spans="2:67" outlineLevel="1">
      <c r="B295" s="54" t="s">
        <v>1134</v>
      </c>
      <c r="C295" s="249">
        <f t="shared" si="188"/>
        <v>98</v>
      </c>
      <c r="D295" s="249">
        <f t="shared" si="189"/>
        <v>98</v>
      </c>
      <c r="E295" s="249">
        <f t="shared" si="190"/>
        <v>98</v>
      </c>
      <c r="F295" s="249">
        <f t="shared" si="191"/>
        <v>98</v>
      </c>
      <c r="G295" s="249">
        <f t="shared" si="192"/>
        <v>98</v>
      </c>
      <c r="H295" s="249">
        <f t="shared" si="193"/>
        <v>95</v>
      </c>
      <c r="I295" s="249">
        <f t="shared" si="194"/>
        <v>98</v>
      </c>
      <c r="J295" s="249">
        <f t="shared" si="195"/>
        <v>98</v>
      </c>
      <c r="K295" s="249">
        <f t="shared" si="196"/>
        <v>0</v>
      </c>
      <c r="L295" s="249">
        <f t="shared" si="197"/>
        <v>0</v>
      </c>
      <c r="M295" s="249">
        <f t="shared" si="198"/>
        <v>0</v>
      </c>
      <c r="N295" s="249">
        <f t="shared" si="199"/>
        <v>0</v>
      </c>
      <c r="O295" s="249">
        <f t="shared" si="200"/>
        <v>94</v>
      </c>
      <c r="P295" s="249">
        <f t="shared" si="201"/>
        <v>94</v>
      </c>
      <c r="Q295" s="249">
        <f t="shared" si="202"/>
        <v>94</v>
      </c>
      <c r="R295" s="449">
        <f t="shared" si="203"/>
        <v>93</v>
      </c>
      <c r="S295" s="460">
        <v>98</v>
      </c>
      <c r="T295" s="248">
        <v>98</v>
      </c>
      <c r="U295" s="248">
        <v>98</v>
      </c>
      <c r="V295" s="248">
        <v>98</v>
      </c>
      <c r="W295" s="248">
        <v>98</v>
      </c>
      <c r="X295" s="248">
        <v>98</v>
      </c>
      <c r="Y295" s="248">
        <v>98</v>
      </c>
      <c r="Z295" s="248">
        <v>98</v>
      </c>
      <c r="AA295" s="248"/>
      <c r="AB295" s="248"/>
      <c r="AC295" s="248"/>
      <c r="AD295" s="248"/>
      <c r="AE295" s="248">
        <v>97</v>
      </c>
      <c r="AF295" s="248">
        <v>97</v>
      </c>
      <c r="AG295" s="248">
        <v>98</v>
      </c>
      <c r="AH295" s="471">
        <v>97</v>
      </c>
      <c r="AI295" s="460">
        <v>98</v>
      </c>
      <c r="AJ295" s="248">
        <v>98</v>
      </c>
      <c r="AK295" s="248">
        <v>98</v>
      </c>
      <c r="AL295" s="248">
        <v>98</v>
      </c>
      <c r="AM295" s="248">
        <v>98</v>
      </c>
      <c r="AN295" s="248">
        <v>95</v>
      </c>
      <c r="AO295" s="248">
        <v>98</v>
      </c>
      <c r="AP295" s="248">
        <v>98</v>
      </c>
      <c r="AQ295" s="248"/>
      <c r="AR295" s="248"/>
      <c r="AS295" s="248"/>
      <c r="AT295" s="248"/>
      <c r="AU295" s="248">
        <v>94</v>
      </c>
      <c r="AV295" s="248">
        <v>94</v>
      </c>
      <c r="AW295" s="248">
        <v>94</v>
      </c>
      <c r="AX295" s="471">
        <v>93</v>
      </c>
      <c r="AY295" s="460">
        <v>98</v>
      </c>
      <c r="AZ295" s="248">
        <v>98</v>
      </c>
      <c r="BA295" s="248">
        <v>98</v>
      </c>
      <c r="BB295" s="248">
        <v>98</v>
      </c>
      <c r="BC295" s="248">
        <v>98</v>
      </c>
      <c r="BD295" s="248">
        <v>97</v>
      </c>
      <c r="BE295" s="248">
        <v>98</v>
      </c>
      <c r="BF295" s="248">
        <v>95</v>
      </c>
      <c r="BG295" s="248"/>
      <c r="BH295" s="248"/>
      <c r="BI295" s="248"/>
      <c r="BJ295" s="248"/>
      <c r="BK295" s="248">
        <v>96</v>
      </c>
      <c r="BL295" s="248">
        <v>93</v>
      </c>
      <c r="BM295" s="248">
        <v>94</v>
      </c>
      <c r="BN295" s="471">
        <v>98</v>
      </c>
    </row>
    <row r="296" spans="2:67" outlineLevel="1">
      <c r="B296" s="55" t="s">
        <v>1135</v>
      </c>
      <c r="C296" s="62">
        <f t="shared" si="188"/>
        <v>98</v>
      </c>
      <c r="D296" s="62">
        <f t="shared" si="189"/>
        <v>98</v>
      </c>
      <c r="E296" s="62">
        <f t="shared" si="190"/>
        <v>98</v>
      </c>
      <c r="F296" s="62">
        <f t="shared" si="191"/>
        <v>98</v>
      </c>
      <c r="G296" s="62">
        <f t="shared" si="192"/>
        <v>98</v>
      </c>
      <c r="H296" s="62">
        <f t="shared" si="193"/>
        <v>98</v>
      </c>
      <c r="I296" s="62">
        <f t="shared" si="194"/>
        <v>98</v>
      </c>
      <c r="J296" s="62">
        <f t="shared" si="195"/>
        <v>98</v>
      </c>
      <c r="K296" s="62">
        <f t="shared" si="196"/>
        <v>0</v>
      </c>
      <c r="L296" s="62">
        <f t="shared" si="197"/>
        <v>0</v>
      </c>
      <c r="M296" s="62">
        <f t="shared" si="198"/>
        <v>0</v>
      </c>
      <c r="N296" s="62">
        <f t="shared" si="199"/>
        <v>0</v>
      </c>
      <c r="O296" s="62">
        <f t="shared" si="200"/>
        <v>94</v>
      </c>
      <c r="P296" s="62">
        <f t="shared" si="201"/>
        <v>94</v>
      </c>
      <c r="Q296" s="62">
        <f t="shared" si="202"/>
        <v>94</v>
      </c>
      <c r="R296" s="450">
        <f t="shared" si="203"/>
        <v>94</v>
      </c>
      <c r="S296" s="461">
        <v>98</v>
      </c>
      <c r="T296" s="247">
        <v>98</v>
      </c>
      <c r="U296" s="247">
        <v>98</v>
      </c>
      <c r="V296" s="247">
        <v>98</v>
      </c>
      <c r="W296" s="247">
        <v>98</v>
      </c>
      <c r="X296" s="247">
        <v>98</v>
      </c>
      <c r="Y296" s="247">
        <v>98</v>
      </c>
      <c r="Z296" s="247">
        <v>98</v>
      </c>
      <c r="AA296" s="247"/>
      <c r="AB296" s="247"/>
      <c r="AC296" s="247"/>
      <c r="AD296" s="247"/>
      <c r="AE296" s="247">
        <v>98</v>
      </c>
      <c r="AF296" s="247">
        <v>97</v>
      </c>
      <c r="AG296" s="247">
        <v>98</v>
      </c>
      <c r="AH296" s="472">
        <v>97</v>
      </c>
      <c r="AI296" s="461">
        <v>98</v>
      </c>
      <c r="AJ296" s="247">
        <v>98</v>
      </c>
      <c r="AK296" s="247">
        <v>98</v>
      </c>
      <c r="AL296" s="247">
        <v>98</v>
      </c>
      <c r="AM296" s="247">
        <v>98</v>
      </c>
      <c r="AN296" s="247">
        <v>98</v>
      </c>
      <c r="AO296" s="247">
        <v>98</v>
      </c>
      <c r="AP296" s="247">
        <v>98</v>
      </c>
      <c r="AQ296" s="247"/>
      <c r="AR296" s="247"/>
      <c r="AS296" s="247"/>
      <c r="AT296" s="247"/>
      <c r="AU296" s="247">
        <v>94</v>
      </c>
      <c r="AV296" s="247">
        <v>94</v>
      </c>
      <c r="AW296" s="247">
        <v>94</v>
      </c>
      <c r="AX296" s="472">
        <v>94</v>
      </c>
      <c r="AY296" s="461">
        <v>98</v>
      </c>
      <c r="AZ296" s="247">
        <v>95</v>
      </c>
      <c r="BA296" s="247">
        <v>98</v>
      </c>
      <c r="BB296" s="247">
        <v>98</v>
      </c>
      <c r="BC296" s="247">
        <v>97</v>
      </c>
      <c r="BD296" s="247">
        <v>98</v>
      </c>
      <c r="BE296" s="247">
        <v>98</v>
      </c>
      <c r="BF296" s="247">
        <v>97</v>
      </c>
      <c r="BG296" s="247"/>
      <c r="BH296" s="247"/>
      <c r="BI296" s="247"/>
      <c r="BJ296" s="247"/>
      <c r="BK296" s="247">
        <v>94</v>
      </c>
      <c r="BL296" s="247">
        <v>94</v>
      </c>
      <c r="BM296" s="247">
        <v>94</v>
      </c>
      <c r="BN296" s="472">
        <v>95</v>
      </c>
    </row>
    <row r="297" spans="2:67" outlineLevel="1">
      <c r="B297" s="53" t="str">
        <f t="shared" ref="B297" si="224">$B$196&amp;": Ewe Lambs"</f>
        <v>Middle: Ewe Lambs</v>
      </c>
      <c r="C297" s="61">
        <f t="shared" si="188"/>
        <v>97</v>
      </c>
      <c r="D297" s="61">
        <f t="shared" si="189"/>
        <v>98</v>
      </c>
      <c r="E297" s="61">
        <f t="shared" si="190"/>
        <v>98</v>
      </c>
      <c r="F297" s="61">
        <f t="shared" si="191"/>
        <v>98</v>
      </c>
      <c r="G297" s="61">
        <f t="shared" si="192"/>
        <v>98</v>
      </c>
      <c r="H297" s="61">
        <f t="shared" si="193"/>
        <v>95</v>
      </c>
      <c r="I297" s="61">
        <f t="shared" si="194"/>
        <v>97</v>
      </c>
      <c r="J297" s="61">
        <f t="shared" si="195"/>
        <v>96</v>
      </c>
      <c r="K297" s="61">
        <f t="shared" si="196"/>
        <v>0</v>
      </c>
      <c r="L297" s="61">
        <f t="shared" si="197"/>
        <v>0</v>
      </c>
      <c r="M297" s="61">
        <f t="shared" si="198"/>
        <v>0</v>
      </c>
      <c r="N297" s="61">
        <f t="shared" si="199"/>
        <v>0</v>
      </c>
      <c r="O297" s="61">
        <f t="shared" si="200"/>
        <v>90</v>
      </c>
      <c r="P297" s="61">
        <f t="shared" si="201"/>
        <v>94</v>
      </c>
      <c r="Q297" s="61">
        <f t="shared" si="202"/>
        <v>94</v>
      </c>
      <c r="R297" s="448">
        <f t="shared" si="203"/>
        <v>94</v>
      </c>
      <c r="S297" s="459">
        <v>98</v>
      </c>
      <c r="T297" s="250">
        <v>98</v>
      </c>
      <c r="U297" s="250">
        <v>98</v>
      </c>
      <c r="V297" s="250">
        <v>95</v>
      </c>
      <c r="W297" s="250">
        <v>98</v>
      </c>
      <c r="X297" s="250">
        <v>98</v>
      </c>
      <c r="Y297" s="250">
        <v>94</v>
      </c>
      <c r="Z297" s="250">
        <v>94</v>
      </c>
      <c r="AA297" s="250"/>
      <c r="AB297" s="250"/>
      <c r="AC297" s="250"/>
      <c r="AD297" s="250"/>
      <c r="AE297" s="250">
        <v>94</v>
      </c>
      <c r="AF297" s="250">
        <v>93</v>
      </c>
      <c r="AG297" s="250">
        <v>96</v>
      </c>
      <c r="AH297" s="470">
        <v>94</v>
      </c>
      <c r="AI297" s="459">
        <v>97</v>
      </c>
      <c r="AJ297" s="250">
        <v>98</v>
      </c>
      <c r="AK297" s="250">
        <v>98</v>
      </c>
      <c r="AL297" s="250">
        <v>98</v>
      </c>
      <c r="AM297" s="250">
        <v>98</v>
      </c>
      <c r="AN297" s="250">
        <v>95</v>
      </c>
      <c r="AO297" s="250">
        <v>97</v>
      </c>
      <c r="AP297" s="250">
        <v>96</v>
      </c>
      <c r="AQ297" s="250"/>
      <c r="AR297" s="250"/>
      <c r="AS297" s="250"/>
      <c r="AT297" s="250"/>
      <c r="AU297" s="250">
        <v>90</v>
      </c>
      <c r="AV297" s="250">
        <v>94</v>
      </c>
      <c r="AW297" s="250">
        <v>94</v>
      </c>
      <c r="AX297" s="470">
        <v>94</v>
      </c>
      <c r="AY297" s="459">
        <v>98</v>
      </c>
      <c r="AZ297" s="250">
        <v>98</v>
      </c>
      <c r="BA297" s="250">
        <v>98</v>
      </c>
      <c r="BB297" s="250">
        <v>97</v>
      </c>
      <c r="BC297" s="250">
        <v>95</v>
      </c>
      <c r="BD297" s="250">
        <v>98</v>
      </c>
      <c r="BE297" s="250">
        <v>98</v>
      </c>
      <c r="BF297" s="250">
        <v>92</v>
      </c>
      <c r="BG297" s="250"/>
      <c r="BH297" s="250"/>
      <c r="BI297" s="250"/>
      <c r="BJ297" s="250"/>
      <c r="BK297" s="250">
        <v>97</v>
      </c>
      <c r="BL297" s="250">
        <v>98</v>
      </c>
      <c r="BM297" s="250">
        <v>95</v>
      </c>
      <c r="BN297" s="470">
        <v>98</v>
      </c>
      <c r="BO297" s="34"/>
    </row>
    <row r="298" spans="2:67" outlineLevel="1">
      <c r="B298" s="54" t="s">
        <v>1134</v>
      </c>
      <c r="C298" s="249">
        <f t="shared" si="188"/>
        <v>98</v>
      </c>
      <c r="D298" s="249">
        <f t="shared" si="189"/>
        <v>98</v>
      </c>
      <c r="E298" s="249">
        <f t="shared" si="190"/>
        <v>98</v>
      </c>
      <c r="F298" s="249">
        <f t="shared" si="191"/>
        <v>98</v>
      </c>
      <c r="G298" s="249">
        <f t="shared" si="192"/>
        <v>95</v>
      </c>
      <c r="H298" s="249">
        <f t="shared" si="193"/>
        <v>98</v>
      </c>
      <c r="I298" s="249">
        <f t="shared" si="194"/>
        <v>98</v>
      </c>
      <c r="J298" s="249">
        <f t="shared" si="195"/>
        <v>98</v>
      </c>
      <c r="K298" s="249">
        <f t="shared" si="196"/>
        <v>0</v>
      </c>
      <c r="L298" s="249">
        <f t="shared" si="197"/>
        <v>0</v>
      </c>
      <c r="M298" s="249">
        <f t="shared" si="198"/>
        <v>0</v>
      </c>
      <c r="N298" s="249">
        <f t="shared" si="199"/>
        <v>0</v>
      </c>
      <c r="O298" s="249">
        <f t="shared" si="200"/>
        <v>94</v>
      </c>
      <c r="P298" s="249">
        <f t="shared" si="201"/>
        <v>94</v>
      </c>
      <c r="Q298" s="249">
        <f t="shared" si="202"/>
        <v>94</v>
      </c>
      <c r="R298" s="449">
        <f t="shared" si="203"/>
        <v>94</v>
      </c>
      <c r="S298" s="460">
        <v>98</v>
      </c>
      <c r="T298" s="248">
        <v>98</v>
      </c>
      <c r="U298" s="248">
        <v>98</v>
      </c>
      <c r="V298" s="248">
        <v>98</v>
      </c>
      <c r="W298" s="248">
        <v>98</v>
      </c>
      <c r="X298" s="248">
        <v>98</v>
      </c>
      <c r="Y298" s="248">
        <v>98</v>
      </c>
      <c r="Z298" s="248">
        <v>98</v>
      </c>
      <c r="AA298" s="248"/>
      <c r="AB298" s="248"/>
      <c r="AC298" s="248"/>
      <c r="AD298" s="248"/>
      <c r="AE298" s="248">
        <v>97</v>
      </c>
      <c r="AF298" s="248">
        <v>97</v>
      </c>
      <c r="AG298" s="248">
        <v>97</v>
      </c>
      <c r="AH298" s="471">
        <v>94</v>
      </c>
      <c r="AI298" s="460">
        <v>98</v>
      </c>
      <c r="AJ298" s="248">
        <v>98</v>
      </c>
      <c r="AK298" s="248">
        <v>98</v>
      </c>
      <c r="AL298" s="248">
        <v>98</v>
      </c>
      <c r="AM298" s="248">
        <v>95</v>
      </c>
      <c r="AN298" s="248">
        <v>98</v>
      </c>
      <c r="AO298" s="248">
        <v>98</v>
      </c>
      <c r="AP298" s="248">
        <v>98</v>
      </c>
      <c r="AQ298" s="248"/>
      <c r="AR298" s="248"/>
      <c r="AS298" s="248"/>
      <c r="AT298" s="248"/>
      <c r="AU298" s="248">
        <v>94</v>
      </c>
      <c r="AV298" s="248">
        <v>94</v>
      </c>
      <c r="AW298" s="248">
        <v>94</v>
      </c>
      <c r="AX298" s="471">
        <v>94</v>
      </c>
      <c r="AY298" s="460">
        <v>98</v>
      </c>
      <c r="AZ298" s="248">
        <v>98</v>
      </c>
      <c r="BA298" s="248">
        <v>98</v>
      </c>
      <c r="BB298" s="248">
        <v>92</v>
      </c>
      <c r="BC298" s="248">
        <v>98</v>
      </c>
      <c r="BD298" s="248">
        <v>97</v>
      </c>
      <c r="BE298" s="248">
        <v>98</v>
      </c>
      <c r="BF298" s="248">
        <v>98</v>
      </c>
      <c r="BG298" s="248"/>
      <c r="BH298" s="248"/>
      <c r="BI298" s="248"/>
      <c r="BJ298" s="248"/>
      <c r="BK298" s="248">
        <v>97</v>
      </c>
      <c r="BL298" s="248">
        <v>96</v>
      </c>
      <c r="BM298" s="248">
        <v>97</v>
      </c>
      <c r="BN298" s="471">
        <v>98</v>
      </c>
    </row>
    <row r="299" spans="2:67" outlineLevel="1">
      <c r="B299" s="55" t="s">
        <v>1135</v>
      </c>
      <c r="C299" s="62">
        <f t="shared" si="188"/>
        <v>98</v>
      </c>
      <c r="D299" s="62">
        <f t="shared" si="189"/>
        <v>98</v>
      </c>
      <c r="E299" s="62">
        <f t="shared" si="190"/>
        <v>98</v>
      </c>
      <c r="F299" s="62">
        <f t="shared" si="191"/>
        <v>98</v>
      </c>
      <c r="G299" s="62">
        <f t="shared" si="192"/>
        <v>98</v>
      </c>
      <c r="H299" s="62">
        <f t="shared" si="193"/>
        <v>98</v>
      </c>
      <c r="I299" s="62">
        <f t="shared" si="194"/>
        <v>98</v>
      </c>
      <c r="J299" s="62">
        <f t="shared" si="195"/>
        <v>98</v>
      </c>
      <c r="K299" s="62">
        <f t="shared" si="196"/>
        <v>0</v>
      </c>
      <c r="L299" s="62">
        <f t="shared" si="197"/>
        <v>0</v>
      </c>
      <c r="M299" s="62">
        <f t="shared" si="198"/>
        <v>0</v>
      </c>
      <c r="N299" s="62">
        <f t="shared" si="199"/>
        <v>0</v>
      </c>
      <c r="O299" s="62">
        <f t="shared" si="200"/>
        <v>94</v>
      </c>
      <c r="P299" s="62">
        <f t="shared" si="201"/>
        <v>94</v>
      </c>
      <c r="Q299" s="62">
        <f t="shared" si="202"/>
        <v>94</v>
      </c>
      <c r="R299" s="450">
        <f t="shared" si="203"/>
        <v>94</v>
      </c>
      <c r="S299" s="461">
        <v>98</v>
      </c>
      <c r="T299" s="247">
        <v>98</v>
      </c>
      <c r="U299" s="247">
        <v>98</v>
      </c>
      <c r="V299" s="247">
        <v>98</v>
      </c>
      <c r="W299" s="247">
        <v>98</v>
      </c>
      <c r="X299" s="247">
        <v>98</v>
      </c>
      <c r="Y299" s="247">
        <v>98</v>
      </c>
      <c r="Z299" s="247">
        <v>98</v>
      </c>
      <c r="AA299" s="247"/>
      <c r="AB299" s="247"/>
      <c r="AC299" s="247"/>
      <c r="AD299" s="247"/>
      <c r="AE299" s="247">
        <v>98</v>
      </c>
      <c r="AF299" s="247">
        <v>97</v>
      </c>
      <c r="AG299" s="247">
        <v>97</v>
      </c>
      <c r="AH299" s="472">
        <v>94</v>
      </c>
      <c r="AI299" s="461">
        <v>98</v>
      </c>
      <c r="AJ299" s="247">
        <v>98</v>
      </c>
      <c r="AK299" s="247">
        <v>98</v>
      </c>
      <c r="AL299" s="247">
        <v>98</v>
      </c>
      <c r="AM299" s="247">
        <v>98</v>
      </c>
      <c r="AN299" s="247">
        <v>98</v>
      </c>
      <c r="AO299" s="247">
        <v>98</v>
      </c>
      <c r="AP299" s="247">
        <v>98</v>
      </c>
      <c r="AQ299" s="247"/>
      <c r="AR299" s="247"/>
      <c r="AS299" s="247"/>
      <c r="AT299" s="247"/>
      <c r="AU299" s="247">
        <v>94</v>
      </c>
      <c r="AV299" s="247">
        <v>94</v>
      </c>
      <c r="AW299" s="247">
        <v>94</v>
      </c>
      <c r="AX299" s="472">
        <v>94</v>
      </c>
      <c r="AY299" s="461">
        <v>98</v>
      </c>
      <c r="AZ299" s="247">
        <v>98</v>
      </c>
      <c r="BA299" s="247">
        <v>98</v>
      </c>
      <c r="BB299" s="247">
        <v>98</v>
      </c>
      <c r="BC299" s="247">
        <v>97</v>
      </c>
      <c r="BD299" s="247">
        <v>98</v>
      </c>
      <c r="BE299" s="247">
        <v>97</v>
      </c>
      <c r="BF299" s="247">
        <v>98</v>
      </c>
      <c r="BG299" s="247"/>
      <c r="BH299" s="247"/>
      <c r="BI299" s="247"/>
      <c r="BJ299" s="247"/>
      <c r="BK299" s="247">
        <v>94</v>
      </c>
      <c r="BL299" s="247">
        <v>94</v>
      </c>
      <c r="BM299" s="247">
        <v>94</v>
      </c>
      <c r="BN299" s="472">
        <v>95</v>
      </c>
    </row>
    <row r="300" spans="2:67" outlineLevel="1">
      <c r="B300" s="53" t="str">
        <f t="shared" ref="B300" si="225">$B$197&amp;": Ewe Lambs"</f>
        <v>Late: Ewe Lambs</v>
      </c>
      <c r="C300" s="61">
        <f t="shared" si="188"/>
        <v>98</v>
      </c>
      <c r="D300" s="61">
        <f t="shared" si="189"/>
        <v>97</v>
      </c>
      <c r="E300" s="61">
        <f t="shared" si="190"/>
        <v>98</v>
      </c>
      <c r="F300" s="61">
        <f t="shared" si="191"/>
        <v>98</v>
      </c>
      <c r="G300" s="61">
        <f t="shared" si="192"/>
        <v>95</v>
      </c>
      <c r="H300" s="61">
        <f t="shared" si="193"/>
        <v>93</v>
      </c>
      <c r="I300" s="61">
        <f t="shared" si="194"/>
        <v>95</v>
      </c>
      <c r="J300" s="61">
        <f t="shared" si="195"/>
        <v>97</v>
      </c>
      <c r="K300" s="61">
        <f t="shared" si="196"/>
        <v>0</v>
      </c>
      <c r="L300" s="61">
        <f t="shared" si="197"/>
        <v>0</v>
      </c>
      <c r="M300" s="61">
        <f t="shared" si="198"/>
        <v>0</v>
      </c>
      <c r="N300" s="61">
        <f t="shared" si="199"/>
        <v>0</v>
      </c>
      <c r="O300" s="61">
        <f t="shared" si="200"/>
        <v>94</v>
      </c>
      <c r="P300" s="61">
        <f t="shared" si="201"/>
        <v>93</v>
      </c>
      <c r="Q300" s="61">
        <f t="shared" si="202"/>
        <v>94</v>
      </c>
      <c r="R300" s="448">
        <f t="shared" si="203"/>
        <v>97</v>
      </c>
      <c r="S300" s="459">
        <v>97</v>
      </c>
      <c r="T300" s="250">
        <v>98</v>
      </c>
      <c r="U300" s="250">
        <v>95</v>
      </c>
      <c r="V300" s="250">
        <v>97</v>
      </c>
      <c r="W300" s="250">
        <v>98</v>
      </c>
      <c r="X300" s="250">
        <v>94</v>
      </c>
      <c r="Y300" s="250">
        <v>98</v>
      </c>
      <c r="Z300" s="250">
        <v>97</v>
      </c>
      <c r="AA300" s="250"/>
      <c r="AB300" s="250"/>
      <c r="AC300" s="250"/>
      <c r="AD300" s="250"/>
      <c r="AE300" s="250">
        <v>93</v>
      </c>
      <c r="AF300" s="250">
        <v>93</v>
      </c>
      <c r="AG300" s="250">
        <v>97</v>
      </c>
      <c r="AH300" s="470">
        <v>94</v>
      </c>
      <c r="AI300" s="459">
        <v>98</v>
      </c>
      <c r="AJ300" s="250">
        <v>97</v>
      </c>
      <c r="AK300" s="250">
        <v>98</v>
      </c>
      <c r="AL300" s="250">
        <v>98</v>
      </c>
      <c r="AM300" s="250">
        <v>95</v>
      </c>
      <c r="AN300" s="250">
        <v>93</v>
      </c>
      <c r="AO300" s="250">
        <v>95</v>
      </c>
      <c r="AP300" s="250">
        <v>97</v>
      </c>
      <c r="AQ300" s="250"/>
      <c r="AR300" s="250"/>
      <c r="AS300" s="250"/>
      <c r="AT300" s="250"/>
      <c r="AU300" s="250">
        <v>94</v>
      </c>
      <c r="AV300" s="250">
        <v>93</v>
      </c>
      <c r="AW300" s="250">
        <v>94</v>
      </c>
      <c r="AX300" s="470">
        <v>97</v>
      </c>
      <c r="AY300" s="459">
        <v>98</v>
      </c>
      <c r="AZ300" s="250">
        <v>98</v>
      </c>
      <c r="BA300" s="250">
        <v>98</v>
      </c>
      <c r="BB300" s="250">
        <v>98</v>
      </c>
      <c r="BC300" s="250">
        <v>98</v>
      </c>
      <c r="BD300" s="250">
        <v>98</v>
      </c>
      <c r="BE300" s="250">
        <v>98</v>
      </c>
      <c r="BF300" s="250">
        <v>95</v>
      </c>
      <c r="BG300" s="250"/>
      <c r="BH300" s="250"/>
      <c r="BI300" s="250"/>
      <c r="BJ300" s="250"/>
      <c r="BK300" s="250">
        <v>95</v>
      </c>
      <c r="BL300" s="250">
        <v>94</v>
      </c>
      <c r="BM300" s="250">
        <v>95</v>
      </c>
      <c r="BN300" s="470">
        <v>91</v>
      </c>
      <c r="BO300" s="34"/>
    </row>
    <row r="301" spans="2:67" outlineLevel="1">
      <c r="B301" s="54" t="s">
        <v>1134</v>
      </c>
      <c r="C301" s="249">
        <f t="shared" si="188"/>
        <v>98</v>
      </c>
      <c r="D301" s="249">
        <f t="shared" si="189"/>
        <v>96</v>
      </c>
      <c r="E301" s="249">
        <f t="shared" si="190"/>
        <v>98</v>
      </c>
      <c r="F301" s="249">
        <f t="shared" si="191"/>
        <v>98</v>
      </c>
      <c r="G301" s="249">
        <f t="shared" si="192"/>
        <v>95</v>
      </c>
      <c r="H301" s="249">
        <f t="shared" si="193"/>
        <v>95</v>
      </c>
      <c r="I301" s="249">
        <f t="shared" si="194"/>
        <v>98</v>
      </c>
      <c r="J301" s="249">
        <f t="shared" si="195"/>
        <v>98</v>
      </c>
      <c r="K301" s="249">
        <f t="shared" si="196"/>
        <v>0</v>
      </c>
      <c r="L301" s="249">
        <f t="shared" si="197"/>
        <v>0</v>
      </c>
      <c r="M301" s="249">
        <f t="shared" si="198"/>
        <v>0</v>
      </c>
      <c r="N301" s="249">
        <f t="shared" si="199"/>
        <v>0</v>
      </c>
      <c r="O301" s="249">
        <f t="shared" si="200"/>
        <v>94</v>
      </c>
      <c r="P301" s="249">
        <f t="shared" si="201"/>
        <v>94</v>
      </c>
      <c r="Q301" s="249">
        <f t="shared" si="202"/>
        <v>94</v>
      </c>
      <c r="R301" s="449">
        <f t="shared" si="203"/>
        <v>94</v>
      </c>
      <c r="S301" s="460">
        <v>98</v>
      </c>
      <c r="T301" s="248">
        <v>98</v>
      </c>
      <c r="U301" s="248">
        <v>98</v>
      </c>
      <c r="V301" s="248">
        <v>98</v>
      </c>
      <c r="W301" s="248">
        <v>98</v>
      </c>
      <c r="X301" s="248">
        <v>98</v>
      </c>
      <c r="Y301" s="248">
        <v>98</v>
      </c>
      <c r="Z301" s="248">
        <v>98</v>
      </c>
      <c r="AA301" s="248"/>
      <c r="AB301" s="248"/>
      <c r="AC301" s="248"/>
      <c r="AD301" s="248"/>
      <c r="AE301" s="248">
        <v>97</v>
      </c>
      <c r="AF301" s="248">
        <v>97</v>
      </c>
      <c r="AG301" s="248">
        <v>97</v>
      </c>
      <c r="AH301" s="471">
        <v>97</v>
      </c>
      <c r="AI301" s="460">
        <v>98</v>
      </c>
      <c r="AJ301" s="248">
        <v>96</v>
      </c>
      <c r="AK301" s="248">
        <v>98</v>
      </c>
      <c r="AL301" s="248">
        <v>98</v>
      </c>
      <c r="AM301" s="248">
        <v>95</v>
      </c>
      <c r="AN301" s="248">
        <v>95</v>
      </c>
      <c r="AO301" s="248">
        <v>98</v>
      </c>
      <c r="AP301" s="248">
        <v>98</v>
      </c>
      <c r="AQ301" s="248"/>
      <c r="AR301" s="248"/>
      <c r="AS301" s="248"/>
      <c r="AT301" s="248"/>
      <c r="AU301" s="248">
        <v>94</v>
      </c>
      <c r="AV301" s="248">
        <v>94</v>
      </c>
      <c r="AW301" s="248">
        <v>94</v>
      </c>
      <c r="AX301" s="471">
        <v>94</v>
      </c>
      <c r="AY301" s="460">
        <v>98</v>
      </c>
      <c r="AZ301" s="248">
        <v>98</v>
      </c>
      <c r="BA301" s="248">
        <v>98</v>
      </c>
      <c r="BB301" s="248">
        <v>98</v>
      </c>
      <c r="BC301" s="248">
        <v>94</v>
      </c>
      <c r="BD301" s="248">
        <v>97</v>
      </c>
      <c r="BE301" s="248">
        <v>98</v>
      </c>
      <c r="BF301" s="248">
        <v>98</v>
      </c>
      <c r="BG301" s="248"/>
      <c r="BH301" s="248"/>
      <c r="BI301" s="248"/>
      <c r="BJ301" s="248"/>
      <c r="BK301" s="248">
        <v>97</v>
      </c>
      <c r="BL301" s="248">
        <v>96</v>
      </c>
      <c r="BM301" s="248">
        <v>94</v>
      </c>
      <c r="BN301" s="471">
        <v>95</v>
      </c>
    </row>
    <row r="302" spans="2:67" outlineLevel="1">
      <c r="B302" s="55" t="s">
        <v>1135</v>
      </c>
      <c r="C302" s="62">
        <f t="shared" si="188"/>
        <v>98</v>
      </c>
      <c r="D302" s="62">
        <f t="shared" si="189"/>
        <v>98</v>
      </c>
      <c r="E302" s="62">
        <f t="shared" si="190"/>
        <v>98</v>
      </c>
      <c r="F302" s="62">
        <f t="shared" si="191"/>
        <v>98</v>
      </c>
      <c r="G302" s="62">
        <f t="shared" si="192"/>
        <v>98</v>
      </c>
      <c r="H302" s="62">
        <f t="shared" si="193"/>
        <v>98</v>
      </c>
      <c r="I302" s="62">
        <f t="shared" si="194"/>
        <v>98</v>
      </c>
      <c r="J302" s="62">
        <f t="shared" si="195"/>
        <v>98</v>
      </c>
      <c r="K302" s="62">
        <f t="shared" si="196"/>
        <v>0</v>
      </c>
      <c r="L302" s="62">
        <f t="shared" si="197"/>
        <v>0</v>
      </c>
      <c r="M302" s="62">
        <f t="shared" si="198"/>
        <v>0</v>
      </c>
      <c r="N302" s="62">
        <f t="shared" si="199"/>
        <v>0</v>
      </c>
      <c r="O302" s="62">
        <f t="shared" si="200"/>
        <v>94</v>
      </c>
      <c r="P302" s="62">
        <f t="shared" si="201"/>
        <v>94</v>
      </c>
      <c r="Q302" s="62">
        <f t="shared" si="202"/>
        <v>94</v>
      </c>
      <c r="R302" s="450">
        <f t="shared" si="203"/>
        <v>97</v>
      </c>
      <c r="S302" s="461">
        <v>98</v>
      </c>
      <c r="T302" s="247">
        <v>98</v>
      </c>
      <c r="U302" s="247">
        <v>98</v>
      </c>
      <c r="V302" s="247">
        <v>98</v>
      </c>
      <c r="W302" s="247">
        <v>98</v>
      </c>
      <c r="X302" s="247">
        <v>98</v>
      </c>
      <c r="Y302" s="247">
        <v>98</v>
      </c>
      <c r="Z302" s="247">
        <v>98</v>
      </c>
      <c r="AA302" s="247"/>
      <c r="AB302" s="247"/>
      <c r="AC302" s="247"/>
      <c r="AD302" s="247"/>
      <c r="AE302" s="247">
        <v>98</v>
      </c>
      <c r="AF302" s="247">
        <v>97</v>
      </c>
      <c r="AG302" s="247">
        <v>98</v>
      </c>
      <c r="AH302" s="472">
        <v>97</v>
      </c>
      <c r="AI302" s="461">
        <v>98</v>
      </c>
      <c r="AJ302" s="247">
        <v>98</v>
      </c>
      <c r="AK302" s="247">
        <v>98</v>
      </c>
      <c r="AL302" s="247">
        <v>98</v>
      </c>
      <c r="AM302" s="247">
        <v>98</v>
      </c>
      <c r="AN302" s="247">
        <v>98</v>
      </c>
      <c r="AO302" s="247">
        <v>98</v>
      </c>
      <c r="AP302" s="247">
        <v>98</v>
      </c>
      <c r="AQ302" s="247"/>
      <c r="AR302" s="247"/>
      <c r="AS302" s="247"/>
      <c r="AT302" s="247"/>
      <c r="AU302" s="247">
        <v>94</v>
      </c>
      <c r="AV302" s="247">
        <v>94</v>
      </c>
      <c r="AW302" s="247">
        <v>94</v>
      </c>
      <c r="AX302" s="472">
        <v>97</v>
      </c>
      <c r="AY302" s="461">
        <v>98</v>
      </c>
      <c r="AZ302" s="247">
        <v>98</v>
      </c>
      <c r="BA302" s="247">
        <v>98</v>
      </c>
      <c r="BB302" s="247">
        <v>95</v>
      </c>
      <c r="BC302" s="247">
        <v>98</v>
      </c>
      <c r="BD302" s="247">
        <v>98</v>
      </c>
      <c r="BE302" s="247">
        <v>98</v>
      </c>
      <c r="BF302" s="247">
        <v>98</v>
      </c>
      <c r="BG302" s="247"/>
      <c r="BH302" s="247"/>
      <c r="BI302" s="247"/>
      <c r="BJ302" s="247"/>
      <c r="BK302" s="247">
        <v>94</v>
      </c>
      <c r="BL302" s="247">
        <v>94</v>
      </c>
      <c r="BM302" s="247">
        <v>94</v>
      </c>
      <c r="BN302" s="472">
        <v>94</v>
      </c>
    </row>
    <row r="303" spans="2:67" outlineLevel="1">
      <c r="B303" s="53" t="str">
        <f>$B$198&amp;": Ewe Lambs"</f>
        <v>V. Late: Ewe Lambs</v>
      </c>
      <c r="C303" s="61">
        <f t="shared" ref="C303:C305" si="226">CHOOSE(d.Region,S303,AI303,AY303)</f>
        <v>94</v>
      </c>
      <c r="D303" s="61">
        <f t="shared" ref="D303:D305" si="227">CHOOSE(d.Region,T303,AJ303,AZ303)</f>
        <v>98</v>
      </c>
      <c r="E303" s="61">
        <f t="shared" ref="E303:E305" si="228">CHOOSE(d.Region,U303,AK303,BA303)</f>
        <v>98</v>
      </c>
      <c r="F303" s="61">
        <f t="shared" ref="F303:F305" si="229">CHOOSE(d.Region,V303,AL303,BB303)</f>
        <v>98</v>
      </c>
      <c r="G303" s="61">
        <f t="shared" ref="G303:G305" si="230">CHOOSE(d.Region,W303,AM303,BC303)</f>
        <v>97</v>
      </c>
      <c r="H303" s="61">
        <f t="shared" ref="H303:H305" si="231">CHOOSE(d.Region,X303,AN303,BD303)</f>
        <v>94</v>
      </c>
      <c r="I303" s="61">
        <f t="shared" ref="I303:I305" si="232">CHOOSE(d.Region,Y303,AO303,BE303)</f>
        <v>94</v>
      </c>
      <c r="J303" s="61">
        <f t="shared" ref="J303:J305" si="233">CHOOSE(d.Region,Z303,AP303,BF303)</f>
        <v>94</v>
      </c>
      <c r="K303" s="61">
        <f t="shared" ref="K303:K305" si="234">CHOOSE(d.Region,AA303,AQ303,BG303)</f>
        <v>0</v>
      </c>
      <c r="L303" s="61">
        <f t="shared" ref="L303:L305" si="235">CHOOSE(d.Region,AB303,AR303,BH303)</f>
        <v>0</v>
      </c>
      <c r="M303" s="61">
        <f t="shared" ref="M303:M305" si="236">CHOOSE(d.Region,AC303,AS303,BI303)</f>
        <v>0</v>
      </c>
      <c r="N303" s="61">
        <f t="shared" ref="N303:N305" si="237">CHOOSE(d.Region,AD303,AT303,BJ303)</f>
        <v>0</v>
      </c>
      <c r="O303" s="61">
        <f t="shared" ref="O303:O305" si="238">CHOOSE(d.Region,AE303,AU303,BK303)</f>
        <v>94</v>
      </c>
      <c r="P303" s="61">
        <f t="shared" ref="P303:P305" si="239">CHOOSE(d.Region,AF303,AV303,BL303)</f>
        <v>94</v>
      </c>
      <c r="Q303" s="61">
        <f t="shared" ref="Q303:Q305" si="240">CHOOSE(d.Region,AG303,AW303,BM303)</f>
        <v>91</v>
      </c>
      <c r="R303" s="448">
        <f t="shared" ref="R303:R305" si="241">CHOOSE(d.Region,AH303,AX303,BN303)</f>
        <v>94</v>
      </c>
      <c r="S303" s="459">
        <v>98</v>
      </c>
      <c r="T303" s="250">
        <v>98</v>
      </c>
      <c r="U303" s="250">
        <v>98</v>
      </c>
      <c r="V303" s="250">
        <v>97</v>
      </c>
      <c r="W303" s="250">
        <v>98</v>
      </c>
      <c r="X303" s="250">
        <v>91</v>
      </c>
      <c r="Y303" s="250">
        <v>98</v>
      </c>
      <c r="Z303" s="250">
        <v>98</v>
      </c>
      <c r="AA303" s="250"/>
      <c r="AB303" s="250"/>
      <c r="AC303" s="250"/>
      <c r="AD303" s="250"/>
      <c r="AE303" s="250">
        <v>93</v>
      </c>
      <c r="AF303" s="250">
        <v>93</v>
      </c>
      <c r="AG303" s="250">
        <v>95</v>
      </c>
      <c r="AH303" s="470">
        <v>93</v>
      </c>
      <c r="AI303" s="459">
        <v>94</v>
      </c>
      <c r="AJ303" s="250">
        <v>98</v>
      </c>
      <c r="AK303" s="250">
        <v>98</v>
      </c>
      <c r="AL303" s="250">
        <v>98</v>
      </c>
      <c r="AM303" s="250">
        <v>97</v>
      </c>
      <c r="AN303" s="250">
        <v>94</v>
      </c>
      <c r="AO303" s="250">
        <v>94</v>
      </c>
      <c r="AP303" s="250">
        <v>94</v>
      </c>
      <c r="AQ303" s="250"/>
      <c r="AR303" s="250"/>
      <c r="AS303" s="250"/>
      <c r="AT303" s="250"/>
      <c r="AU303" s="250">
        <v>94</v>
      </c>
      <c r="AV303" s="250">
        <v>94</v>
      </c>
      <c r="AW303" s="250">
        <v>91</v>
      </c>
      <c r="AX303" s="470">
        <v>94</v>
      </c>
      <c r="AY303" s="459">
        <v>95</v>
      </c>
      <c r="AZ303" s="250">
        <v>98</v>
      </c>
      <c r="BA303" s="250">
        <v>98</v>
      </c>
      <c r="BB303" s="250">
        <v>98</v>
      </c>
      <c r="BC303" s="250">
        <v>98</v>
      </c>
      <c r="BD303" s="250">
        <v>98</v>
      </c>
      <c r="BE303" s="250">
        <v>95</v>
      </c>
      <c r="BF303" s="250">
        <v>98</v>
      </c>
      <c r="BG303" s="250"/>
      <c r="BH303" s="250"/>
      <c r="BI303" s="250"/>
      <c r="BJ303" s="250"/>
      <c r="BK303" s="250">
        <v>97</v>
      </c>
      <c r="BL303" s="250">
        <v>94</v>
      </c>
      <c r="BM303" s="250">
        <v>95</v>
      </c>
      <c r="BN303" s="470">
        <v>92</v>
      </c>
      <c r="BO303" s="34"/>
    </row>
    <row r="304" spans="2:67" outlineLevel="1">
      <c r="B304" s="54" t="s">
        <v>1134</v>
      </c>
      <c r="C304" s="249">
        <f t="shared" si="226"/>
        <v>98</v>
      </c>
      <c r="D304" s="249">
        <f t="shared" si="227"/>
        <v>98</v>
      </c>
      <c r="E304" s="249">
        <f t="shared" si="228"/>
        <v>98</v>
      </c>
      <c r="F304" s="249">
        <f t="shared" si="229"/>
        <v>98</v>
      </c>
      <c r="G304" s="249">
        <f t="shared" si="230"/>
        <v>94</v>
      </c>
      <c r="H304" s="249">
        <f t="shared" si="231"/>
        <v>94</v>
      </c>
      <c r="I304" s="249">
        <f t="shared" si="232"/>
        <v>98</v>
      </c>
      <c r="J304" s="249">
        <f t="shared" si="233"/>
        <v>98</v>
      </c>
      <c r="K304" s="249">
        <f t="shared" si="234"/>
        <v>0</v>
      </c>
      <c r="L304" s="249">
        <f t="shared" si="235"/>
        <v>0</v>
      </c>
      <c r="M304" s="249">
        <f t="shared" si="236"/>
        <v>0</v>
      </c>
      <c r="N304" s="249">
        <f t="shared" si="237"/>
        <v>0</v>
      </c>
      <c r="O304" s="249">
        <f t="shared" si="238"/>
        <v>94</v>
      </c>
      <c r="P304" s="249">
        <f t="shared" si="239"/>
        <v>94</v>
      </c>
      <c r="Q304" s="249">
        <f t="shared" si="240"/>
        <v>94</v>
      </c>
      <c r="R304" s="449">
        <f t="shared" si="241"/>
        <v>94</v>
      </c>
      <c r="S304" s="460">
        <v>98</v>
      </c>
      <c r="T304" s="248">
        <v>98</v>
      </c>
      <c r="U304" s="248">
        <v>98</v>
      </c>
      <c r="V304" s="248">
        <v>98</v>
      </c>
      <c r="W304" s="248">
        <v>98</v>
      </c>
      <c r="X304" s="248">
        <v>98</v>
      </c>
      <c r="Y304" s="248">
        <v>98</v>
      </c>
      <c r="Z304" s="248">
        <v>98</v>
      </c>
      <c r="AA304" s="248"/>
      <c r="AB304" s="248"/>
      <c r="AC304" s="248"/>
      <c r="AD304" s="248"/>
      <c r="AE304" s="248">
        <v>97</v>
      </c>
      <c r="AF304" s="248">
        <v>97</v>
      </c>
      <c r="AG304" s="248">
        <v>97</v>
      </c>
      <c r="AH304" s="471">
        <v>97</v>
      </c>
      <c r="AI304" s="460">
        <v>98</v>
      </c>
      <c r="AJ304" s="248">
        <v>98</v>
      </c>
      <c r="AK304" s="248">
        <v>98</v>
      </c>
      <c r="AL304" s="248">
        <v>98</v>
      </c>
      <c r="AM304" s="248">
        <v>94</v>
      </c>
      <c r="AN304" s="248">
        <v>94</v>
      </c>
      <c r="AO304" s="248">
        <v>98</v>
      </c>
      <c r="AP304" s="248">
        <v>98</v>
      </c>
      <c r="AQ304" s="248"/>
      <c r="AR304" s="248"/>
      <c r="AS304" s="248"/>
      <c r="AT304" s="248"/>
      <c r="AU304" s="248">
        <v>94</v>
      </c>
      <c r="AV304" s="248">
        <v>94</v>
      </c>
      <c r="AW304" s="248">
        <v>94</v>
      </c>
      <c r="AX304" s="471">
        <v>94</v>
      </c>
      <c r="AY304" s="460">
        <v>98</v>
      </c>
      <c r="AZ304" s="248">
        <v>98</v>
      </c>
      <c r="BA304" s="248">
        <v>98</v>
      </c>
      <c r="BB304" s="248">
        <v>98</v>
      </c>
      <c r="BC304" s="248">
        <v>97</v>
      </c>
      <c r="BD304" s="248">
        <v>98</v>
      </c>
      <c r="BE304" s="248">
        <v>97</v>
      </c>
      <c r="BF304" s="248">
        <v>98</v>
      </c>
      <c r="BG304" s="248"/>
      <c r="BH304" s="248"/>
      <c r="BI304" s="248"/>
      <c r="BJ304" s="248"/>
      <c r="BK304" s="248">
        <v>93</v>
      </c>
      <c r="BL304" s="248">
        <v>96</v>
      </c>
      <c r="BM304" s="248">
        <v>98</v>
      </c>
      <c r="BN304" s="471">
        <v>95</v>
      </c>
    </row>
    <row r="305" spans="2:67" outlineLevel="1">
      <c r="B305" s="55" t="s">
        <v>1135</v>
      </c>
      <c r="C305" s="62">
        <f t="shared" si="226"/>
        <v>98</v>
      </c>
      <c r="D305" s="62">
        <f t="shared" si="227"/>
        <v>98</v>
      </c>
      <c r="E305" s="62">
        <f t="shared" si="228"/>
        <v>98</v>
      </c>
      <c r="F305" s="62">
        <f t="shared" si="229"/>
        <v>98</v>
      </c>
      <c r="G305" s="62">
        <f t="shared" si="230"/>
        <v>98</v>
      </c>
      <c r="H305" s="62">
        <f t="shared" si="231"/>
        <v>98</v>
      </c>
      <c r="I305" s="62">
        <f t="shared" si="232"/>
        <v>97</v>
      </c>
      <c r="J305" s="62">
        <f t="shared" si="233"/>
        <v>98</v>
      </c>
      <c r="K305" s="62">
        <f t="shared" si="234"/>
        <v>0</v>
      </c>
      <c r="L305" s="62">
        <f t="shared" si="235"/>
        <v>0</v>
      </c>
      <c r="M305" s="62">
        <f t="shared" si="236"/>
        <v>0</v>
      </c>
      <c r="N305" s="62">
        <f t="shared" si="237"/>
        <v>0</v>
      </c>
      <c r="O305" s="62">
        <f t="shared" si="238"/>
        <v>94</v>
      </c>
      <c r="P305" s="62">
        <f t="shared" si="239"/>
        <v>94</v>
      </c>
      <c r="Q305" s="62">
        <f t="shared" si="240"/>
        <v>94</v>
      </c>
      <c r="R305" s="450">
        <f t="shared" si="241"/>
        <v>94</v>
      </c>
      <c r="S305" s="461">
        <v>98</v>
      </c>
      <c r="T305" s="247">
        <v>98</v>
      </c>
      <c r="U305" s="247">
        <v>98</v>
      </c>
      <c r="V305" s="247">
        <v>98</v>
      </c>
      <c r="W305" s="247">
        <v>98</v>
      </c>
      <c r="X305" s="247">
        <v>98</v>
      </c>
      <c r="Y305" s="247">
        <v>98</v>
      </c>
      <c r="Z305" s="247">
        <v>98</v>
      </c>
      <c r="AA305" s="247"/>
      <c r="AB305" s="247"/>
      <c r="AC305" s="247"/>
      <c r="AD305" s="247"/>
      <c r="AE305" s="247">
        <v>98</v>
      </c>
      <c r="AF305" s="247">
        <v>97</v>
      </c>
      <c r="AG305" s="247">
        <v>98</v>
      </c>
      <c r="AH305" s="472">
        <v>97</v>
      </c>
      <c r="AI305" s="461">
        <v>98</v>
      </c>
      <c r="AJ305" s="247">
        <v>98</v>
      </c>
      <c r="AK305" s="247">
        <v>98</v>
      </c>
      <c r="AL305" s="247">
        <v>98</v>
      </c>
      <c r="AM305" s="247">
        <v>98</v>
      </c>
      <c r="AN305" s="247">
        <v>98</v>
      </c>
      <c r="AO305" s="247">
        <v>97</v>
      </c>
      <c r="AP305" s="247">
        <v>98</v>
      </c>
      <c r="AQ305" s="247"/>
      <c r="AR305" s="247"/>
      <c r="AS305" s="247"/>
      <c r="AT305" s="247"/>
      <c r="AU305" s="247">
        <v>94</v>
      </c>
      <c r="AV305" s="247">
        <v>94</v>
      </c>
      <c r="AW305" s="247">
        <v>94</v>
      </c>
      <c r="AX305" s="472">
        <v>94</v>
      </c>
      <c r="AY305" s="461">
        <v>98</v>
      </c>
      <c r="AZ305" s="247">
        <v>98</v>
      </c>
      <c r="BA305" s="247">
        <v>98</v>
      </c>
      <c r="BB305" s="247">
        <v>98</v>
      </c>
      <c r="BC305" s="247">
        <v>97</v>
      </c>
      <c r="BD305" s="247">
        <v>98</v>
      </c>
      <c r="BE305" s="247">
        <v>97</v>
      </c>
      <c r="BF305" s="247">
        <v>95</v>
      </c>
      <c r="BG305" s="247"/>
      <c r="BH305" s="247"/>
      <c r="BI305" s="247"/>
      <c r="BJ305" s="247"/>
      <c r="BK305" s="247">
        <v>94</v>
      </c>
      <c r="BL305" s="247">
        <v>94</v>
      </c>
      <c r="BM305" s="247">
        <v>91</v>
      </c>
      <c r="BN305" s="472">
        <v>94</v>
      </c>
    </row>
    <row r="306" spans="2:67" outlineLevel="1">
      <c r="B306" s="53" t="str">
        <f t="shared" ref="B306" si="242">$B$199&amp;": Ewe Lambs"</f>
        <v>7mo with 0% mated: Ewe Lambs</v>
      </c>
      <c r="C306" s="61">
        <f t="shared" si="188"/>
        <v>90</v>
      </c>
      <c r="D306" s="61">
        <f t="shared" si="189"/>
        <v>90</v>
      </c>
      <c r="E306" s="61">
        <f t="shared" si="190"/>
        <v>90</v>
      </c>
      <c r="F306" s="61">
        <f t="shared" si="191"/>
        <v>90</v>
      </c>
      <c r="G306" s="61">
        <f t="shared" si="192"/>
        <v>96</v>
      </c>
      <c r="H306" s="61">
        <f t="shared" si="193"/>
        <v>91</v>
      </c>
      <c r="I306" s="61">
        <f t="shared" si="194"/>
        <v>96</v>
      </c>
      <c r="J306" s="61">
        <f t="shared" si="195"/>
        <v>92</v>
      </c>
      <c r="K306" s="61">
        <f t="shared" si="196"/>
        <v>0</v>
      </c>
      <c r="L306" s="61">
        <f t="shared" si="197"/>
        <v>0</v>
      </c>
      <c r="M306" s="61">
        <f t="shared" si="198"/>
        <v>0</v>
      </c>
      <c r="N306" s="61">
        <f t="shared" si="199"/>
        <v>0</v>
      </c>
      <c r="O306" s="61">
        <f t="shared" si="200"/>
        <v>92</v>
      </c>
      <c r="P306" s="61">
        <f t="shared" si="201"/>
        <v>98</v>
      </c>
      <c r="Q306" s="61">
        <f t="shared" si="202"/>
        <v>90</v>
      </c>
      <c r="R306" s="448">
        <f t="shared" si="203"/>
        <v>92</v>
      </c>
      <c r="S306" s="459">
        <v>96</v>
      </c>
      <c r="T306" s="250">
        <v>90</v>
      </c>
      <c r="U306" s="250">
        <v>96</v>
      </c>
      <c r="V306" s="250">
        <v>96</v>
      </c>
      <c r="W306" s="250">
        <v>97</v>
      </c>
      <c r="X306" s="250">
        <v>97</v>
      </c>
      <c r="Y306" s="250">
        <v>97</v>
      </c>
      <c r="Z306" s="250">
        <v>96</v>
      </c>
      <c r="AA306" s="250"/>
      <c r="AB306" s="250"/>
      <c r="AC306" s="250"/>
      <c r="AD306" s="250"/>
      <c r="AE306" s="250">
        <v>97</v>
      </c>
      <c r="AF306" s="250">
        <v>97</v>
      </c>
      <c r="AG306" s="250">
        <v>96</v>
      </c>
      <c r="AH306" s="470">
        <v>96</v>
      </c>
      <c r="AI306" s="459">
        <v>90</v>
      </c>
      <c r="AJ306" s="250">
        <v>90</v>
      </c>
      <c r="AK306" s="250">
        <v>90</v>
      </c>
      <c r="AL306" s="250">
        <v>90</v>
      </c>
      <c r="AM306" s="250">
        <v>96</v>
      </c>
      <c r="AN306" s="250">
        <v>91</v>
      </c>
      <c r="AO306" s="250">
        <v>96</v>
      </c>
      <c r="AP306" s="250">
        <v>92</v>
      </c>
      <c r="AQ306" s="250"/>
      <c r="AR306" s="250"/>
      <c r="AS306" s="250"/>
      <c r="AT306" s="250"/>
      <c r="AU306" s="250">
        <v>92</v>
      </c>
      <c r="AV306" s="250">
        <v>98</v>
      </c>
      <c r="AW306" s="250">
        <v>90</v>
      </c>
      <c r="AX306" s="470">
        <v>92</v>
      </c>
      <c r="AY306" s="459">
        <v>93</v>
      </c>
      <c r="AZ306" s="250">
        <v>96</v>
      </c>
      <c r="BA306" s="250">
        <v>96</v>
      </c>
      <c r="BB306" s="250">
        <v>95</v>
      </c>
      <c r="BC306" s="250">
        <v>91</v>
      </c>
      <c r="BD306" s="250">
        <v>90</v>
      </c>
      <c r="BE306" s="250">
        <v>90</v>
      </c>
      <c r="BF306" s="250">
        <v>90</v>
      </c>
      <c r="BG306" s="250"/>
      <c r="BH306" s="250"/>
      <c r="BI306" s="250"/>
      <c r="BJ306" s="250"/>
      <c r="BK306" s="250">
        <v>92</v>
      </c>
      <c r="BL306" s="250">
        <v>92</v>
      </c>
      <c r="BM306" s="250">
        <v>92</v>
      </c>
      <c r="BN306" s="470">
        <v>92</v>
      </c>
      <c r="BO306" s="34"/>
    </row>
    <row r="307" spans="2:67" outlineLevel="1">
      <c r="B307" s="54" t="s">
        <v>1134</v>
      </c>
      <c r="C307" s="249">
        <f t="shared" si="188"/>
        <v>98</v>
      </c>
      <c r="D307" s="249">
        <f t="shared" si="189"/>
        <v>98</v>
      </c>
      <c r="E307" s="249">
        <f t="shared" si="190"/>
        <v>98</v>
      </c>
      <c r="F307" s="249">
        <f t="shared" si="191"/>
        <v>98</v>
      </c>
      <c r="G307" s="249">
        <f t="shared" si="192"/>
        <v>94</v>
      </c>
      <c r="H307" s="249">
        <f t="shared" si="193"/>
        <v>98</v>
      </c>
      <c r="I307" s="249">
        <f t="shared" si="194"/>
        <v>98</v>
      </c>
      <c r="J307" s="249">
        <f t="shared" si="195"/>
        <v>98</v>
      </c>
      <c r="K307" s="249">
        <f t="shared" si="196"/>
        <v>0</v>
      </c>
      <c r="L307" s="249">
        <f t="shared" si="197"/>
        <v>0</v>
      </c>
      <c r="M307" s="249">
        <f t="shared" si="198"/>
        <v>0</v>
      </c>
      <c r="N307" s="249">
        <f t="shared" si="199"/>
        <v>0</v>
      </c>
      <c r="O307" s="249">
        <f t="shared" si="200"/>
        <v>94</v>
      </c>
      <c r="P307" s="249">
        <f t="shared" si="201"/>
        <v>94</v>
      </c>
      <c r="Q307" s="249">
        <f t="shared" si="202"/>
        <v>94</v>
      </c>
      <c r="R307" s="449">
        <f t="shared" si="203"/>
        <v>98</v>
      </c>
      <c r="S307" s="460">
        <v>98</v>
      </c>
      <c r="T307" s="248">
        <v>98</v>
      </c>
      <c r="U307" s="248">
        <v>98</v>
      </c>
      <c r="V307" s="248">
        <v>98</v>
      </c>
      <c r="W307" s="248">
        <v>98</v>
      </c>
      <c r="X307" s="248">
        <v>98</v>
      </c>
      <c r="Y307" s="248">
        <v>98</v>
      </c>
      <c r="Z307" s="248">
        <v>98</v>
      </c>
      <c r="AA307" s="248"/>
      <c r="AB307" s="248"/>
      <c r="AC307" s="248"/>
      <c r="AD307" s="248"/>
      <c r="AE307" s="248">
        <v>97</v>
      </c>
      <c r="AF307" s="248">
        <v>97</v>
      </c>
      <c r="AG307" s="248">
        <v>97</v>
      </c>
      <c r="AH307" s="471">
        <v>94</v>
      </c>
      <c r="AI307" s="460">
        <v>98</v>
      </c>
      <c r="AJ307" s="248">
        <v>98</v>
      </c>
      <c r="AK307" s="248">
        <v>98</v>
      </c>
      <c r="AL307" s="248">
        <v>98</v>
      </c>
      <c r="AM307" s="248">
        <v>94</v>
      </c>
      <c r="AN307" s="248">
        <v>98</v>
      </c>
      <c r="AO307" s="248">
        <v>98</v>
      </c>
      <c r="AP307" s="248">
        <v>98</v>
      </c>
      <c r="AQ307" s="248"/>
      <c r="AR307" s="248"/>
      <c r="AS307" s="248"/>
      <c r="AT307" s="248"/>
      <c r="AU307" s="248">
        <v>94</v>
      </c>
      <c r="AV307" s="248">
        <v>94</v>
      </c>
      <c r="AW307" s="248">
        <v>94</v>
      </c>
      <c r="AX307" s="471">
        <v>98</v>
      </c>
      <c r="AY307" s="460">
        <v>98</v>
      </c>
      <c r="AZ307" s="248">
        <v>98</v>
      </c>
      <c r="BA307" s="248">
        <v>98</v>
      </c>
      <c r="BB307" s="248">
        <v>98</v>
      </c>
      <c r="BC307" s="248">
        <v>98</v>
      </c>
      <c r="BD307" s="248">
        <v>98</v>
      </c>
      <c r="BE307" s="248">
        <v>98</v>
      </c>
      <c r="BF307" s="248">
        <v>98</v>
      </c>
      <c r="BG307" s="248"/>
      <c r="BH307" s="248"/>
      <c r="BI307" s="248"/>
      <c r="BJ307" s="248"/>
      <c r="BK307" s="248">
        <v>96</v>
      </c>
      <c r="BL307" s="248">
        <v>97</v>
      </c>
      <c r="BM307" s="248">
        <v>97</v>
      </c>
      <c r="BN307" s="471">
        <v>97</v>
      </c>
    </row>
    <row r="308" spans="2:67" outlineLevel="1">
      <c r="B308" s="55" t="s">
        <v>1135</v>
      </c>
      <c r="C308" s="62">
        <f t="shared" si="188"/>
        <v>98</v>
      </c>
      <c r="D308" s="62">
        <f t="shared" si="189"/>
        <v>98</v>
      </c>
      <c r="E308" s="62">
        <f t="shared" si="190"/>
        <v>98</v>
      </c>
      <c r="F308" s="62">
        <f t="shared" si="191"/>
        <v>98</v>
      </c>
      <c r="G308" s="62">
        <f t="shared" si="192"/>
        <v>98</v>
      </c>
      <c r="H308" s="62">
        <f t="shared" si="193"/>
        <v>98</v>
      </c>
      <c r="I308" s="62">
        <f t="shared" si="194"/>
        <v>98</v>
      </c>
      <c r="J308" s="62">
        <f t="shared" si="195"/>
        <v>97</v>
      </c>
      <c r="K308" s="62">
        <f t="shared" si="196"/>
        <v>0</v>
      </c>
      <c r="L308" s="62">
        <f t="shared" si="197"/>
        <v>0</v>
      </c>
      <c r="M308" s="62">
        <f t="shared" si="198"/>
        <v>0</v>
      </c>
      <c r="N308" s="62">
        <f t="shared" si="199"/>
        <v>0</v>
      </c>
      <c r="O308" s="62">
        <f t="shared" si="200"/>
        <v>94</v>
      </c>
      <c r="P308" s="62">
        <f t="shared" si="201"/>
        <v>94</v>
      </c>
      <c r="Q308" s="62">
        <f t="shared" si="202"/>
        <v>94</v>
      </c>
      <c r="R308" s="450">
        <f t="shared" si="203"/>
        <v>97</v>
      </c>
      <c r="S308" s="461">
        <v>98</v>
      </c>
      <c r="T308" s="247">
        <v>98</v>
      </c>
      <c r="U308" s="247">
        <v>98</v>
      </c>
      <c r="V308" s="247">
        <v>98</v>
      </c>
      <c r="W308" s="247">
        <v>98</v>
      </c>
      <c r="X308" s="247">
        <v>98</v>
      </c>
      <c r="Y308" s="247">
        <v>98</v>
      </c>
      <c r="Z308" s="247">
        <v>98</v>
      </c>
      <c r="AA308" s="247"/>
      <c r="AB308" s="247"/>
      <c r="AC308" s="247"/>
      <c r="AD308" s="247"/>
      <c r="AE308" s="247">
        <v>98</v>
      </c>
      <c r="AF308" s="247">
        <v>97</v>
      </c>
      <c r="AG308" s="247">
        <v>97</v>
      </c>
      <c r="AH308" s="472">
        <v>97</v>
      </c>
      <c r="AI308" s="461">
        <v>98</v>
      </c>
      <c r="AJ308" s="247">
        <v>98</v>
      </c>
      <c r="AK308" s="247">
        <v>98</v>
      </c>
      <c r="AL308" s="247">
        <v>98</v>
      </c>
      <c r="AM308" s="247">
        <v>98</v>
      </c>
      <c r="AN308" s="247">
        <v>98</v>
      </c>
      <c r="AO308" s="247">
        <v>98</v>
      </c>
      <c r="AP308" s="247">
        <v>97</v>
      </c>
      <c r="AQ308" s="247"/>
      <c r="AR308" s="247"/>
      <c r="AS308" s="247"/>
      <c r="AT308" s="247"/>
      <c r="AU308" s="247">
        <v>94</v>
      </c>
      <c r="AV308" s="247">
        <v>94</v>
      </c>
      <c r="AW308" s="247">
        <v>94</v>
      </c>
      <c r="AX308" s="472">
        <v>97</v>
      </c>
      <c r="AY308" s="461">
        <v>98</v>
      </c>
      <c r="AZ308" s="247">
        <v>98</v>
      </c>
      <c r="BA308" s="247">
        <v>98</v>
      </c>
      <c r="BB308" s="247">
        <v>98</v>
      </c>
      <c r="BC308" s="247">
        <v>97</v>
      </c>
      <c r="BD308" s="247">
        <v>98</v>
      </c>
      <c r="BE308" s="247">
        <v>94</v>
      </c>
      <c r="BF308" s="247">
        <v>98</v>
      </c>
      <c r="BG308" s="247"/>
      <c r="BH308" s="247"/>
      <c r="BI308" s="247"/>
      <c r="BJ308" s="247"/>
      <c r="BK308" s="247">
        <v>94</v>
      </c>
      <c r="BL308" s="247">
        <v>94</v>
      </c>
      <c r="BM308" s="247">
        <v>94</v>
      </c>
      <c r="BN308" s="472">
        <v>95</v>
      </c>
    </row>
    <row r="309" spans="2:67" ht="24.75" hidden="1" outlineLevel="2">
      <c r="B309" s="53" t="str">
        <f>"Grazing Intensity 3
"&amp;$B$194&amp;": Ewe Lambs"</f>
        <v>Grazing Intensity 3
Standard (7mo): Ewe Lambs</v>
      </c>
      <c r="C309" s="61">
        <f t="shared" si="188"/>
        <v>0</v>
      </c>
      <c r="D309" s="61">
        <f t="shared" si="189"/>
        <v>0</v>
      </c>
      <c r="E309" s="61">
        <f t="shared" si="190"/>
        <v>0</v>
      </c>
      <c r="F309" s="61">
        <f t="shared" si="191"/>
        <v>0</v>
      </c>
      <c r="G309" s="61">
        <f t="shared" si="192"/>
        <v>0</v>
      </c>
      <c r="H309" s="61">
        <f t="shared" si="193"/>
        <v>0</v>
      </c>
      <c r="I309" s="61">
        <f t="shared" si="194"/>
        <v>0</v>
      </c>
      <c r="J309" s="61">
        <f t="shared" si="195"/>
        <v>0</v>
      </c>
      <c r="K309" s="61">
        <f t="shared" si="196"/>
        <v>0</v>
      </c>
      <c r="L309" s="61">
        <f t="shared" si="197"/>
        <v>0</v>
      </c>
      <c r="M309" s="61">
        <f t="shared" si="198"/>
        <v>0</v>
      </c>
      <c r="N309" s="61">
        <f t="shared" si="199"/>
        <v>0</v>
      </c>
      <c r="O309" s="61">
        <f t="shared" si="200"/>
        <v>0</v>
      </c>
      <c r="P309" s="61">
        <f t="shared" si="201"/>
        <v>0</v>
      </c>
      <c r="Q309" s="61">
        <f t="shared" si="202"/>
        <v>0</v>
      </c>
      <c r="R309" s="448">
        <f t="shared" si="203"/>
        <v>0</v>
      </c>
      <c r="S309" s="459"/>
      <c r="T309" s="250"/>
      <c r="U309" s="250"/>
      <c r="V309" s="250"/>
      <c r="W309" s="250"/>
      <c r="X309" s="250"/>
      <c r="Y309" s="250"/>
      <c r="Z309" s="250"/>
      <c r="AA309" s="250"/>
      <c r="AB309" s="250"/>
      <c r="AC309" s="250"/>
      <c r="AD309" s="250"/>
      <c r="AE309" s="250"/>
      <c r="AF309" s="250"/>
      <c r="AG309" s="250"/>
      <c r="AH309" s="470"/>
      <c r="AI309" s="459"/>
      <c r="AJ309" s="250"/>
      <c r="AK309" s="250"/>
      <c r="AL309" s="250"/>
      <c r="AM309" s="250"/>
      <c r="AN309" s="250"/>
      <c r="AO309" s="250"/>
      <c r="AP309" s="250"/>
      <c r="AQ309" s="250"/>
      <c r="AR309" s="250"/>
      <c r="AS309" s="250"/>
      <c r="AT309" s="250"/>
      <c r="AU309" s="250"/>
      <c r="AV309" s="250"/>
      <c r="AW309" s="250"/>
      <c r="AX309" s="470"/>
      <c r="AY309" s="459"/>
      <c r="AZ309" s="250"/>
      <c r="BA309" s="250"/>
      <c r="BB309" s="250"/>
      <c r="BC309" s="250"/>
      <c r="BD309" s="250"/>
      <c r="BE309" s="250"/>
      <c r="BF309" s="250"/>
      <c r="BG309" s="250"/>
      <c r="BH309" s="250"/>
      <c r="BI309" s="250"/>
      <c r="BJ309" s="250"/>
      <c r="BK309" s="250"/>
      <c r="BL309" s="250"/>
      <c r="BM309" s="250"/>
      <c r="BN309" s="470"/>
      <c r="BO309" s="34"/>
    </row>
    <row r="310" spans="2:67" hidden="1" outlineLevel="2">
      <c r="B310" s="54" t="s">
        <v>1134</v>
      </c>
      <c r="C310" s="249">
        <f t="shared" si="188"/>
        <v>0</v>
      </c>
      <c r="D310" s="249">
        <f t="shared" si="189"/>
        <v>0</v>
      </c>
      <c r="E310" s="249">
        <f t="shared" si="190"/>
        <v>0</v>
      </c>
      <c r="F310" s="249">
        <f t="shared" si="191"/>
        <v>0</v>
      </c>
      <c r="G310" s="249">
        <f t="shared" si="192"/>
        <v>0</v>
      </c>
      <c r="H310" s="249">
        <f t="shared" si="193"/>
        <v>0</v>
      </c>
      <c r="I310" s="249">
        <f t="shared" si="194"/>
        <v>0</v>
      </c>
      <c r="J310" s="249">
        <f t="shared" si="195"/>
        <v>0</v>
      </c>
      <c r="K310" s="249">
        <f t="shared" si="196"/>
        <v>0</v>
      </c>
      <c r="L310" s="249">
        <f t="shared" si="197"/>
        <v>0</v>
      </c>
      <c r="M310" s="249">
        <f t="shared" si="198"/>
        <v>0</v>
      </c>
      <c r="N310" s="249">
        <f t="shared" si="199"/>
        <v>0</v>
      </c>
      <c r="O310" s="249">
        <f t="shared" si="200"/>
        <v>0</v>
      </c>
      <c r="P310" s="249">
        <f t="shared" si="201"/>
        <v>0</v>
      </c>
      <c r="Q310" s="249">
        <f t="shared" si="202"/>
        <v>0</v>
      </c>
      <c r="R310" s="449">
        <f t="shared" si="203"/>
        <v>0</v>
      </c>
      <c r="S310" s="460"/>
      <c r="T310" s="248"/>
      <c r="U310" s="248"/>
      <c r="V310" s="248"/>
      <c r="W310" s="248"/>
      <c r="X310" s="248"/>
      <c r="Y310" s="248"/>
      <c r="Z310" s="248"/>
      <c r="AA310" s="248"/>
      <c r="AB310" s="248"/>
      <c r="AC310" s="248"/>
      <c r="AD310" s="248"/>
      <c r="AE310" s="248"/>
      <c r="AF310" s="248"/>
      <c r="AG310" s="248"/>
      <c r="AH310" s="471"/>
      <c r="AI310" s="460"/>
      <c r="AJ310" s="248"/>
      <c r="AK310" s="248"/>
      <c r="AL310" s="248"/>
      <c r="AM310" s="248"/>
      <c r="AN310" s="248"/>
      <c r="AO310" s="248"/>
      <c r="AP310" s="248"/>
      <c r="AQ310" s="248"/>
      <c r="AR310" s="248"/>
      <c r="AS310" s="248"/>
      <c r="AT310" s="248"/>
      <c r="AU310" s="248"/>
      <c r="AV310" s="248"/>
      <c r="AW310" s="248"/>
      <c r="AX310" s="471"/>
      <c r="AY310" s="460"/>
      <c r="AZ310" s="248"/>
      <c r="BA310" s="248"/>
      <c r="BB310" s="248"/>
      <c r="BC310" s="248"/>
      <c r="BD310" s="248"/>
      <c r="BE310" s="248"/>
      <c r="BF310" s="248"/>
      <c r="BG310" s="248"/>
      <c r="BH310" s="248"/>
      <c r="BI310" s="248"/>
      <c r="BJ310" s="248"/>
      <c r="BK310" s="248"/>
      <c r="BL310" s="248"/>
      <c r="BM310" s="248"/>
      <c r="BN310" s="471"/>
    </row>
    <row r="311" spans="2:67" hidden="1" outlineLevel="2">
      <c r="B311" s="55" t="s">
        <v>1135</v>
      </c>
      <c r="C311" s="62">
        <f t="shared" si="188"/>
        <v>0</v>
      </c>
      <c r="D311" s="62">
        <f t="shared" si="189"/>
        <v>0</v>
      </c>
      <c r="E311" s="62">
        <f t="shared" si="190"/>
        <v>0</v>
      </c>
      <c r="F311" s="62">
        <f t="shared" si="191"/>
        <v>0</v>
      </c>
      <c r="G311" s="62">
        <f t="shared" si="192"/>
        <v>0</v>
      </c>
      <c r="H311" s="62">
        <f t="shared" si="193"/>
        <v>0</v>
      </c>
      <c r="I311" s="62">
        <f t="shared" si="194"/>
        <v>0</v>
      </c>
      <c r="J311" s="62">
        <f t="shared" si="195"/>
        <v>0</v>
      </c>
      <c r="K311" s="62">
        <f t="shared" si="196"/>
        <v>0</v>
      </c>
      <c r="L311" s="62">
        <f t="shared" si="197"/>
        <v>0</v>
      </c>
      <c r="M311" s="62">
        <f t="shared" si="198"/>
        <v>0</v>
      </c>
      <c r="N311" s="62">
        <f t="shared" si="199"/>
        <v>0</v>
      </c>
      <c r="O311" s="62">
        <f t="shared" si="200"/>
        <v>0</v>
      </c>
      <c r="P311" s="62">
        <f t="shared" si="201"/>
        <v>0</v>
      </c>
      <c r="Q311" s="62">
        <f t="shared" si="202"/>
        <v>0</v>
      </c>
      <c r="R311" s="450">
        <f t="shared" si="203"/>
        <v>0</v>
      </c>
      <c r="S311" s="461"/>
      <c r="T311" s="247"/>
      <c r="U311" s="247"/>
      <c r="V311" s="247"/>
      <c r="W311" s="247"/>
      <c r="X311" s="247"/>
      <c r="Y311" s="247"/>
      <c r="Z311" s="247"/>
      <c r="AA311" s="247"/>
      <c r="AB311" s="247"/>
      <c r="AC311" s="247"/>
      <c r="AD311" s="247"/>
      <c r="AE311" s="247"/>
      <c r="AF311" s="247"/>
      <c r="AG311" s="247"/>
      <c r="AH311" s="472"/>
      <c r="AI311" s="461"/>
      <c r="AJ311" s="247"/>
      <c r="AK311" s="247"/>
      <c r="AL311" s="247"/>
      <c r="AM311" s="247"/>
      <c r="AN311" s="247"/>
      <c r="AO311" s="247"/>
      <c r="AP311" s="247"/>
      <c r="AQ311" s="247"/>
      <c r="AR311" s="247"/>
      <c r="AS311" s="247"/>
      <c r="AT311" s="247"/>
      <c r="AU311" s="247"/>
      <c r="AV311" s="247"/>
      <c r="AW311" s="247"/>
      <c r="AX311" s="472"/>
      <c r="AY311" s="461"/>
      <c r="AZ311" s="247"/>
      <c r="BA311" s="247"/>
      <c r="BB311" s="247"/>
      <c r="BC311" s="247"/>
      <c r="BD311" s="247"/>
      <c r="BE311" s="247"/>
      <c r="BF311" s="247"/>
      <c r="BG311" s="247"/>
      <c r="BH311" s="247"/>
      <c r="BI311" s="247"/>
      <c r="BJ311" s="247"/>
      <c r="BK311" s="247"/>
      <c r="BL311" s="247"/>
      <c r="BM311" s="247"/>
      <c r="BN311" s="472"/>
    </row>
    <row r="312" spans="2:67" hidden="1" outlineLevel="2">
      <c r="B312" s="53" t="str">
        <f t="shared" ref="B312" si="243">$B$195&amp;": Ewe Lambs"</f>
        <v>Early: Ewe Lambs</v>
      </c>
      <c r="C312" s="61">
        <f t="shared" si="188"/>
        <v>0</v>
      </c>
      <c r="D312" s="61">
        <f t="shared" si="189"/>
        <v>0</v>
      </c>
      <c r="E312" s="61">
        <f t="shared" si="190"/>
        <v>0</v>
      </c>
      <c r="F312" s="61">
        <f t="shared" si="191"/>
        <v>0</v>
      </c>
      <c r="G312" s="61">
        <f t="shared" si="192"/>
        <v>0</v>
      </c>
      <c r="H312" s="61">
        <f t="shared" si="193"/>
        <v>0</v>
      </c>
      <c r="I312" s="61">
        <f t="shared" si="194"/>
        <v>0</v>
      </c>
      <c r="J312" s="61">
        <f t="shared" si="195"/>
        <v>0</v>
      </c>
      <c r="K312" s="61">
        <f t="shared" si="196"/>
        <v>0</v>
      </c>
      <c r="L312" s="61">
        <f t="shared" si="197"/>
        <v>0</v>
      </c>
      <c r="M312" s="61">
        <f t="shared" si="198"/>
        <v>0</v>
      </c>
      <c r="N312" s="61">
        <f t="shared" si="199"/>
        <v>0</v>
      </c>
      <c r="O312" s="61">
        <f t="shared" si="200"/>
        <v>0</v>
      </c>
      <c r="P312" s="61">
        <f t="shared" si="201"/>
        <v>0</v>
      </c>
      <c r="Q312" s="61">
        <f t="shared" si="202"/>
        <v>0</v>
      </c>
      <c r="R312" s="448">
        <f t="shared" si="203"/>
        <v>0</v>
      </c>
      <c r="S312" s="459"/>
      <c r="T312" s="250"/>
      <c r="U312" s="250"/>
      <c r="V312" s="250"/>
      <c r="W312" s="250"/>
      <c r="X312" s="250"/>
      <c r="Y312" s="250"/>
      <c r="Z312" s="250"/>
      <c r="AA312" s="250"/>
      <c r="AB312" s="250"/>
      <c r="AC312" s="250"/>
      <c r="AD312" s="250"/>
      <c r="AE312" s="250"/>
      <c r="AF312" s="250"/>
      <c r="AG312" s="250"/>
      <c r="AH312" s="470"/>
      <c r="AI312" s="459"/>
      <c r="AJ312" s="250"/>
      <c r="AK312" s="250"/>
      <c r="AL312" s="250"/>
      <c r="AM312" s="250"/>
      <c r="AN312" s="250"/>
      <c r="AO312" s="250"/>
      <c r="AP312" s="250"/>
      <c r="AQ312" s="250"/>
      <c r="AR312" s="250"/>
      <c r="AS312" s="250"/>
      <c r="AT312" s="250"/>
      <c r="AU312" s="250"/>
      <c r="AV312" s="250"/>
      <c r="AW312" s="250"/>
      <c r="AX312" s="470"/>
      <c r="AY312" s="459"/>
      <c r="AZ312" s="250"/>
      <c r="BA312" s="250"/>
      <c r="BB312" s="250"/>
      <c r="BC312" s="250"/>
      <c r="BD312" s="250"/>
      <c r="BE312" s="250"/>
      <c r="BF312" s="250"/>
      <c r="BG312" s="250"/>
      <c r="BH312" s="250"/>
      <c r="BI312" s="250"/>
      <c r="BJ312" s="250"/>
      <c r="BK312" s="250"/>
      <c r="BL312" s="250"/>
      <c r="BM312" s="250"/>
      <c r="BN312" s="470"/>
      <c r="BO312" s="34"/>
    </row>
    <row r="313" spans="2:67" hidden="1" outlineLevel="2">
      <c r="B313" s="54" t="s">
        <v>1134</v>
      </c>
      <c r="C313" s="249">
        <f t="shared" si="188"/>
        <v>0</v>
      </c>
      <c r="D313" s="249">
        <f t="shared" si="189"/>
        <v>0</v>
      </c>
      <c r="E313" s="249">
        <f t="shared" si="190"/>
        <v>0</v>
      </c>
      <c r="F313" s="249">
        <f t="shared" si="191"/>
        <v>0</v>
      </c>
      <c r="G313" s="249">
        <f t="shared" si="192"/>
        <v>0</v>
      </c>
      <c r="H313" s="249">
        <f t="shared" si="193"/>
        <v>0</v>
      </c>
      <c r="I313" s="249">
        <f t="shared" si="194"/>
        <v>0</v>
      </c>
      <c r="J313" s="249">
        <f t="shared" si="195"/>
        <v>0</v>
      </c>
      <c r="K313" s="249">
        <f t="shared" si="196"/>
        <v>0</v>
      </c>
      <c r="L313" s="249">
        <f t="shared" si="197"/>
        <v>0</v>
      </c>
      <c r="M313" s="249">
        <f t="shared" si="198"/>
        <v>0</v>
      </c>
      <c r="N313" s="249">
        <f t="shared" si="199"/>
        <v>0</v>
      </c>
      <c r="O313" s="249">
        <f t="shared" si="200"/>
        <v>0</v>
      </c>
      <c r="P313" s="249">
        <f t="shared" si="201"/>
        <v>0</v>
      </c>
      <c r="Q313" s="249">
        <f t="shared" si="202"/>
        <v>0</v>
      </c>
      <c r="R313" s="449">
        <f t="shared" si="203"/>
        <v>0</v>
      </c>
      <c r="S313" s="460"/>
      <c r="T313" s="248"/>
      <c r="U313" s="248"/>
      <c r="V313" s="248"/>
      <c r="W313" s="248"/>
      <c r="X313" s="248"/>
      <c r="Y313" s="248"/>
      <c r="Z313" s="248"/>
      <c r="AA313" s="248"/>
      <c r="AB313" s="248"/>
      <c r="AC313" s="248"/>
      <c r="AD313" s="248"/>
      <c r="AE313" s="248"/>
      <c r="AF313" s="248"/>
      <c r="AG313" s="248"/>
      <c r="AH313" s="471"/>
      <c r="AI313" s="460"/>
      <c r="AJ313" s="248"/>
      <c r="AK313" s="248"/>
      <c r="AL313" s="248"/>
      <c r="AM313" s="248"/>
      <c r="AN313" s="248"/>
      <c r="AO313" s="248"/>
      <c r="AP313" s="248"/>
      <c r="AQ313" s="248"/>
      <c r="AR313" s="248"/>
      <c r="AS313" s="248"/>
      <c r="AT313" s="248"/>
      <c r="AU313" s="248"/>
      <c r="AV313" s="248"/>
      <c r="AW313" s="248"/>
      <c r="AX313" s="471"/>
      <c r="AY313" s="460"/>
      <c r="AZ313" s="248"/>
      <c r="BA313" s="248"/>
      <c r="BB313" s="248"/>
      <c r="BC313" s="248"/>
      <c r="BD313" s="248"/>
      <c r="BE313" s="248"/>
      <c r="BF313" s="248"/>
      <c r="BG313" s="248"/>
      <c r="BH313" s="248"/>
      <c r="BI313" s="248"/>
      <c r="BJ313" s="248"/>
      <c r="BK313" s="248"/>
      <c r="BL313" s="248"/>
      <c r="BM313" s="248"/>
      <c r="BN313" s="471"/>
    </row>
    <row r="314" spans="2:67" hidden="1" outlineLevel="2">
      <c r="B314" s="55" t="s">
        <v>1135</v>
      </c>
      <c r="C314" s="62">
        <f t="shared" si="188"/>
        <v>0</v>
      </c>
      <c r="D314" s="62">
        <f t="shared" si="189"/>
        <v>0</v>
      </c>
      <c r="E314" s="62">
        <f t="shared" si="190"/>
        <v>0</v>
      </c>
      <c r="F314" s="62">
        <f t="shared" si="191"/>
        <v>0</v>
      </c>
      <c r="G314" s="62">
        <f t="shared" si="192"/>
        <v>0</v>
      </c>
      <c r="H314" s="62">
        <f t="shared" si="193"/>
        <v>0</v>
      </c>
      <c r="I314" s="62">
        <f t="shared" si="194"/>
        <v>0</v>
      </c>
      <c r="J314" s="62">
        <f t="shared" si="195"/>
        <v>0</v>
      </c>
      <c r="K314" s="62">
        <f t="shared" si="196"/>
        <v>0</v>
      </c>
      <c r="L314" s="62">
        <f t="shared" si="197"/>
        <v>0</v>
      </c>
      <c r="M314" s="62">
        <f t="shared" si="198"/>
        <v>0</v>
      </c>
      <c r="N314" s="62">
        <f t="shared" si="199"/>
        <v>0</v>
      </c>
      <c r="O314" s="62">
        <f t="shared" si="200"/>
        <v>0</v>
      </c>
      <c r="P314" s="62">
        <f t="shared" si="201"/>
        <v>0</v>
      </c>
      <c r="Q314" s="62">
        <f t="shared" si="202"/>
        <v>0</v>
      </c>
      <c r="R314" s="450">
        <f t="shared" si="203"/>
        <v>0</v>
      </c>
      <c r="S314" s="461"/>
      <c r="T314" s="247"/>
      <c r="U314" s="247"/>
      <c r="V314" s="247"/>
      <c r="W314" s="247"/>
      <c r="X314" s="247"/>
      <c r="Y314" s="247"/>
      <c r="Z314" s="247"/>
      <c r="AA314" s="247"/>
      <c r="AB314" s="247"/>
      <c r="AC314" s="247"/>
      <c r="AD314" s="247"/>
      <c r="AE314" s="247"/>
      <c r="AF314" s="247"/>
      <c r="AG314" s="247"/>
      <c r="AH314" s="472"/>
      <c r="AI314" s="461"/>
      <c r="AJ314" s="247"/>
      <c r="AK314" s="247"/>
      <c r="AL314" s="247"/>
      <c r="AM314" s="247"/>
      <c r="AN314" s="247"/>
      <c r="AO314" s="247"/>
      <c r="AP314" s="247"/>
      <c r="AQ314" s="247"/>
      <c r="AR314" s="247"/>
      <c r="AS314" s="247"/>
      <c r="AT314" s="247"/>
      <c r="AU314" s="247"/>
      <c r="AV314" s="247"/>
      <c r="AW314" s="247"/>
      <c r="AX314" s="472"/>
      <c r="AY314" s="461"/>
      <c r="AZ314" s="247"/>
      <c r="BA314" s="247"/>
      <c r="BB314" s="247"/>
      <c r="BC314" s="247"/>
      <c r="BD314" s="247"/>
      <c r="BE314" s="247"/>
      <c r="BF314" s="247"/>
      <c r="BG314" s="247"/>
      <c r="BH314" s="247"/>
      <c r="BI314" s="247"/>
      <c r="BJ314" s="247"/>
      <c r="BK314" s="247"/>
      <c r="BL314" s="247"/>
      <c r="BM314" s="247"/>
      <c r="BN314" s="472"/>
    </row>
    <row r="315" spans="2:67" hidden="1" outlineLevel="2">
      <c r="B315" s="53" t="str">
        <f t="shared" ref="B315" si="244">$B$196&amp;": Ewe Lambs"</f>
        <v>Middle: Ewe Lambs</v>
      </c>
      <c r="C315" s="61">
        <f t="shared" si="188"/>
        <v>0</v>
      </c>
      <c r="D315" s="61">
        <f t="shared" si="189"/>
        <v>0</v>
      </c>
      <c r="E315" s="61">
        <f t="shared" si="190"/>
        <v>0</v>
      </c>
      <c r="F315" s="61">
        <f t="shared" si="191"/>
        <v>0</v>
      </c>
      <c r="G315" s="61">
        <f t="shared" si="192"/>
        <v>0</v>
      </c>
      <c r="H315" s="61">
        <f t="shared" si="193"/>
        <v>0</v>
      </c>
      <c r="I315" s="61">
        <f t="shared" si="194"/>
        <v>0</v>
      </c>
      <c r="J315" s="61">
        <f t="shared" si="195"/>
        <v>0</v>
      </c>
      <c r="K315" s="61">
        <f t="shared" si="196"/>
        <v>0</v>
      </c>
      <c r="L315" s="61">
        <f t="shared" si="197"/>
        <v>0</v>
      </c>
      <c r="M315" s="61">
        <f t="shared" si="198"/>
        <v>0</v>
      </c>
      <c r="N315" s="61">
        <f t="shared" si="199"/>
        <v>0</v>
      </c>
      <c r="O315" s="61">
        <f t="shared" si="200"/>
        <v>0</v>
      </c>
      <c r="P315" s="61">
        <f t="shared" si="201"/>
        <v>0</v>
      </c>
      <c r="Q315" s="61">
        <f t="shared" si="202"/>
        <v>0</v>
      </c>
      <c r="R315" s="448">
        <f t="shared" si="203"/>
        <v>0</v>
      </c>
      <c r="S315" s="459"/>
      <c r="T315" s="250"/>
      <c r="U315" s="250"/>
      <c r="V315" s="250"/>
      <c r="W315" s="250"/>
      <c r="X315" s="250"/>
      <c r="Y315" s="250"/>
      <c r="Z315" s="250"/>
      <c r="AA315" s="250"/>
      <c r="AB315" s="250"/>
      <c r="AC315" s="250"/>
      <c r="AD315" s="250"/>
      <c r="AE315" s="250"/>
      <c r="AF315" s="250"/>
      <c r="AG315" s="250"/>
      <c r="AH315" s="470"/>
      <c r="AI315" s="459"/>
      <c r="AJ315" s="250"/>
      <c r="AK315" s="250"/>
      <c r="AL315" s="250"/>
      <c r="AM315" s="250"/>
      <c r="AN315" s="250"/>
      <c r="AO315" s="250"/>
      <c r="AP315" s="250"/>
      <c r="AQ315" s="250"/>
      <c r="AR315" s="250"/>
      <c r="AS315" s="250"/>
      <c r="AT315" s="250"/>
      <c r="AU315" s="250"/>
      <c r="AV315" s="250"/>
      <c r="AW315" s="250"/>
      <c r="AX315" s="470"/>
      <c r="AY315" s="459"/>
      <c r="AZ315" s="250"/>
      <c r="BA315" s="250"/>
      <c r="BB315" s="250"/>
      <c r="BC315" s="250"/>
      <c r="BD315" s="250"/>
      <c r="BE315" s="250"/>
      <c r="BF315" s="250"/>
      <c r="BG315" s="250"/>
      <c r="BH315" s="250"/>
      <c r="BI315" s="250"/>
      <c r="BJ315" s="250"/>
      <c r="BK315" s="250"/>
      <c r="BL315" s="250"/>
      <c r="BM315" s="250"/>
      <c r="BN315" s="470"/>
      <c r="BO315" s="34"/>
    </row>
    <row r="316" spans="2:67" hidden="1" outlineLevel="2">
      <c r="B316" s="54" t="s">
        <v>1134</v>
      </c>
      <c r="C316" s="249">
        <f t="shared" si="188"/>
        <v>0</v>
      </c>
      <c r="D316" s="249">
        <f t="shared" si="189"/>
        <v>0</v>
      </c>
      <c r="E316" s="249">
        <f t="shared" si="190"/>
        <v>0</v>
      </c>
      <c r="F316" s="249">
        <f t="shared" si="191"/>
        <v>0</v>
      </c>
      <c r="G316" s="249">
        <f t="shared" si="192"/>
        <v>0</v>
      </c>
      <c r="H316" s="249">
        <f t="shared" si="193"/>
        <v>0</v>
      </c>
      <c r="I316" s="249">
        <f t="shared" si="194"/>
        <v>0</v>
      </c>
      <c r="J316" s="249">
        <f t="shared" si="195"/>
        <v>0</v>
      </c>
      <c r="K316" s="249">
        <f t="shared" si="196"/>
        <v>0</v>
      </c>
      <c r="L316" s="249">
        <f t="shared" si="197"/>
        <v>0</v>
      </c>
      <c r="M316" s="249">
        <f t="shared" si="198"/>
        <v>0</v>
      </c>
      <c r="N316" s="249">
        <f t="shared" si="199"/>
        <v>0</v>
      </c>
      <c r="O316" s="249">
        <f t="shared" si="200"/>
        <v>0</v>
      </c>
      <c r="P316" s="249">
        <f t="shared" si="201"/>
        <v>0</v>
      </c>
      <c r="Q316" s="249">
        <f t="shared" si="202"/>
        <v>0</v>
      </c>
      <c r="R316" s="449">
        <f t="shared" si="203"/>
        <v>0</v>
      </c>
      <c r="S316" s="460"/>
      <c r="T316" s="248"/>
      <c r="U316" s="248"/>
      <c r="V316" s="248"/>
      <c r="W316" s="248"/>
      <c r="X316" s="248"/>
      <c r="Y316" s="248"/>
      <c r="Z316" s="248"/>
      <c r="AA316" s="248"/>
      <c r="AB316" s="248"/>
      <c r="AC316" s="248"/>
      <c r="AD316" s="248"/>
      <c r="AE316" s="248"/>
      <c r="AF316" s="248"/>
      <c r="AG316" s="248"/>
      <c r="AH316" s="471"/>
      <c r="AI316" s="460"/>
      <c r="AJ316" s="248"/>
      <c r="AK316" s="248"/>
      <c r="AL316" s="248"/>
      <c r="AM316" s="248"/>
      <c r="AN316" s="248"/>
      <c r="AO316" s="248"/>
      <c r="AP316" s="248"/>
      <c r="AQ316" s="248"/>
      <c r="AR316" s="248"/>
      <c r="AS316" s="248"/>
      <c r="AT316" s="248"/>
      <c r="AU316" s="248"/>
      <c r="AV316" s="248"/>
      <c r="AW316" s="248"/>
      <c r="AX316" s="471"/>
      <c r="AY316" s="460"/>
      <c r="AZ316" s="248"/>
      <c r="BA316" s="248"/>
      <c r="BB316" s="248"/>
      <c r="BC316" s="248"/>
      <c r="BD316" s="248"/>
      <c r="BE316" s="248"/>
      <c r="BF316" s="248"/>
      <c r="BG316" s="248"/>
      <c r="BH316" s="248"/>
      <c r="BI316" s="248"/>
      <c r="BJ316" s="248"/>
      <c r="BK316" s="248"/>
      <c r="BL316" s="248"/>
      <c r="BM316" s="248"/>
      <c r="BN316" s="471"/>
    </row>
    <row r="317" spans="2:67" hidden="1" outlineLevel="2">
      <c r="B317" s="55" t="s">
        <v>1135</v>
      </c>
      <c r="C317" s="62">
        <f t="shared" si="188"/>
        <v>0</v>
      </c>
      <c r="D317" s="62">
        <f t="shared" si="189"/>
        <v>0</v>
      </c>
      <c r="E317" s="62">
        <f t="shared" si="190"/>
        <v>0</v>
      </c>
      <c r="F317" s="62">
        <f t="shared" si="191"/>
        <v>0</v>
      </c>
      <c r="G317" s="62">
        <f t="shared" si="192"/>
        <v>0</v>
      </c>
      <c r="H317" s="62">
        <f t="shared" si="193"/>
        <v>0</v>
      </c>
      <c r="I317" s="62">
        <f t="shared" si="194"/>
        <v>0</v>
      </c>
      <c r="J317" s="62">
        <f t="shared" si="195"/>
        <v>0</v>
      </c>
      <c r="K317" s="62">
        <f t="shared" si="196"/>
        <v>0</v>
      </c>
      <c r="L317" s="62">
        <f t="shared" si="197"/>
        <v>0</v>
      </c>
      <c r="M317" s="62">
        <f t="shared" si="198"/>
        <v>0</v>
      </c>
      <c r="N317" s="62">
        <f t="shared" si="199"/>
        <v>0</v>
      </c>
      <c r="O317" s="62">
        <f t="shared" si="200"/>
        <v>0</v>
      </c>
      <c r="P317" s="62">
        <f t="shared" si="201"/>
        <v>0</v>
      </c>
      <c r="Q317" s="62">
        <f t="shared" si="202"/>
        <v>0</v>
      </c>
      <c r="R317" s="450">
        <f t="shared" si="203"/>
        <v>0</v>
      </c>
      <c r="S317" s="461"/>
      <c r="T317" s="247"/>
      <c r="U317" s="247"/>
      <c r="V317" s="247"/>
      <c r="W317" s="247"/>
      <c r="X317" s="247"/>
      <c r="Y317" s="247"/>
      <c r="Z317" s="247"/>
      <c r="AA317" s="247"/>
      <c r="AB317" s="247"/>
      <c r="AC317" s="247"/>
      <c r="AD317" s="247"/>
      <c r="AE317" s="247"/>
      <c r="AF317" s="247"/>
      <c r="AG317" s="247"/>
      <c r="AH317" s="472"/>
      <c r="AI317" s="461"/>
      <c r="AJ317" s="247"/>
      <c r="AK317" s="247"/>
      <c r="AL317" s="247"/>
      <c r="AM317" s="247"/>
      <c r="AN317" s="247"/>
      <c r="AO317" s="247"/>
      <c r="AP317" s="247"/>
      <c r="AQ317" s="247"/>
      <c r="AR317" s="247"/>
      <c r="AS317" s="247"/>
      <c r="AT317" s="247"/>
      <c r="AU317" s="247"/>
      <c r="AV317" s="247"/>
      <c r="AW317" s="247"/>
      <c r="AX317" s="472"/>
      <c r="AY317" s="461"/>
      <c r="AZ317" s="247"/>
      <c r="BA317" s="247"/>
      <c r="BB317" s="247"/>
      <c r="BC317" s="247"/>
      <c r="BD317" s="247"/>
      <c r="BE317" s="247"/>
      <c r="BF317" s="247"/>
      <c r="BG317" s="247"/>
      <c r="BH317" s="247"/>
      <c r="BI317" s="247"/>
      <c r="BJ317" s="247"/>
      <c r="BK317" s="247"/>
      <c r="BL317" s="247"/>
      <c r="BM317" s="247"/>
      <c r="BN317" s="472"/>
    </row>
    <row r="318" spans="2:67" hidden="1" outlineLevel="2">
      <c r="B318" s="53" t="str">
        <f t="shared" ref="B318" si="245">$B$197&amp;": Ewe Lambs"</f>
        <v>Late: Ewe Lambs</v>
      </c>
      <c r="C318" s="61">
        <f t="shared" si="188"/>
        <v>0</v>
      </c>
      <c r="D318" s="61">
        <f t="shared" si="189"/>
        <v>0</v>
      </c>
      <c r="E318" s="61">
        <f t="shared" si="190"/>
        <v>0</v>
      </c>
      <c r="F318" s="61">
        <f t="shared" si="191"/>
        <v>0</v>
      </c>
      <c r="G318" s="61">
        <f t="shared" si="192"/>
        <v>0</v>
      </c>
      <c r="H318" s="61">
        <f t="shared" si="193"/>
        <v>0</v>
      </c>
      <c r="I318" s="61">
        <f t="shared" si="194"/>
        <v>0</v>
      </c>
      <c r="J318" s="61">
        <f t="shared" si="195"/>
        <v>0</v>
      </c>
      <c r="K318" s="61">
        <f t="shared" si="196"/>
        <v>0</v>
      </c>
      <c r="L318" s="61">
        <f t="shared" si="197"/>
        <v>0</v>
      </c>
      <c r="M318" s="61">
        <f t="shared" si="198"/>
        <v>0</v>
      </c>
      <c r="N318" s="61">
        <f t="shared" si="199"/>
        <v>0</v>
      </c>
      <c r="O318" s="61">
        <f t="shared" si="200"/>
        <v>0</v>
      </c>
      <c r="P318" s="61">
        <f t="shared" si="201"/>
        <v>0</v>
      </c>
      <c r="Q318" s="61">
        <f t="shared" si="202"/>
        <v>0</v>
      </c>
      <c r="R318" s="448">
        <f t="shared" si="203"/>
        <v>0</v>
      </c>
      <c r="S318" s="459"/>
      <c r="T318" s="250"/>
      <c r="U318" s="250"/>
      <c r="V318" s="250"/>
      <c r="W318" s="250"/>
      <c r="X318" s="250"/>
      <c r="Y318" s="250"/>
      <c r="Z318" s="250"/>
      <c r="AA318" s="250"/>
      <c r="AB318" s="250"/>
      <c r="AC318" s="250"/>
      <c r="AD318" s="250"/>
      <c r="AE318" s="250"/>
      <c r="AF318" s="250"/>
      <c r="AG318" s="250"/>
      <c r="AH318" s="470"/>
      <c r="AI318" s="459"/>
      <c r="AJ318" s="250"/>
      <c r="AK318" s="250"/>
      <c r="AL318" s="250"/>
      <c r="AM318" s="250"/>
      <c r="AN318" s="250"/>
      <c r="AO318" s="250"/>
      <c r="AP318" s="250"/>
      <c r="AQ318" s="250"/>
      <c r="AR318" s="250"/>
      <c r="AS318" s="250"/>
      <c r="AT318" s="250"/>
      <c r="AU318" s="250"/>
      <c r="AV318" s="250"/>
      <c r="AW318" s="250"/>
      <c r="AX318" s="470"/>
      <c r="AY318" s="459"/>
      <c r="AZ318" s="250"/>
      <c r="BA318" s="250"/>
      <c r="BB318" s="250"/>
      <c r="BC318" s="250"/>
      <c r="BD318" s="250"/>
      <c r="BE318" s="250"/>
      <c r="BF318" s="250"/>
      <c r="BG318" s="250"/>
      <c r="BH318" s="250"/>
      <c r="BI318" s="250"/>
      <c r="BJ318" s="250"/>
      <c r="BK318" s="250"/>
      <c r="BL318" s="250"/>
      <c r="BM318" s="250"/>
      <c r="BN318" s="470"/>
      <c r="BO318" s="34"/>
    </row>
    <row r="319" spans="2:67" hidden="1" outlineLevel="2">
      <c r="B319" s="54" t="s">
        <v>1134</v>
      </c>
      <c r="C319" s="249">
        <f t="shared" si="188"/>
        <v>0</v>
      </c>
      <c r="D319" s="249">
        <f t="shared" si="189"/>
        <v>0</v>
      </c>
      <c r="E319" s="249">
        <f t="shared" si="190"/>
        <v>0</v>
      </c>
      <c r="F319" s="249">
        <f t="shared" si="191"/>
        <v>0</v>
      </c>
      <c r="G319" s="249">
        <f t="shared" si="192"/>
        <v>0</v>
      </c>
      <c r="H319" s="249">
        <f t="shared" si="193"/>
        <v>0</v>
      </c>
      <c r="I319" s="249">
        <f t="shared" si="194"/>
        <v>0</v>
      </c>
      <c r="J319" s="249">
        <f t="shared" si="195"/>
        <v>0</v>
      </c>
      <c r="K319" s="249">
        <f t="shared" si="196"/>
        <v>0</v>
      </c>
      <c r="L319" s="249">
        <f t="shared" si="197"/>
        <v>0</v>
      </c>
      <c r="M319" s="249">
        <f t="shared" si="198"/>
        <v>0</v>
      </c>
      <c r="N319" s="249">
        <f t="shared" si="199"/>
        <v>0</v>
      </c>
      <c r="O319" s="249">
        <f t="shared" si="200"/>
        <v>0</v>
      </c>
      <c r="P319" s="249">
        <f t="shared" si="201"/>
        <v>0</v>
      </c>
      <c r="Q319" s="249">
        <f t="shared" si="202"/>
        <v>0</v>
      </c>
      <c r="R319" s="449">
        <f t="shared" si="203"/>
        <v>0</v>
      </c>
      <c r="S319" s="460"/>
      <c r="T319" s="248"/>
      <c r="U319" s="248"/>
      <c r="V319" s="248"/>
      <c r="W319" s="248"/>
      <c r="X319" s="248"/>
      <c r="Y319" s="248"/>
      <c r="Z319" s="248"/>
      <c r="AA319" s="248"/>
      <c r="AB319" s="248"/>
      <c r="AC319" s="248"/>
      <c r="AD319" s="248"/>
      <c r="AE319" s="248"/>
      <c r="AF319" s="248"/>
      <c r="AG319" s="248"/>
      <c r="AH319" s="471"/>
      <c r="AI319" s="460"/>
      <c r="AJ319" s="248"/>
      <c r="AK319" s="248"/>
      <c r="AL319" s="248"/>
      <c r="AM319" s="248"/>
      <c r="AN319" s="248"/>
      <c r="AO319" s="248"/>
      <c r="AP319" s="248"/>
      <c r="AQ319" s="248"/>
      <c r="AR319" s="248"/>
      <c r="AS319" s="248"/>
      <c r="AT319" s="248"/>
      <c r="AU319" s="248"/>
      <c r="AV319" s="248"/>
      <c r="AW319" s="248"/>
      <c r="AX319" s="471"/>
      <c r="AY319" s="460"/>
      <c r="AZ319" s="248"/>
      <c r="BA319" s="248"/>
      <c r="BB319" s="248"/>
      <c r="BC319" s="248"/>
      <c r="BD319" s="248"/>
      <c r="BE319" s="248"/>
      <c r="BF319" s="248"/>
      <c r="BG319" s="248"/>
      <c r="BH319" s="248"/>
      <c r="BI319" s="248"/>
      <c r="BJ319" s="248"/>
      <c r="BK319" s="248"/>
      <c r="BL319" s="248"/>
      <c r="BM319" s="248"/>
      <c r="BN319" s="471"/>
    </row>
    <row r="320" spans="2:67" hidden="1" outlineLevel="2">
      <c r="B320" s="55" t="s">
        <v>1135</v>
      </c>
      <c r="C320" s="62">
        <f t="shared" si="188"/>
        <v>0</v>
      </c>
      <c r="D320" s="62">
        <f t="shared" si="189"/>
        <v>0</v>
      </c>
      <c r="E320" s="62">
        <f t="shared" si="190"/>
        <v>0</v>
      </c>
      <c r="F320" s="62">
        <f t="shared" si="191"/>
        <v>0</v>
      </c>
      <c r="G320" s="62">
        <f t="shared" si="192"/>
        <v>0</v>
      </c>
      <c r="H320" s="62">
        <f t="shared" si="193"/>
        <v>0</v>
      </c>
      <c r="I320" s="62">
        <f t="shared" si="194"/>
        <v>0</v>
      </c>
      <c r="J320" s="62">
        <f t="shared" si="195"/>
        <v>0</v>
      </c>
      <c r="K320" s="62">
        <f t="shared" si="196"/>
        <v>0</v>
      </c>
      <c r="L320" s="62">
        <f t="shared" si="197"/>
        <v>0</v>
      </c>
      <c r="M320" s="62">
        <f t="shared" si="198"/>
        <v>0</v>
      </c>
      <c r="N320" s="62">
        <f t="shared" si="199"/>
        <v>0</v>
      </c>
      <c r="O320" s="62">
        <f t="shared" si="200"/>
        <v>0</v>
      </c>
      <c r="P320" s="62">
        <f t="shared" si="201"/>
        <v>0</v>
      </c>
      <c r="Q320" s="62">
        <f t="shared" si="202"/>
        <v>0</v>
      </c>
      <c r="R320" s="450">
        <f t="shared" si="203"/>
        <v>0</v>
      </c>
      <c r="S320" s="461"/>
      <c r="T320" s="247"/>
      <c r="U320" s="247"/>
      <c r="V320" s="247"/>
      <c r="W320" s="247"/>
      <c r="X320" s="247"/>
      <c r="Y320" s="247"/>
      <c r="Z320" s="247"/>
      <c r="AA320" s="247"/>
      <c r="AB320" s="247"/>
      <c r="AC320" s="247"/>
      <c r="AD320" s="247"/>
      <c r="AE320" s="247"/>
      <c r="AF320" s="247"/>
      <c r="AG320" s="247"/>
      <c r="AH320" s="472"/>
      <c r="AI320" s="461"/>
      <c r="AJ320" s="247"/>
      <c r="AK320" s="247"/>
      <c r="AL320" s="247"/>
      <c r="AM320" s="247"/>
      <c r="AN320" s="247"/>
      <c r="AO320" s="247"/>
      <c r="AP320" s="247"/>
      <c r="AQ320" s="247"/>
      <c r="AR320" s="247"/>
      <c r="AS320" s="247"/>
      <c r="AT320" s="247"/>
      <c r="AU320" s="247"/>
      <c r="AV320" s="247"/>
      <c r="AW320" s="247"/>
      <c r="AX320" s="472"/>
      <c r="AY320" s="461"/>
      <c r="AZ320" s="247"/>
      <c r="BA320" s="247"/>
      <c r="BB320" s="247"/>
      <c r="BC320" s="247"/>
      <c r="BD320" s="247"/>
      <c r="BE320" s="247"/>
      <c r="BF320" s="247"/>
      <c r="BG320" s="247"/>
      <c r="BH320" s="247"/>
      <c r="BI320" s="247"/>
      <c r="BJ320" s="247"/>
      <c r="BK320" s="247"/>
      <c r="BL320" s="247"/>
      <c r="BM320" s="247"/>
      <c r="BN320" s="472"/>
    </row>
    <row r="321" spans="1:122" outlineLevel="2">
      <c r="B321" s="53" t="str">
        <f>$B$198&amp;": Ewe Lambs"</f>
        <v>V. Late: Ewe Lambs</v>
      </c>
      <c r="C321" s="61">
        <f t="shared" ref="C321:C323" si="246">CHOOSE(d.Region,S321,AI321,AY321)</f>
        <v>0</v>
      </c>
      <c r="D321" s="61">
        <f t="shared" ref="D321:D323" si="247">CHOOSE(d.Region,T321,AJ321,AZ321)</f>
        <v>0</v>
      </c>
      <c r="E321" s="61">
        <f t="shared" ref="E321:E323" si="248">CHOOSE(d.Region,U321,AK321,BA321)</f>
        <v>0</v>
      </c>
      <c r="F321" s="61">
        <f t="shared" ref="F321:F323" si="249">CHOOSE(d.Region,V321,AL321,BB321)</f>
        <v>0</v>
      </c>
      <c r="G321" s="61">
        <f t="shared" ref="G321:G323" si="250">CHOOSE(d.Region,W321,AM321,BC321)</f>
        <v>0</v>
      </c>
      <c r="H321" s="61">
        <f t="shared" ref="H321:H323" si="251">CHOOSE(d.Region,X321,AN321,BD321)</f>
        <v>0</v>
      </c>
      <c r="I321" s="61">
        <f t="shared" ref="I321:I323" si="252">CHOOSE(d.Region,Y321,AO321,BE321)</f>
        <v>0</v>
      </c>
      <c r="J321" s="61">
        <f t="shared" ref="J321:J323" si="253">CHOOSE(d.Region,Z321,AP321,BF321)</f>
        <v>0</v>
      </c>
      <c r="K321" s="61">
        <f t="shared" ref="K321:K323" si="254">CHOOSE(d.Region,AA321,AQ321,BG321)</f>
        <v>0</v>
      </c>
      <c r="L321" s="61">
        <f t="shared" ref="L321:L323" si="255">CHOOSE(d.Region,AB321,AR321,BH321)</f>
        <v>0</v>
      </c>
      <c r="M321" s="61">
        <f t="shared" ref="M321:M323" si="256">CHOOSE(d.Region,AC321,AS321,BI321)</f>
        <v>0</v>
      </c>
      <c r="N321" s="61">
        <f t="shared" ref="N321:N323" si="257">CHOOSE(d.Region,AD321,AT321,BJ321)</f>
        <v>0</v>
      </c>
      <c r="O321" s="61">
        <f t="shared" ref="O321:O323" si="258">CHOOSE(d.Region,AE321,AU321,BK321)</f>
        <v>0</v>
      </c>
      <c r="P321" s="61">
        <f t="shared" ref="P321:P323" si="259">CHOOSE(d.Region,AF321,AV321,BL321)</f>
        <v>0</v>
      </c>
      <c r="Q321" s="61">
        <f t="shared" ref="Q321:Q323" si="260">CHOOSE(d.Region,AG321,AW321,BM321)</f>
        <v>0</v>
      </c>
      <c r="R321" s="448">
        <f t="shared" ref="R321:R323" si="261">CHOOSE(d.Region,AH321,AX321,BN321)</f>
        <v>0</v>
      </c>
      <c r="S321" s="459"/>
      <c r="T321" s="250"/>
      <c r="U321" s="250"/>
      <c r="V321" s="250"/>
      <c r="W321" s="250"/>
      <c r="X321" s="250"/>
      <c r="Y321" s="250"/>
      <c r="Z321" s="250"/>
      <c r="AA321" s="250"/>
      <c r="AB321" s="250"/>
      <c r="AC321" s="250"/>
      <c r="AD321" s="250"/>
      <c r="AE321" s="250"/>
      <c r="AF321" s="250"/>
      <c r="AG321" s="250"/>
      <c r="AH321" s="470"/>
      <c r="AI321" s="459"/>
      <c r="AJ321" s="250"/>
      <c r="AK321" s="250"/>
      <c r="AL321" s="250"/>
      <c r="AM321" s="250"/>
      <c r="AN321" s="250"/>
      <c r="AO321" s="250"/>
      <c r="AP321" s="250"/>
      <c r="AQ321" s="250"/>
      <c r="AR321" s="250"/>
      <c r="AS321" s="250"/>
      <c r="AT321" s="250"/>
      <c r="AU321" s="250"/>
      <c r="AV321" s="250"/>
      <c r="AW321" s="250"/>
      <c r="AX321" s="470"/>
      <c r="AY321" s="459"/>
      <c r="AZ321" s="250"/>
      <c r="BA321" s="250"/>
      <c r="BB321" s="250"/>
      <c r="BC321" s="250"/>
      <c r="BD321" s="250"/>
      <c r="BE321" s="250"/>
      <c r="BF321" s="250"/>
      <c r="BG321" s="250"/>
      <c r="BH321" s="250"/>
      <c r="BI321" s="250"/>
      <c r="BJ321" s="250"/>
      <c r="BK321" s="250"/>
      <c r="BL321" s="250"/>
      <c r="BM321" s="250"/>
      <c r="BN321" s="470"/>
      <c r="BO321" s="34"/>
    </row>
    <row r="322" spans="1:122" outlineLevel="2">
      <c r="B322" s="54" t="s">
        <v>1134</v>
      </c>
      <c r="C322" s="249">
        <f t="shared" si="246"/>
        <v>0</v>
      </c>
      <c r="D322" s="249">
        <f t="shared" si="247"/>
        <v>0</v>
      </c>
      <c r="E322" s="249">
        <f t="shared" si="248"/>
        <v>0</v>
      </c>
      <c r="F322" s="249">
        <f t="shared" si="249"/>
        <v>0</v>
      </c>
      <c r="G322" s="249">
        <f t="shared" si="250"/>
        <v>0</v>
      </c>
      <c r="H322" s="249">
        <f t="shared" si="251"/>
        <v>0</v>
      </c>
      <c r="I322" s="249">
        <f t="shared" si="252"/>
        <v>0</v>
      </c>
      <c r="J322" s="249">
        <f t="shared" si="253"/>
        <v>0</v>
      </c>
      <c r="K322" s="249">
        <f t="shared" si="254"/>
        <v>0</v>
      </c>
      <c r="L322" s="249">
        <f t="shared" si="255"/>
        <v>0</v>
      </c>
      <c r="M322" s="249">
        <f t="shared" si="256"/>
        <v>0</v>
      </c>
      <c r="N322" s="249">
        <f t="shared" si="257"/>
        <v>0</v>
      </c>
      <c r="O322" s="249">
        <f t="shared" si="258"/>
        <v>0</v>
      </c>
      <c r="P322" s="249">
        <f t="shared" si="259"/>
        <v>0</v>
      </c>
      <c r="Q322" s="249">
        <f t="shared" si="260"/>
        <v>0</v>
      </c>
      <c r="R322" s="449">
        <f t="shared" si="261"/>
        <v>0</v>
      </c>
      <c r="S322" s="460"/>
      <c r="T322" s="248"/>
      <c r="U322" s="248"/>
      <c r="V322" s="248"/>
      <c r="W322" s="248"/>
      <c r="X322" s="248"/>
      <c r="Y322" s="248"/>
      <c r="Z322" s="248"/>
      <c r="AA322" s="248"/>
      <c r="AB322" s="248"/>
      <c r="AC322" s="248"/>
      <c r="AD322" s="248"/>
      <c r="AE322" s="248"/>
      <c r="AF322" s="248"/>
      <c r="AG322" s="248"/>
      <c r="AH322" s="471"/>
      <c r="AI322" s="460"/>
      <c r="AJ322" s="248"/>
      <c r="AK322" s="248"/>
      <c r="AL322" s="248"/>
      <c r="AM322" s="248"/>
      <c r="AN322" s="248"/>
      <c r="AO322" s="248"/>
      <c r="AP322" s="248"/>
      <c r="AQ322" s="248"/>
      <c r="AR322" s="248"/>
      <c r="AS322" s="248"/>
      <c r="AT322" s="248"/>
      <c r="AU322" s="248"/>
      <c r="AV322" s="248"/>
      <c r="AW322" s="248"/>
      <c r="AX322" s="471"/>
      <c r="AY322" s="460"/>
      <c r="AZ322" s="248"/>
      <c r="BA322" s="248"/>
      <c r="BB322" s="248"/>
      <c r="BC322" s="248"/>
      <c r="BD322" s="248"/>
      <c r="BE322" s="248"/>
      <c r="BF322" s="248"/>
      <c r="BG322" s="248"/>
      <c r="BH322" s="248"/>
      <c r="BI322" s="248"/>
      <c r="BJ322" s="248"/>
      <c r="BK322" s="248"/>
      <c r="BL322" s="248"/>
      <c r="BM322" s="248"/>
      <c r="BN322" s="471"/>
    </row>
    <row r="323" spans="1:122" outlineLevel="2">
      <c r="B323" s="55" t="s">
        <v>1135</v>
      </c>
      <c r="C323" s="62">
        <f t="shared" si="246"/>
        <v>0</v>
      </c>
      <c r="D323" s="62">
        <f t="shared" si="247"/>
        <v>0</v>
      </c>
      <c r="E323" s="62">
        <f t="shared" si="248"/>
        <v>0</v>
      </c>
      <c r="F323" s="62">
        <f t="shared" si="249"/>
        <v>0</v>
      </c>
      <c r="G323" s="62">
        <f t="shared" si="250"/>
        <v>0</v>
      </c>
      <c r="H323" s="62">
        <f t="shared" si="251"/>
        <v>0</v>
      </c>
      <c r="I323" s="62">
        <f t="shared" si="252"/>
        <v>0</v>
      </c>
      <c r="J323" s="62">
        <f t="shared" si="253"/>
        <v>0</v>
      </c>
      <c r="K323" s="62">
        <f t="shared" si="254"/>
        <v>0</v>
      </c>
      <c r="L323" s="62">
        <f t="shared" si="255"/>
        <v>0</v>
      </c>
      <c r="M323" s="62">
        <f t="shared" si="256"/>
        <v>0</v>
      </c>
      <c r="N323" s="62">
        <f t="shared" si="257"/>
        <v>0</v>
      </c>
      <c r="O323" s="62">
        <f t="shared" si="258"/>
        <v>0</v>
      </c>
      <c r="P323" s="62">
        <f t="shared" si="259"/>
        <v>0</v>
      </c>
      <c r="Q323" s="62">
        <f t="shared" si="260"/>
        <v>0</v>
      </c>
      <c r="R323" s="450">
        <f t="shared" si="261"/>
        <v>0</v>
      </c>
      <c r="S323" s="461"/>
      <c r="T323" s="247"/>
      <c r="U323" s="247"/>
      <c r="V323" s="247"/>
      <c r="W323" s="247"/>
      <c r="X323" s="247"/>
      <c r="Y323" s="247"/>
      <c r="Z323" s="247"/>
      <c r="AA323" s="247"/>
      <c r="AB323" s="247"/>
      <c r="AC323" s="247"/>
      <c r="AD323" s="247"/>
      <c r="AE323" s="247"/>
      <c r="AF323" s="247"/>
      <c r="AG323" s="247"/>
      <c r="AH323" s="472"/>
      <c r="AI323" s="461"/>
      <c r="AJ323" s="247"/>
      <c r="AK323" s="247"/>
      <c r="AL323" s="247"/>
      <c r="AM323" s="247"/>
      <c r="AN323" s="247"/>
      <c r="AO323" s="247"/>
      <c r="AP323" s="247"/>
      <c r="AQ323" s="247"/>
      <c r="AR323" s="247"/>
      <c r="AS323" s="247"/>
      <c r="AT323" s="247"/>
      <c r="AU323" s="247"/>
      <c r="AV323" s="247"/>
      <c r="AW323" s="247"/>
      <c r="AX323" s="472"/>
      <c r="AY323" s="461"/>
      <c r="AZ323" s="247"/>
      <c r="BA323" s="247"/>
      <c r="BB323" s="247"/>
      <c r="BC323" s="247"/>
      <c r="BD323" s="247"/>
      <c r="BE323" s="247"/>
      <c r="BF323" s="247"/>
      <c r="BG323" s="247"/>
      <c r="BH323" s="247"/>
      <c r="BI323" s="247"/>
      <c r="BJ323" s="247"/>
      <c r="BK323" s="247"/>
      <c r="BL323" s="247"/>
      <c r="BM323" s="247"/>
      <c r="BN323" s="472"/>
    </row>
    <row r="324" spans="1:122" hidden="1" outlineLevel="2">
      <c r="B324" s="53" t="str">
        <f t="shared" ref="B324" si="262">$B$199&amp;": Ewe Lambs"</f>
        <v>7mo with 0% mated: Ewe Lambs</v>
      </c>
      <c r="C324" s="61">
        <f t="shared" si="188"/>
        <v>0</v>
      </c>
      <c r="D324" s="61">
        <f t="shared" si="189"/>
        <v>0</v>
      </c>
      <c r="E324" s="61">
        <f t="shared" si="190"/>
        <v>0</v>
      </c>
      <c r="F324" s="61">
        <f t="shared" si="191"/>
        <v>0</v>
      </c>
      <c r="G324" s="61">
        <f t="shared" si="192"/>
        <v>0</v>
      </c>
      <c r="H324" s="61">
        <f t="shared" si="193"/>
        <v>0</v>
      </c>
      <c r="I324" s="61">
        <f t="shared" si="194"/>
        <v>0</v>
      </c>
      <c r="J324" s="61">
        <f t="shared" si="195"/>
        <v>0</v>
      </c>
      <c r="K324" s="61">
        <f t="shared" si="196"/>
        <v>0</v>
      </c>
      <c r="L324" s="61">
        <f t="shared" si="197"/>
        <v>0</v>
      </c>
      <c r="M324" s="61">
        <f t="shared" si="198"/>
        <v>0</v>
      </c>
      <c r="N324" s="61">
        <f t="shared" si="199"/>
        <v>0</v>
      </c>
      <c r="O324" s="61">
        <f t="shared" si="200"/>
        <v>0</v>
      </c>
      <c r="P324" s="61">
        <f t="shared" si="201"/>
        <v>0</v>
      </c>
      <c r="Q324" s="61">
        <f t="shared" si="202"/>
        <v>0</v>
      </c>
      <c r="R324" s="448">
        <f t="shared" si="203"/>
        <v>0</v>
      </c>
      <c r="S324" s="362">
        <f>S309</f>
        <v>0</v>
      </c>
      <c r="T324" s="362">
        <f t="shared" ref="T324:BN324" si="263">T309</f>
        <v>0</v>
      </c>
      <c r="U324" s="362">
        <f t="shared" si="263"/>
        <v>0</v>
      </c>
      <c r="V324" s="362">
        <f t="shared" si="263"/>
        <v>0</v>
      </c>
      <c r="W324" s="362">
        <f t="shared" si="263"/>
        <v>0</v>
      </c>
      <c r="X324" s="362">
        <f t="shared" si="263"/>
        <v>0</v>
      </c>
      <c r="Y324" s="362">
        <f t="shared" si="263"/>
        <v>0</v>
      </c>
      <c r="Z324" s="362">
        <f t="shared" si="263"/>
        <v>0</v>
      </c>
      <c r="AA324" s="362">
        <f t="shared" si="263"/>
        <v>0</v>
      </c>
      <c r="AB324" s="362">
        <f t="shared" si="263"/>
        <v>0</v>
      </c>
      <c r="AC324" s="362">
        <f t="shared" si="263"/>
        <v>0</v>
      </c>
      <c r="AD324" s="362">
        <f t="shared" si="263"/>
        <v>0</v>
      </c>
      <c r="AE324" s="362">
        <f t="shared" si="263"/>
        <v>0</v>
      </c>
      <c r="AF324" s="362">
        <f t="shared" si="263"/>
        <v>0</v>
      </c>
      <c r="AG324" s="362">
        <f t="shared" si="263"/>
        <v>0</v>
      </c>
      <c r="AH324" s="362">
        <f t="shared" si="263"/>
        <v>0</v>
      </c>
      <c r="AI324" s="362">
        <f t="shared" si="263"/>
        <v>0</v>
      </c>
      <c r="AJ324" s="362">
        <f t="shared" si="263"/>
        <v>0</v>
      </c>
      <c r="AK324" s="362">
        <f t="shared" si="263"/>
        <v>0</v>
      </c>
      <c r="AL324" s="362">
        <f t="shared" si="263"/>
        <v>0</v>
      </c>
      <c r="AM324" s="362">
        <f t="shared" si="263"/>
        <v>0</v>
      </c>
      <c r="AN324" s="362">
        <f t="shared" si="263"/>
        <v>0</v>
      </c>
      <c r="AO324" s="362">
        <f t="shared" si="263"/>
        <v>0</v>
      </c>
      <c r="AP324" s="362">
        <f t="shared" si="263"/>
        <v>0</v>
      </c>
      <c r="AQ324" s="362">
        <f t="shared" si="263"/>
        <v>0</v>
      </c>
      <c r="AR324" s="362">
        <f t="shared" si="263"/>
        <v>0</v>
      </c>
      <c r="AS324" s="362">
        <f t="shared" si="263"/>
        <v>0</v>
      </c>
      <c r="AT324" s="362">
        <f t="shared" si="263"/>
        <v>0</v>
      </c>
      <c r="AU324" s="362">
        <f t="shared" si="263"/>
        <v>0</v>
      </c>
      <c r="AV324" s="362">
        <f t="shared" si="263"/>
        <v>0</v>
      </c>
      <c r="AW324" s="362">
        <f t="shared" si="263"/>
        <v>0</v>
      </c>
      <c r="AX324" s="362">
        <f t="shared" si="263"/>
        <v>0</v>
      </c>
      <c r="AY324" s="362">
        <f t="shared" si="263"/>
        <v>0</v>
      </c>
      <c r="AZ324" s="362">
        <f t="shared" si="263"/>
        <v>0</v>
      </c>
      <c r="BA324" s="362">
        <f t="shared" si="263"/>
        <v>0</v>
      </c>
      <c r="BB324" s="362">
        <f t="shared" si="263"/>
        <v>0</v>
      </c>
      <c r="BC324" s="362">
        <f t="shared" si="263"/>
        <v>0</v>
      </c>
      <c r="BD324" s="362">
        <f t="shared" si="263"/>
        <v>0</v>
      </c>
      <c r="BE324" s="362">
        <f t="shared" si="263"/>
        <v>0</v>
      </c>
      <c r="BF324" s="362">
        <f t="shared" si="263"/>
        <v>0</v>
      </c>
      <c r="BG324" s="362">
        <f t="shared" si="263"/>
        <v>0</v>
      </c>
      <c r="BH324" s="362">
        <f t="shared" si="263"/>
        <v>0</v>
      </c>
      <c r="BI324" s="362">
        <f t="shared" si="263"/>
        <v>0</v>
      </c>
      <c r="BJ324" s="362">
        <f t="shared" si="263"/>
        <v>0</v>
      </c>
      <c r="BK324" s="362">
        <f t="shared" si="263"/>
        <v>0</v>
      </c>
      <c r="BL324" s="362">
        <f t="shared" si="263"/>
        <v>0</v>
      </c>
      <c r="BM324" s="362">
        <f t="shared" si="263"/>
        <v>0</v>
      </c>
      <c r="BN324" s="362">
        <f t="shared" si="263"/>
        <v>0</v>
      </c>
      <c r="BO324" s="34"/>
    </row>
    <row r="325" spans="1:122" hidden="1" outlineLevel="2">
      <c r="B325" s="54" t="s">
        <v>1134</v>
      </c>
      <c r="C325" s="249">
        <f t="shared" si="188"/>
        <v>0</v>
      </c>
      <c r="D325" s="249">
        <f t="shared" si="189"/>
        <v>0</v>
      </c>
      <c r="E325" s="249">
        <f t="shared" si="190"/>
        <v>0</v>
      </c>
      <c r="F325" s="249">
        <f t="shared" si="191"/>
        <v>0</v>
      </c>
      <c r="G325" s="249">
        <f t="shared" si="192"/>
        <v>0</v>
      </c>
      <c r="H325" s="249">
        <f t="shared" si="193"/>
        <v>0</v>
      </c>
      <c r="I325" s="249">
        <f t="shared" si="194"/>
        <v>0</v>
      </c>
      <c r="J325" s="249">
        <f t="shared" si="195"/>
        <v>0</v>
      </c>
      <c r="K325" s="249">
        <f t="shared" si="196"/>
        <v>0</v>
      </c>
      <c r="L325" s="249">
        <f t="shared" si="197"/>
        <v>0</v>
      </c>
      <c r="M325" s="249">
        <f t="shared" si="198"/>
        <v>0</v>
      </c>
      <c r="N325" s="249">
        <f t="shared" si="199"/>
        <v>0</v>
      </c>
      <c r="O325" s="249">
        <f t="shared" si="200"/>
        <v>0</v>
      </c>
      <c r="P325" s="249">
        <f t="shared" si="201"/>
        <v>0</v>
      </c>
      <c r="Q325" s="249">
        <f t="shared" si="202"/>
        <v>0</v>
      </c>
      <c r="R325" s="449">
        <f t="shared" si="203"/>
        <v>0</v>
      </c>
      <c r="S325" s="362">
        <f t="shared" ref="S325:BN325" si="264">S310</f>
        <v>0</v>
      </c>
      <c r="T325" s="362">
        <f t="shared" si="264"/>
        <v>0</v>
      </c>
      <c r="U325" s="362">
        <f t="shared" si="264"/>
        <v>0</v>
      </c>
      <c r="V325" s="362">
        <f t="shared" si="264"/>
        <v>0</v>
      </c>
      <c r="W325" s="362">
        <f t="shared" si="264"/>
        <v>0</v>
      </c>
      <c r="X325" s="362">
        <f t="shared" si="264"/>
        <v>0</v>
      </c>
      <c r="Y325" s="362">
        <f t="shared" si="264"/>
        <v>0</v>
      </c>
      <c r="Z325" s="362">
        <f t="shared" si="264"/>
        <v>0</v>
      </c>
      <c r="AA325" s="362">
        <f t="shared" si="264"/>
        <v>0</v>
      </c>
      <c r="AB325" s="362">
        <f t="shared" si="264"/>
        <v>0</v>
      </c>
      <c r="AC325" s="362">
        <f t="shared" si="264"/>
        <v>0</v>
      </c>
      <c r="AD325" s="362">
        <f t="shared" si="264"/>
        <v>0</v>
      </c>
      <c r="AE325" s="362">
        <f t="shared" si="264"/>
        <v>0</v>
      </c>
      <c r="AF325" s="362">
        <f t="shared" si="264"/>
        <v>0</v>
      </c>
      <c r="AG325" s="362">
        <f t="shared" si="264"/>
        <v>0</v>
      </c>
      <c r="AH325" s="362">
        <f t="shared" si="264"/>
        <v>0</v>
      </c>
      <c r="AI325" s="362">
        <f t="shared" si="264"/>
        <v>0</v>
      </c>
      <c r="AJ325" s="362">
        <f t="shared" si="264"/>
        <v>0</v>
      </c>
      <c r="AK325" s="362">
        <f t="shared" si="264"/>
        <v>0</v>
      </c>
      <c r="AL325" s="362">
        <f t="shared" si="264"/>
        <v>0</v>
      </c>
      <c r="AM325" s="362">
        <f t="shared" si="264"/>
        <v>0</v>
      </c>
      <c r="AN325" s="362">
        <f t="shared" si="264"/>
        <v>0</v>
      </c>
      <c r="AO325" s="362">
        <f t="shared" si="264"/>
        <v>0</v>
      </c>
      <c r="AP325" s="362">
        <f t="shared" si="264"/>
        <v>0</v>
      </c>
      <c r="AQ325" s="362">
        <f t="shared" si="264"/>
        <v>0</v>
      </c>
      <c r="AR325" s="362">
        <f t="shared" si="264"/>
        <v>0</v>
      </c>
      <c r="AS325" s="362">
        <f t="shared" si="264"/>
        <v>0</v>
      </c>
      <c r="AT325" s="362">
        <f t="shared" si="264"/>
        <v>0</v>
      </c>
      <c r="AU325" s="362">
        <f t="shared" si="264"/>
        <v>0</v>
      </c>
      <c r="AV325" s="362">
        <f t="shared" si="264"/>
        <v>0</v>
      </c>
      <c r="AW325" s="362">
        <f t="shared" si="264"/>
        <v>0</v>
      </c>
      <c r="AX325" s="362">
        <f t="shared" si="264"/>
        <v>0</v>
      </c>
      <c r="AY325" s="362">
        <f t="shared" si="264"/>
        <v>0</v>
      </c>
      <c r="AZ325" s="362">
        <f t="shared" si="264"/>
        <v>0</v>
      </c>
      <c r="BA325" s="362">
        <f t="shared" si="264"/>
        <v>0</v>
      </c>
      <c r="BB325" s="362">
        <f t="shared" si="264"/>
        <v>0</v>
      </c>
      <c r="BC325" s="362">
        <f t="shared" si="264"/>
        <v>0</v>
      </c>
      <c r="BD325" s="362">
        <f t="shared" si="264"/>
        <v>0</v>
      </c>
      <c r="BE325" s="362">
        <f t="shared" si="264"/>
        <v>0</v>
      </c>
      <c r="BF325" s="362">
        <f t="shared" si="264"/>
        <v>0</v>
      </c>
      <c r="BG325" s="362">
        <f t="shared" si="264"/>
        <v>0</v>
      </c>
      <c r="BH325" s="362">
        <f t="shared" si="264"/>
        <v>0</v>
      </c>
      <c r="BI325" s="362">
        <f t="shared" si="264"/>
        <v>0</v>
      </c>
      <c r="BJ325" s="362">
        <f t="shared" si="264"/>
        <v>0</v>
      </c>
      <c r="BK325" s="362">
        <f t="shared" si="264"/>
        <v>0</v>
      </c>
      <c r="BL325" s="362">
        <f t="shared" si="264"/>
        <v>0</v>
      </c>
      <c r="BM325" s="362">
        <f t="shared" si="264"/>
        <v>0</v>
      </c>
      <c r="BN325" s="362">
        <f t="shared" si="264"/>
        <v>0</v>
      </c>
    </row>
    <row r="326" spans="1:122" hidden="1" outlineLevel="2">
      <c r="B326" s="55" t="s">
        <v>1135</v>
      </c>
      <c r="C326" s="62">
        <f t="shared" si="188"/>
        <v>0</v>
      </c>
      <c r="D326" s="62">
        <f t="shared" si="189"/>
        <v>0</v>
      </c>
      <c r="E326" s="62">
        <f t="shared" si="190"/>
        <v>0</v>
      </c>
      <c r="F326" s="62">
        <f t="shared" si="191"/>
        <v>0</v>
      </c>
      <c r="G326" s="62">
        <f t="shared" si="192"/>
        <v>0</v>
      </c>
      <c r="H326" s="62">
        <f t="shared" si="193"/>
        <v>0</v>
      </c>
      <c r="I326" s="62">
        <f t="shared" si="194"/>
        <v>0</v>
      </c>
      <c r="J326" s="62">
        <f t="shared" si="195"/>
        <v>0</v>
      </c>
      <c r="K326" s="62">
        <f t="shared" si="196"/>
        <v>0</v>
      </c>
      <c r="L326" s="62">
        <f t="shared" si="197"/>
        <v>0</v>
      </c>
      <c r="M326" s="62">
        <f t="shared" si="198"/>
        <v>0</v>
      </c>
      <c r="N326" s="62">
        <f t="shared" si="199"/>
        <v>0</v>
      </c>
      <c r="O326" s="62">
        <f t="shared" si="200"/>
        <v>0</v>
      </c>
      <c r="P326" s="62">
        <f t="shared" si="201"/>
        <v>0</v>
      </c>
      <c r="Q326" s="62">
        <f t="shared" si="202"/>
        <v>0</v>
      </c>
      <c r="R326" s="450">
        <f t="shared" si="203"/>
        <v>0</v>
      </c>
      <c r="S326" s="362">
        <f t="shared" ref="S326:BN326" si="265">S311</f>
        <v>0</v>
      </c>
      <c r="T326" s="362">
        <f t="shared" si="265"/>
        <v>0</v>
      </c>
      <c r="U326" s="362">
        <f t="shared" si="265"/>
        <v>0</v>
      </c>
      <c r="V326" s="362">
        <f t="shared" si="265"/>
        <v>0</v>
      </c>
      <c r="W326" s="362">
        <f t="shared" si="265"/>
        <v>0</v>
      </c>
      <c r="X326" s="362">
        <f t="shared" si="265"/>
        <v>0</v>
      </c>
      <c r="Y326" s="362">
        <f t="shared" si="265"/>
        <v>0</v>
      </c>
      <c r="Z326" s="362">
        <f t="shared" si="265"/>
        <v>0</v>
      </c>
      <c r="AA326" s="362">
        <f t="shared" si="265"/>
        <v>0</v>
      </c>
      <c r="AB326" s="362">
        <f t="shared" si="265"/>
        <v>0</v>
      </c>
      <c r="AC326" s="362">
        <f t="shared" si="265"/>
        <v>0</v>
      </c>
      <c r="AD326" s="362">
        <f t="shared" si="265"/>
        <v>0</v>
      </c>
      <c r="AE326" s="362">
        <f t="shared" si="265"/>
        <v>0</v>
      </c>
      <c r="AF326" s="362">
        <f t="shared" si="265"/>
        <v>0</v>
      </c>
      <c r="AG326" s="362">
        <f t="shared" si="265"/>
        <v>0</v>
      </c>
      <c r="AH326" s="362">
        <f t="shared" si="265"/>
        <v>0</v>
      </c>
      <c r="AI326" s="362">
        <f t="shared" si="265"/>
        <v>0</v>
      </c>
      <c r="AJ326" s="362">
        <f t="shared" si="265"/>
        <v>0</v>
      </c>
      <c r="AK326" s="362">
        <f t="shared" si="265"/>
        <v>0</v>
      </c>
      <c r="AL326" s="362">
        <f t="shared" si="265"/>
        <v>0</v>
      </c>
      <c r="AM326" s="362">
        <f t="shared" si="265"/>
        <v>0</v>
      </c>
      <c r="AN326" s="362">
        <f t="shared" si="265"/>
        <v>0</v>
      </c>
      <c r="AO326" s="362">
        <f t="shared" si="265"/>
        <v>0</v>
      </c>
      <c r="AP326" s="362">
        <f t="shared" si="265"/>
        <v>0</v>
      </c>
      <c r="AQ326" s="362">
        <f t="shared" si="265"/>
        <v>0</v>
      </c>
      <c r="AR326" s="362">
        <f t="shared" si="265"/>
        <v>0</v>
      </c>
      <c r="AS326" s="362">
        <f t="shared" si="265"/>
        <v>0</v>
      </c>
      <c r="AT326" s="362">
        <f t="shared" si="265"/>
        <v>0</v>
      </c>
      <c r="AU326" s="362">
        <f t="shared" si="265"/>
        <v>0</v>
      </c>
      <c r="AV326" s="362">
        <f t="shared" si="265"/>
        <v>0</v>
      </c>
      <c r="AW326" s="362">
        <f t="shared" si="265"/>
        <v>0</v>
      </c>
      <c r="AX326" s="362">
        <f t="shared" si="265"/>
        <v>0</v>
      </c>
      <c r="AY326" s="362">
        <f t="shared" si="265"/>
        <v>0</v>
      </c>
      <c r="AZ326" s="362">
        <f t="shared" si="265"/>
        <v>0</v>
      </c>
      <c r="BA326" s="362">
        <f t="shared" si="265"/>
        <v>0</v>
      </c>
      <c r="BB326" s="362">
        <f t="shared" si="265"/>
        <v>0</v>
      </c>
      <c r="BC326" s="362">
        <f t="shared" si="265"/>
        <v>0</v>
      </c>
      <c r="BD326" s="362">
        <f t="shared" si="265"/>
        <v>0</v>
      </c>
      <c r="BE326" s="362">
        <f t="shared" si="265"/>
        <v>0</v>
      </c>
      <c r="BF326" s="362">
        <f t="shared" si="265"/>
        <v>0</v>
      </c>
      <c r="BG326" s="362">
        <f t="shared" si="265"/>
        <v>0</v>
      </c>
      <c r="BH326" s="362">
        <f t="shared" si="265"/>
        <v>0</v>
      </c>
      <c r="BI326" s="362">
        <f t="shared" si="265"/>
        <v>0</v>
      </c>
      <c r="BJ326" s="362">
        <f t="shared" si="265"/>
        <v>0</v>
      </c>
      <c r="BK326" s="362">
        <f t="shared" si="265"/>
        <v>0</v>
      </c>
      <c r="BL326" s="362">
        <f t="shared" si="265"/>
        <v>0</v>
      </c>
      <c r="BM326" s="362">
        <f t="shared" si="265"/>
        <v>0</v>
      </c>
      <c r="BN326" s="362">
        <f t="shared" si="265"/>
        <v>0</v>
      </c>
    </row>
    <row r="327" spans="1:122" outlineLevel="1"/>
    <row r="329" spans="1:122">
      <c r="A329" s="16" t="s">
        <v>1167</v>
      </c>
    </row>
    <row r="330" spans="1:122" ht="86.25" outlineLevel="1">
      <c r="P330" s="30" t="s">
        <v>542</v>
      </c>
      <c r="Q330" s="30" t="s">
        <v>542</v>
      </c>
      <c r="R330" s="30" t="s">
        <v>542</v>
      </c>
      <c r="S330" s="30" t="s">
        <v>542</v>
      </c>
      <c r="T330" s="30" t="s">
        <v>542</v>
      </c>
      <c r="U330" s="30" t="s">
        <v>542</v>
      </c>
      <c r="V330" s="30" t="s">
        <v>542</v>
      </c>
      <c r="W330" s="30" t="s">
        <v>542</v>
      </c>
      <c r="X330" s="30" t="s">
        <v>542</v>
      </c>
      <c r="Y330" s="30" t="s">
        <v>542</v>
      </c>
      <c r="Z330" s="30" t="s">
        <v>542</v>
      </c>
      <c r="AA330" s="30" t="s">
        <v>542</v>
      </c>
      <c r="AB330" s="30" t="s">
        <v>542</v>
      </c>
      <c r="AC330" s="30" t="s">
        <v>542</v>
      </c>
      <c r="AD330" s="30" t="s">
        <v>542</v>
      </c>
      <c r="AE330" s="30" t="s">
        <v>542</v>
      </c>
      <c r="AF330" s="30" t="s">
        <v>542</v>
      </c>
      <c r="AG330" s="30" t="s">
        <v>542</v>
      </c>
      <c r="AH330" s="30" t="s">
        <v>542</v>
      </c>
      <c r="AI330" s="30" t="s">
        <v>542</v>
      </c>
      <c r="AJ330" s="30" t="s">
        <v>542</v>
      </c>
      <c r="AK330" s="30" t="s">
        <v>542</v>
      </c>
      <c r="AL330" s="30" t="s">
        <v>542</v>
      </c>
      <c r="AM330" s="30" t="s">
        <v>542</v>
      </c>
      <c r="AN330" s="30" t="s">
        <v>542</v>
      </c>
      <c r="AO330" s="30" t="s">
        <v>542</v>
      </c>
      <c r="AP330" s="30" t="s">
        <v>542</v>
      </c>
      <c r="AQ330" s="30" t="s">
        <v>542</v>
      </c>
      <c r="AR330" s="30" t="s">
        <v>542</v>
      </c>
      <c r="AS330" s="30" t="s">
        <v>542</v>
      </c>
      <c r="AT330" s="30" t="s">
        <v>542</v>
      </c>
      <c r="AU330" s="30" t="s">
        <v>542</v>
      </c>
      <c r="AV330" s="30" t="s">
        <v>542</v>
      </c>
      <c r="AW330" s="30" t="s">
        <v>542</v>
      </c>
      <c r="AX330" s="30" t="s">
        <v>542</v>
      </c>
      <c r="AY330" s="30" t="s">
        <v>542</v>
      </c>
      <c r="AZ330" s="30" t="s">
        <v>542</v>
      </c>
      <c r="BA330" s="30" t="s">
        <v>542</v>
      </c>
      <c r="BB330" s="30" t="s">
        <v>542</v>
      </c>
      <c r="BC330" s="30" t="s">
        <v>542</v>
      </c>
      <c r="BD330" s="30" t="s">
        <v>542</v>
      </c>
      <c r="BE330" s="30" t="s">
        <v>542</v>
      </c>
      <c r="BF330" s="30" t="s">
        <v>542</v>
      </c>
      <c r="BG330" s="30" t="s">
        <v>542</v>
      </c>
      <c r="BH330" s="30" t="s">
        <v>542</v>
      </c>
      <c r="BI330" s="30" t="s">
        <v>542</v>
      </c>
      <c r="BJ330" s="30" t="s">
        <v>542</v>
      </c>
      <c r="BK330" s="30" t="s">
        <v>542</v>
      </c>
      <c r="BL330" s="30" t="s">
        <v>542</v>
      </c>
      <c r="BM330" s="30" t="s">
        <v>542</v>
      </c>
      <c r="BN330" s="30" t="s">
        <v>542</v>
      </c>
      <c r="BO330" s="30" t="s">
        <v>542</v>
      </c>
      <c r="BP330" s="30" t="s">
        <v>542</v>
      </c>
      <c r="BQ330" s="30" t="s">
        <v>542</v>
      </c>
      <c r="BR330" s="30" t="s">
        <v>542</v>
      </c>
      <c r="BS330" s="30" t="s">
        <v>542</v>
      </c>
      <c r="BT330" s="30" t="s">
        <v>542</v>
      </c>
      <c r="BU330" s="30" t="s">
        <v>542</v>
      </c>
      <c r="BV330" s="30" t="s">
        <v>542</v>
      </c>
      <c r="BW330" s="30" t="s">
        <v>542</v>
      </c>
      <c r="BX330" s="30" t="s">
        <v>542</v>
      </c>
      <c r="BY330" s="30" t="s">
        <v>542</v>
      </c>
      <c r="BZ330" s="30" t="s">
        <v>542</v>
      </c>
      <c r="CA330" s="30" t="s">
        <v>542</v>
      </c>
      <c r="CB330" s="30" t="s">
        <v>542</v>
      </c>
      <c r="CC330" s="30" t="s">
        <v>542</v>
      </c>
      <c r="CD330" s="30" t="s">
        <v>542</v>
      </c>
      <c r="CE330" s="30" t="s">
        <v>542</v>
      </c>
      <c r="CF330" s="30" t="s">
        <v>542</v>
      </c>
      <c r="CG330" s="30" t="s">
        <v>542</v>
      </c>
      <c r="CH330" s="30" t="s">
        <v>542</v>
      </c>
      <c r="CI330" s="30" t="s">
        <v>542</v>
      </c>
      <c r="CJ330" s="30" t="s">
        <v>542</v>
      </c>
      <c r="CK330" s="30" t="s">
        <v>542</v>
      </c>
      <c r="CL330" s="30" t="s">
        <v>542</v>
      </c>
      <c r="CM330" s="30" t="s">
        <v>542</v>
      </c>
      <c r="CN330" s="30" t="s">
        <v>542</v>
      </c>
      <c r="CO330" s="30"/>
      <c r="CP330" s="30"/>
      <c r="CQ330" s="30"/>
      <c r="CR330" s="30"/>
      <c r="CS330" s="30"/>
      <c r="CT330" s="30"/>
      <c r="CU330" s="30"/>
      <c r="CV330" s="30"/>
      <c r="CW330" s="30"/>
      <c r="CX330" s="30"/>
      <c r="CY330" s="30"/>
      <c r="CZ330" s="30"/>
      <c r="DA330" s="30"/>
      <c r="DB330" s="30"/>
      <c r="DC330" s="30"/>
      <c r="DD330" s="30"/>
      <c r="DE330" s="30"/>
      <c r="DF330" s="30"/>
      <c r="DG330" s="30"/>
      <c r="DH330" s="30"/>
      <c r="DI330" s="30"/>
      <c r="DJ330" s="30"/>
      <c r="DK330" s="30"/>
      <c r="DL330" s="30"/>
      <c r="DM330" s="30"/>
      <c r="DN330" s="30"/>
      <c r="DO330" s="30"/>
      <c r="DP330" s="30"/>
      <c r="DQ330" s="30"/>
      <c r="DR330" s="30"/>
    </row>
    <row r="331" spans="1:122" outlineLevel="1">
      <c r="B331" s="32"/>
      <c r="P331" s="126" t="str">
        <f>"Yearling "&amp;$B$194</f>
        <v>Yearling Standard (7mo)</v>
      </c>
      <c r="Q331" s="126"/>
      <c r="R331" s="126"/>
      <c r="S331" s="126"/>
      <c r="T331" s="126"/>
      <c r="U331" s="126"/>
      <c r="V331" s="126"/>
      <c r="W331" s="126" t="str">
        <f>"Yearling "&amp;$B$195</f>
        <v>Yearling Early</v>
      </c>
      <c r="X331" s="126"/>
      <c r="Y331" s="126"/>
      <c r="Z331" s="126"/>
      <c r="AA331" s="126"/>
      <c r="AB331" s="126"/>
      <c r="AC331" s="126"/>
      <c r="AD331" s="126" t="str">
        <f>"Yearling "&amp;$B$196</f>
        <v>Yearling Middle</v>
      </c>
      <c r="AE331" s="126"/>
      <c r="AF331" s="126"/>
      <c r="AG331" s="126"/>
      <c r="AH331" s="126"/>
      <c r="AI331" s="126"/>
      <c r="AJ331" s="126"/>
      <c r="AK331" s="126" t="str">
        <f>"Yearling "&amp;$B$197</f>
        <v>Yearling Late</v>
      </c>
      <c r="AL331" s="126"/>
      <c r="AM331" s="126"/>
      <c r="AN331" s="126"/>
      <c r="AO331" s="126"/>
      <c r="AP331" s="126"/>
      <c r="AQ331" s="126"/>
      <c r="AR331" s="126" t="str">
        <f>"Yearling "&amp;$B$198</f>
        <v>Yearling V. Late</v>
      </c>
      <c r="AS331" s="126"/>
      <c r="AT331" s="126"/>
      <c r="AU331" s="126"/>
      <c r="AV331" s="126"/>
      <c r="AW331" s="126"/>
      <c r="AX331" s="126"/>
      <c r="AY331" s="126" t="str">
        <f>"Yearling "&amp;$B$199</f>
        <v>Yearling 7mo with 0% mated</v>
      </c>
      <c r="AZ331" s="126"/>
      <c r="BA331" s="126"/>
      <c r="BB331" s="126"/>
      <c r="BC331" s="126"/>
      <c r="BD331" s="126"/>
      <c r="BE331" s="126"/>
      <c r="BF331" t="s">
        <v>1141</v>
      </c>
      <c r="BM331" t="s">
        <v>1142</v>
      </c>
      <c r="BT331" t="s">
        <v>1143</v>
      </c>
      <c r="CA331" t="s">
        <v>1144</v>
      </c>
      <c r="CH331" t="s">
        <v>1145</v>
      </c>
    </row>
    <row r="332" spans="1:122" outlineLevel="1">
      <c r="B332" s="32"/>
      <c r="O332" s="32" t="s">
        <v>1162</v>
      </c>
      <c r="P332" s="21">
        <v>1</v>
      </c>
      <c r="Q332" s="21">
        <v>1</v>
      </c>
      <c r="R332" s="21">
        <v>1</v>
      </c>
      <c r="S332" s="21">
        <v>1</v>
      </c>
      <c r="T332" s="21"/>
      <c r="U332" s="21"/>
      <c r="V332" s="21"/>
      <c r="W332" s="21">
        <v>2</v>
      </c>
      <c r="X332" s="21">
        <v>2</v>
      </c>
      <c r="Y332" s="21">
        <v>2</v>
      </c>
      <c r="Z332" s="21">
        <v>2</v>
      </c>
      <c r="AA332" s="21"/>
      <c r="AB332" s="21"/>
      <c r="AC332" s="21"/>
      <c r="AD332" s="21">
        <v>3</v>
      </c>
      <c r="AE332" s="21">
        <v>3</v>
      </c>
      <c r="AF332" s="21">
        <v>3</v>
      </c>
      <c r="AG332" s="21">
        <v>3</v>
      </c>
      <c r="AH332" s="21"/>
      <c r="AI332" s="21"/>
      <c r="AJ332" s="21"/>
      <c r="AK332" s="21">
        <v>4</v>
      </c>
      <c r="AL332" s="21">
        <v>4</v>
      </c>
      <c r="AM332" s="21">
        <v>4</v>
      </c>
      <c r="AN332" s="21">
        <v>4</v>
      </c>
      <c r="AO332" s="21"/>
      <c r="AP332" s="21"/>
      <c r="AQ332" s="21"/>
      <c r="AR332" s="21">
        <v>5</v>
      </c>
      <c r="AS332" s="21">
        <v>5</v>
      </c>
      <c r="AT332" s="21">
        <v>5</v>
      </c>
      <c r="AU332" s="21">
        <v>5</v>
      </c>
      <c r="AV332" s="21"/>
      <c r="AW332" s="21"/>
      <c r="AX332" s="21"/>
      <c r="AY332" s="21">
        <v>6</v>
      </c>
      <c r="AZ332" s="21">
        <v>6</v>
      </c>
      <c r="BA332" s="21">
        <v>6</v>
      </c>
      <c r="BB332" s="21">
        <v>6</v>
      </c>
      <c r="BC332" s="21"/>
      <c r="BD332" s="21"/>
      <c r="BE332" s="21"/>
      <c r="BF332" s="21">
        <v>1</v>
      </c>
      <c r="BG332" s="21">
        <v>1</v>
      </c>
      <c r="BH332" s="21">
        <v>1</v>
      </c>
      <c r="BI332" s="21"/>
      <c r="BJ332" s="21"/>
      <c r="BK332" s="21"/>
      <c r="BL332" s="21"/>
      <c r="BM332" s="21">
        <v>1</v>
      </c>
      <c r="BN332" s="21">
        <v>1</v>
      </c>
      <c r="BO332" s="21">
        <v>1</v>
      </c>
      <c r="BP332" s="21"/>
      <c r="BQ332" s="21"/>
      <c r="BR332" s="21"/>
      <c r="BS332" s="21"/>
      <c r="BT332" s="21">
        <v>1</v>
      </c>
      <c r="BU332" s="21">
        <v>1</v>
      </c>
      <c r="BV332" s="21">
        <v>1</v>
      </c>
      <c r="BW332" s="21"/>
      <c r="BX332" s="21"/>
      <c r="BY332" s="21"/>
      <c r="BZ332" s="21"/>
      <c r="CA332" s="21">
        <v>1</v>
      </c>
      <c r="CB332" s="21">
        <v>1</v>
      </c>
      <c r="CC332" s="21">
        <v>1</v>
      </c>
      <c r="CD332" s="21"/>
      <c r="CE332" s="21"/>
      <c r="CF332" s="21"/>
      <c r="CG332" s="21"/>
      <c r="CH332" s="21">
        <v>1</v>
      </c>
      <c r="CI332" s="21">
        <v>1</v>
      </c>
      <c r="CJ332" s="21">
        <v>1</v>
      </c>
      <c r="CK332" s="21"/>
      <c r="CL332" s="21"/>
      <c r="CM332" s="21"/>
      <c r="CN332" s="21"/>
    </row>
    <row r="333" spans="1:122" outlineLevel="1">
      <c r="B333" s="32"/>
      <c r="O333" s="32" t="s">
        <v>1163</v>
      </c>
      <c r="P333" s="21">
        <v>2</v>
      </c>
      <c r="Q333" s="21">
        <v>3</v>
      </c>
      <c r="R333" s="21">
        <v>4</v>
      </c>
      <c r="S333" s="21">
        <v>5</v>
      </c>
      <c r="T333" s="21"/>
      <c r="U333" s="21"/>
      <c r="V333" s="21"/>
      <c r="W333" s="21">
        <v>2</v>
      </c>
      <c r="X333" s="21">
        <v>3</v>
      </c>
      <c r="Y333" s="21">
        <v>4</v>
      </c>
      <c r="Z333" s="21">
        <v>5</v>
      </c>
      <c r="AA333" s="21"/>
      <c r="AB333" s="21"/>
      <c r="AC333" s="21"/>
      <c r="AD333" s="21">
        <v>2</v>
      </c>
      <c r="AE333" s="21">
        <v>3</v>
      </c>
      <c r="AF333" s="21">
        <v>4</v>
      </c>
      <c r="AG333" s="21">
        <v>5</v>
      </c>
      <c r="AH333" s="21"/>
      <c r="AI333" s="21"/>
      <c r="AJ333" s="21"/>
      <c r="AK333" s="21">
        <v>2</v>
      </c>
      <c r="AL333" s="21">
        <v>3</v>
      </c>
      <c r="AM333" s="21">
        <v>4</v>
      </c>
      <c r="AN333" s="21">
        <v>5</v>
      </c>
      <c r="AO333" s="21"/>
      <c r="AP333" s="21"/>
      <c r="AQ333" s="21"/>
      <c r="AR333" s="21">
        <v>2</v>
      </c>
      <c r="AS333" s="21">
        <v>3</v>
      </c>
      <c r="AT333" s="21">
        <v>4</v>
      </c>
      <c r="AU333" s="21">
        <v>5</v>
      </c>
      <c r="AV333" s="21"/>
      <c r="AW333" s="21"/>
      <c r="AX333" s="21"/>
      <c r="AY333" s="21">
        <v>2</v>
      </c>
      <c r="AZ333" s="21">
        <v>3</v>
      </c>
      <c r="BA333" s="21">
        <v>4</v>
      </c>
      <c r="BB333" s="21">
        <v>5</v>
      </c>
      <c r="BC333" s="21"/>
      <c r="BD333" s="21"/>
      <c r="BE333" s="21"/>
    </row>
    <row r="334" spans="1:122" outlineLevel="1">
      <c r="P334" s="219">
        <f>INDEX(i.Periods,P$333,1+d.TOL+3*(P$332-1))</f>
        <v>49</v>
      </c>
      <c r="Q334" s="219">
        <f>INDEX(i.Periods,Q$333,1+d.TOL+3*(Q$332-1))</f>
        <v>54</v>
      </c>
      <c r="R334" s="219">
        <f>INDEX(i.Periods,R$333,1+d.TOL+3*(R$332-1))</f>
        <v>62</v>
      </c>
      <c r="S334" s="219">
        <f>INDEX(i.Periods,S$333,1+d.TOL+3*(S$332-1))</f>
        <v>76</v>
      </c>
      <c r="T334" s="219"/>
      <c r="U334" s="219"/>
      <c r="V334" s="219"/>
      <c r="W334" s="219">
        <f>INDEX(i.Periods,W$333,1+d.TOL+3*(W$332-1))</f>
        <v>51</v>
      </c>
      <c r="X334" s="219">
        <f>INDEX(i.Periods,X$333,1+d.TOL+3*(X$332-1))</f>
        <v>56</v>
      </c>
      <c r="Y334" s="219">
        <f>INDEX(i.Periods,Y$333,1+d.TOL+3*(Y$332-1))</f>
        <v>64</v>
      </c>
      <c r="Z334" s="219">
        <f>INDEX(i.Periods,Z$333,1+d.TOL+3*(Z$332-1))</f>
        <v>78</v>
      </c>
      <c r="AA334" s="219"/>
      <c r="AB334" s="219"/>
      <c r="AC334" s="219"/>
      <c r="AD334" s="219">
        <f>INDEX(i.Periods,AD$333,1+d.TOL+3*(AD$332-1))</f>
        <v>54</v>
      </c>
      <c r="AE334" s="219">
        <f>INDEX(i.Periods,AE$333,1+d.TOL+3*(AE$332-1))</f>
        <v>59</v>
      </c>
      <c r="AF334" s="219">
        <f>INDEX(i.Periods,AF$333,1+d.TOL+3*(AF$332-1))</f>
        <v>67</v>
      </c>
      <c r="AG334" s="219">
        <f>INDEX(i.Periods,AG$333,1+d.TOL+3*(AG$332-1))</f>
        <v>81</v>
      </c>
      <c r="AH334" s="219"/>
      <c r="AI334" s="219"/>
      <c r="AJ334" s="219"/>
      <c r="AK334" s="219">
        <f>INDEX(i.Periods,AK$333,1+d.TOL+3*(AK$332-1))</f>
        <v>56</v>
      </c>
      <c r="AL334" s="219">
        <f>INDEX(i.Periods,AL$333,1+d.TOL+3*(AL$332-1))</f>
        <v>61</v>
      </c>
      <c r="AM334" s="219">
        <f>INDEX(i.Periods,AM$333,1+d.TOL+3*(AM$332-1))</f>
        <v>69</v>
      </c>
      <c r="AN334" s="219">
        <f>INDEX(i.Periods,AN$333,1+d.TOL+3*(AN$332-1))</f>
        <v>83</v>
      </c>
      <c r="AO334" s="219"/>
      <c r="AP334" s="219"/>
      <c r="AQ334" s="219"/>
      <c r="AR334" s="219">
        <f>INDEX(i.Periods,AR$333,1+d.TOL+3*(AR$332-1))</f>
        <v>58</v>
      </c>
      <c r="AS334" s="219">
        <f>INDEX(i.Periods,AS$333,1+d.TOL+3*(AS$332-1))</f>
        <v>63</v>
      </c>
      <c r="AT334" s="219">
        <f>INDEX(i.Periods,AT$333,1+d.TOL+3*(AT$332-1))</f>
        <v>71</v>
      </c>
      <c r="AU334" s="219">
        <f>INDEX(i.Periods,AU$333,1+d.TOL+3*(AU$332-1))</f>
        <v>85</v>
      </c>
      <c r="AV334" s="219"/>
      <c r="AW334" s="219"/>
      <c r="AX334" s="219"/>
      <c r="AY334" s="219">
        <f>INDEX(i.Periods,AY$333,1+d.TOL+3*(AY$332-1))</f>
        <v>49</v>
      </c>
      <c r="AZ334" s="219">
        <f>INDEX(i.Periods,AZ$333,1+d.TOL+3*(AZ$332-1))</f>
        <v>54</v>
      </c>
      <c r="BA334" s="219">
        <f>INDEX(i.Periods,BA$333,1+d.TOL+3*(BA$332-1))</f>
        <v>62</v>
      </c>
      <c r="BB334" s="219">
        <f>INDEX(i.Periods,BB$333,1+d.TOL+3*(BB$332-1))</f>
        <v>76</v>
      </c>
      <c r="BC334" s="219"/>
      <c r="BD334" s="219"/>
      <c r="BE334" s="219"/>
      <c r="BF334" s="267">
        <f>P334+52</f>
        <v>101</v>
      </c>
      <c r="BG334" s="267">
        <f>R334+52</f>
        <v>114</v>
      </c>
      <c r="BH334" s="267">
        <f>S334+52</f>
        <v>128</v>
      </c>
      <c r="BI334" s="21"/>
      <c r="BJ334" s="21"/>
      <c r="BK334" s="21"/>
      <c r="BL334" s="21"/>
      <c r="BM334" s="268">
        <f>BF334+52</f>
        <v>153</v>
      </c>
      <c r="BN334" s="268">
        <f>BG334+52</f>
        <v>166</v>
      </c>
      <c r="BO334" s="268">
        <f>BH334+52</f>
        <v>180</v>
      </c>
      <c r="BP334" s="21"/>
      <c r="BQ334" s="21"/>
      <c r="BR334" s="21"/>
      <c r="BS334" s="21"/>
      <c r="BT334" s="268">
        <f>BM334+52</f>
        <v>205</v>
      </c>
      <c r="BU334" s="268">
        <f>BN334+52</f>
        <v>218</v>
      </c>
      <c r="BV334" s="268">
        <f>BO334+52</f>
        <v>232</v>
      </c>
      <c r="BW334" s="21"/>
      <c r="BX334" s="21"/>
      <c r="BY334" s="21"/>
      <c r="BZ334" s="21"/>
      <c r="CA334" s="268">
        <f>BT334+52</f>
        <v>257</v>
      </c>
      <c r="CB334" s="268">
        <f>BU334+52</f>
        <v>270</v>
      </c>
      <c r="CC334" s="268">
        <f>BV334+52</f>
        <v>284</v>
      </c>
      <c r="CD334" s="21"/>
      <c r="CE334" s="21"/>
      <c r="CF334" s="21"/>
      <c r="CG334" s="21"/>
      <c r="CH334" s="268">
        <f>CA334+52</f>
        <v>309</v>
      </c>
      <c r="CI334" s="268">
        <f>CB334+52</f>
        <v>322</v>
      </c>
      <c r="CJ334" s="268">
        <f>CC334+52</f>
        <v>336</v>
      </c>
      <c r="CK334" s="21"/>
      <c r="CL334" s="21"/>
      <c r="CM334" s="21"/>
      <c r="CN334" s="21"/>
    </row>
    <row r="335" spans="1:122" outlineLevel="1">
      <c r="C335" s="135" t="s">
        <v>1095</v>
      </c>
      <c r="D335" s="135" t="s">
        <v>1094</v>
      </c>
      <c r="E335" s="135" t="s">
        <v>1093</v>
      </c>
      <c r="F335" s="135" t="s">
        <v>1092</v>
      </c>
      <c r="G335" s="135" t="s">
        <v>1093</v>
      </c>
      <c r="H335" s="135" t="s">
        <v>1092</v>
      </c>
      <c r="I335" s="135" t="s">
        <v>1091</v>
      </c>
      <c r="J335" s="135"/>
      <c r="K335" s="135"/>
      <c r="L335" s="135"/>
      <c r="M335" s="135"/>
      <c r="P335" s="267" t="str">
        <f>Q334&amp;":"&amp;R334</f>
        <v>54:62</v>
      </c>
      <c r="Q335" s="267" t="str">
        <f>R334&amp;":"&amp;S334</f>
        <v>62:76</v>
      </c>
      <c r="R335" s="269" t="str">
        <f>Q335</f>
        <v>62:76</v>
      </c>
      <c r="S335" s="269" t="str">
        <f>R335</f>
        <v>62:76</v>
      </c>
      <c r="T335" s="269" t="str">
        <f>S335</f>
        <v>62:76</v>
      </c>
      <c r="U335" s="269" t="str">
        <f>T335</f>
        <v>62:76</v>
      </c>
      <c r="V335" s="269" t="str">
        <f>U335</f>
        <v>62:76</v>
      </c>
      <c r="W335" s="267" t="str">
        <f>X334&amp;":"&amp;Y334</f>
        <v>56:64</v>
      </c>
      <c r="X335" s="267" t="str">
        <f>Y334&amp;":"&amp;Z334</f>
        <v>64:78</v>
      </c>
      <c r="Y335" s="269" t="str">
        <f>X335</f>
        <v>64:78</v>
      </c>
      <c r="Z335" s="269" t="str">
        <f>Y335</f>
        <v>64:78</v>
      </c>
      <c r="AA335" s="269" t="str">
        <f>Z335</f>
        <v>64:78</v>
      </c>
      <c r="AB335" s="269" t="str">
        <f>AA335</f>
        <v>64:78</v>
      </c>
      <c r="AC335" s="269" t="str">
        <f>AB335</f>
        <v>64:78</v>
      </c>
      <c r="AD335" s="267" t="str">
        <f>AE334&amp;":"&amp;AF334</f>
        <v>59:67</v>
      </c>
      <c r="AE335" s="267" t="str">
        <f>AF334&amp;":"&amp;AG334</f>
        <v>67:81</v>
      </c>
      <c r="AF335" s="269" t="str">
        <f t="shared" ref="AF335:AJ335" si="266">AE335</f>
        <v>67:81</v>
      </c>
      <c r="AG335" s="269" t="str">
        <f t="shared" si="266"/>
        <v>67:81</v>
      </c>
      <c r="AH335" s="269" t="str">
        <f t="shared" si="266"/>
        <v>67:81</v>
      </c>
      <c r="AI335" s="269" t="str">
        <f t="shared" si="266"/>
        <v>67:81</v>
      </c>
      <c r="AJ335" s="269" t="str">
        <f t="shared" si="266"/>
        <v>67:81</v>
      </c>
      <c r="AK335" s="267" t="str">
        <f>AL334&amp;":"&amp;AM334</f>
        <v>61:69</v>
      </c>
      <c r="AL335" s="267" t="str">
        <f>AM334&amp;":"&amp;AN334</f>
        <v>69:83</v>
      </c>
      <c r="AM335" s="269" t="str">
        <f t="shared" ref="AM335:AQ335" si="267">AL335</f>
        <v>69:83</v>
      </c>
      <c r="AN335" s="269" t="str">
        <f t="shared" si="267"/>
        <v>69:83</v>
      </c>
      <c r="AO335" s="269" t="str">
        <f t="shared" si="267"/>
        <v>69:83</v>
      </c>
      <c r="AP335" s="269" t="str">
        <f t="shared" si="267"/>
        <v>69:83</v>
      </c>
      <c r="AQ335" s="269" t="str">
        <f t="shared" si="267"/>
        <v>69:83</v>
      </c>
      <c r="AR335" s="267" t="str">
        <f>AS334&amp;":"&amp;AT334</f>
        <v>63:71</v>
      </c>
      <c r="AS335" s="267" t="str">
        <f>AT334&amp;":"&amp;AU334</f>
        <v>71:85</v>
      </c>
      <c r="AT335" s="269" t="str">
        <f t="shared" ref="AT335" si="268">AS335</f>
        <v>71:85</v>
      </c>
      <c r="AU335" s="269" t="str">
        <f t="shared" ref="AU335" si="269">AT335</f>
        <v>71:85</v>
      </c>
      <c r="AV335" s="269" t="str">
        <f t="shared" ref="AV335" si="270">AU335</f>
        <v>71:85</v>
      </c>
      <c r="AW335" s="269" t="str">
        <f t="shared" ref="AW335" si="271">AV335</f>
        <v>71:85</v>
      </c>
      <c r="AX335" s="269" t="str">
        <f t="shared" ref="AX335" si="272">AW335</f>
        <v>71:85</v>
      </c>
      <c r="AY335" s="267" t="str">
        <f>AZ334&amp;":"&amp;BA334</f>
        <v>54:62</v>
      </c>
      <c r="AZ335" s="267" t="str">
        <f>BA334&amp;":"&amp;BB334</f>
        <v>62:76</v>
      </c>
      <c r="BA335" s="269" t="str">
        <f t="shared" ref="BA335:BE335" si="273">AZ335</f>
        <v>62:76</v>
      </c>
      <c r="BB335" s="269" t="str">
        <f t="shared" si="273"/>
        <v>62:76</v>
      </c>
      <c r="BC335" s="269" t="str">
        <f t="shared" si="273"/>
        <v>62:76</v>
      </c>
      <c r="BD335" s="269" t="str">
        <f t="shared" si="273"/>
        <v>62:76</v>
      </c>
      <c r="BE335" s="269" t="str">
        <f t="shared" si="273"/>
        <v>62:76</v>
      </c>
      <c r="BF335" s="268" t="str">
        <f>BF334&amp;":"&amp;BG334</f>
        <v>101:114</v>
      </c>
      <c r="BG335" s="268" t="str">
        <f>BG334&amp;":"&amp;BH334</f>
        <v>114:128</v>
      </c>
      <c r="BH335" s="269" t="str">
        <f t="shared" ref="BH335:BL335" si="274">BG335</f>
        <v>114:128</v>
      </c>
      <c r="BI335" s="269" t="str">
        <f t="shared" si="274"/>
        <v>114:128</v>
      </c>
      <c r="BJ335" s="269" t="str">
        <f t="shared" si="274"/>
        <v>114:128</v>
      </c>
      <c r="BK335" s="269" t="str">
        <f t="shared" si="274"/>
        <v>114:128</v>
      </c>
      <c r="BL335" s="269" t="str">
        <f t="shared" si="274"/>
        <v>114:128</v>
      </c>
      <c r="BM335" s="268" t="str">
        <f>BM334&amp;":"&amp;BN334</f>
        <v>153:166</v>
      </c>
      <c r="BN335" s="268" t="str">
        <f>BN334&amp;":"&amp;BO334</f>
        <v>166:180</v>
      </c>
      <c r="BO335" s="269" t="str">
        <f t="shared" ref="BO335:BS335" si="275">BN335</f>
        <v>166:180</v>
      </c>
      <c r="BP335" s="269" t="str">
        <f t="shared" si="275"/>
        <v>166:180</v>
      </c>
      <c r="BQ335" s="269" t="str">
        <f t="shared" si="275"/>
        <v>166:180</v>
      </c>
      <c r="BR335" s="269" t="str">
        <f t="shared" si="275"/>
        <v>166:180</v>
      </c>
      <c r="BS335" s="269" t="str">
        <f t="shared" si="275"/>
        <v>166:180</v>
      </c>
      <c r="BT335" s="268" t="str">
        <f>BT334&amp;":"&amp;BU334</f>
        <v>205:218</v>
      </c>
      <c r="BU335" s="268" t="str">
        <f>BU334&amp;":"&amp;BV334</f>
        <v>218:232</v>
      </c>
      <c r="BV335" s="269" t="str">
        <f t="shared" ref="BV335:BZ335" si="276">BU335</f>
        <v>218:232</v>
      </c>
      <c r="BW335" s="269" t="str">
        <f t="shared" si="276"/>
        <v>218:232</v>
      </c>
      <c r="BX335" s="269" t="str">
        <f t="shared" si="276"/>
        <v>218:232</v>
      </c>
      <c r="BY335" s="269" t="str">
        <f t="shared" si="276"/>
        <v>218:232</v>
      </c>
      <c r="BZ335" s="269" t="str">
        <f t="shared" si="276"/>
        <v>218:232</v>
      </c>
      <c r="CA335" s="268" t="str">
        <f>CA334&amp;":"&amp;CB334</f>
        <v>257:270</v>
      </c>
      <c r="CB335" s="268" t="str">
        <f>CB334&amp;":"&amp;CC334</f>
        <v>270:284</v>
      </c>
      <c r="CC335" s="269" t="str">
        <f t="shared" ref="CC335:CG335" si="277">CB335</f>
        <v>270:284</v>
      </c>
      <c r="CD335" s="269" t="str">
        <f t="shared" si="277"/>
        <v>270:284</v>
      </c>
      <c r="CE335" s="269" t="str">
        <f t="shared" si="277"/>
        <v>270:284</v>
      </c>
      <c r="CF335" s="269" t="str">
        <f t="shared" si="277"/>
        <v>270:284</v>
      </c>
      <c r="CG335" s="269" t="str">
        <f t="shared" si="277"/>
        <v>270:284</v>
      </c>
      <c r="CH335" s="268" t="str">
        <f>CH334&amp;":"&amp;CI334</f>
        <v>309:322</v>
      </c>
      <c r="CI335" s="268" t="str">
        <f>CI334&amp;":"&amp;CJ334</f>
        <v>322:336</v>
      </c>
      <c r="CJ335" s="269" t="str">
        <f t="shared" ref="CJ335:CN335" si="278">CI335</f>
        <v>322:336</v>
      </c>
      <c r="CK335" s="269" t="str">
        <f t="shared" si="278"/>
        <v>322:336</v>
      </c>
      <c r="CL335" s="269" t="str">
        <f t="shared" si="278"/>
        <v>322:336</v>
      </c>
      <c r="CM335" s="269" t="str">
        <f t="shared" si="278"/>
        <v>322:336</v>
      </c>
      <c r="CN335" s="269" t="str">
        <f t="shared" si="278"/>
        <v>322:336</v>
      </c>
    </row>
    <row r="336" spans="1:122" outlineLevel="1">
      <c r="A336" s="21"/>
      <c r="B336" t="s">
        <v>1164</v>
      </c>
      <c r="C336" s="245" t="s">
        <v>6</v>
      </c>
      <c r="D336" s="245" t="str">
        <f>C336</f>
        <v>0:1</v>
      </c>
      <c r="E336" s="244" t="s">
        <v>8</v>
      </c>
      <c r="F336" s="244" t="s">
        <v>168</v>
      </c>
      <c r="G336" s="244" t="s">
        <v>183</v>
      </c>
      <c r="H336" s="244" t="s">
        <v>246</v>
      </c>
      <c r="I336" s="244" t="s">
        <v>248</v>
      </c>
      <c r="J336" s="244"/>
      <c r="K336" s="244"/>
      <c r="L336" s="244"/>
      <c r="M336" s="244"/>
      <c r="N336" s="241"/>
      <c r="O336" s="241"/>
      <c r="P336" s="243" t="str">
        <f>C336</f>
        <v>0:1</v>
      </c>
      <c r="Q336" s="243" t="str">
        <f>D336</f>
        <v>0:1</v>
      </c>
      <c r="R336" s="242" t="str">
        <f>LEFT(E336,FIND(":",E336)-1)+i.TOLoffset_r2*(d.TOL-1)&amp;":"&amp;RIGHT(E336,LEN(E336)-FIND(":",E336))+i.TOLoffset_r2*(d.TOL-1)</f>
        <v>2:3</v>
      </c>
      <c r="S336" s="242" t="str">
        <f>LEFT(F336,FIND(":",F336)-1)+i.TOLoffset_r2*(d.TOL-1)&amp;":"&amp;RIGHT(F336,LEN(F336)-FIND(":",F336))+i.TOLoffset_r2*(d.TOL-1)</f>
        <v>3:4</v>
      </c>
      <c r="T336" s="242" t="str">
        <f>LEFT(G336,FIND(":",G336)-1)+i.TOLoffset_r2*(d.TOL-1)&amp;":"&amp;RIGHT(G336,LEN(G336)-FIND(":",G336))+i.TOLoffset_r2*(d.TOL-1)</f>
        <v>4:5</v>
      </c>
      <c r="U336" s="242" t="str">
        <f>LEFT(H336,FIND(":",H336)-1)+i.TOLoffset_r2*(d.TOL-1)&amp;":"&amp;RIGHT(H336,LEN(H336)-FIND(":",H336))+i.TOLoffset_r2*(d.TOL-1)</f>
        <v>5:6</v>
      </c>
      <c r="V336" s="242" t="str">
        <f>LEFT(I336,FIND(":",I336)-1)+i.TOLoffset_r2*(d.TOL-1)&amp;":"&amp;RIGHT(I336,LEN(I336)-FIND(":",I336))+i.TOLoffset_r2*(d.TOL-1)</f>
        <v>6:7</v>
      </c>
      <c r="W336" s="266" t="str">
        <f>P336</f>
        <v>0:1</v>
      </c>
      <c r="X336" s="266" t="str">
        <f t="shared" ref="X336:CN336" si="279">Q336</f>
        <v>0:1</v>
      </c>
      <c r="Y336" s="266" t="str">
        <f t="shared" si="279"/>
        <v>2:3</v>
      </c>
      <c r="Z336" s="266" t="str">
        <f t="shared" si="279"/>
        <v>3:4</v>
      </c>
      <c r="AA336" s="266" t="str">
        <f t="shared" si="279"/>
        <v>4:5</v>
      </c>
      <c r="AB336" s="266" t="str">
        <f t="shared" si="279"/>
        <v>5:6</v>
      </c>
      <c r="AC336" s="266" t="str">
        <f t="shared" si="279"/>
        <v>6:7</v>
      </c>
      <c r="AD336" s="266" t="str">
        <f t="shared" si="279"/>
        <v>0:1</v>
      </c>
      <c r="AE336" s="266" t="str">
        <f t="shared" si="279"/>
        <v>0:1</v>
      </c>
      <c r="AF336" s="266" t="str">
        <f t="shared" si="279"/>
        <v>2:3</v>
      </c>
      <c r="AG336" s="266" t="str">
        <f t="shared" si="279"/>
        <v>3:4</v>
      </c>
      <c r="AH336" s="266" t="str">
        <f t="shared" si="279"/>
        <v>4:5</v>
      </c>
      <c r="AI336" s="266" t="str">
        <f t="shared" si="279"/>
        <v>5:6</v>
      </c>
      <c r="AJ336" s="266" t="str">
        <f t="shared" si="279"/>
        <v>6:7</v>
      </c>
      <c r="AK336" s="266" t="str">
        <f t="shared" si="279"/>
        <v>0:1</v>
      </c>
      <c r="AL336" s="266" t="str">
        <f t="shared" si="279"/>
        <v>0:1</v>
      </c>
      <c r="AM336" s="266" t="str">
        <f t="shared" si="279"/>
        <v>2:3</v>
      </c>
      <c r="AN336" s="266" t="str">
        <f t="shared" si="279"/>
        <v>3:4</v>
      </c>
      <c r="AO336" s="266" t="str">
        <f t="shared" si="279"/>
        <v>4:5</v>
      </c>
      <c r="AP336" s="266" t="str">
        <f t="shared" si="279"/>
        <v>5:6</v>
      </c>
      <c r="AQ336" s="266" t="str">
        <f t="shared" si="279"/>
        <v>6:7</v>
      </c>
      <c r="AR336" s="266" t="str">
        <f t="shared" ref="AR336:BE336" si="280">AD336</f>
        <v>0:1</v>
      </c>
      <c r="AS336" s="266" t="str">
        <f t="shared" si="280"/>
        <v>0:1</v>
      </c>
      <c r="AT336" s="266" t="str">
        <f t="shared" si="280"/>
        <v>2:3</v>
      </c>
      <c r="AU336" s="266" t="str">
        <f t="shared" si="280"/>
        <v>3:4</v>
      </c>
      <c r="AV336" s="266" t="str">
        <f t="shared" si="280"/>
        <v>4:5</v>
      </c>
      <c r="AW336" s="266" t="str">
        <f t="shared" si="280"/>
        <v>5:6</v>
      </c>
      <c r="AX336" s="266" t="str">
        <f t="shared" si="280"/>
        <v>6:7</v>
      </c>
      <c r="AY336" s="266" t="str">
        <f t="shared" si="280"/>
        <v>0:1</v>
      </c>
      <c r="AZ336" s="266" t="str">
        <f t="shared" si="280"/>
        <v>0:1</v>
      </c>
      <c r="BA336" s="266" t="str">
        <f t="shared" si="280"/>
        <v>2:3</v>
      </c>
      <c r="BB336" s="266" t="str">
        <f t="shared" si="280"/>
        <v>3:4</v>
      </c>
      <c r="BC336" s="266" t="str">
        <f t="shared" si="280"/>
        <v>4:5</v>
      </c>
      <c r="BD336" s="266" t="str">
        <f t="shared" si="280"/>
        <v>5:6</v>
      </c>
      <c r="BE336" s="266" t="str">
        <f t="shared" si="280"/>
        <v>6:7</v>
      </c>
      <c r="BF336" s="266" t="str">
        <f t="shared" si="279"/>
        <v>0:1</v>
      </c>
      <c r="BG336" s="266" t="str">
        <f t="shared" si="279"/>
        <v>0:1</v>
      </c>
      <c r="BH336" s="266" t="str">
        <f t="shared" si="279"/>
        <v>2:3</v>
      </c>
      <c r="BI336" s="266" t="str">
        <f t="shared" si="279"/>
        <v>3:4</v>
      </c>
      <c r="BJ336" s="266" t="str">
        <f t="shared" si="279"/>
        <v>4:5</v>
      </c>
      <c r="BK336" s="266" t="str">
        <f t="shared" si="279"/>
        <v>5:6</v>
      </c>
      <c r="BL336" s="266" t="str">
        <f t="shared" si="279"/>
        <v>6:7</v>
      </c>
      <c r="BM336" s="266" t="str">
        <f t="shared" si="279"/>
        <v>0:1</v>
      </c>
      <c r="BN336" s="266" t="str">
        <f t="shared" si="279"/>
        <v>0:1</v>
      </c>
      <c r="BO336" s="266" t="str">
        <f t="shared" si="279"/>
        <v>2:3</v>
      </c>
      <c r="BP336" s="266" t="str">
        <f t="shared" si="279"/>
        <v>3:4</v>
      </c>
      <c r="BQ336" s="266" t="str">
        <f t="shared" si="279"/>
        <v>4:5</v>
      </c>
      <c r="BR336" s="266" t="str">
        <f t="shared" si="279"/>
        <v>5:6</v>
      </c>
      <c r="BS336" s="266" t="str">
        <f t="shared" si="279"/>
        <v>6:7</v>
      </c>
      <c r="BT336" s="266" t="str">
        <f t="shared" si="279"/>
        <v>0:1</v>
      </c>
      <c r="BU336" s="266" t="str">
        <f t="shared" si="279"/>
        <v>0:1</v>
      </c>
      <c r="BV336" s="266" t="str">
        <f t="shared" si="279"/>
        <v>2:3</v>
      </c>
      <c r="BW336" s="266" t="str">
        <f t="shared" si="279"/>
        <v>3:4</v>
      </c>
      <c r="BX336" s="266" t="str">
        <f t="shared" si="279"/>
        <v>4:5</v>
      </c>
      <c r="BY336" s="266" t="str">
        <f t="shared" si="279"/>
        <v>5:6</v>
      </c>
      <c r="BZ336" s="266" t="str">
        <f t="shared" si="279"/>
        <v>6:7</v>
      </c>
      <c r="CA336" s="266" t="str">
        <f t="shared" si="279"/>
        <v>0:1</v>
      </c>
      <c r="CB336" s="266" t="str">
        <f t="shared" si="279"/>
        <v>0:1</v>
      </c>
      <c r="CC336" s="266" t="str">
        <f t="shared" si="279"/>
        <v>2:3</v>
      </c>
      <c r="CD336" s="266" t="str">
        <f t="shared" si="279"/>
        <v>3:4</v>
      </c>
      <c r="CE336" s="266" t="str">
        <f t="shared" si="279"/>
        <v>4:5</v>
      </c>
      <c r="CF336" s="266" t="str">
        <f t="shared" si="279"/>
        <v>5:6</v>
      </c>
      <c r="CG336" s="266" t="str">
        <f t="shared" si="279"/>
        <v>6:7</v>
      </c>
      <c r="CH336" s="266" t="str">
        <f t="shared" si="279"/>
        <v>0:1</v>
      </c>
      <c r="CI336" s="266" t="str">
        <f t="shared" si="279"/>
        <v>0:1</v>
      </c>
      <c r="CJ336" s="266" t="str">
        <f t="shared" si="279"/>
        <v>2:3</v>
      </c>
      <c r="CK336" s="266" t="str">
        <f t="shared" si="279"/>
        <v>3:4</v>
      </c>
      <c r="CL336" s="266" t="str">
        <f t="shared" si="279"/>
        <v>4:5</v>
      </c>
      <c r="CM336" s="266" t="str">
        <f t="shared" si="279"/>
        <v>5:6</v>
      </c>
      <c r="CN336" s="266" t="str">
        <f t="shared" si="279"/>
        <v>6:7</v>
      </c>
    </row>
    <row r="337" spans="1:92" ht="56.25" outlineLevel="1">
      <c r="A337" s="21"/>
      <c r="C337" s="30"/>
      <c r="D337" s="30"/>
      <c r="E337" s="30"/>
      <c r="F337" s="30"/>
      <c r="G337" s="30"/>
      <c r="H337" s="30"/>
      <c r="I337" s="30"/>
      <c r="J337" s="30"/>
      <c r="K337" s="30"/>
      <c r="L337" s="30"/>
      <c r="M337" s="30"/>
      <c r="N337" s="30"/>
      <c r="O337" s="30"/>
      <c r="P337" s="265" t="str">
        <f t="shared" ref="P337:Q337" si="281">P336&amp;", "&amp;P$335</f>
        <v>0:1, 54:62</v>
      </c>
      <c r="Q337" s="265" t="str">
        <f t="shared" si="281"/>
        <v>0:1, 62:76</v>
      </c>
      <c r="R337" s="265" t="str">
        <f>R336&amp;", "&amp;R$335</f>
        <v>2:3, 62:76</v>
      </c>
      <c r="S337" s="265" t="str">
        <f>S336&amp;", "&amp;S$335</f>
        <v>3:4, 62:76</v>
      </c>
      <c r="T337" s="265" t="str">
        <f>T336&amp;", "&amp;T$335</f>
        <v>4:5, 62:76</v>
      </c>
      <c r="U337" s="265" t="str">
        <f>U336&amp;", "&amp;U$335</f>
        <v>5:6, 62:76</v>
      </c>
      <c r="V337" s="265" t="str">
        <f>V336&amp;", "&amp;V$335</f>
        <v>6:7, 62:76</v>
      </c>
      <c r="W337" s="265" t="str">
        <f t="shared" ref="W337:BE337" si="282">W336&amp;", "&amp;W$335</f>
        <v>0:1, 56:64</v>
      </c>
      <c r="X337" s="265" t="str">
        <f t="shared" si="282"/>
        <v>0:1, 64:78</v>
      </c>
      <c r="Y337" s="265" t="str">
        <f t="shared" si="282"/>
        <v>2:3, 64:78</v>
      </c>
      <c r="Z337" s="265" t="str">
        <f t="shared" si="282"/>
        <v>3:4, 64:78</v>
      </c>
      <c r="AA337" s="265" t="str">
        <f t="shared" si="282"/>
        <v>4:5, 64:78</v>
      </c>
      <c r="AB337" s="265" t="str">
        <f t="shared" si="282"/>
        <v>5:6, 64:78</v>
      </c>
      <c r="AC337" s="265" t="str">
        <f t="shared" si="282"/>
        <v>6:7, 64:78</v>
      </c>
      <c r="AD337" s="265" t="str">
        <f t="shared" si="282"/>
        <v>0:1, 59:67</v>
      </c>
      <c r="AE337" s="265" t="str">
        <f t="shared" si="282"/>
        <v>0:1, 67:81</v>
      </c>
      <c r="AF337" s="265" t="str">
        <f t="shared" si="282"/>
        <v>2:3, 67:81</v>
      </c>
      <c r="AG337" s="265" t="str">
        <f t="shared" si="282"/>
        <v>3:4, 67:81</v>
      </c>
      <c r="AH337" s="265" t="str">
        <f t="shared" si="282"/>
        <v>4:5, 67:81</v>
      </c>
      <c r="AI337" s="265" t="str">
        <f t="shared" si="282"/>
        <v>5:6, 67:81</v>
      </c>
      <c r="AJ337" s="265" t="str">
        <f t="shared" si="282"/>
        <v>6:7, 67:81</v>
      </c>
      <c r="AK337" s="265" t="str">
        <f t="shared" si="282"/>
        <v>0:1, 61:69</v>
      </c>
      <c r="AL337" s="265" t="str">
        <f t="shared" si="282"/>
        <v>0:1, 69:83</v>
      </c>
      <c r="AM337" s="265" t="str">
        <f t="shared" si="282"/>
        <v>2:3, 69:83</v>
      </c>
      <c r="AN337" s="265" t="str">
        <f t="shared" si="282"/>
        <v>3:4, 69:83</v>
      </c>
      <c r="AO337" s="265" t="str">
        <f t="shared" si="282"/>
        <v>4:5, 69:83</v>
      </c>
      <c r="AP337" s="265" t="str">
        <f t="shared" si="282"/>
        <v>5:6, 69:83</v>
      </c>
      <c r="AQ337" s="265" t="str">
        <f t="shared" si="282"/>
        <v>6:7, 69:83</v>
      </c>
      <c r="AR337" s="265" t="str">
        <f t="shared" ref="AR337:AX337" si="283">AR336&amp;", "&amp;AR$335</f>
        <v>0:1, 63:71</v>
      </c>
      <c r="AS337" s="265" t="str">
        <f t="shared" si="283"/>
        <v>0:1, 71:85</v>
      </c>
      <c r="AT337" s="265" t="str">
        <f t="shared" si="283"/>
        <v>2:3, 71:85</v>
      </c>
      <c r="AU337" s="265" t="str">
        <f t="shared" si="283"/>
        <v>3:4, 71:85</v>
      </c>
      <c r="AV337" s="265" t="str">
        <f t="shared" si="283"/>
        <v>4:5, 71:85</v>
      </c>
      <c r="AW337" s="265" t="str">
        <f t="shared" si="283"/>
        <v>5:6, 71:85</v>
      </c>
      <c r="AX337" s="265" t="str">
        <f t="shared" si="283"/>
        <v>6:7, 71:85</v>
      </c>
      <c r="AY337" s="265" t="str">
        <f t="shared" si="282"/>
        <v>0:1, 54:62</v>
      </c>
      <c r="AZ337" s="265" t="str">
        <f t="shared" si="282"/>
        <v>0:1, 62:76</v>
      </c>
      <c r="BA337" s="265" t="str">
        <f t="shared" si="282"/>
        <v>2:3, 62:76</v>
      </c>
      <c r="BB337" s="265" t="str">
        <f t="shared" si="282"/>
        <v>3:4, 62:76</v>
      </c>
      <c r="BC337" s="265" t="str">
        <f t="shared" si="282"/>
        <v>4:5, 62:76</v>
      </c>
      <c r="BD337" s="265" t="str">
        <f t="shared" si="282"/>
        <v>5:6, 62:76</v>
      </c>
      <c r="BE337" s="265" t="str">
        <f t="shared" si="282"/>
        <v>6:7, 62:76</v>
      </c>
      <c r="BF337" s="265" t="str">
        <f t="shared" ref="BF337:CG337" si="284">BF336&amp;", "&amp;BF$335</f>
        <v>0:1, 101:114</v>
      </c>
      <c r="BG337" s="265" t="str">
        <f t="shared" si="284"/>
        <v>0:1, 114:128</v>
      </c>
      <c r="BH337" s="265" t="str">
        <f t="shared" si="284"/>
        <v>2:3, 114:128</v>
      </c>
      <c r="BI337" s="265" t="str">
        <f t="shared" si="284"/>
        <v>3:4, 114:128</v>
      </c>
      <c r="BJ337" s="265" t="str">
        <f t="shared" si="284"/>
        <v>4:5, 114:128</v>
      </c>
      <c r="BK337" s="265" t="str">
        <f t="shared" si="284"/>
        <v>5:6, 114:128</v>
      </c>
      <c r="BL337" s="265" t="str">
        <f t="shared" si="284"/>
        <v>6:7, 114:128</v>
      </c>
      <c r="BM337" s="265" t="str">
        <f t="shared" si="284"/>
        <v>0:1, 153:166</v>
      </c>
      <c r="BN337" s="265" t="str">
        <f t="shared" si="284"/>
        <v>0:1, 166:180</v>
      </c>
      <c r="BO337" s="265" t="str">
        <f t="shared" si="284"/>
        <v>2:3, 166:180</v>
      </c>
      <c r="BP337" s="265" t="str">
        <f t="shared" si="284"/>
        <v>3:4, 166:180</v>
      </c>
      <c r="BQ337" s="265" t="str">
        <f t="shared" si="284"/>
        <v>4:5, 166:180</v>
      </c>
      <c r="BR337" s="265" t="str">
        <f t="shared" si="284"/>
        <v>5:6, 166:180</v>
      </c>
      <c r="BS337" s="265" t="str">
        <f t="shared" si="284"/>
        <v>6:7, 166:180</v>
      </c>
      <c r="BT337" s="265" t="str">
        <f t="shared" si="284"/>
        <v>0:1, 205:218</v>
      </c>
      <c r="BU337" s="265" t="str">
        <f t="shared" si="284"/>
        <v>0:1, 218:232</v>
      </c>
      <c r="BV337" s="265" t="str">
        <f t="shared" si="284"/>
        <v>2:3, 218:232</v>
      </c>
      <c r="BW337" s="265" t="str">
        <f t="shared" si="284"/>
        <v>3:4, 218:232</v>
      </c>
      <c r="BX337" s="265" t="str">
        <f t="shared" si="284"/>
        <v>4:5, 218:232</v>
      </c>
      <c r="BY337" s="265" t="str">
        <f t="shared" si="284"/>
        <v>5:6, 218:232</v>
      </c>
      <c r="BZ337" s="265" t="str">
        <f t="shared" si="284"/>
        <v>6:7, 218:232</v>
      </c>
      <c r="CA337" s="265" t="str">
        <f t="shared" si="284"/>
        <v>0:1, 257:270</v>
      </c>
      <c r="CB337" s="265" t="str">
        <f t="shared" si="284"/>
        <v>0:1, 270:284</v>
      </c>
      <c r="CC337" s="265" t="str">
        <f t="shared" si="284"/>
        <v>2:3, 270:284</v>
      </c>
      <c r="CD337" s="265" t="str">
        <f t="shared" si="284"/>
        <v>3:4, 270:284</v>
      </c>
      <c r="CE337" s="265" t="str">
        <f t="shared" si="284"/>
        <v>4:5, 270:284</v>
      </c>
      <c r="CF337" s="265" t="str">
        <f t="shared" si="284"/>
        <v>5:6, 270:284</v>
      </c>
      <c r="CG337" s="265" t="str">
        <f t="shared" si="284"/>
        <v>6:7, 270:284</v>
      </c>
      <c r="CH337" s="265" t="str">
        <f t="shared" ref="CH337:CN337" si="285">CH336&amp;", "&amp;CH$335</f>
        <v>0:1, 309:322</v>
      </c>
      <c r="CI337" s="265" t="str">
        <f t="shared" si="285"/>
        <v>0:1, 322:336</v>
      </c>
      <c r="CJ337" s="265" t="str">
        <f t="shared" si="285"/>
        <v>2:3, 322:336</v>
      </c>
      <c r="CK337" s="265" t="str">
        <f t="shared" si="285"/>
        <v>3:4, 322:336</v>
      </c>
      <c r="CL337" s="265" t="str">
        <f t="shared" si="285"/>
        <v>4:5, 322:336</v>
      </c>
      <c r="CM337" s="265" t="str">
        <f t="shared" si="285"/>
        <v>5:6, 322:336</v>
      </c>
      <c r="CN337" s="265" t="str">
        <f t="shared" si="285"/>
        <v>6:7, 322:336</v>
      </c>
    </row>
    <row r="338" spans="1:92" outlineLevel="1">
      <c r="B338" t="s">
        <v>1165</v>
      </c>
      <c r="C338" s="263"/>
      <c r="D338" s="263"/>
      <c r="E338" s="263"/>
      <c r="F338" s="263"/>
      <c r="G338" s="263"/>
      <c r="H338" s="263"/>
      <c r="I338" s="263"/>
      <c r="J338" s="263"/>
      <c r="K338" s="263"/>
      <c r="L338" s="263"/>
      <c r="M338" s="263"/>
      <c r="N338" s="263"/>
      <c r="O338" s="263"/>
      <c r="P338" s="266" t="str">
        <f>P336</f>
        <v>0:1</v>
      </c>
      <c r="Q338" s="266" t="str">
        <f>Q336</f>
        <v>0:1</v>
      </c>
      <c r="R338" s="287" t="str">
        <f>LEFT(R336,FIND(":",R336)-1)+i.BMToffset_r2&amp;":"&amp;RIGHT(R336,LEN(R336)-FIND(":",R336))+i.BMToffset_r2</f>
        <v>146:147</v>
      </c>
      <c r="S338" s="287" t="str">
        <f>LEFT(S336,FIND(":",S336)-1)+i.BMToffset_r2&amp;":"&amp;RIGHT(S336,LEN(S336)-FIND(":",S336))+i.BMToffset_r2</f>
        <v>147:148</v>
      </c>
      <c r="T338" s="287" t="str">
        <f>LEFT(T336,FIND(":",T336)-1)+i.BMToffset_r2&amp;":"&amp;RIGHT(T336,LEN(T336)-FIND(":",T336))+i.BMToffset_r2</f>
        <v>148:149</v>
      </c>
      <c r="U338" s="287" t="str">
        <f>LEFT(U336,FIND(":",U336)-1)+i.BMToffset_r2&amp;":"&amp;RIGHT(U336,LEN(U336)-FIND(":",U336))+i.BMToffset_r2</f>
        <v>149:150</v>
      </c>
      <c r="V338" s="287" t="str">
        <f>LEFT(V336,FIND(":",V336)-1)+i.BMToffset_r2&amp;":"&amp;RIGHT(V336,LEN(V336)-FIND(":",V336))+i.BMToffset_r2</f>
        <v>150:151</v>
      </c>
      <c r="W338" s="266" t="str">
        <f>P338</f>
        <v>0:1</v>
      </c>
      <c r="X338" s="266" t="str">
        <f t="shared" ref="X338:CN338" si="286">Q338</f>
        <v>0:1</v>
      </c>
      <c r="Y338" s="266" t="str">
        <f t="shared" si="286"/>
        <v>146:147</v>
      </c>
      <c r="Z338" s="266" t="str">
        <f t="shared" si="286"/>
        <v>147:148</v>
      </c>
      <c r="AA338" s="266" t="str">
        <f t="shared" si="286"/>
        <v>148:149</v>
      </c>
      <c r="AB338" s="266" t="str">
        <f t="shared" si="286"/>
        <v>149:150</v>
      </c>
      <c r="AC338" s="266" t="str">
        <f t="shared" si="286"/>
        <v>150:151</v>
      </c>
      <c r="AD338" s="266" t="str">
        <f t="shared" si="286"/>
        <v>0:1</v>
      </c>
      <c r="AE338" s="266" t="str">
        <f t="shared" si="286"/>
        <v>0:1</v>
      </c>
      <c r="AF338" s="266" t="str">
        <f t="shared" si="286"/>
        <v>146:147</v>
      </c>
      <c r="AG338" s="266" t="str">
        <f t="shared" si="286"/>
        <v>147:148</v>
      </c>
      <c r="AH338" s="266" t="str">
        <f t="shared" si="286"/>
        <v>148:149</v>
      </c>
      <c r="AI338" s="266" t="str">
        <f t="shared" si="286"/>
        <v>149:150</v>
      </c>
      <c r="AJ338" s="266" t="str">
        <f t="shared" si="286"/>
        <v>150:151</v>
      </c>
      <c r="AK338" s="266" t="str">
        <f t="shared" si="286"/>
        <v>0:1</v>
      </c>
      <c r="AL338" s="266" t="str">
        <f t="shared" si="286"/>
        <v>0:1</v>
      </c>
      <c r="AM338" s="266" t="str">
        <f t="shared" si="286"/>
        <v>146:147</v>
      </c>
      <c r="AN338" s="266" t="str">
        <f t="shared" si="286"/>
        <v>147:148</v>
      </c>
      <c r="AO338" s="266" t="str">
        <f t="shared" si="286"/>
        <v>148:149</v>
      </c>
      <c r="AP338" s="266" t="str">
        <f t="shared" si="286"/>
        <v>149:150</v>
      </c>
      <c r="AQ338" s="266" t="str">
        <f t="shared" si="286"/>
        <v>150:151</v>
      </c>
      <c r="AR338" s="266" t="str">
        <f t="shared" ref="AR338:BE338" si="287">AD338</f>
        <v>0:1</v>
      </c>
      <c r="AS338" s="266" t="str">
        <f t="shared" si="287"/>
        <v>0:1</v>
      </c>
      <c r="AT338" s="266" t="str">
        <f t="shared" si="287"/>
        <v>146:147</v>
      </c>
      <c r="AU338" s="266" t="str">
        <f t="shared" si="287"/>
        <v>147:148</v>
      </c>
      <c r="AV338" s="266" t="str">
        <f t="shared" si="287"/>
        <v>148:149</v>
      </c>
      <c r="AW338" s="266" t="str">
        <f t="shared" si="287"/>
        <v>149:150</v>
      </c>
      <c r="AX338" s="266" t="str">
        <f t="shared" si="287"/>
        <v>150:151</v>
      </c>
      <c r="AY338" s="266" t="str">
        <f t="shared" si="287"/>
        <v>0:1</v>
      </c>
      <c r="AZ338" s="266" t="str">
        <f t="shared" si="287"/>
        <v>0:1</v>
      </c>
      <c r="BA338" s="266" t="str">
        <f t="shared" si="287"/>
        <v>146:147</v>
      </c>
      <c r="BB338" s="266" t="str">
        <f t="shared" si="287"/>
        <v>147:148</v>
      </c>
      <c r="BC338" s="266" t="str">
        <f t="shared" si="287"/>
        <v>148:149</v>
      </c>
      <c r="BD338" s="266" t="str">
        <f t="shared" si="287"/>
        <v>149:150</v>
      </c>
      <c r="BE338" s="266" t="str">
        <f t="shared" si="287"/>
        <v>150:151</v>
      </c>
      <c r="BF338" s="266" t="str">
        <f t="shared" si="286"/>
        <v>0:1</v>
      </c>
      <c r="BG338" s="266" t="str">
        <f t="shared" si="286"/>
        <v>0:1</v>
      </c>
      <c r="BH338" s="266" t="str">
        <f t="shared" si="286"/>
        <v>146:147</v>
      </c>
      <c r="BI338" s="266" t="str">
        <f t="shared" si="286"/>
        <v>147:148</v>
      </c>
      <c r="BJ338" s="266" t="str">
        <f t="shared" si="286"/>
        <v>148:149</v>
      </c>
      <c r="BK338" s="266" t="str">
        <f t="shared" si="286"/>
        <v>149:150</v>
      </c>
      <c r="BL338" s="266" t="str">
        <f t="shared" si="286"/>
        <v>150:151</v>
      </c>
      <c r="BM338" s="266" t="str">
        <f t="shared" si="286"/>
        <v>0:1</v>
      </c>
      <c r="BN338" s="266" t="str">
        <f t="shared" si="286"/>
        <v>0:1</v>
      </c>
      <c r="BO338" s="266" t="str">
        <f t="shared" si="286"/>
        <v>146:147</v>
      </c>
      <c r="BP338" s="266" t="str">
        <f t="shared" si="286"/>
        <v>147:148</v>
      </c>
      <c r="BQ338" s="266" t="str">
        <f t="shared" si="286"/>
        <v>148:149</v>
      </c>
      <c r="BR338" s="266" t="str">
        <f t="shared" si="286"/>
        <v>149:150</v>
      </c>
      <c r="BS338" s="266" t="str">
        <f t="shared" si="286"/>
        <v>150:151</v>
      </c>
      <c r="BT338" s="266" t="str">
        <f t="shared" si="286"/>
        <v>0:1</v>
      </c>
      <c r="BU338" s="266" t="str">
        <f t="shared" si="286"/>
        <v>0:1</v>
      </c>
      <c r="BV338" s="266" t="str">
        <f t="shared" si="286"/>
        <v>146:147</v>
      </c>
      <c r="BW338" s="266" t="str">
        <f t="shared" si="286"/>
        <v>147:148</v>
      </c>
      <c r="BX338" s="266" t="str">
        <f t="shared" si="286"/>
        <v>148:149</v>
      </c>
      <c r="BY338" s="266" t="str">
        <f t="shared" si="286"/>
        <v>149:150</v>
      </c>
      <c r="BZ338" s="266" t="str">
        <f t="shared" si="286"/>
        <v>150:151</v>
      </c>
      <c r="CA338" s="266" t="str">
        <f t="shared" si="286"/>
        <v>0:1</v>
      </c>
      <c r="CB338" s="266" t="str">
        <f t="shared" si="286"/>
        <v>0:1</v>
      </c>
      <c r="CC338" s="266" t="str">
        <f t="shared" si="286"/>
        <v>146:147</v>
      </c>
      <c r="CD338" s="266" t="str">
        <f t="shared" si="286"/>
        <v>147:148</v>
      </c>
      <c r="CE338" s="266" t="str">
        <f t="shared" si="286"/>
        <v>148:149</v>
      </c>
      <c r="CF338" s="266" t="str">
        <f t="shared" si="286"/>
        <v>149:150</v>
      </c>
      <c r="CG338" s="266" t="str">
        <f t="shared" si="286"/>
        <v>150:151</v>
      </c>
      <c r="CH338" s="266" t="str">
        <f t="shared" si="286"/>
        <v>0:1</v>
      </c>
      <c r="CI338" s="266" t="str">
        <f t="shared" si="286"/>
        <v>0:1</v>
      </c>
      <c r="CJ338" s="266" t="str">
        <f t="shared" si="286"/>
        <v>146:147</v>
      </c>
      <c r="CK338" s="266" t="str">
        <f t="shared" si="286"/>
        <v>147:148</v>
      </c>
      <c r="CL338" s="266" t="str">
        <f t="shared" si="286"/>
        <v>148:149</v>
      </c>
      <c r="CM338" s="266" t="str">
        <f t="shared" si="286"/>
        <v>149:150</v>
      </c>
      <c r="CN338" s="266" t="str">
        <f t="shared" si="286"/>
        <v>150:151</v>
      </c>
    </row>
    <row r="339" spans="1:92" ht="78" outlineLevel="1">
      <c r="B339" s="32"/>
      <c r="C339" s="156"/>
      <c r="D339" s="156"/>
      <c r="E339" s="156"/>
      <c r="F339" s="156"/>
      <c r="G339" s="156"/>
      <c r="H339" s="156"/>
      <c r="I339" s="156"/>
      <c r="J339" s="156"/>
      <c r="K339" s="156"/>
      <c r="L339" s="156"/>
      <c r="M339" s="156"/>
      <c r="N339" s="30"/>
      <c r="O339" s="30"/>
      <c r="P339" s="264" t="str">
        <f t="shared" ref="P339:CH339" si="288">P338&amp;", "&amp;P$335</f>
        <v>0:1, 54:62</v>
      </c>
      <c r="Q339" s="264" t="str">
        <f t="shared" si="288"/>
        <v>0:1, 62:76</v>
      </c>
      <c r="R339" s="264" t="str">
        <f t="shared" si="288"/>
        <v>146:147, 62:76</v>
      </c>
      <c r="S339" s="264" t="str">
        <f t="shared" si="288"/>
        <v>147:148, 62:76</v>
      </c>
      <c r="T339" s="264" t="str">
        <f t="shared" si="288"/>
        <v>148:149, 62:76</v>
      </c>
      <c r="U339" s="264" t="str">
        <f t="shared" si="288"/>
        <v>149:150, 62:76</v>
      </c>
      <c r="V339" s="264" t="str">
        <f t="shared" si="288"/>
        <v>150:151, 62:76</v>
      </c>
      <c r="W339" s="264" t="str">
        <f t="shared" si="288"/>
        <v>0:1, 56:64</v>
      </c>
      <c r="X339" s="264" t="str">
        <f t="shared" si="288"/>
        <v>0:1, 64:78</v>
      </c>
      <c r="Y339" s="264" t="str">
        <f t="shared" si="288"/>
        <v>146:147, 64:78</v>
      </c>
      <c r="Z339" s="264" t="str">
        <f t="shared" si="288"/>
        <v>147:148, 64:78</v>
      </c>
      <c r="AA339" s="264" t="str">
        <f t="shared" si="288"/>
        <v>148:149, 64:78</v>
      </c>
      <c r="AB339" s="264" t="str">
        <f t="shared" si="288"/>
        <v>149:150, 64:78</v>
      </c>
      <c r="AC339" s="264" t="str">
        <f t="shared" si="288"/>
        <v>150:151, 64:78</v>
      </c>
      <c r="AD339" s="264" t="str">
        <f t="shared" si="288"/>
        <v>0:1, 59:67</v>
      </c>
      <c r="AE339" s="264" t="str">
        <f t="shared" si="288"/>
        <v>0:1, 67:81</v>
      </c>
      <c r="AF339" s="264" t="str">
        <f t="shared" si="288"/>
        <v>146:147, 67:81</v>
      </c>
      <c r="AG339" s="264" t="str">
        <f t="shared" si="288"/>
        <v>147:148, 67:81</v>
      </c>
      <c r="AH339" s="264" t="str">
        <f t="shared" si="288"/>
        <v>148:149, 67:81</v>
      </c>
      <c r="AI339" s="264" t="str">
        <f t="shared" si="288"/>
        <v>149:150, 67:81</v>
      </c>
      <c r="AJ339" s="264" t="str">
        <f t="shared" si="288"/>
        <v>150:151, 67:81</v>
      </c>
      <c r="AK339" s="264" t="str">
        <f t="shared" si="288"/>
        <v>0:1, 61:69</v>
      </c>
      <c r="AL339" s="264" t="str">
        <f t="shared" si="288"/>
        <v>0:1, 69:83</v>
      </c>
      <c r="AM339" s="264" t="str">
        <f t="shared" si="288"/>
        <v>146:147, 69:83</v>
      </c>
      <c r="AN339" s="264" t="str">
        <f t="shared" si="288"/>
        <v>147:148, 69:83</v>
      </c>
      <c r="AO339" s="264" t="str">
        <f t="shared" si="288"/>
        <v>148:149, 69:83</v>
      </c>
      <c r="AP339" s="264" t="str">
        <f t="shared" si="288"/>
        <v>149:150, 69:83</v>
      </c>
      <c r="AQ339" s="264" t="str">
        <f t="shared" si="288"/>
        <v>150:151, 69:83</v>
      </c>
      <c r="AR339" s="264" t="str">
        <f t="shared" ref="AR339:AX339" si="289">AR338&amp;", "&amp;AR$335</f>
        <v>0:1, 63:71</v>
      </c>
      <c r="AS339" s="264" t="str">
        <f t="shared" si="289"/>
        <v>0:1, 71:85</v>
      </c>
      <c r="AT339" s="264" t="str">
        <f t="shared" si="289"/>
        <v>146:147, 71:85</v>
      </c>
      <c r="AU339" s="264" t="str">
        <f t="shared" si="289"/>
        <v>147:148, 71:85</v>
      </c>
      <c r="AV339" s="264" t="str">
        <f t="shared" si="289"/>
        <v>148:149, 71:85</v>
      </c>
      <c r="AW339" s="264" t="str">
        <f t="shared" si="289"/>
        <v>149:150, 71:85</v>
      </c>
      <c r="AX339" s="264" t="str">
        <f t="shared" si="289"/>
        <v>150:151, 71:85</v>
      </c>
      <c r="AY339" s="264" t="str">
        <f t="shared" si="288"/>
        <v>0:1, 54:62</v>
      </c>
      <c r="AZ339" s="264" t="str">
        <f t="shared" si="288"/>
        <v>0:1, 62:76</v>
      </c>
      <c r="BA339" s="264" t="str">
        <f t="shared" si="288"/>
        <v>146:147, 62:76</v>
      </c>
      <c r="BB339" s="264" t="str">
        <f t="shared" si="288"/>
        <v>147:148, 62:76</v>
      </c>
      <c r="BC339" s="264" t="str">
        <f t="shared" si="288"/>
        <v>148:149, 62:76</v>
      </c>
      <c r="BD339" s="264" t="str">
        <f t="shared" si="288"/>
        <v>149:150, 62:76</v>
      </c>
      <c r="BE339" s="264" t="str">
        <f t="shared" si="288"/>
        <v>150:151, 62:76</v>
      </c>
      <c r="BF339" s="264" t="str">
        <f t="shared" si="288"/>
        <v>0:1, 101:114</v>
      </c>
      <c r="BG339" s="264" t="str">
        <f t="shared" si="288"/>
        <v>0:1, 114:128</v>
      </c>
      <c r="BH339" s="264" t="str">
        <f t="shared" si="288"/>
        <v>146:147, 114:128</v>
      </c>
      <c r="BI339" s="264" t="str">
        <f t="shared" si="288"/>
        <v>147:148, 114:128</v>
      </c>
      <c r="BJ339" s="264" t="str">
        <f t="shared" si="288"/>
        <v>148:149, 114:128</v>
      </c>
      <c r="BK339" s="264" t="str">
        <f t="shared" si="288"/>
        <v>149:150, 114:128</v>
      </c>
      <c r="BL339" s="264" t="str">
        <f t="shared" si="288"/>
        <v>150:151, 114:128</v>
      </c>
      <c r="BM339" s="264" t="str">
        <f t="shared" si="288"/>
        <v>0:1, 153:166</v>
      </c>
      <c r="BN339" s="264" t="str">
        <f t="shared" si="288"/>
        <v>0:1, 166:180</v>
      </c>
      <c r="BO339" s="264" t="str">
        <f t="shared" si="288"/>
        <v>146:147, 166:180</v>
      </c>
      <c r="BP339" s="264" t="str">
        <f t="shared" si="288"/>
        <v>147:148, 166:180</v>
      </c>
      <c r="BQ339" s="264" t="str">
        <f t="shared" si="288"/>
        <v>148:149, 166:180</v>
      </c>
      <c r="BR339" s="264" t="str">
        <f t="shared" si="288"/>
        <v>149:150, 166:180</v>
      </c>
      <c r="BS339" s="264" t="str">
        <f t="shared" si="288"/>
        <v>150:151, 166:180</v>
      </c>
      <c r="BT339" s="264" t="str">
        <f t="shared" si="288"/>
        <v>0:1, 205:218</v>
      </c>
      <c r="BU339" s="264" t="str">
        <f t="shared" si="288"/>
        <v>0:1, 218:232</v>
      </c>
      <c r="BV339" s="264" t="str">
        <f t="shared" si="288"/>
        <v>146:147, 218:232</v>
      </c>
      <c r="BW339" s="264" t="str">
        <f t="shared" si="288"/>
        <v>147:148, 218:232</v>
      </c>
      <c r="BX339" s="264" t="str">
        <f t="shared" si="288"/>
        <v>148:149, 218:232</v>
      </c>
      <c r="BY339" s="264" t="str">
        <f t="shared" si="288"/>
        <v>149:150, 218:232</v>
      </c>
      <c r="BZ339" s="264" t="str">
        <f t="shared" si="288"/>
        <v>150:151, 218:232</v>
      </c>
      <c r="CA339" s="264" t="str">
        <f t="shared" si="288"/>
        <v>0:1, 257:270</v>
      </c>
      <c r="CB339" s="264" t="str">
        <f t="shared" si="288"/>
        <v>0:1, 270:284</v>
      </c>
      <c r="CC339" s="264" t="str">
        <f t="shared" si="288"/>
        <v>146:147, 270:284</v>
      </c>
      <c r="CD339" s="264" t="str">
        <f t="shared" si="288"/>
        <v>147:148, 270:284</v>
      </c>
      <c r="CE339" s="264" t="str">
        <f t="shared" si="288"/>
        <v>148:149, 270:284</v>
      </c>
      <c r="CF339" s="264" t="str">
        <f t="shared" si="288"/>
        <v>149:150, 270:284</v>
      </c>
      <c r="CG339" s="264" t="str">
        <f t="shared" si="288"/>
        <v>150:151, 270:284</v>
      </c>
      <c r="CH339" s="264" t="str">
        <f t="shared" si="288"/>
        <v>0:1, 309:322</v>
      </c>
      <c r="CI339" s="264" t="str">
        <f t="shared" ref="CI339:CN339" si="290">CI338&amp;", "&amp;CI$335</f>
        <v>0:1, 322:336</v>
      </c>
      <c r="CJ339" s="264" t="str">
        <f t="shared" si="290"/>
        <v>146:147, 322:336</v>
      </c>
      <c r="CK339" s="264" t="str">
        <f t="shared" si="290"/>
        <v>147:148, 322:336</v>
      </c>
      <c r="CL339" s="264" t="str">
        <f t="shared" si="290"/>
        <v>148:149, 322:336</v>
      </c>
      <c r="CM339" s="264" t="str">
        <f t="shared" si="290"/>
        <v>149:150, 322:336</v>
      </c>
      <c r="CN339" s="264" t="str">
        <f t="shared" si="290"/>
        <v>150:151, 322:336</v>
      </c>
    </row>
    <row r="340" spans="1:92" outlineLevel="1"/>
    <row r="341" spans="1:92" outlineLevel="1">
      <c r="BE341">
        <f>BF341-13</f>
        <v>88</v>
      </c>
      <c r="BF341">
        <f>BF$334</f>
        <v>101</v>
      </c>
      <c r="BL341">
        <f t="shared" ref="BL341" si="291">BM341-13</f>
        <v>140</v>
      </c>
      <c r="BM341">
        <f>BM$334</f>
        <v>153</v>
      </c>
      <c r="BS341">
        <f t="shared" ref="BS341" si="292">BT341-13</f>
        <v>192</v>
      </c>
      <c r="BT341">
        <f>BT$334</f>
        <v>205</v>
      </c>
      <c r="BZ341">
        <f t="shared" ref="BZ341" si="293">CA341-13</f>
        <v>244</v>
      </c>
      <c r="CA341">
        <f>CA$334</f>
        <v>257</v>
      </c>
      <c r="CG341">
        <f t="shared" ref="CG341" si="294">CH341-13</f>
        <v>296</v>
      </c>
      <c r="CH341">
        <f>CH$334</f>
        <v>309</v>
      </c>
    </row>
    <row r="342" spans="1:92" outlineLevel="1">
      <c r="BF342" t="str">
        <f>BE341&amp;":"&amp;BF341</f>
        <v>88:101</v>
      </c>
      <c r="BM342" t="str">
        <f t="shared" ref="BM342" si="295">BL341&amp;":"&amp;BM341</f>
        <v>140:153</v>
      </c>
      <c r="BT342" t="str">
        <f t="shared" ref="BT342" si="296">BS341&amp;":"&amp;BT341</f>
        <v>192:205</v>
      </c>
      <c r="CA342" t="str">
        <f t="shared" ref="CA342" si="297">BZ341&amp;":"&amp;CA341</f>
        <v>244:257</v>
      </c>
      <c r="CH342" t="str">
        <f t="shared" ref="CH342" si="298">CG341&amp;":"&amp;CH341</f>
        <v>296:309</v>
      </c>
    </row>
    <row r="343" spans="1:92" outlineLevel="1">
      <c r="BF343" t="str">
        <f>INDEX(i.TOL_indices,d.TOL,1)</f>
        <v>19:20</v>
      </c>
      <c r="BM343" t="str">
        <f>INDEX(i.TOL_indices,d.TOL,1)</f>
        <v>19:20</v>
      </c>
      <c r="BT343" t="str">
        <f>INDEX(i.TOL_indices,d.TOL,1)</f>
        <v>19:20</v>
      </c>
      <c r="CA343" t="str">
        <f>INDEX(i.TOL_indices,d.TOL,1)</f>
        <v>19:20</v>
      </c>
      <c r="CH343" t="str">
        <f>INDEX(i.TOL_indices,d.TOL,1)</f>
        <v>19:20</v>
      </c>
    </row>
    <row r="344" spans="1:92" ht="66.75" outlineLevel="1">
      <c r="BF344" s="265" t="str">
        <f>BF343&amp;", "&amp;BF$342</f>
        <v>19:20, 88:101</v>
      </c>
      <c r="BM344" s="265" t="str">
        <f t="shared" ref="BM344" si="299">BM343&amp;", "&amp;BM$342</f>
        <v>19:20, 140:153</v>
      </c>
      <c r="BT344" s="265" t="str">
        <f t="shared" ref="BT344" si="300">BT343&amp;", "&amp;BT$342</f>
        <v>19:20, 192:205</v>
      </c>
      <c r="CA344" s="265" t="str">
        <f t="shared" ref="CA344" si="301">CA343&amp;", "&amp;CA$342</f>
        <v>19:20, 244:257</v>
      </c>
      <c r="CH344" s="265" t="str">
        <f t="shared" ref="CH344" si="302">CH343&amp;", "&amp;CH$342</f>
        <v>19:20, 296:309</v>
      </c>
    </row>
    <row r="345" spans="1:92" outlineLevel="1"/>
    <row r="346" spans="1:92" outlineLevel="1"/>
    <row r="347" spans="1:92" outlineLevel="1"/>
    <row r="348" spans="1:92" outlineLevel="1"/>
    <row r="349" spans="1:92" outlineLevel="1"/>
    <row r="350" spans="1:92" outlineLevel="1"/>
    <row r="351" spans="1:92" outlineLevel="1"/>
    <row r="352" spans="1:92" outlineLevel="1"/>
    <row r="353" outlineLevel="1"/>
    <row r="354" outlineLevel="1"/>
    <row r="355" outlineLevel="1"/>
    <row r="356" outlineLevel="1"/>
    <row r="357" outlineLevel="1"/>
    <row r="358" outlineLevel="1"/>
    <row r="359" outlineLevel="1"/>
    <row r="360" outlineLevel="1"/>
    <row r="361" outlineLevel="1"/>
    <row r="362" outlineLevel="1"/>
    <row r="363" outlineLevel="1"/>
    <row r="364" outlineLevel="1"/>
    <row r="365" outlineLevel="1"/>
    <row r="366" outlineLevel="1"/>
    <row r="367" outlineLevel="1"/>
    <row r="368" outlineLevel="1"/>
    <row r="369" outlineLevel="1"/>
    <row r="370" outlineLevel="1"/>
    <row r="371" outlineLevel="1"/>
    <row r="372" outlineLevel="1"/>
    <row r="373" outlineLevel="1"/>
    <row r="374" outlineLevel="1"/>
    <row r="375" outlineLevel="1"/>
    <row r="376" outlineLevel="1"/>
    <row r="377" outlineLevel="1"/>
    <row r="378" outlineLevel="1"/>
    <row r="379" outlineLevel="1"/>
    <row r="380" outlineLevel="1"/>
    <row r="381" outlineLevel="1"/>
    <row r="382" outlineLevel="1"/>
    <row r="383" outlineLevel="1"/>
    <row r="384" outlineLevel="1"/>
    <row r="385" outlineLevel="1"/>
    <row r="386" outlineLevel="1"/>
    <row r="387" outlineLevel="1"/>
    <row r="388" outlineLevel="1"/>
    <row r="389" outlineLevel="1"/>
    <row r="390" outlineLevel="1"/>
    <row r="391" outlineLevel="1"/>
    <row r="392" outlineLevel="1"/>
    <row r="393" outlineLevel="1"/>
    <row r="394" outlineLevel="1"/>
    <row r="395" outlineLevel="1"/>
    <row r="396" outlineLevel="1"/>
    <row r="397" outlineLevel="1"/>
    <row r="398" outlineLevel="1"/>
    <row r="399" outlineLevel="1"/>
    <row r="400" outlineLevel="1"/>
    <row r="401" outlineLevel="1"/>
    <row r="402" outlineLevel="1"/>
    <row r="403" outlineLevel="1"/>
    <row r="404" outlineLevel="1"/>
    <row r="405" outlineLevel="1"/>
    <row r="406" outlineLevel="1"/>
    <row r="407" outlineLevel="1"/>
    <row r="408" outlineLevel="1"/>
    <row r="409" outlineLevel="1"/>
    <row r="410" outlineLevel="1"/>
    <row r="411" outlineLevel="1"/>
    <row r="412" outlineLevel="1"/>
    <row r="413" outlineLevel="1"/>
    <row r="414" outlineLevel="1"/>
    <row r="415" outlineLevel="1"/>
    <row r="416" outlineLevel="1"/>
    <row r="417" outlineLevel="1"/>
    <row r="418" outlineLevel="1"/>
    <row r="419" outlineLevel="1"/>
    <row r="420" outlineLevel="1"/>
    <row r="421" outlineLevel="1"/>
    <row r="422" outlineLevel="1"/>
    <row r="423" outlineLevel="1"/>
    <row r="424" outlineLevel="1"/>
    <row r="425" outlineLevel="1"/>
    <row r="426" outlineLevel="1"/>
    <row r="427" outlineLevel="1"/>
    <row r="428" outlineLevel="1"/>
    <row r="429" outlineLevel="1"/>
    <row r="430" outlineLevel="1"/>
    <row r="431" outlineLevel="1"/>
    <row r="432" outlineLevel="1"/>
    <row r="433" outlineLevel="1"/>
    <row r="434" outlineLevel="1"/>
    <row r="435" outlineLevel="1"/>
    <row r="436" outlineLevel="1"/>
    <row r="437" outlineLevel="1"/>
    <row r="438" outlineLevel="1"/>
    <row r="439" outlineLevel="1"/>
    <row r="440" outlineLevel="1"/>
    <row r="441" outlineLevel="1"/>
    <row r="442" outlineLevel="1"/>
    <row r="443" outlineLevel="1"/>
    <row r="444" outlineLevel="1"/>
    <row r="445" outlineLevel="1"/>
    <row r="446" outlineLevel="1"/>
    <row r="447" outlineLevel="1"/>
    <row r="448" outlineLevel="1"/>
    <row r="449" outlineLevel="1"/>
    <row r="450" outlineLevel="1"/>
    <row r="451" outlineLevel="1"/>
    <row r="452" outlineLevel="1"/>
    <row r="453" outlineLevel="1"/>
    <row r="454" outlineLevel="1"/>
    <row r="455" outlineLevel="1"/>
    <row r="456" outlineLevel="1"/>
    <row r="457" outlineLevel="1"/>
    <row r="458" outlineLevel="1"/>
    <row r="459" outlineLevel="1"/>
    <row r="460" outlineLevel="1"/>
    <row r="461" outlineLevel="1"/>
    <row r="462" outlineLevel="1"/>
    <row r="463" outlineLevel="1"/>
    <row r="464" outlineLevel="1"/>
    <row r="465" outlineLevel="1"/>
    <row r="466" outlineLevel="1"/>
    <row r="467" outlineLevel="1"/>
    <row r="468" outlineLevel="1"/>
    <row r="469" outlineLevel="1"/>
    <row r="470" outlineLevel="1"/>
    <row r="471" outlineLevel="1"/>
    <row r="472" outlineLevel="1"/>
    <row r="473" outlineLevel="1"/>
    <row r="474" outlineLevel="1"/>
    <row r="475" outlineLevel="1"/>
    <row r="476" outlineLevel="1"/>
    <row r="477" outlineLevel="1"/>
    <row r="478" outlineLevel="1"/>
    <row r="479" outlineLevel="1"/>
    <row r="480" outlineLevel="1"/>
    <row r="481" outlineLevel="1"/>
    <row r="482" outlineLevel="1"/>
    <row r="483" outlineLevel="1"/>
    <row r="484" outlineLevel="1"/>
    <row r="485" outlineLevel="1"/>
    <row r="486" outlineLevel="1"/>
    <row r="487" outlineLevel="1"/>
    <row r="488" outlineLevel="1"/>
    <row r="489" outlineLevel="1"/>
    <row r="490" outlineLevel="1"/>
    <row r="491" outlineLevel="1"/>
    <row r="492" outlineLevel="1"/>
    <row r="493" outlineLevel="1"/>
    <row r="494" outlineLevel="1"/>
    <row r="495" outlineLevel="1"/>
    <row r="496" outlineLevel="1"/>
    <row r="497" outlineLevel="1"/>
    <row r="498" outlineLevel="1"/>
    <row r="499" outlineLevel="1"/>
    <row r="500" outlineLevel="1"/>
    <row r="501" outlineLevel="1"/>
    <row r="502" outlineLevel="1"/>
    <row r="503" outlineLevel="1"/>
    <row r="504" outlineLevel="1"/>
    <row r="505" outlineLevel="1"/>
    <row r="506" outlineLevel="1"/>
    <row r="507" outlineLevel="1"/>
    <row r="508" outlineLevel="1"/>
    <row r="509" outlineLevel="1"/>
    <row r="510" outlineLevel="1"/>
    <row r="511" outlineLevel="1"/>
    <row r="512" outlineLevel="1"/>
    <row r="513" outlineLevel="1"/>
    <row r="514" outlineLevel="1"/>
    <row r="515" outlineLevel="1"/>
    <row r="516" outlineLevel="1"/>
    <row r="517" outlineLevel="1"/>
    <row r="518" outlineLevel="1"/>
    <row r="519" outlineLevel="1"/>
    <row r="520" outlineLevel="1"/>
    <row r="521" outlineLevel="1"/>
    <row r="522" outlineLevel="1"/>
    <row r="523" outlineLevel="1"/>
    <row r="524" outlineLevel="1"/>
    <row r="525" outlineLevel="1"/>
    <row r="526" outlineLevel="1"/>
    <row r="527" outlineLevel="1"/>
    <row r="528" outlineLevel="1"/>
    <row r="529" outlineLevel="1"/>
    <row r="530" outlineLevel="1"/>
    <row r="531" outlineLevel="1"/>
    <row r="532" outlineLevel="1"/>
    <row r="533" outlineLevel="1"/>
    <row r="534" outlineLevel="1"/>
    <row r="535" outlineLevel="1"/>
    <row r="536" outlineLevel="1"/>
    <row r="537" outlineLevel="1"/>
    <row r="538" outlineLevel="1"/>
    <row r="539" outlineLevel="1"/>
    <row r="540" outlineLevel="1"/>
    <row r="541" outlineLevel="1"/>
    <row r="542" outlineLevel="1"/>
    <row r="543" outlineLevel="1"/>
    <row r="544" outlineLevel="1"/>
    <row r="545" outlineLevel="1"/>
    <row r="546" outlineLevel="1"/>
    <row r="547" outlineLevel="1"/>
    <row r="548" outlineLevel="1"/>
    <row r="549" outlineLevel="1"/>
    <row r="550" outlineLevel="1"/>
    <row r="551" outlineLevel="1"/>
    <row r="552" outlineLevel="1"/>
    <row r="553" outlineLevel="1"/>
    <row r="554" outlineLevel="1"/>
    <row r="555" outlineLevel="1"/>
    <row r="556" outlineLevel="1"/>
    <row r="557" outlineLevel="1"/>
    <row r="558" outlineLevel="1"/>
    <row r="559" outlineLevel="1"/>
    <row r="560" outlineLevel="1"/>
    <row r="561" outlineLevel="1"/>
    <row r="562" outlineLevel="1"/>
    <row r="563" outlineLevel="1"/>
    <row r="564" outlineLevel="1"/>
    <row r="565" outlineLevel="1"/>
    <row r="566" outlineLevel="1"/>
    <row r="567" outlineLevel="1"/>
    <row r="568" outlineLevel="1"/>
    <row r="569" outlineLevel="1"/>
    <row r="570" outlineLevel="1"/>
    <row r="571" outlineLevel="1"/>
    <row r="572" outlineLevel="1"/>
    <row r="573" outlineLevel="1"/>
    <row r="574" outlineLevel="1"/>
    <row r="575" outlineLevel="1"/>
    <row r="576" outlineLevel="1"/>
    <row r="577" outlineLevel="1"/>
    <row r="578" outlineLevel="1"/>
    <row r="579" outlineLevel="1"/>
    <row r="580" outlineLevel="1"/>
    <row r="581" outlineLevel="1"/>
    <row r="582" outlineLevel="1"/>
    <row r="583" outlineLevel="1"/>
    <row r="584" outlineLevel="1"/>
    <row r="585" outlineLevel="1"/>
    <row r="586" outlineLevel="1"/>
    <row r="587" outlineLevel="1"/>
    <row r="588" outlineLevel="1"/>
    <row r="589" outlineLevel="1"/>
    <row r="590" outlineLevel="1"/>
    <row r="591" outlineLevel="1"/>
    <row r="592" outlineLevel="1"/>
    <row r="593" outlineLevel="1"/>
    <row r="594" outlineLevel="1"/>
    <row r="595" outlineLevel="1"/>
    <row r="596" outlineLevel="1"/>
    <row r="597" outlineLevel="1"/>
    <row r="598" outlineLevel="1"/>
    <row r="599" outlineLevel="1"/>
    <row r="600" outlineLevel="1"/>
    <row r="601" outlineLevel="1"/>
    <row r="602" outlineLevel="1"/>
    <row r="603" outlineLevel="1"/>
    <row r="604" outlineLevel="1"/>
    <row r="605" outlineLevel="1"/>
    <row r="606" outlineLevel="1"/>
    <row r="607" outlineLevel="1"/>
    <row r="608" outlineLevel="1"/>
    <row r="609" outlineLevel="1"/>
    <row r="610" outlineLevel="1"/>
    <row r="611" outlineLevel="1"/>
    <row r="612" outlineLevel="1"/>
    <row r="613" outlineLevel="1"/>
    <row r="614" outlineLevel="1"/>
    <row r="615" outlineLevel="1"/>
    <row r="616" outlineLevel="1"/>
    <row r="617" outlineLevel="1"/>
    <row r="618" outlineLevel="1"/>
    <row r="619" outlineLevel="1"/>
    <row r="620" outlineLevel="1"/>
    <row r="621" outlineLevel="1"/>
    <row r="622" outlineLevel="1"/>
    <row r="623" outlineLevel="1"/>
    <row r="624" outlineLevel="1"/>
    <row r="625" outlineLevel="1"/>
    <row r="626" outlineLevel="1"/>
    <row r="627" outlineLevel="1"/>
    <row r="628" outlineLevel="1"/>
    <row r="629" outlineLevel="1"/>
    <row r="630" outlineLevel="1"/>
    <row r="631" outlineLevel="1"/>
    <row r="632" outlineLevel="1"/>
    <row r="633" outlineLevel="1"/>
    <row r="634" outlineLevel="1"/>
    <row r="635" outlineLevel="1"/>
    <row r="636" outlineLevel="1"/>
    <row r="637" outlineLevel="1"/>
    <row r="638" outlineLevel="1"/>
    <row r="639" outlineLevel="1"/>
    <row r="640" outlineLevel="1"/>
    <row r="641" outlineLevel="1"/>
    <row r="642" outlineLevel="1"/>
    <row r="643" outlineLevel="1"/>
    <row r="644" outlineLevel="1"/>
    <row r="645" outlineLevel="1"/>
    <row r="646" outlineLevel="1"/>
    <row r="647" outlineLevel="1"/>
    <row r="648" outlineLevel="1"/>
    <row r="649" outlineLevel="1"/>
    <row r="650" outlineLevel="1"/>
    <row r="651" outlineLevel="1"/>
    <row r="652" outlineLevel="1"/>
    <row r="653" outlineLevel="1"/>
    <row r="654" outlineLevel="1"/>
    <row r="655" outlineLevel="1"/>
    <row r="656" outlineLevel="1"/>
    <row r="657" outlineLevel="1"/>
    <row r="658" outlineLevel="1"/>
    <row r="659" outlineLevel="1"/>
    <row r="660" outlineLevel="1"/>
    <row r="661" outlineLevel="1"/>
    <row r="662" outlineLevel="1"/>
    <row r="663" outlineLevel="1"/>
    <row r="664" outlineLevel="1"/>
    <row r="665" outlineLevel="1"/>
    <row r="666" outlineLevel="1"/>
    <row r="667" outlineLevel="1"/>
    <row r="668" outlineLevel="1"/>
    <row r="669" outlineLevel="1"/>
    <row r="670" outlineLevel="1"/>
    <row r="671" outlineLevel="1"/>
    <row r="672" outlineLevel="1"/>
    <row r="673" outlineLevel="1"/>
    <row r="674" outlineLevel="1"/>
    <row r="675" outlineLevel="1"/>
    <row r="676" outlineLevel="1"/>
    <row r="677" outlineLevel="1"/>
    <row r="678" outlineLevel="1"/>
    <row r="679" outlineLevel="1"/>
    <row r="680" outlineLevel="1"/>
    <row r="681" outlineLevel="1"/>
    <row r="682" outlineLevel="1"/>
    <row r="683" outlineLevel="1"/>
    <row r="684" outlineLevel="1"/>
    <row r="685" outlineLevel="1"/>
    <row r="686" outlineLevel="1"/>
    <row r="687" outlineLevel="1"/>
    <row r="688" outlineLevel="1"/>
    <row r="689" spans="1:30" outlineLevel="1"/>
    <row r="690" spans="1:30" outlineLevel="1"/>
    <row r="691" spans="1:30" outlineLevel="1"/>
    <row r="692" spans="1:30" outlineLevel="1"/>
    <row r="693" spans="1:30" outlineLevel="1"/>
    <row r="695" spans="1:30">
      <c r="A695" s="191" t="s">
        <v>1400</v>
      </c>
    </row>
    <row r="696" spans="1:30" ht="17.25" outlineLevel="1">
      <c r="C696">
        <v>1</v>
      </c>
      <c r="H696" s="147" t="s">
        <v>1401</v>
      </c>
      <c r="I696" s="147"/>
      <c r="J696" s="147"/>
      <c r="K696" s="147"/>
      <c r="L696" s="147"/>
      <c r="M696" s="147"/>
      <c r="N696" s="147"/>
      <c r="O696" s="147"/>
      <c r="P696" s="147"/>
      <c r="Q696" s="147"/>
      <c r="R696" s="147"/>
      <c r="S696" s="147"/>
      <c r="T696" s="147"/>
      <c r="U696" s="147"/>
      <c r="Y696" s="399" t="str">
        <f>$M$48</f>
        <v>SW Victoria</v>
      </c>
      <c r="Z696" s="126"/>
      <c r="AA696" s="399" t="str">
        <f>$W$48</f>
        <v>Great Southern</v>
      </c>
      <c r="AB696" s="126"/>
      <c r="AC696" s="399" t="str">
        <f>$AG$48</f>
        <v>Central Wheatbelt</v>
      </c>
      <c r="AD696" s="399"/>
    </row>
    <row r="697" spans="1:30" ht="83.25" outlineLevel="1">
      <c r="C697" s="30" t="s">
        <v>374</v>
      </c>
      <c r="D697" s="30" t="s">
        <v>374</v>
      </c>
      <c r="H697" s="217" t="s">
        <v>1402</v>
      </c>
      <c r="I697" s="217" t="s">
        <v>1403</v>
      </c>
      <c r="J697" s="217" t="s">
        <v>1404</v>
      </c>
      <c r="K697" s="217" t="s">
        <v>1405</v>
      </c>
      <c r="L697" s="217" t="s">
        <v>1406</v>
      </c>
      <c r="M697" s="217" t="s">
        <v>1407</v>
      </c>
      <c r="N697" s="217" t="s">
        <v>1408</v>
      </c>
      <c r="O697" s="217" t="s">
        <v>1409</v>
      </c>
      <c r="P697" s="217" t="s">
        <v>1410</v>
      </c>
      <c r="Q697" s="217" t="s">
        <v>1411</v>
      </c>
      <c r="R697" s="400" t="s">
        <v>1412</v>
      </c>
      <c r="S697" s="400"/>
      <c r="T697" s="400" t="s">
        <v>1413</v>
      </c>
      <c r="U697" s="400"/>
      <c r="V697" s="400"/>
      <c r="X697" s="217" t="s">
        <v>1414</v>
      </c>
      <c r="Y697" s="217" t="s">
        <v>1406</v>
      </c>
      <c r="Z697" s="217" t="s">
        <v>1407</v>
      </c>
      <c r="AA697" s="217" t="s">
        <v>1406</v>
      </c>
      <c r="AB697" s="217" t="s">
        <v>1407</v>
      </c>
      <c r="AC697" s="217" t="s">
        <v>1406</v>
      </c>
      <c r="AD697" s="217" t="s">
        <v>1407</v>
      </c>
    </row>
    <row r="698" spans="1:30" outlineLevel="1">
      <c r="C698" s="134" t="s">
        <v>1415</v>
      </c>
      <c r="D698" s="134" t="s">
        <v>1416</v>
      </c>
      <c r="L698" s="156" t="s">
        <v>1417</v>
      </c>
      <c r="M698" s="156"/>
      <c r="R698" s="134" t="s">
        <v>1418</v>
      </c>
      <c r="S698" s="134" t="s">
        <v>1419</v>
      </c>
      <c r="T698" s="134" t="s">
        <v>1418</v>
      </c>
      <c r="U698" s="134" t="s">
        <v>1419</v>
      </c>
      <c r="V698" s="34" t="s">
        <v>1420</v>
      </c>
    </row>
    <row r="699" spans="1:30" outlineLevel="1">
      <c r="A699" t="s">
        <v>1245</v>
      </c>
      <c r="B699" t="s">
        <v>865</v>
      </c>
      <c r="C699" s="401">
        <f t="shared" ref="C699:D706" si="303">T699</f>
        <v>0</v>
      </c>
      <c r="D699" s="401">
        <f t="shared" si="303"/>
        <v>0</v>
      </c>
      <c r="G699" s="32" t="s">
        <v>1421</v>
      </c>
      <c r="H699" s="402">
        <v>0.35</v>
      </c>
      <c r="I699" s="402">
        <v>0.5</v>
      </c>
      <c r="J699" s="403">
        <v>1.5</v>
      </c>
      <c r="K699" s="403">
        <v>1.8</v>
      </c>
      <c r="L699" s="404">
        <f t="shared" ref="L699:M706" si="304">CHOOSE(d.Region,Y699,AA699,AC699)</f>
        <v>0</v>
      </c>
      <c r="M699" s="405">
        <f t="shared" si="304"/>
        <v>0</v>
      </c>
      <c r="N699" s="248">
        <v>200</v>
      </c>
      <c r="O699" s="406"/>
      <c r="P699" s="406"/>
      <c r="Q699" s="406"/>
      <c r="R699" s="407">
        <f>$H699/(2-$H699)*$N699</f>
        <v>42.424242424242422</v>
      </c>
      <c r="S699" s="407">
        <f>-(1-$H699)/(2-$H699)*$N699</f>
        <v>-78.787878787878796</v>
      </c>
      <c r="T699" s="408">
        <f>L699*R699/100</f>
        <v>0</v>
      </c>
      <c r="U699" s="408">
        <f>M699*S699/100</f>
        <v>0</v>
      </c>
      <c r="V699" s="408">
        <f t="shared" ref="V699:V706" si="305">((1-$H699)*T699+2*$H699*U699)/(1+$H699)</f>
        <v>0</v>
      </c>
      <c r="Y699" s="409">
        <v>0</v>
      </c>
      <c r="Z699" s="409">
        <v>0</v>
      </c>
      <c r="AA699" s="410">
        <f>Y699</f>
        <v>0</v>
      </c>
      <c r="AB699" s="410">
        <f>Z699</f>
        <v>0</v>
      </c>
      <c r="AC699" s="410">
        <f>AA699</f>
        <v>0</v>
      </c>
      <c r="AD699" s="410">
        <f>AB699</f>
        <v>0</v>
      </c>
    </row>
    <row r="700" spans="1:30" outlineLevel="1">
      <c r="B700" t="s">
        <v>377</v>
      </c>
      <c r="C700" s="401">
        <f t="shared" si="303"/>
        <v>0</v>
      </c>
      <c r="D700" s="401">
        <f t="shared" si="303"/>
        <v>0</v>
      </c>
      <c r="G700" s="32" t="s">
        <v>1422</v>
      </c>
      <c r="H700" s="411">
        <f>H699</f>
        <v>0.35</v>
      </c>
      <c r="I700" s="411">
        <f>I699</f>
        <v>0.5</v>
      </c>
      <c r="J700" s="412">
        <f t="shared" ref="J700:K706" si="306">J699</f>
        <v>1.5</v>
      </c>
      <c r="K700" s="412">
        <f t="shared" si="306"/>
        <v>1.8</v>
      </c>
      <c r="L700" s="413">
        <f t="shared" si="304"/>
        <v>0</v>
      </c>
      <c r="M700" s="414">
        <f t="shared" si="304"/>
        <v>0</v>
      </c>
      <c r="N700" s="34"/>
      <c r="O700" s="406">
        <f>MIN($H700*$K700*(1-$I700),(1-$H700)*$I700*$J700)</f>
        <v>0.315</v>
      </c>
      <c r="P700" s="406">
        <f>$O700/$J700/(1-$H700)</f>
        <v>0.32307692307692304</v>
      </c>
      <c r="Q700" s="406">
        <f>$O700/$K700/$H700</f>
        <v>0.5</v>
      </c>
      <c r="R700" s="406"/>
      <c r="S700" s="406"/>
      <c r="T700" s="408">
        <f t="shared" ref="T700:U702" si="307">P700*L700</f>
        <v>0</v>
      </c>
      <c r="U700" s="408">
        <f t="shared" si="307"/>
        <v>0</v>
      </c>
      <c r="V700" s="408">
        <f t="shared" si="305"/>
        <v>0</v>
      </c>
      <c r="X700" s="415">
        <v>850</v>
      </c>
      <c r="Y700" s="416">
        <v>0</v>
      </c>
      <c r="Z700" s="417">
        <v>0</v>
      </c>
      <c r="AA700" s="416">
        <v>0</v>
      </c>
      <c r="AB700" s="417">
        <v>0</v>
      </c>
      <c r="AC700" s="416">
        <v>0</v>
      </c>
      <c r="AD700" s="417">
        <v>0</v>
      </c>
    </row>
    <row r="701" spans="1:30" outlineLevel="1">
      <c r="B701" t="s">
        <v>1080</v>
      </c>
      <c r="C701" s="401">
        <f t="shared" si="303"/>
        <v>0</v>
      </c>
      <c r="D701" s="401">
        <f t="shared" si="303"/>
        <v>0</v>
      </c>
      <c r="G701" s="32"/>
      <c r="H701" s="411">
        <f>H700</f>
        <v>0.35</v>
      </c>
      <c r="I701" s="411">
        <f t="shared" ref="I701:I706" si="308">I700</f>
        <v>0.5</v>
      </c>
      <c r="J701" s="412">
        <f t="shared" si="306"/>
        <v>1.5</v>
      </c>
      <c r="K701" s="412">
        <f t="shared" si="306"/>
        <v>1.8</v>
      </c>
      <c r="L701" s="413">
        <f t="shared" si="304"/>
        <v>0</v>
      </c>
      <c r="M701" s="414">
        <f t="shared" si="304"/>
        <v>0</v>
      </c>
      <c r="N701" s="34"/>
      <c r="O701" s="406">
        <f>MIN($H701*$K701*(1-$I701),(1-$H701)*$I701*$J701)</f>
        <v>0.315</v>
      </c>
      <c r="P701" s="406">
        <f>$O701/$J701/(1-$H701)</f>
        <v>0.32307692307692304</v>
      </c>
      <c r="Q701" s="406">
        <f>$O701/$K701/$H701</f>
        <v>0.5</v>
      </c>
      <c r="R701" s="406"/>
      <c r="S701" s="406"/>
      <c r="T701" s="408">
        <f t="shared" si="307"/>
        <v>0</v>
      </c>
      <c r="U701" s="408">
        <f t="shared" si="307"/>
        <v>0</v>
      </c>
      <c r="V701" s="408">
        <f t="shared" si="305"/>
        <v>0</v>
      </c>
      <c r="X701" s="415">
        <v>1000</v>
      </c>
      <c r="Y701" s="418">
        <v>0</v>
      </c>
      <c r="Z701" s="419">
        <v>0</v>
      </c>
      <c r="AA701" s="418">
        <v>0</v>
      </c>
      <c r="AB701" s="419">
        <v>0</v>
      </c>
      <c r="AC701" s="418">
        <v>0</v>
      </c>
      <c r="AD701" s="419">
        <v>0</v>
      </c>
    </row>
    <row r="702" spans="1:30" outlineLevel="1">
      <c r="B702" t="s">
        <v>1423</v>
      </c>
      <c r="C702" s="401">
        <f t="shared" si="303"/>
        <v>0</v>
      </c>
      <c r="D702" s="401">
        <f t="shared" si="303"/>
        <v>0</v>
      </c>
      <c r="G702" s="32"/>
      <c r="H702" s="411">
        <f>H701</f>
        <v>0.35</v>
      </c>
      <c r="I702" s="411">
        <f t="shared" si="308"/>
        <v>0.5</v>
      </c>
      <c r="J702" s="412">
        <f t="shared" si="306"/>
        <v>1.5</v>
      </c>
      <c r="K702" s="412">
        <f t="shared" si="306"/>
        <v>1.8</v>
      </c>
      <c r="L702" s="420">
        <f t="shared" si="304"/>
        <v>0</v>
      </c>
      <c r="M702" s="421">
        <f t="shared" si="304"/>
        <v>0</v>
      </c>
      <c r="N702" s="34"/>
      <c r="O702" s="406">
        <f>MIN($H702*$K702*(1-$I702),(1-$H702)*$I702*$J702)</f>
        <v>0.315</v>
      </c>
      <c r="P702" s="406">
        <f>$O702/$J702/(1-$H702)</f>
        <v>0.32307692307692304</v>
      </c>
      <c r="Q702" s="406">
        <f>$O702/$K702/$H702</f>
        <v>0.5</v>
      </c>
      <c r="R702" s="406"/>
      <c r="S702" s="406"/>
      <c r="T702" s="408">
        <f t="shared" si="307"/>
        <v>0</v>
      </c>
      <c r="U702" s="408">
        <f t="shared" si="307"/>
        <v>0</v>
      </c>
      <c r="V702" s="408">
        <f t="shared" si="305"/>
        <v>0</v>
      </c>
      <c r="X702" s="415">
        <v>1200</v>
      </c>
      <c r="Y702" s="422">
        <v>0</v>
      </c>
      <c r="Z702" s="423">
        <v>0</v>
      </c>
      <c r="AA702" s="422">
        <v>0</v>
      </c>
      <c r="AB702" s="423">
        <v>0</v>
      </c>
      <c r="AC702" s="422">
        <v>0</v>
      </c>
      <c r="AD702" s="423">
        <v>0</v>
      </c>
    </row>
    <row r="703" spans="1:30" outlineLevel="1">
      <c r="A703" t="s">
        <v>876</v>
      </c>
      <c r="B703" t="s">
        <v>865</v>
      </c>
      <c r="C703" s="401">
        <f t="shared" si="303"/>
        <v>0</v>
      </c>
      <c r="D703" s="401">
        <f t="shared" si="303"/>
        <v>0</v>
      </c>
      <c r="G703" s="32" t="s">
        <v>1421</v>
      </c>
      <c r="H703" s="402">
        <v>0.5</v>
      </c>
      <c r="I703" s="411">
        <f t="shared" si="308"/>
        <v>0.5</v>
      </c>
      <c r="J703" s="412">
        <f t="shared" si="306"/>
        <v>1.5</v>
      </c>
      <c r="K703" s="412">
        <f t="shared" si="306"/>
        <v>1.8</v>
      </c>
      <c r="L703" s="404">
        <f t="shared" si="304"/>
        <v>0</v>
      </c>
      <c r="M703" s="405">
        <f t="shared" si="304"/>
        <v>0</v>
      </c>
      <c r="N703" s="248">
        <v>200</v>
      </c>
      <c r="O703" s="406"/>
      <c r="P703" s="406"/>
      <c r="Q703" s="406"/>
      <c r="R703" s="407">
        <f>$H703/(2-$H703)*$N703</f>
        <v>66.666666666666657</v>
      </c>
      <c r="S703" s="407">
        <f>-(1-$H703)/(2-$H703)*$N703</f>
        <v>-66.666666666666657</v>
      </c>
      <c r="T703" s="408">
        <f>L703*R703/100</f>
        <v>0</v>
      </c>
      <c r="U703" s="408">
        <f>M703*S703/100</f>
        <v>0</v>
      </c>
      <c r="V703" s="408">
        <f t="shared" si="305"/>
        <v>0</v>
      </c>
      <c r="X703" s="415"/>
      <c r="Y703" s="409">
        <v>0</v>
      </c>
      <c r="Z703" s="409">
        <v>0</v>
      </c>
      <c r="AA703" s="410">
        <f>Y703</f>
        <v>0</v>
      </c>
      <c r="AB703" s="410">
        <f>Z703</f>
        <v>0</v>
      </c>
      <c r="AC703" s="410">
        <f>AA703</f>
        <v>0</v>
      </c>
      <c r="AD703" s="410">
        <f>AB703</f>
        <v>0</v>
      </c>
    </row>
    <row r="704" spans="1:30" outlineLevel="1">
      <c r="B704" t="s">
        <v>377</v>
      </c>
      <c r="C704" s="401">
        <f t="shared" si="303"/>
        <v>0</v>
      </c>
      <c r="D704" s="401">
        <f t="shared" si="303"/>
        <v>0</v>
      </c>
      <c r="G704" s="32" t="s">
        <v>1422</v>
      </c>
      <c r="H704" s="411">
        <f>H703</f>
        <v>0.5</v>
      </c>
      <c r="I704" s="411">
        <f t="shared" si="308"/>
        <v>0.5</v>
      </c>
      <c r="J704" s="412">
        <f t="shared" si="306"/>
        <v>1.5</v>
      </c>
      <c r="K704" s="412">
        <f t="shared" si="306"/>
        <v>1.8</v>
      </c>
      <c r="L704" s="413">
        <f t="shared" si="304"/>
        <v>0</v>
      </c>
      <c r="M704" s="414">
        <f t="shared" si="304"/>
        <v>0</v>
      </c>
      <c r="N704" s="34"/>
      <c r="O704" s="406">
        <f>MIN($H704*$K704*(1-$I704),(1-$H704)*$I704*$J704)</f>
        <v>0.375</v>
      </c>
      <c r="P704" s="406">
        <f>$O704/$J704/(1-$H704)</f>
        <v>0.5</v>
      </c>
      <c r="Q704" s="406">
        <f>$O704/$K704/$H704</f>
        <v>0.41666666666666663</v>
      </c>
      <c r="R704" s="406"/>
      <c r="S704" s="406"/>
      <c r="T704" s="408">
        <f t="shared" ref="T704:U706" si="309">P704*L704</f>
        <v>0</v>
      </c>
      <c r="U704" s="408">
        <f t="shared" si="309"/>
        <v>0</v>
      </c>
      <c r="V704" s="408">
        <f t="shared" si="305"/>
        <v>0</v>
      </c>
      <c r="X704" s="415">
        <v>850</v>
      </c>
      <c r="Y704" s="416">
        <v>0</v>
      </c>
      <c r="Z704" s="417">
        <v>0</v>
      </c>
      <c r="AA704" s="416">
        <v>0</v>
      </c>
      <c r="AB704" s="417">
        <v>0</v>
      </c>
      <c r="AC704" s="416">
        <v>0</v>
      </c>
      <c r="AD704" s="417">
        <v>0</v>
      </c>
    </row>
    <row r="705" spans="1:30" outlineLevel="1">
      <c r="B705" t="s">
        <v>1080</v>
      </c>
      <c r="C705" s="401">
        <f t="shared" si="303"/>
        <v>0</v>
      </c>
      <c r="D705" s="401">
        <f t="shared" si="303"/>
        <v>0</v>
      </c>
      <c r="G705" s="32"/>
      <c r="H705" s="411">
        <f>H704</f>
        <v>0.5</v>
      </c>
      <c r="I705" s="411">
        <f t="shared" si="308"/>
        <v>0.5</v>
      </c>
      <c r="J705" s="412">
        <f t="shared" si="306"/>
        <v>1.5</v>
      </c>
      <c r="K705" s="412">
        <f t="shared" si="306"/>
        <v>1.8</v>
      </c>
      <c r="L705" s="413">
        <f t="shared" si="304"/>
        <v>0</v>
      </c>
      <c r="M705" s="414">
        <f t="shared" si="304"/>
        <v>0</v>
      </c>
      <c r="N705" s="34"/>
      <c r="O705" s="406">
        <f>MIN($H705*$K705*(1-$I705),(1-$H705)*$I705*$J705)</f>
        <v>0.375</v>
      </c>
      <c r="P705" s="406">
        <f>$O705/$J705/(1-$H705)</f>
        <v>0.5</v>
      </c>
      <c r="Q705" s="406">
        <f>$O705/$K705/$H705</f>
        <v>0.41666666666666663</v>
      </c>
      <c r="R705" s="406"/>
      <c r="S705" s="406"/>
      <c r="T705" s="408">
        <f t="shared" si="309"/>
        <v>0</v>
      </c>
      <c r="U705" s="408">
        <f t="shared" si="309"/>
        <v>0</v>
      </c>
      <c r="V705" s="408">
        <f t="shared" si="305"/>
        <v>0</v>
      </c>
      <c r="X705" s="415">
        <v>1000</v>
      </c>
      <c r="Y705" s="418">
        <v>0</v>
      </c>
      <c r="Z705" s="419">
        <v>0</v>
      </c>
      <c r="AA705" s="418">
        <v>0</v>
      </c>
      <c r="AB705" s="419">
        <v>0</v>
      </c>
      <c r="AC705" s="418">
        <v>0</v>
      </c>
      <c r="AD705" s="419">
        <v>0</v>
      </c>
    </row>
    <row r="706" spans="1:30" outlineLevel="1">
      <c r="B706" t="s">
        <v>1423</v>
      </c>
      <c r="C706" s="401">
        <f t="shared" si="303"/>
        <v>0</v>
      </c>
      <c r="D706" s="401">
        <f t="shared" si="303"/>
        <v>0</v>
      </c>
      <c r="G706" s="32"/>
      <c r="H706" s="411">
        <f>H705</f>
        <v>0.5</v>
      </c>
      <c r="I706" s="411">
        <f t="shared" si="308"/>
        <v>0.5</v>
      </c>
      <c r="J706" s="412">
        <f t="shared" si="306"/>
        <v>1.5</v>
      </c>
      <c r="K706" s="412">
        <f t="shared" si="306"/>
        <v>1.8</v>
      </c>
      <c r="L706" s="420">
        <f t="shared" si="304"/>
        <v>0</v>
      </c>
      <c r="M706" s="421">
        <f t="shared" si="304"/>
        <v>0</v>
      </c>
      <c r="N706" s="34"/>
      <c r="O706" s="406">
        <f>MIN($H706*$K706*(1-$I706),(1-$H706)*$I706*$J706)</f>
        <v>0.375</v>
      </c>
      <c r="P706" s="406">
        <f>$O706/$J706/(1-$H706)</f>
        <v>0.5</v>
      </c>
      <c r="Q706" s="406">
        <f>$O706/$K706/$H706</f>
        <v>0.41666666666666663</v>
      </c>
      <c r="R706" s="406"/>
      <c r="S706" s="406"/>
      <c r="T706" s="408">
        <f t="shared" si="309"/>
        <v>0</v>
      </c>
      <c r="U706" s="408">
        <f t="shared" si="309"/>
        <v>0</v>
      </c>
      <c r="V706" s="408">
        <f t="shared" si="305"/>
        <v>0</v>
      </c>
      <c r="X706" s="415">
        <v>1200</v>
      </c>
      <c r="Y706" s="422">
        <v>0</v>
      </c>
      <c r="Z706" s="423">
        <v>0</v>
      </c>
      <c r="AA706" s="422">
        <v>0</v>
      </c>
      <c r="AB706" s="423">
        <v>0</v>
      </c>
      <c r="AC706" s="422">
        <v>0</v>
      </c>
      <c r="AD706" s="423">
        <v>0</v>
      </c>
    </row>
    <row r="707" spans="1:30" ht="36.75" outlineLevel="1">
      <c r="Y707" s="424" t="s">
        <v>1424</v>
      </c>
      <c r="Z707" s="425"/>
      <c r="AA707" s="425"/>
      <c r="AB707" s="425"/>
      <c r="AC707" s="425"/>
      <c r="AD707" s="425"/>
    </row>
    <row r="709" spans="1:30">
      <c r="A709" s="191" t="s">
        <v>1504</v>
      </c>
    </row>
    <row r="710" spans="1:30" ht="45.75" outlineLevel="1">
      <c r="C710" s="217" t="s">
        <v>1505</v>
      </c>
      <c r="D710" s="217" t="s">
        <v>921</v>
      </c>
      <c r="E710" s="217" t="s">
        <v>578</v>
      </c>
      <c r="F710" s="217" t="s">
        <v>845</v>
      </c>
      <c r="G710" s="217" t="s">
        <v>1506</v>
      </c>
      <c r="H710" s="217" t="s">
        <v>1507</v>
      </c>
      <c r="I710" s="217" t="s">
        <v>1508</v>
      </c>
      <c r="J710" s="217" t="s">
        <v>1509</v>
      </c>
      <c r="K710" s="217" t="s">
        <v>1510</v>
      </c>
      <c r="L710" s="217" t="s">
        <v>1511</v>
      </c>
      <c r="M710" s="217" t="s">
        <v>1512</v>
      </c>
      <c r="N710" s="217" t="s">
        <v>1513</v>
      </c>
    </row>
    <row r="711" spans="1:30" outlineLevel="1">
      <c r="A711" s="107" t="s">
        <v>1123</v>
      </c>
      <c r="B711" t="str">
        <f t="shared" ref="B711:B745" si="310">INDEX(i.Region_Desc,$C711,1)&amp;" "&amp;INDEX(i.GenotypeDesc,$D711,1)&amp;" "&amp;INDEX(i.TOL_Desc,$E711+1,1)</f>
        <v>SWV  Win</v>
      </c>
      <c r="C711">
        <v>1</v>
      </c>
      <c r="D711">
        <v>1</v>
      </c>
      <c r="E711">
        <v>1</v>
      </c>
      <c r="F711">
        <v>1</v>
      </c>
      <c r="G711">
        <v>1</v>
      </c>
      <c r="H711" s="477">
        <f>CHOOSE($D711,3,4,4,5)</f>
        <v>3</v>
      </c>
      <c r="I711" s="477">
        <f>CHOOSE($E711,4,3,2)</f>
        <v>4</v>
      </c>
      <c r="J711" s="477">
        <v>0</v>
      </c>
      <c r="K711" s="477">
        <v>0</v>
      </c>
      <c r="L711" s="477">
        <v>0</v>
      </c>
      <c r="M711" s="477">
        <v>0</v>
      </c>
      <c r="N711" s="477">
        <f>CHOOSE($D711,2,2,2,3)</f>
        <v>2</v>
      </c>
    </row>
    <row r="712" spans="1:30" outlineLevel="1">
      <c r="B712" t="str">
        <f t="shared" si="310"/>
        <v>SWV  Spr</v>
      </c>
      <c r="C712">
        <v>1</v>
      </c>
      <c r="D712">
        <v>1</v>
      </c>
      <c r="E712">
        <v>2</v>
      </c>
      <c r="F712">
        <v>1</v>
      </c>
      <c r="G712">
        <v>1</v>
      </c>
      <c r="H712" s="477">
        <f t="shared" ref="H712:H746" si="311">CHOOSE($D712,3,4,4,5)</f>
        <v>3</v>
      </c>
      <c r="I712" s="477">
        <f t="shared" ref="I712:I746" si="312">CHOOSE($E712,4,3,2)</f>
        <v>3</v>
      </c>
      <c r="J712" s="477">
        <v>0</v>
      </c>
      <c r="K712" s="477">
        <v>0</v>
      </c>
      <c r="L712" s="477">
        <v>0</v>
      </c>
      <c r="M712" s="477">
        <v>0</v>
      </c>
      <c r="N712" s="477">
        <f t="shared" ref="N712:N746" si="313">CHOOSE($D712,2,2,2,3)</f>
        <v>2</v>
      </c>
    </row>
    <row r="713" spans="1:30" outlineLevel="1">
      <c r="B713" t="str">
        <f>INDEX(i.Region_Desc,$C713,1)&amp;" "&amp;INDEX(i.GenotypeDesc,$D713,1)&amp;" "&amp;INDEX(i.TOL_Desc,$E713,1)</f>
        <v>SWV  Spr</v>
      </c>
      <c r="C713">
        <v>1</v>
      </c>
      <c r="D713">
        <v>1</v>
      </c>
      <c r="E713">
        <v>3</v>
      </c>
      <c r="F713">
        <v>1</v>
      </c>
      <c r="G713">
        <v>1</v>
      </c>
      <c r="H713" s="477">
        <f t="shared" si="311"/>
        <v>3</v>
      </c>
      <c r="I713" s="477">
        <f t="shared" si="312"/>
        <v>2</v>
      </c>
      <c r="J713" s="477">
        <v>0</v>
      </c>
      <c r="K713" s="477">
        <v>0</v>
      </c>
      <c r="L713" s="477">
        <v>0</v>
      </c>
      <c r="M713" s="477">
        <v>0</v>
      </c>
      <c r="N713" s="477">
        <f t="shared" si="313"/>
        <v>2</v>
      </c>
    </row>
    <row r="714" spans="1:30" outlineLevel="1">
      <c r="A714" t="s">
        <v>1124</v>
      </c>
      <c r="B714" t="str">
        <f t="shared" si="310"/>
        <v>SWV  Win</v>
      </c>
      <c r="C714">
        <v>1</v>
      </c>
      <c r="D714">
        <v>2</v>
      </c>
      <c r="E714">
        <v>1</v>
      </c>
      <c r="F714">
        <v>1</v>
      </c>
      <c r="G714">
        <v>1</v>
      </c>
      <c r="H714" s="477">
        <f t="shared" si="311"/>
        <v>4</v>
      </c>
      <c r="I714" s="477">
        <f t="shared" si="312"/>
        <v>4</v>
      </c>
      <c r="J714" s="477">
        <v>0</v>
      </c>
      <c r="K714" s="477">
        <v>0</v>
      </c>
      <c r="L714" s="477">
        <v>0</v>
      </c>
      <c r="M714" s="477">
        <v>0</v>
      </c>
      <c r="N714" s="477">
        <f t="shared" si="313"/>
        <v>2</v>
      </c>
    </row>
    <row r="715" spans="1:30" outlineLevel="1">
      <c r="B715" t="str">
        <f t="shared" si="310"/>
        <v>SWV  Spr</v>
      </c>
      <c r="C715">
        <v>1</v>
      </c>
      <c r="D715">
        <v>2</v>
      </c>
      <c r="E715">
        <v>2</v>
      </c>
      <c r="F715">
        <v>1</v>
      </c>
      <c r="G715">
        <v>1</v>
      </c>
      <c r="H715" s="477">
        <f t="shared" si="311"/>
        <v>4</v>
      </c>
      <c r="I715" s="477">
        <f t="shared" si="312"/>
        <v>3</v>
      </c>
      <c r="J715" s="477">
        <v>0</v>
      </c>
      <c r="K715" s="477">
        <v>0</v>
      </c>
      <c r="L715" s="477">
        <v>0</v>
      </c>
      <c r="M715" s="477">
        <v>0</v>
      </c>
      <c r="N715" s="477">
        <f t="shared" si="313"/>
        <v>2</v>
      </c>
    </row>
    <row r="716" spans="1:30" outlineLevel="1">
      <c r="B716" t="str">
        <f>INDEX(i.Region_Desc,$C716,1)&amp;" "&amp;INDEX(i.GenotypeDesc,$D716,1)&amp;" "&amp;INDEX(i.TOL_Desc,$E716,1)</f>
        <v>SWV  Spr</v>
      </c>
      <c r="C716">
        <v>1</v>
      </c>
      <c r="D716">
        <v>2</v>
      </c>
      <c r="E716">
        <v>3</v>
      </c>
      <c r="F716">
        <v>1</v>
      </c>
      <c r="G716">
        <v>1</v>
      </c>
      <c r="H716" s="477">
        <f t="shared" si="311"/>
        <v>4</v>
      </c>
      <c r="I716" s="477">
        <f t="shared" si="312"/>
        <v>2</v>
      </c>
      <c r="J716" s="477">
        <v>0</v>
      </c>
      <c r="K716" s="477">
        <v>0</v>
      </c>
      <c r="L716" s="477">
        <v>0</v>
      </c>
      <c r="M716" s="477">
        <v>0</v>
      </c>
      <c r="N716" s="477">
        <f t="shared" si="313"/>
        <v>2</v>
      </c>
    </row>
    <row r="717" spans="1:30" outlineLevel="1">
      <c r="A717" t="s">
        <v>1706</v>
      </c>
      <c r="B717" t="e">
        <f t="shared" si="310"/>
        <v>#VALUE!</v>
      </c>
      <c r="H717" s="477"/>
      <c r="I717" s="477"/>
      <c r="J717" s="477"/>
      <c r="K717" s="477"/>
      <c r="L717" s="477"/>
      <c r="M717" s="477"/>
      <c r="N717" s="477"/>
    </row>
    <row r="718" spans="1:30" outlineLevel="1">
      <c r="B718" t="e">
        <f t="shared" si="310"/>
        <v>#VALUE!</v>
      </c>
      <c r="H718" s="477"/>
      <c r="I718" s="477"/>
      <c r="J718" s="477"/>
      <c r="K718" s="477"/>
      <c r="L718" s="477"/>
      <c r="M718" s="477"/>
      <c r="N718" s="477"/>
    </row>
    <row r="719" spans="1:30" outlineLevel="1">
      <c r="B719" t="e">
        <f>INDEX(i.Region_Desc,$C719,1)&amp;" "&amp;INDEX(i.GenotypeDesc,$D719,1)&amp;" "&amp;INDEX(i.TOL_Desc,$E719,1)</f>
        <v>#VALUE!</v>
      </c>
      <c r="H719" s="477"/>
      <c r="I719" s="477"/>
      <c r="J719" s="477"/>
      <c r="K719" s="477"/>
      <c r="L719" s="477"/>
      <c r="M719" s="477"/>
      <c r="N719" s="477"/>
    </row>
    <row r="720" spans="1:30" outlineLevel="1">
      <c r="A720" t="s">
        <v>876</v>
      </c>
      <c r="B720" t="str">
        <f t="shared" si="310"/>
        <v>SWV  Win</v>
      </c>
      <c r="C720">
        <v>1</v>
      </c>
      <c r="D720">
        <v>4</v>
      </c>
      <c r="E720">
        <v>1</v>
      </c>
      <c r="F720">
        <v>1</v>
      </c>
      <c r="G720">
        <v>1</v>
      </c>
      <c r="H720" s="477">
        <f t="shared" si="311"/>
        <v>5</v>
      </c>
      <c r="I720" s="477">
        <f t="shared" si="312"/>
        <v>4</v>
      </c>
      <c r="J720" s="477">
        <v>0</v>
      </c>
      <c r="K720" s="477">
        <v>0</v>
      </c>
      <c r="L720" s="477">
        <v>0</v>
      </c>
      <c r="M720" s="477">
        <v>0</v>
      </c>
      <c r="N720" s="477">
        <f t="shared" si="313"/>
        <v>3</v>
      </c>
    </row>
    <row r="721" spans="1:14" outlineLevel="1">
      <c r="B721" t="str">
        <f t="shared" si="310"/>
        <v>SWV  Spr</v>
      </c>
      <c r="C721">
        <v>1</v>
      </c>
      <c r="D721">
        <v>4</v>
      </c>
      <c r="E721">
        <v>2</v>
      </c>
      <c r="F721">
        <v>1</v>
      </c>
      <c r="G721">
        <v>1</v>
      </c>
      <c r="H721" s="477">
        <f t="shared" si="311"/>
        <v>5</v>
      </c>
      <c r="I721" s="477">
        <f t="shared" si="312"/>
        <v>3</v>
      </c>
      <c r="J721" s="477">
        <v>0</v>
      </c>
      <c r="K721" s="477">
        <v>0</v>
      </c>
      <c r="L721" s="477">
        <v>0</v>
      </c>
      <c r="M721" s="477">
        <v>0</v>
      </c>
      <c r="N721" s="477">
        <f t="shared" si="313"/>
        <v>3</v>
      </c>
    </row>
    <row r="722" spans="1:14" outlineLevel="1">
      <c r="A722" s="112"/>
      <c r="B722" t="str">
        <f>INDEX(i.Region_Desc,$C722,1)&amp;" "&amp;INDEX(i.GenotypeDesc,$D722,1)&amp;" "&amp;INDEX(i.TOL_Desc,$E722,1)</f>
        <v>SWV  Spr</v>
      </c>
      <c r="C722">
        <v>1</v>
      </c>
      <c r="D722">
        <v>4</v>
      </c>
      <c r="E722">
        <v>3</v>
      </c>
      <c r="F722">
        <v>1</v>
      </c>
      <c r="G722">
        <v>1</v>
      </c>
      <c r="H722" s="477">
        <f t="shared" si="311"/>
        <v>5</v>
      </c>
      <c r="I722" s="477">
        <f t="shared" si="312"/>
        <v>2</v>
      </c>
      <c r="J722" s="477">
        <v>0</v>
      </c>
      <c r="K722" s="477">
        <v>0</v>
      </c>
      <c r="L722" s="477">
        <v>0</v>
      </c>
      <c r="M722" s="477">
        <v>0</v>
      </c>
      <c r="N722" s="477">
        <f t="shared" si="313"/>
        <v>3</v>
      </c>
    </row>
    <row r="723" spans="1:14" outlineLevel="1">
      <c r="A723" s="107" t="s">
        <v>1123</v>
      </c>
      <c r="B723" t="str">
        <f t="shared" si="310"/>
        <v>GSM  Win</v>
      </c>
      <c r="C723">
        <v>2</v>
      </c>
      <c r="D723">
        <v>1</v>
      </c>
      <c r="E723">
        <v>1</v>
      </c>
      <c r="F723">
        <v>1</v>
      </c>
      <c r="G723">
        <v>1</v>
      </c>
      <c r="H723" s="477">
        <f t="shared" si="311"/>
        <v>3</v>
      </c>
      <c r="I723" s="477">
        <f t="shared" si="312"/>
        <v>4</v>
      </c>
      <c r="J723" s="477">
        <v>0</v>
      </c>
      <c r="K723" s="477">
        <v>0</v>
      </c>
      <c r="L723" s="477">
        <v>0</v>
      </c>
      <c r="M723" s="477">
        <v>0</v>
      </c>
      <c r="N723" s="477">
        <f t="shared" si="313"/>
        <v>2</v>
      </c>
    </row>
    <row r="724" spans="1:14" outlineLevel="1">
      <c r="B724" t="str">
        <f t="shared" si="310"/>
        <v>GSM  Spr</v>
      </c>
      <c r="C724">
        <v>2</v>
      </c>
      <c r="D724">
        <v>1</v>
      </c>
      <c r="E724">
        <v>2</v>
      </c>
      <c r="F724">
        <v>1</v>
      </c>
      <c r="G724">
        <v>1</v>
      </c>
      <c r="H724" s="477">
        <f t="shared" si="311"/>
        <v>3</v>
      </c>
      <c r="I724" s="477">
        <f t="shared" si="312"/>
        <v>3</v>
      </c>
      <c r="J724" s="477">
        <v>0</v>
      </c>
      <c r="K724" s="477">
        <v>0</v>
      </c>
      <c r="L724" s="477">
        <v>0</v>
      </c>
      <c r="M724" s="477">
        <v>0</v>
      </c>
      <c r="N724" s="477">
        <f t="shared" si="313"/>
        <v>2</v>
      </c>
    </row>
    <row r="725" spans="1:14" outlineLevel="1">
      <c r="B725" t="str">
        <f>INDEX(i.Region_Desc,$C725,1)&amp;" "&amp;INDEX(i.GenotypeDesc,$D725,1)&amp;" "&amp;INDEX(i.TOL_Desc,$E725,1)</f>
        <v>GSM  Spr</v>
      </c>
      <c r="C725">
        <v>2</v>
      </c>
      <c r="D725">
        <v>1</v>
      </c>
      <c r="E725">
        <v>3</v>
      </c>
      <c r="F725">
        <v>1</v>
      </c>
      <c r="G725">
        <v>1</v>
      </c>
      <c r="H725" s="477">
        <f t="shared" si="311"/>
        <v>3</v>
      </c>
      <c r="I725" s="477">
        <f t="shared" si="312"/>
        <v>2</v>
      </c>
      <c r="J725" s="477">
        <v>0</v>
      </c>
      <c r="K725" s="477">
        <v>0</v>
      </c>
      <c r="L725" s="477">
        <v>0</v>
      </c>
      <c r="M725" s="477">
        <v>0</v>
      </c>
      <c r="N725" s="477">
        <f t="shared" si="313"/>
        <v>2</v>
      </c>
    </row>
    <row r="726" spans="1:14" outlineLevel="1">
      <c r="A726" t="s">
        <v>1124</v>
      </c>
      <c r="B726" t="str">
        <f t="shared" si="310"/>
        <v>GSM  Win</v>
      </c>
      <c r="C726">
        <v>2</v>
      </c>
      <c r="D726">
        <v>2</v>
      </c>
      <c r="E726">
        <v>1</v>
      </c>
      <c r="F726">
        <v>1</v>
      </c>
      <c r="G726">
        <v>1</v>
      </c>
      <c r="H726" s="477">
        <f t="shared" si="311"/>
        <v>4</v>
      </c>
      <c r="I726" s="477">
        <f t="shared" si="312"/>
        <v>4</v>
      </c>
      <c r="J726" s="477">
        <v>0</v>
      </c>
      <c r="K726" s="477">
        <v>0</v>
      </c>
      <c r="L726" s="477">
        <v>0</v>
      </c>
      <c r="M726" s="477">
        <v>0</v>
      </c>
      <c r="N726" s="477">
        <f t="shared" si="313"/>
        <v>2</v>
      </c>
    </row>
    <row r="727" spans="1:14" outlineLevel="1">
      <c r="B727" t="str">
        <f t="shared" si="310"/>
        <v>GSM  Spr</v>
      </c>
      <c r="C727">
        <v>2</v>
      </c>
      <c r="D727">
        <v>2</v>
      </c>
      <c r="E727">
        <v>2</v>
      </c>
      <c r="F727">
        <v>1</v>
      </c>
      <c r="G727">
        <v>1</v>
      </c>
      <c r="H727" s="477">
        <f t="shared" si="311"/>
        <v>4</v>
      </c>
      <c r="I727" s="477">
        <f t="shared" si="312"/>
        <v>3</v>
      </c>
      <c r="J727" s="477">
        <v>0</v>
      </c>
      <c r="K727" s="477">
        <v>0</v>
      </c>
      <c r="L727" s="477">
        <v>0</v>
      </c>
      <c r="M727" s="477">
        <v>0</v>
      </c>
      <c r="N727" s="477">
        <f t="shared" si="313"/>
        <v>2</v>
      </c>
    </row>
    <row r="728" spans="1:14" outlineLevel="1">
      <c r="B728" t="str">
        <f>INDEX(i.Region_Desc,$C728,1)&amp;" "&amp;INDEX(i.GenotypeDesc,$D728,1)&amp;" "&amp;INDEX(i.TOL_Desc,$E728,1)</f>
        <v>GSM  Spr</v>
      </c>
      <c r="C728">
        <v>2</v>
      </c>
      <c r="D728">
        <v>2</v>
      </c>
      <c r="E728">
        <v>3</v>
      </c>
      <c r="F728">
        <v>1</v>
      </c>
      <c r="G728">
        <v>1</v>
      </c>
      <c r="H728" s="477">
        <f t="shared" si="311"/>
        <v>4</v>
      </c>
      <c r="I728" s="477">
        <f t="shared" si="312"/>
        <v>2</v>
      </c>
      <c r="J728" s="477">
        <v>0</v>
      </c>
      <c r="K728" s="477">
        <v>0</v>
      </c>
      <c r="L728" s="477">
        <v>0</v>
      </c>
      <c r="M728" s="477">
        <v>0</v>
      </c>
      <c r="N728" s="477">
        <f t="shared" si="313"/>
        <v>2</v>
      </c>
    </row>
    <row r="729" spans="1:14" outlineLevel="1">
      <c r="A729" t="s">
        <v>1706</v>
      </c>
      <c r="B729" t="e">
        <f t="shared" si="310"/>
        <v>#VALUE!</v>
      </c>
      <c r="H729" s="477"/>
      <c r="I729" s="477"/>
      <c r="J729" s="477"/>
      <c r="K729" s="477"/>
      <c r="L729" s="477"/>
      <c r="M729" s="477"/>
      <c r="N729" s="477"/>
    </row>
    <row r="730" spans="1:14" outlineLevel="1">
      <c r="B730" t="e">
        <f t="shared" si="310"/>
        <v>#VALUE!</v>
      </c>
      <c r="H730" s="477"/>
      <c r="I730" s="477"/>
      <c r="J730" s="477"/>
      <c r="K730" s="477"/>
      <c r="L730" s="477"/>
      <c r="M730" s="477"/>
      <c r="N730" s="477"/>
    </row>
    <row r="731" spans="1:14" outlineLevel="1">
      <c r="B731" t="e">
        <f>INDEX(i.Region_Desc,$C731,1)&amp;" "&amp;INDEX(i.GenotypeDesc,$D731,1)&amp;" "&amp;INDEX(i.TOL_Desc,$E731,1)</f>
        <v>#VALUE!</v>
      </c>
      <c r="H731" s="477"/>
      <c r="I731" s="477"/>
      <c r="J731" s="477"/>
      <c r="K731" s="477"/>
      <c r="L731" s="477"/>
      <c r="M731" s="477"/>
      <c r="N731" s="477"/>
    </row>
    <row r="732" spans="1:14" outlineLevel="1">
      <c r="A732" t="s">
        <v>876</v>
      </c>
      <c r="B732" t="str">
        <f t="shared" si="310"/>
        <v>GSM  Win</v>
      </c>
      <c r="C732">
        <v>2</v>
      </c>
      <c r="D732">
        <v>4</v>
      </c>
      <c r="E732">
        <v>1</v>
      </c>
      <c r="F732">
        <v>1</v>
      </c>
      <c r="G732">
        <v>1</v>
      </c>
      <c r="H732" s="477">
        <f t="shared" si="311"/>
        <v>5</v>
      </c>
      <c r="I732" s="477">
        <f t="shared" si="312"/>
        <v>4</v>
      </c>
      <c r="J732" s="477">
        <v>0</v>
      </c>
      <c r="K732" s="477">
        <v>0</v>
      </c>
      <c r="L732" s="477">
        <v>0</v>
      </c>
      <c r="M732" s="477">
        <v>0</v>
      </c>
      <c r="N732" s="477">
        <f t="shared" si="313"/>
        <v>3</v>
      </c>
    </row>
    <row r="733" spans="1:14" outlineLevel="1">
      <c r="B733" t="str">
        <f t="shared" si="310"/>
        <v>GSM  Spr</v>
      </c>
      <c r="C733">
        <v>2</v>
      </c>
      <c r="D733">
        <v>4</v>
      </c>
      <c r="E733">
        <v>2</v>
      </c>
      <c r="F733">
        <v>1</v>
      </c>
      <c r="G733">
        <v>1</v>
      </c>
      <c r="H733" s="477">
        <f t="shared" si="311"/>
        <v>5</v>
      </c>
      <c r="I733" s="477">
        <f t="shared" si="312"/>
        <v>3</v>
      </c>
      <c r="J733" s="477">
        <v>0</v>
      </c>
      <c r="K733" s="477">
        <v>0</v>
      </c>
      <c r="L733" s="477">
        <v>0</v>
      </c>
      <c r="M733" s="477">
        <v>0</v>
      </c>
      <c r="N733" s="477">
        <f t="shared" si="313"/>
        <v>3</v>
      </c>
    </row>
    <row r="734" spans="1:14" outlineLevel="1">
      <c r="A734" s="112"/>
      <c r="B734" t="str">
        <f>INDEX(i.Region_Desc,$C734,1)&amp;" "&amp;INDEX(i.GenotypeDesc,$D734,1)&amp;" "&amp;INDEX(i.TOL_Desc,$E734,1)</f>
        <v>GSM  Spr</v>
      </c>
      <c r="C734">
        <v>2</v>
      </c>
      <c r="D734">
        <v>4</v>
      </c>
      <c r="E734">
        <v>3</v>
      </c>
      <c r="F734">
        <v>1</v>
      </c>
      <c r="G734">
        <v>1</v>
      </c>
      <c r="H734" s="477">
        <f t="shared" si="311"/>
        <v>5</v>
      </c>
      <c r="I734" s="477">
        <f t="shared" si="312"/>
        <v>2</v>
      </c>
      <c r="J734" s="477">
        <v>0</v>
      </c>
      <c r="K734" s="477">
        <v>0</v>
      </c>
      <c r="L734" s="477">
        <v>0</v>
      </c>
      <c r="M734" s="477">
        <v>0</v>
      </c>
      <c r="N734" s="477">
        <f t="shared" si="313"/>
        <v>3</v>
      </c>
    </row>
    <row r="735" spans="1:14" outlineLevel="1">
      <c r="A735" s="107" t="s">
        <v>1123</v>
      </c>
      <c r="B735" t="str">
        <f t="shared" si="310"/>
        <v>CWM  Win</v>
      </c>
      <c r="C735">
        <v>3</v>
      </c>
      <c r="D735">
        <v>1</v>
      </c>
      <c r="E735">
        <v>1</v>
      </c>
      <c r="F735">
        <v>1</v>
      </c>
      <c r="G735">
        <v>1</v>
      </c>
      <c r="H735" s="477">
        <f t="shared" si="311"/>
        <v>3</v>
      </c>
      <c r="I735" s="477">
        <f t="shared" si="312"/>
        <v>4</v>
      </c>
      <c r="J735" s="477">
        <v>0</v>
      </c>
      <c r="K735" s="477">
        <v>0</v>
      </c>
      <c r="L735" s="477">
        <v>0</v>
      </c>
      <c r="M735" s="477">
        <v>0</v>
      </c>
      <c r="N735" s="477">
        <f t="shared" si="313"/>
        <v>2</v>
      </c>
    </row>
    <row r="736" spans="1:14" outlineLevel="1">
      <c r="B736" t="str">
        <f t="shared" si="310"/>
        <v>CWM  Spr</v>
      </c>
      <c r="C736">
        <v>3</v>
      </c>
      <c r="D736">
        <v>1</v>
      </c>
      <c r="E736">
        <v>2</v>
      </c>
      <c r="F736">
        <v>1</v>
      </c>
      <c r="G736">
        <v>1</v>
      </c>
      <c r="H736" s="477">
        <f t="shared" si="311"/>
        <v>3</v>
      </c>
      <c r="I736" s="477">
        <f t="shared" si="312"/>
        <v>3</v>
      </c>
      <c r="J736" s="477">
        <v>0</v>
      </c>
      <c r="K736" s="477">
        <v>0</v>
      </c>
      <c r="L736" s="477">
        <v>0</v>
      </c>
      <c r="M736" s="477">
        <v>0</v>
      </c>
      <c r="N736" s="477">
        <f t="shared" si="313"/>
        <v>2</v>
      </c>
    </row>
    <row r="737" spans="1:14" outlineLevel="1">
      <c r="B737" t="str">
        <f>INDEX(i.Region_Desc,$C737,1)&amp;" "&amp;INDEX(i.GenotypeDesc,$D737,1)&amp;" "&amp;INDEX(i.TOL_Desc,$E737,1)</f>
        <v>CWM  Spr</v>
      </c>
      <c r="C737">
        <v>3</v>
      </c>
      <c r="D737">
        <v>1</v>
      </c>
      <c r="E737">
        <v>3</v>
      </c>
      <c r="F737">
        <v>1</v>
      </c>
      <c r="G737">
        <v>1</v>
      </c>
      <c r="H737" s="477">
        <f t="shared" si="311"/>
        <v>3</v>
      </c>
      <c r="I737" s="477">
        <f t="shared" si="312"/>
        <v>2</v>
      </c>
      <c r="J737" s="477">
        <v>0</v>
      </c>
      <c r="K737" s="477">
        <v>0</v>
      </c>
      <c r="L737" s="477">
        <v>0</v>
      </c>
      <c r="M737" s="477">
        <v>0</v>
      </c>
      <c r="N737" s="477">
        <f t="shared" si="313"/>
        <v>2</v>
      </c>
    </row>
    <row r="738" spans="1:14" outlineLevel="1">
      <c r="A738" t="s">
        <v>1124</v>
      </c>
      <c r="B738" t="str">
        <f t="shared" si="310"/>
        <v>CWM  Win</v>
      </c>
      <c r="C738">
        <v>3</v>
      </c>
      <c r="D738">
        <v>2</v>
      </c>
      <c r="E738">
        <v>1</v>
      </c>
      <c r="F738">
        <v>1</v>
      </c>
      <c r="G738">
        <v>1</v>
      </c>
      <c r="H738" s="477">
        <f t="shared" si="311"/>
        <v>4</v>
      </c>
      <c r="I738" s="477">
        <f t="shared" si="312"/>
        <v>4</v>
      </c>
      <c r="J738" s="477">
        <v>0</v>
      </c>
      <c r="K738" s="477">
        <v>0</v>
      </c>
      <c r="L738" s="477">
        <v>0</v>
      </c>
      <c r="M738" s="477">
        <v>0</v>
      </c>
      <c r="N738" s="477">
        <f t="shared" si="313"/>
        <v>2</v>
      </c>
    </row>
    <row r="739" spans="1:14" outlineLevel="1">
      <c r="B739" t="str">
        <f t="shared" si="310"/>
        <v>CWM  Spr</v>
      </c>
      <c r="C739">
        <v>3</v>
      </c>
      <c r="D739">
        <v>2</v>
      </c>
      <c r="E739">
        <v>2</v>
      </c>
      <c r="F739">
        <v>1</v>
      </c>
      <c r="G739">
        <v>1</v>
      </c>
      <c r="H739" s="477">
        <f t="shared" si="311"/>
        <v>4</v>
      </c>
      <c r="I739" s="477">
        <f t="shared" si="312"/>
        <v>3</v>
      </c>
      <c r="J739" s="477">
        <v>0</v>
      </c>
      <c r="K739" s="477">
        <v>0</v>
      </c>
      <c r="L739" s="477">
        <v>0</v>
      </c>
      <c r="M739" s="477">
        <v>0</v>
      </c>
      <c r="N739" s="477">
        <f t="shared" si="313"/>
        <v>2</v>
      </c>
    </row>
    <row r="740" spans="1:14" outlineLevel="1">
      <c r="B740" t="str">
        <f>INDEX(i.Region_Desc,$C740,1)&amp;" "&amp;INDEX(i.GenotypeDesc,$D740,1)&amp;" "&amp;INDEX(i.TOL_Desc,$E740,1)</f>
        <v>CWM  Spr</v>
      </c>
      <c r="C740">
        <v>3</v>
      </c>
      <c r="D740">
        <v>2</v>
      </c>
      <c r="E740">
        <v>3</v>
      </c>
      <c r="F740">
        <v>1</v>
      </c>
      <c r="G740">
        <v>1</v>
      </c>
      <c r="H740" s="477">
        <f t="shared" si="311"/>
        <v>4</v>
      </c>
      <c r="I740" s="477">
        <f t="shared" si="312"/>
        <v>2</v>
      </c>
      <c r="J740" s="477">
        <v>0</v>
      </c>
      <c r="K740" s="477">
        <v>0</v>
      </c>
      <c r="L740" s="477">
        <v>0</v>
      </c>
      <c r="M740" s="477">
        <v>0</v>
      </c>
      <c r="N740" s="477">
        <f t="shared" si="313"/>
        <v>2</v>
      </c>
    </row>
    <row r="741" spans="1:14" outlineLevel="1">
      <c r="A741" t="s">
        <v>1706</v>
      </c>
      <c r="B741" t="e">
        <f t="shared" si="310"/>
        <v>#VALUE!</v>
      </c>
      <c r="H741" s="477"/>
      <c r="I741" s="477"/>
      <c r="J741" s="477"/>
      <c r="K741" s="477"/>
      <c r="L741" s="477"/>
      <c r="M741" s="477"/>
      <c r="N741" s="477"/>
    </row>
    <row r="742" spans="1:14" outlineLevel="1">
      <c r="B742" t="e">
        <f t="shared" si="310"/>
        <v>#VALUE!</v>
      </c>
      <c r="H742" s="477"/>
      <c r="I742" s="477"/>
      <c r="J742" s="477"/>
      <c r="K742" s="477"/>
      <c r="L742" s="477"/>
      <c r="M742" s="477"/>
      <c r="N742" s="477"/>
    </row>
    <row r="743" spans="1:14" outlineLevel="1">
      <c r="B743" t="e">
        <f>INDEX(i.Region_Desc,$C743,1)&amp;" "&amp;INDEX(i.GenotypeDesc,$D743,1)&amp;" "&amp;INDEX(i.TOL_Desc,$E743,1)</f>
        <v>#VALUE!</v>
      </c>
      <c r="H743" s="477"/>
      <c r="I743" s="477"/>
      <c r="J743" s="477"/>
      <c r="K743" s="477"/>
      <c r="L743" s="477"/>
      <c r="M743" s="477"/>
      <c r="N743" s="477"/>
    </row>
    <row r="744" spans="1:14" outlineLevel="1">
      <c r="A744" t="s">
        <v>876</v>
      </c>
      <c r="B744" t="str">
        <f t="shared" si="310"/>
        <v>CWM  Win</v>
      </c>
      <c r="C744">
        <v>3</v>
      </c>
      <c r="D744">
        <v>4</v>
      </c>
      <c r="E744">
        <v>1</v>
      </c>
      <c r="F744">
        <v>1</v>
      </c>
      <c r="G744">
        <v>1</v>
      </c>
      <c r="H744" s="477">
        <f t="shared" si="311"/>
        <v>5</v>
      </c>
      <c r="I744" s="477">
        <f t="shared" si="312"/>
        <v>4</v>
      </c>
      <c r="J744" s="477">
        <v>0</v>
      </c>
      <c r="K744" s="477">
        <v>0</v>
      </c>
      <c r="L744" s="477">
        <v>0</v>
      </c>
      <c r="M744" s="477">
        <v>0</v>
      </c>
      <c r="N744" s="477">
        <f t="shared" si="313"/>
        <v>3</v>
      </c>
    </row>
    <row r="745" spans="1:14" outlineLevel="1">
      <c r="B745" t="str">
        <f t="shared" si="310"/>
        <v>CWM  Spr</v>
      </c>
      <c r="C745">
        <v>3</v>
      </c>
      <c r="D745">
        <v>4</v>
      </c>
      <c r="E745">
        <v>2</v>
      </c>
      <c r="F745">
        <v>1</v>
      </c>
      <c r="G745">
        <v>1</v>
      </c>
      <c r="H745" s="477">
        <f t="shared" si="311"/>
        <v>5</v>
      </c>
      <c r="I745" s="477">
        <f t="shared" si="312"/>
        <v>3</v>
      </c>
      <c r="J745" s="477">
        <v>0</v>
      </c>
      <c r="K745" s="477">
        <v>0</v>
      </c>
      <c r="L745" s="477">
        <v>0</v>
      </c>
      <c r="M745" s="477">
        <v>0</v>
      </c>
      <c r="N745" s="477">
        <f t="shared" si="313"/>
        <v>3</v>
      </c>
    </row>
    <row r="746" spans="1:14" outlineLevel="1">
      <c r="A746" s="112"/>
      <c r="B746" t="str">
        <f>INDEX(i.Region_Desc,$C746,1)&amp;" "&amp;INDEX(i.GenotypeDesc,$D746,1)&amp;" "&amp;INDEX(i.TOL_Desc,$E746,1)</f>
        <v>CWM  Spr</v>
      </c>
      <c r="C746">
        <v>3</v>
      </c>
      <c r="D746">
        <v>4</v>
      </c>
      <c r="E746">
        <v>3</v>
      </c>
      <c r="F746">
        <v>1</v>
      </c>
      <c r="G746">
        <v>1</v>
      </c>
      <c r="H746" s="477">
        <f t="shared" si="311"/>
        <v>5</v>
      </c>
      <c r="I746" s="477">
        <f t="shared" si="312"/>
        <v>2</v>
      </c>
      <c r="J746" s="477">
        <v>0</v>
      </c>
      <c r="K746" s="477">
        <v>0</v>
      </c>
      <c r="L746" s="477">
        <v>0</v>
      </c>
      <c r="M746" s="477">
        <v>0</v>
      </c>
      <c r="N746" s="477">
        <f t="shared" si="313"/>
        <v>3</v>
      </c>
    </row>
  </sheetData>
  <phoneticPr fontId="6" type="noConversion"/>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452F0-9FBF-4092-95FE-5C1FD7E4879C}">
  <sheetPr codeName="Sheet6">
    <outlinePr summaryBelow="0" summaryRight="0"/>
  </sheetPr>
  <dimension ref="A1:GJ746"/>
  <sheetViews>
    <sheetView workbookViewId="0"/>
  </sheetViews>
  <sheetFormatPr defaultColWidth="9.140625" defaultRowHeight="15" outlineLevelRow="2"/>
  <cols>
    <col min="2" max="2" width="43.28515625" customWidth="1"/>
    <col min="3" max="3" width="6.28515625" customWidth="1"/>
    <col min="4" max="4" width="7" customWidth="1"/>
    <col min="5" max="10" width="6.28515625" customWidth="1"/>
    <col min="11" max="12" width="7.140625" customWidth="1"/>
    <col min="13" max="124" width="6.28515625" customWidth="1"/>
    <col min="125" max="173" width="6.5703125" customWidth="1"/>
    <col min="174" max="192" width="6.140625" customWidth="1"/>
  </cols>
  <sheetData>
    <row r="1" spans="1:73">
      <c r="B1" t="s">
        <v>376</v>
      </c>
      <c r="H1" t="s">
        <v>621</v>
      </c>
      <c r="I1" s="33"/>
    </row>
    <row r="2" spans="1:73">
      <c r="B2" t="s">
        <v>763</v>
      </c>
    </row>
    <row r="3" spans="1:73">
      <c r="B3" t="s">
        <v>378</v>
      </c>
    </row>
    <row r="4" spans="1:73">
      <c r="A4" t="s">
        <v>578</v>
      </c>
      <c r="B4" t="s">
        <v>975</v>
      </c>
      <c r="C4" s="52">
        <v>2</v>
      </c>
      <c r="D4" s="65" t="str">
        <f>(INDEX(i.TOL_Desc,d.TOL,1)&amp;" ")</f>
        <v xml:space="preserve">Win </v>
      </c>
    </row>
    <row r="5" spans="1:73">
      <c r="A5" s="191" t="s">
        <v>1155</v>
      </c>
    </row>
    <row r="6" spans="1:73" outlineLevel="1">
      <c r="B6" s="36" t="s">
        <v>948</v>
      </c>
      <c r="C6" s="52">
        <v>2</v>
      </c>
      <c r="D6" s="65" t="str">
        <f>CHOOSE(d.Region,"SWV ","GSM ","CWM ")</f>
        <v xml:space="preserve">GSM </v>
      </c>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BU6" s="65"/>
    </row>
    <row r="7" spans="1:73" outlineLevel="1">
      <c r="B7" s="36"/>
      <c r="C7" s="65"/>
      <c r="D7" s="65"/>
      <c r="E7" s="65"/>
      <c r="F7" s="65"/>
      <c r="G7" s="65"/>
      <c r="H7" s="65"/>
      <c r="I7" s="65"/>
      <c r="J7" s="65"/>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65"/>
      <c r="AP7" s="65"/>
      <c r="BU7" s="65"/>
    </row>
    <row r="8" spans="1:73" ht="17.25" outlineLevel="1" collapsed="1">
      <c r="A8" s="260"/>
      <c r="B8" s="260" t="s">
        <v>971</v>
      </c>
      <c r="C8" s="260">
        <v>1</v>
      </c>
      <c r="D8" s="260">
        <v>2</v>
      </c>
      <c r="E8" s="260">
        <v>3</v>
      </c>
      <c r="F8" s="260">
        <v>1</v>
      </c>
      <c r="G8" s="260">
        <v>2</v>
      </c>
      <c r="H8" s="260">
        <v>3</v>
      </c>
      <c r="I8" s="260">
        <v>1</v>
      </c>
      <c r="J8" s="260">
        <v>2</v>
      </c>
      <c r="K8" s="260">
        <v>3</v>
      </c>
      <c r="L8" s="260">
        <v>1</v>
      </c>
      <c r="M8" s="260">
        <v>2</v>
      </c>
      <c r="N8" s="260">
        <v>3</v>
      </c>
      <c r="O8" s="260">
        <v>1</v>
      </c>
      <c r="P8" s="260">
        <v>2</v>
      </c>
      <c r="Q8" s="260">
        <v>3</v>
      </c>
      <c r="R8" s="260">
        <v>1</v>
      </c>
      <c r="S8" s="260">
        <v>2</v>
      </c>
      <c r="T8" s="260">
        <v>3</v>
      </c>
      <c r="U8" s="284"/>
      <c r="V8" s="284"/>
      <c r="W8" s="284"/>
      <c r="X8" s="284"/>
      <c r="Y8" s="284"/>
      <c r="Z8" s="284"/>
      <c r="AA8" s="284"/>
      <c r="AB8" s="284"/>
      <c r="AC8" s="284"/>
      <c r="AD8" s="284"/>
      <c r="AE8" s="284"/>
      <c r="AF8" s="284"/>
      <c r="AG8" s="284"/>
      <c r="AH8" s="284"/>
      <c r="AI8" s="284"/>
      <c r="AJ8" s="284"/>
      <c r="AK8" s="284"/>
      <c r="AL8" s="284"/>
      <c r="AM8" s="285" t="s">
        <v>950</v>
      </c>
      <c r="AN8" s="285"/>
      <c r="AO8" s="285"/>
      <c r="AP8" s="285" t="s">
        <v>951</v>
      </c>
      <c r="AQ8" s="285"/>
      <c r="AR8" s="285"/>
      <c r="AS8" s="285" t="s">
        <v>952</v>
      </c>
      <c r="AT8" s="285"/>
      <c r="AU8" s="285"/>
    </row>
    <row r="9" spans="1:73" outlineLevel="1" collapsed="1">
      <c r="A9" s="260"/>
      <c r="B9" s="260"/>
      <c r="C9" s="286" t="s">
        <v>972</v>
      </c>
      <c r="D9" s="286" t="s">
        <v>973</v>
      </c>
      <c r="E9" s="286" t="s">
        <v>974</v>
      </c>
      <c r="F9" s="286" t="s">
        <v>972</v>
      </c>
      <c r="G9" s="286" t="s">
        <v>973</v>
      </c>
      <c r="H9" s="286" t="s">
        <v>974</v>
      </c>
      <c r="I9" s="286" t="s">
        <v>972</v>
      </c>
      <c r="J9" s="286" t="s">
        <v>973</v>
      </c>
      <c r="K9" s="286" t="s">
        <v>974</v>
      </c>
      <c r="L9" s="286" t="s">
        <v>972</v>
      </c>
      <c r="M9" s="286" t="s">
        <v>973</v>
      </c>
      <c r="N9" s="286" t="s">
        <v>974</v>
      </c>
      <c r="O9" s="286" t="s">
        <v>972</v>
      </c>
      <c r="P9" s="286" t="s">
        <v>973</v>
      </c>
      <c r="Q9" s="286" t="s">
        <v>974</v>
      </c>
      <c r="R9" s="286" t="s">
        <v>972</v>
      </c>
      <c r="S9" s="286" t="s">
        <v>973</v>
      </c>
      <c r="T9" s="286" t="s">
        <v>974</v>
      </c>
      <c r="U9" s="286" t="s">
        <v>972</v>
      </c>
      <c r="V9" s="286" t="s">
        <v>973</v>
      </c>
      <c r="W9" s="286" t="s">
        <v>974</v>
      </c>
      <c r="X9" s="286" t="s">
        <v>972</v>
      </c>
      <c r="Y9" s="286" t="s">
        <v>973</v>
      </c>
      <c r="Z9" s="286" t="s">
        <v>974</v>
      </c>
      <c r="AA9" s="286" t="s">
        <v>972</v>
      </c>
      <c r="AB9" s="286" t="s">
        <v>973</v>
      </c>
      <c r="AC9" s="286" t="s">
        <v>974</v>
      </c>
      <c r="AD9" s="286" t="s">
        <v>972</v>
      </c>
      <c r="AE9" s="286" t="s">
        <v>973</v>
      </c>
      <c r="AF9" s="286" t="s">
        <v>974</v>
      </c>
      <c r="AG9" s="286" t="s">
        <v>972</v>
      </c>
      <c r="AH9" s="286" t="s">
        <v>973</v>
      </c>
      <c r="AI9" s="286" t="s">
        <v>974</v>
      </c>
      <c r="AJ9" s="286" t="s">
        <v>972</v>
      </c>
      <c r="AK9" s="286" t="s">
        <v>973</v>
      </c>
      <c r="AL9" s="286" t="s">
        <v>974</v>
      </c>
      <c r="AM9" s="286" t="s">
        <v>972</v>
      </c>
      <c r="AN9" s="286" t="s">
        <v>973</v>
      </c>
      <c r="AO9" s="286" t="s">
        <v>974</v>
      </c>
      <c r="AP9" s="286" t="s">
        <v>972</v>
      </c>
      <c r="AQ9" s="286" t="s">
        <v>973</v>
      </c>
      <c r="AR9" s="286" t="s">
        <v>974</v>
      </c>
      <c r="AS9" s="286" t="s">
        <v>972</v>
      </c>
      <c r="AT9" s="286" t="s">
        <v>973</v>
      </c>
      <c r="AU9" s="286" t="s">
        <v>974</v>
      </c>
    </row>
    <row r="10" spans="1:73" outlineLevel="1">
      <c r="A10" s="260"/>
      <c r="B10" s="260" t="s">
        <v>1154</v>
      </c>
      <c r="C10" s="286">
        <v>1</v>
      </c>
      <c r="D10" s="286">
        <v>1</v>
      </c>
      <c r="E10" s="286">
        <v>1</v>
      </c>
      <c r="F10" s="286">
        <v>2</v>
      </c>
      <c r="G10" s="286">
        <v>2</v>
      </c>
      <c r="H10" s="286">
        <v>2</v>
      </c>
      <c r="I10" s="286">
        <v>3</v>
      </c>
      <c r="J10" s="286">
        <v>3</v>
      </c>
      <c r="K10" s="286">
        <v>3</v>
      </c>
      <c r="L10" s="286">
        <v>4</v>
      </c>
      <c r="M10" s="286">
        <v>4</v>
      </c>
      <c r="N10" s="286">
        <v>4</v>
      </c>
      <c r="O10" s="286">
        <v>5</v>
      </c>
      <c r="P10" s="286">
        <v>5</v>
      </c>
      <c r="Q10" s="286">
        <v>5</v>
      </c>
      <c r="R10" s="286">
        <v>6</v>
      </c>
      <c r="S10" s="286">
        <v>6</v>
      </c>
      <c r="T10" s="286">
        <v>6</v>
      </c>
      <c r="U10" s="260"/>
      <c r="V10" s="260"/>
      <c r="W10" s="260"/>
      <c r="X10" s="260"/>
      <c r="Y10" s="260"/>
      <c r="Z10" s="260"/>
      <c r="AA10" s="260"/>
      <c r="AB10" s="260"/>
      <c r="AC10" s="260"/>
      <c r="AD10" s="260"/>
      <c r="AE10" s="260"/>
      <c r="AF10" s="260"/>
      <c r="AG10" s="260"/>
      <c r="AH10" s="260"/>
      <c r="AI10" s="260"/>
      <c r="AJ10" s="260"/>
      <c r="AK10" s="260"/>
      <c r="AL10" s="260"/>
      <c r="AM10" s="279"/>
      <c r="AN10" s="279"/>
      <c r="AO10" s="279"/>
      <c r="AP10" s="279">
        <v>43600</v>
      </c>
      <c r="AQ10" s="279">
        <v>43634</v>
      </c>
      <c r="AR10" s="279">
        <v>43669</v>
      </c>
      <c r="AS10" s="279"/>
      <c r="AT10" s="279"/>
      <c r="AU10" s="279"/>
    </row>
    <row r="11" spans="1:73" outlineLevel="1" collapsed="1">
      <c r="A11" s="260">
        <v>1</v>
      </c>
      <c r="B11" s="281" t="s">
        <v>966</v>
      </c>
      <c r="C11" s="282">
        <f t="shared" ref="C11:N16" si="0">INDEX($AM11:$AU11,1,C$8+(d.Region-1)*3)+INDEX(i.AgeJ,C$10,1)/7</f>
        <v>35</v>
      </c>
      <c r="D11" s="282">
        <f t="shared" si="0"/>
        <v>39</v>
      </c>
      <c r="E11" s="282">
        <f t="shared" si="0"/>
        <v>43</v>
      </c>
      <c r="F11" s="282">
        <f t="shared" si="0"/>
        <v>37</v>
      </c>
      <c r="G11" s="282">
        <f t="shared" si="0"/>
        <v>41</v>
      </c>
      <c r="H11" s="282">
        <f t="shared" si="0"/>
        <v>45</v>
      </c>
      <c r="I11" s="282">
        <f t="shared" si="0"/>
        <v>40</v>
      </c>
      <c r="J11" s="282">
        <f t="shared" si="0"/>
        <v>44</v>
      </c>
      <c r="K11" s="282">
        <f t="shared" si="0"/>
        <v>48</v>
      </c>
      <c r="L11" s="282">
        <f t="shared" si="0"/>
        <v>42</v>
      </c>
      <c r="M11" s="282">
        <f t="shared" si="0"/>
        <v>46</v>
      </c>
      <c r="N11" s="282">
        <f t="shared" si="0"/>
        <v>50</v>
      </c>
      <c r="O11" s="282">
        <f>INDEX($AM11:$AU11,1,O$8+(d.Region-1)*3)</f>
        <v>35</v>
      </c>
      <c r="P11" s="282">
        <f>INDEX($AM11:$AU11,1,P$8+(d.Region-1)*3)</f>
        <v>39</v>
      </c>
      <c r="Q11" s="282">
        <f>INDEX($AM11:$AU11,1,Q$8+(d.Region-1)*3)</f>
        <v>43</v>
      </c>
      <c r="R11" s="282">
        <f t="shared" ref="R11:T16" si="1">INDEX($AM11:$AU11,1,R$8+(d.Region-1)*3)+INDEX(i.AgeJ,R$10,1)/7</f>
        <v>35</v>
      </c>
      <c r="S11" s="282">
        <f t="shared" si="1"/>
        <v>39</v>
      </c>
      <c r="T11" s="282">
        <f t="shared" si="1"/>
        <v>43</v>
      </c>
      <c r="U11" s="260"/>
      <c r="V11" s="260"/>
      <c r="W11" s="260"/>
      <c r="X11" s="260"/>
      <c r="Y11" s="260"/>
      <c r="Z11" s="260"/>
      <c r="AA11" s="260"/>
      <c r="AB11" s="260"/>
      <c r="AC11" s="260"/>
      <c r="AD11" s="260"/>
      <c r="AE11" s="260"/>
      <c r="AF11" s="260"/>
      <c r="AG11" s="260" t="str">
        <f t="shared" ref="AG11:AI12" si="2">O11&amp;":"&amp;O11+1</f>
        <v>35:36</v>
      </c>
      <c r="AH11" s="260" t="str">
        <f t="shared" si="2"/>
        <v>39:40</v>
      </c>
      <c r="AI11" s="260" t="str">
        <f t="shared" si="2"/>
        <v>43:44</v>
      </c>
      <c r="AJ11" s="260"/>
      <c r="AK11" s="260"/>
      <c r="AL11" s="260"/>
      <c r="AM11" s="280">
        <v>36</v>
      </c>
      <c r="AN11" s="280">
        <v>40</v>
      </c>
      <c r="AO11" s="280">
        <v>44</v>
      </c>
      <c r="AP11" s="280">
        <v>35</v>
      </c>
      <c r="AQ11" s="280">
        <v>39</v>
      </c>
      <c r="AR11" s="280">
        <v>43</v>
      </c>
      <c r="AS11" s="280">
        <v>34</v>
      </c>
      <c r="AT11" s="280">
        <v>38</v>
      </c>
      <c r="AU11" s="280">
        <v>42</v>
      </c>
    </row>
    <row r="12" spans="1:73" outlineLevel="1" collapsed="1">
      <c r="A12" s="260">
        <v>2</v>
      </c>
      <c r="B12" s="281" t="s">
        <v>967</v>
      </c>
      <c r="C12" s="282">
        <f t="shared" si="0"/>
        <v>55</v>
      </c>
      <c r="D12" s="282">
        <f t="shared" si="0"/>
        <v>59</v>
      </c>
      <c r="E12" s="282">
        <f t="shared" si="0"/>
        <v>63</v>
      </c>
      <c r="F12" s="282">
        <f t="shared" si="0"/>
        <v>57</v>
      </c>
      <c r="G12" s="282">
        <f t="shared" si="0"/>
        <v>61</v>
      </c>
      <c r="H12" s="282">
        <f t="shared" si="0"/>
        <v>65</v>
      </c>
      <c r="I12" s="282">
        <f t="shared" si="0"/>
        <v>60</v>
      </c>
      <c r="J12" s="282">
        <f t="shared" si="0"/>
        <v>64</v>
      </c>
      <c r="K12" s="282">
        <f t="shared" si="0"/>
        <v>68</v>
      </c>
      <c r="L12" s="282">
        <f t="shared" si="0"/>
        <v>62</v>
      </c>
      <c r="M12" s="282">
        <f t="shared" si="0"/>
        <v>66</v>
      </c>
      <c r="N12" s="282">
        <f t="shared" si="0"/>
        <v>70</v>
      </c>
      <c r="O12" s="282">
        <f t="shared" ref="O12:Q16" si="3">INDEX($AM12:$AU12,1,O$8+(d.Region-1)*3)+INDEX(i.AgeJ,O$10,1)/7</f>
        <v>64</v>
      </c>
      <c r="P12" s="282">
        <f t="shared" si="3"/>
        <v>68</v>
      </c>
      <c r="Q12" s="282">
        <f t="shared" si="3"/>
        <v>72</v>
      </c>
      <c r="R12" s="282">
        <f t="shared" si="1"/>
        <v>55</v>
      </c>
      <c r="S12" s="282">
        <f t="shared" si="1"/>
        <v>59</v>
      </c>
      <c r="T12" s="282">
        <f t="shared" si="1"/>
        <v>63</v>
      </c>
      <c r="U12" s="260"/>
      <c r="V12" s="260"/>
      <c r="W12" s="260"/>
      <c r="X12" s="260"/>
      <c r="Y12" s="260"/>
      <c r="Z12" s="260"/>
      <c r="AA12" s="260"/>
      <c r="AB12" s="260"/>
      <c r="AC12" s="260"/>
      <c r="AD12" s="260"/>
      <c r="AE12" s="260"/>
      <c r="AF12" s="260"/>
      <c r="AG12" s="260" t="str">
        <f t="shared" si="2"/>
        <v>64:65</v>
      </c>
      <c r="AH12" s="260" t="str">
        <f t="shared" si="2"/>
        <v>68:69</v>
      </c>
      <c r="AI12" s="260" t="str">
        <f t="shared" si="2"/>
        <v>72:73</v>
      </c>
      <c r="AJ12" s="260"/>
      <c r="AK12" s="260"/>
      <c r="AL12" s="260"/>
      <c r="AM12" s="280">
        <f>INT(AM15-(150/7))</f>
        <v>56</v>
      </c>
      <c r="AN12" s="280">
        <f t="shared" ref="AN12:AU12" si="4">INT(AN15-(150/7))</f>
        <v>60</v>
      </c>
      <c r="AO12" s="280">
        <f t="shared" si="4"/>
        <v>64</v>
      </c>
      <c r="AP12" s="280">
        <f t="shared" si="4"/>
        <v>55</v>
      </c>
      <c r="AQ12" s="280">
        <f t="shared" si="4"/>
        <v>59</v>
      </c>
      <c r="AR12" s="280">
        <f t="shared" si="4"/>
        <v>63</v>
      </c>
      <c r="AS12" s="280">
        <f t="shared" si="4"/>
        <v>54</v>
      </c>
      <c r="AT12" s="280">
        <f t="shared" si="4"/>
        <v>58</v>
      </c>
      <c r="AU12" s="280">
        <f t="shared" si="4"/>
        <v>62</v>
      </c>
    </row>
    <row r="13" spans="1:73" outlineLevel="1" collapsed="1">
      <c r="A13" s="260">
        <v>3</v>
      </c>
      <c r="B13" s="281" t="s">
        <v>977</v>
      </c>
      <c r="C13" s="282">
        <f t="shared" si="0"/>
        <v>60</v>
      </c>
      <c r="D13" s="282">
        <f t="shared" si="0"/>
        <v>64</v>
      </c>
      <c r="E13" s="282">
        <f t="shared" si="0"/>
        <v>68</v>
      </c>
      <c r="F13" s="282">
        <f t="shared" si="0"/>
        <v>62</v>
      </c>
      <c r="G13" s="282">
        <f t="shared" si="0"/>
        <v>66</v>
      </c>
      <c r="H13" s="282">
        <f t="shared" si="0"/>
        <v>70</v>
      </c>
      <c r="I13" s="282">
        <f t="shared" si="0"/>
        <v>65</v>
      </c>
      <c r="J13" s="282">
        <f t="shared" si="0"/>
        <v>69</v>
      </c>
      <c r="K13" s="282">
        <f t="shared" si="0"/>
        <v>73</v>
      </c>
      <c r="L13" s="282">
        <f t="shared" si="0"/>
        <v>67</v>
      </c>
      <c r="M13" s="282">
        <f t="shared" si="0"/>
        <v>71</v>
      </c>
      <c r="N13" s="282">
        <f t="shared" si="0"/>
        <v>75</v>
      </c>
      <c r="O13" s="282">
        <f t="shared" si="3"/>
        <v>69</v>
      </c>
      <c r="P13" s="282">
        <f t="shared" si="3"/>
        <v>73</v>
      </c>
      <c r="Q13" s="282">
        <f t="shared" si="3"/>
        <v>77</v>
      </c>
      <c r="R13" s="282">
        <f t="shared" si="1"/>
        <v>60</v>
      </c>
      <c r="S13" s="282">
        <f t="shared" si="1"/>
        <v>64</v>
      </c>
      <c r="T13" s="282">
        <f t="shared" si="1"/>
        <v>68</v>
      </c>
      <c r="U13" s="260"/>
      <c r="V13" s="260"/>
      <c r="W13" s="260"/>
      <c r="X13" s="260"/>
      <c r="Y13" s="260"/>
      <c r="Z13" s="260"/>
      <c r="AA13" s="260"/>
      <c r="AB13" s="260"/>
      <c r="AC13" s="260"/>
      <c r="AD13" s="260"/>
      <c r="AE13" s="260"/>
      <c r="AF13" s="260"/>
      <c r="AG13" s="260"/>
      <c r="AH13" s="260"/>
      <c r="AI13" s="260"/>
      <c r="AJ13" s="260"/>
      <c r="AK13" s="260"/>
      <c r="AL13" s="260"/>
      <c r="AM13" s="280">
        <f>AM12+5</f>
        <v>61</v>
      </c>
      <c r="AN13" s="280">
        <f t="shared" ref="AN13:AU13" si="5">AN12+5</f>
        <v>65</v>
      </c>
      <c r="AO13" s="280">
        <f t="shared" si="5"/>
        <v>69</v>
      </c>
      <c r="AP13" s="280">
        <f t="shared" si="5"/>
        <v>60</v>
      </c>
      <c r="AQ13" s="280">
        <f t="shared" si="5"/>
        <v>64</v>
      </c>
      <c r="AR13" s="280">
        <f t="shared" si="5"/>
        <v>68</v>
      </c>
      <c r="AS13" s="280">
        <f t="shared" si="5"/>
        <v>59</v>
      </c>
      <c r="AT13" s="280">
        <f t="shared" si="5"/>
        <v>63</v>
      </c>
      <c r="AU13" s="280">
        <f t="shared" si="5"/>
        <v>67</v>
      </c>
    </row>
    <row r="14" spans="1:73" outlineLevel="1">
      <c r="A14" s="260">
        <v>4</v>
      </c>
      <c r="B14" s="281" t="s">
        <v>1148</v>
      </c>
      <c r="C14" s="282">
        <f t="shared" si="0"/>
        <v>0</v>
      </c>
      <c r="D14" s="282">
        <f t="shared" si="0"/>
        <v>0</v>
      </c>
      <c r="E14" s="282">
        <f t="shared" si="0"/>
        <v>0</v>
      </c>
      <c r="F14" s="282">
        <f t="shared" si="0"/>
        <v>2</v>
      </c>
      <c r="G14" s="282">
        <f t="shared" si="0"/>
        <v>2</v>
      </c>
      <c r="H14" s="282">
        <f t="shared" si="0"/>
        <v>2</v>
      </c>
      <c r="I14" s="282">
        <f t="shared" si="0"/>
        <v>5</v>
      </c>
      <c r="J14" s="282">
        <f t="shared" si="0"/>
        <v>5</v>
      </c>
      <c r="K14" s="282">
        <f t="shared" si="0"/>
        <v>5</v>
      </c>
      <c r="L14" s="282">
        <f t="shared" si="0"/>
        <v>7</v>
      </c>
      <c r="M14" s="282">
        <f t="shared" si="0"/>
        <v>7</v>
      </c>
      <c r="N14" s="282">
        <f t="shared" si="0"/>
        <v>7</v>
      </c>
      <c r="O14" s="282">
        <f t="shared" si="3"/>
        <v>9</v>
      </c>
      <c r="P14" s="282">
        <f t="shared" si="3"/>
        <v>9</v>
      </c>
      <c r="Q14" s="282">
        <f t="shared" si="3"/>
        <v>9</v>
      </c>
      <c r="R14" s="282">
        <f t="shared" si="1"/>
        <v>0</v>
      </c>
      <c r="S14" s="282">
        <f t="shared" si="1"/>
        <v>0</v>
      </c>
      <c r="T14" s="282">
        <f t="shared" si="1"/>
        <v>0</v>
      </c>
      <c r="U14" s="260"/>
      <c r="V14" s="260"/>
      <c r="W14" s="260"/>
      <c r="X14" s="260"/>
      <c r="Y14" s="260"/>
      <c r="Z14" s="260"/>
      <c r="AA14" s="260"/>
      <c r="AB14" s="260"/>
      <c r="AC14" s="260"/>
      <c r="AD14" s="260"/>
      <c r="AE14" s="260"/>
      <c r="AF14" s="260"/>
      <c r="AG14" s="260"/>
      <c r="AH14" s="260"/>
      <c r="AI14" s="260"/>
      <c r="AJ14" s="260"/>
      <c r="AK14" s="260"/>
      <c r="AL14" s="260"/>
      <c r="AM14" s="280"/>
      <c r="AN14" s="280"/>
      <c r="AO14" s="280"/>
      <c r="AP14" s="280"/>
      <c r="AQ14" s="280"/>
      <c r="AR14" s="280"/>
      <c r="AS14" s="280"/>
      <c r="AT14" s="280"/>
      <c r="AU14" s="280"/>
    </row>
    <row r="15" spans="1:73" outlineLevel="1" collapsed="1">
      <c r="A15" s="260">
        <v>5</v>
      </c>
      <c r="B15" s="281" t="s">
        <v>968</v>
      </c>
      <c r="C15" s="282">
        <f t="shared" si="0"/>
        <v>77</v>
      </c>
      <c r="D15" s="282">
        <f t="shared" si="0"/>
        <v>81</v>
      </c>
      <c r="E15" s="282">
        <f t="shared" si="0"/>
        <v>85</v>
      </c>
      <c r="F15" s="282">
        <f t="shared" si="0"/>
        <v>79</v>
      </c>
      <c r="G15" s="282">
        <f t="shared" si="0"/>
        <v>83</v>
      </c>
      <c r="H15" s="282">
        <f t="shared" si="0"/>
        <v>87</v>
      </c>
      <c r="I15" s="282">
        <f t="shared" si="0"/>
        <v>82</v>
      </c>
      <c r="J15" s="282">
        <f t="shared" si="0"/>
        <v>86</v>
      </c>
      <c r="K15" s="282">
        <f t="shared" si="0"/>
        <v>90</v>
      </c>
      <c r="L15" s="282">
        <f t="shared" si="0"/>
        <v>84</v>
      </c>
      <c r="M15" s="282">
        <f t="shared" si="0"/>
        <v>88</v>
      </c>
      <c r="N15" s="282">
        <f t="shared" si="0"/>
        <v>92</v>
      </c>
      <c r="O15" s="282">
        <f t="shared" si="3"/>
        <v>86</v>
      </c>
      <c r="P15" s="282">
        <f t="shared" si="3"/>
        <v>90</v>
      </c>
      <c r="Q15" s="282">
        <f t="shared" si="3"/>
        <v>94</v>
      </c>
      <c r="R15" s="282">
        <f t="shared" si="1"/>
        <v>77</v>
      </c>
      <c r="S15" s="282">
        <f t="shared" si="1"/>
        <v>81</v>
      </c>
      <c r="T15" s="282">
        <f t="shared" si="1"/>
        <v>85</v>
      </c>
      <c r="U15" s="260"/>
      <c r="V15" s="260"/>
      <c r="W15" s="260"/>
      <c r="X15" s="260"/>
      <c r="Y15" s="260"/>
      <c r="Z15" s="260"/>
      <c r="AA15" s="260"/>
      <c r="AB15" s="260"/>
      <c r="AC15" s="260"/>
      <c r="AD15" s="260"/>
      <c r="AE15" s="260"/>
      <c r="AF15" s="260"/>
      <c r="AG15" s="260"/>
      <c r="AH15" s="260"/>
      <c r="AI15" s="260"/>
      <c r="AJ15" s="260"/>
      <c r="AK15" s="260"/>
      <c r="AL15" s="260"/>
      <c r="AM15" s="280">
        <f>AM11-10+52</f>
        <v>78</v>
      </c>
      <c r="AN15" s="280">
        <f t="shared" ref="AN15:AU15" si="6">AN11-10+52</f>
        <v>82</v>
      </c>
      <c r="AO15" s="280">
        <f t="shared" si="6"/>
        <v>86</v>
      </c>
      <c r="AP15" s="280">
        <f t="shared" si="6"/>
        <v>77</v>
      </c>
      <c r="AQ15" s="280">
        <f t="shared" si="6"/>
        <v>81</v>
      </c>
      <c r="AR15" s="280">
        <f t="shared" si="6"/>
        <v>85</v>
      </c>
      <c r="AS15" s="280">
        <f t="shared" si="6"/>
        <v>76</v>
      </c>
      <c r="AT15" s="280">
        <f t="shared" si="6"/>
        <v>80</v>
      </c>
      <c r="AU15" s="280">
        <f t="shared" si="6"/>
        <v>84</v>
      </c>
    </row>
    <row r="16" spans="1:73" outlineLevel="1" collapsed="1">
      <c r="A16" s="260">
        <v>6</v>
      </c>
      <c r="B16" s="281" t="s">
        <v>969</v>
      </c>
      <c r="C16" s="282">
        <f t="shared" si="0"/>
        <v>87</v>
      </c>
      <c r="D16" s="282">
        <f t="shared" si="0"/>
        <v>91</v>
      </c>
      <c r="E16" s="282">
        <f t="shared" si="0"/>
        <v>95</v>
      </c>
      <c r="F16" s="282">
        <f t="shared" si="0"/>
        <v>89</v>
      </c>
      <c r="G16" s="282">
        <f t="shared" si="0"/>
        <v>93</v>
      </c>
      <c r="H16" s="282">
        <f t="shared" si="0"/>
        <v>97</v>
      </c>
      <c r="I16" s="282">
        <f t="shared" si="0"/>
        <v>92</v>
      </c>
      <c r="J16" s="282">
        <f t="shared" si="0"/>
        <v>96</v>
      </c>
      <c r="K16" s="282">
        <f t="shared" si="0"/>
        <v>100</v>
      </c>
      <c r="L16" s="282">
        <f t="shared" si="0"/>
        <v>94</v>
      </c>
      <c r="M16" s="282">
        <f t="shared" si="0"/>
        <v>98</v>
      </c>
      <c r="N16" s="282">
        <f t="shared" si="0"/>
        <v>102</v>
      </c>
      <c r="O16" s="282">
        <f t="shared" si="3"/>
        <v>96</v>
      </c>
      <c r="P16" s="282">
        <f t="shared" si="3"/>
        <v>100</v>
      </c>
      <c r="Q16" s="282">
        <f t="shared" si="3"/>
        <v>104</v>
      </c>
      <c r="R16" s="282">
        <f t="shared" si="1"/>
        <v>87</v>
      </c>
      <c r="S16" s="282">
        <f t="shared" si="1"/>
        <v>91</v>
      </c>
      <c r="T16" s="282">
        <f t="shared" si="1"/>
        <v>95</v>
      </c>
      <c r="U16" s="260"/>
      <c r="V16" s="260"/>
      <c r="W16" s="260"/>
      <c r="X16" s="260"/>
      <c r="Y16" s="260"/>
      <c r="Z16" s="260"/>
      <c r="AA16" s="260"/>
      <c r="AB16" s="260"/>
      <c r="AC16" s="260"/>
      <c r="AD16" s="260"/>
      <c r="AE16" s="260"/>
      <c r="AF16" s="260"/>
      <c r="AG16" s="260"/>
      <c r="AH16" s="260"/>
      <c r="AI16" s="260"/>
      <c r="AJ16" s="260"/>
      <c r="AK16" s="260"/>
      <c r="AL16" s="260"/>
      <c r="AM16" s="280">
        <f>AM15+10</f>
        <v>88</v>
      </c>
      <c r="AN16" s="280">
        <f t="shared" ref="AN16:AU16" si="7">AN15+10</f>
        <v>92</v>
      </c>
      <c r="AO16" s="280">
        <f t="shared" si="7"/>
        <v>96</v>
      </c>
      <c r="AP16" s="280">
        <f t="shared" si="7"/>
        <v>87</v>
      </c>
      <c r="AQ16" s="280">
        <f t="shared" si="7"/>
        <v>91</v>
      </c>
      <c r="AR16" s="280">
        <f t="shared" si="7"/>
        <v>95</v>
      </c>
      <c r="AS16" s="280">
        <f t="shared" si="7"/>
        <v>86</v>
      </c>
      <c r="AT16" s="280">
        <f t="shared" si="7"/>
        <v>90</v>
      </c>
      <c r="AU16" s="280">
        <f t="shared" si="7"/>
        <v>94</v>
      </c>
    </row>
    <row r="17" spans="1:69" outlineLevel="1" collapsed="1">
      <c r="A17" s="260">
        <v>7</v>
      </c>
      <c r="B17" s="281" t="s">
        <v>970</v>
      </c>
      <c r="C17" s="283">
        <f t="shared" ref="C17:T17" si="8">INDEX($AM17:$AU17,1,C$8+(d.Region-1)*3)</f>
        <v>129</v>
      </c>
      <c r="D17" s="283">
        <f t="shared" si="8"/>
        <v>133</v>
      </c>
      <c r="E17" s="283">
        <f t="shared" si="8"/>
        <v>137</v>
      </c>
      <c r="F17" s="283">
        <f t="shared" si="8"/>
        <v>129</v>
      </c>
      <c r="G17" s="283">
        <f t="shared" si="8"/>
        <v>133</v>
      </c>
      <c r="H17" s="283">
        <f t="shared" si="8"/>
        <v>137</v>
      </c>
      <c r="I17" s="283">
        <f t="shared" si="8"/>
        <v>129</v>
      </c>
      <c r="J17" s="283">
        <f t="shared" si="8"/>
        <v>133</v>
      </c>
      <c r="K17" s="283">
        <f t="shared" si="8"/>
        <v>137</v>
      </c>
      <c r="L17" s="283">
        <f t="shared" si="8"/>
        <v>129</v>
      </c>
      <c r="M17" s="283">
        <f t="shared" si="8"/>
        <v>133</v>
      </c>
      <c r="N17" s="283">
        <f t="shared" si="8"/>
        <v>137</v>
      </c>
      <c r="O17" s="283">
        <f t="shared" si="8"/>
        <v>129</v>
      </c>
      <c r="P17" s="283">
        <f t="shared" si="8"/>
        <v>133</v>
      </c>
      <c r="Q17" s="283">
        <f t="shared" si="8"/>
        <v>137</v>
      </c>
      <c r="R17" s="283">
        <f t="shared" si="8"/>
        <v>129</v>
      </c>
      <c r="S17" s="283">
        <f t="shared" si="8"/>
        <v>133</v>
      </c>
      <c r="T17" s="283">
        <f t="shared" si="8"/>
        <v>137</v>
      </c>
      <c r="U17" s="260"/>
      <c r="V17" s="260"/>
      <c r="W17" s="260"/>
      <c r="X17" s="260"/>
      <c r="Y17" s="260"/>
      <c r="Z17" s="260"/>
      <c r="AA17" s="260"/>
      <c r="AB17" s="260"/>
      <c r="AC17" s="260"/>
      <c r="AD17" s="260"/>
      <c r="AE17" s="260"/>
      <c r="AF17" s="260"/>
      <c r="AG17" s="260"/>
      <c r="AH17" s="260"/>
      <c r="AI17" s="260"/>
      <c r="AJ17" s="260"/>
      <c r="AK17" s="260"/>
      <c r="AL17" s="260"/>
      <c r="AM17" s="280">
        <f>AM15+52</f>
        <v>130</v>
      </c>
      <c r="AN17" s="280">
        <f t="shared" ref="AN17:AU17" si="9">AN15+52</f>
        <v>134</v>
      </c>
      <c r="AO17" s="280">
        <f t="shared" si="9"/>
        <v>138</v>
      </c>
      <c r="AP17" s="280">
        <f t="shared" si="9"/>
        <v>129</v>
      </c>
      <c r="AQ17" s="280">
        <f t="shared" si="9"/>
        <v>133</v>
      </c>
      <c r="AR17" s="280">
        <f t="shared" si="9"/>
        <v>137</v>
      </c>
      <c r="AS17" s="280">
        <f t="shared" si="9"/>
        <v>128</v>
      </c>
      <c r="AT17" s="280">
        <f t="shared" si="9"/>
        <v>132</v>
      </c>
      <c r="AU17" s="280">
        <f t="shared" si="9"/>
        <v>136</v>
      </c>
    </row>
    <row r="18" spans="1:69" s="260" customFormat="1" outlineLevel="1">
      <c r="A18" s="260">
        <f t="shared" ref="A18:A37" si="10">A17+1</f>
        <v>8</v>
      </c>
      <c r="B18" s="281" t="s">
        <v>1726</v>
      </c>
      <c r="C18" s="282" t="e">
        <f t="shared" ref="C18:E32" si="11">INDEX($AM18:$AU18,1,C$8+(d.Region-1)*3)+INDEX(i.AgeJ,C$10,1)/7</f>
        <v>#DIV/0!</v>
      </c>
      <c r="D18" s="282" t="e">
        <f t="shared" si="11"/>
        <v>#DIV/0!</v>
      </c>
      <c r="E18" s="282" t="e">
        <f t="shared" si="11"/>
        <v>#DIV/0!</v>
      </c>
      <c r="F18" s="282"/>
      <c r="G18" s="282"/>
      <c r="H18" s="282"/>
      <c r="I18" s="282"/>
      <c r="J18" s="282"/>
      <c r="K18" s="282"/>
      <c r="L18" s="282"/>
      <c r="M18" s="282"/>
      <c r="N18" s="282"/>
      <c r="O18" s="282"/>
      <c r="P18" s="282"/>
      <c r="Q18" s="282"/>
      <c r="R18" s="282"/>
      <c r="S18" s="282"/>
      <c r="T18" s="282"/>
      <c r="U18" s="547" t="e">
        <f t="shared" ref="U18:W33" si="12">C18&amp;":"&amp;C18+1</f>
        <v>#DIV/0!</v>
      </c>
      <c r="V18" s="547" t="e">
        <f t="shared" si="12"/>
        <v>#DIV/0!</v>
      </c>
      <c r="W18" s="547" t="e">
        <f t="shared" si="12"/>
        <v>#DIV/0!</v>
      </c>
      <c r="X18" s="547"/>
      <c r="Y18" s="547"/>
      <c r="Z18" s="547"/>
      <c r="AA18" s="547"/>
      <c r="AB18" s="547"/>
      <c r="AC18" s="547"/>
      <c r="AD18" s="547"/>
      <c r="AE18" s="547"/>
      <c r="AF18" s="547"/>
      <c r="AG18" s="547"/>
      <c r="AH18" s="547"/>
      <c r="AI18" s="547"/>
      <c r="AJ18" s="547"/>
      <c r="AK18" s="547"/>
      <c r="AL18" s="547"/>
      <c r="AM18" s="548" t="e">
        <f t="shared" ref="AM18:AU33" si="13">AX18</f>
        <v>#DIV/0!</v>
      </c>
      <c r="AN18" s="548" t="e">
        <f t="shared" si="13"/>
        <v>#DIV/0!</v>
      </c>
      <c r="AO18" s="548" t="e">
        <f t="shared" si="13"/>
        <v>#DIV/0!</v>
      </c>
      <c r="AP18" s="548" t="e">
        <f t="shared" si="13"/>
        <v>#DIV/0!</v>
      </c>
      <c r="AQ18" s="548" t="e">
        <f t="shared" si="13"/>
        <v>#DIV/0!</v>
      </c>
      <c r="AR18" s="548" t="e">
        <f t="shared" si="13"/>
        <v>#DIV/0!</v>
      </c>
      <c r="AS18" s="548" t="e">
        <f t="shared" si="13"/>
        <v>#DIV/0!</v>
      </c>
      <c r="AT18" s="548" t="e">
        <f t="shared" si="13"/>
        <v>#DIV/0!</v>
      </c>
      <c r="AU18" s="548" t="e">
        <f t="shared" si="13"/>
        <v>#DIV/0!</v>
      </c>
      <c r="AW18" s="260">
        <f>AW17+135</f>
        <v>135</v>
      </c>
      <c r="AX18" s="260" t="e">
        <f t="shared" ref="AX18:BF33" si="14">ROUND((AX$10+$AW18-$AX$8)/$AX$9,0)</f>
        <v>#DIV/0!</v>
      </c>
      <c r="AY18" s="260" t="e">
        <f t="shared" si="14"/>
        <v>#DIV/0!</v>
      </c>
      <c r="AZ18" s="260" t="e">
        <f t="shared" si="14"/>
        <v>#DIV/0!</v>
      </c>
      <c r="BA18" s="260" t="e">
        <f t="shared" si="14"/>
        <v>#DIV/0!</v>
      </c>
      <c r="BB18" s="260" t="e">
        <f t="shared" si="14"/>
        <v>#DIV/0!</v>
      </c>
      <c r="BC18" s="260" t="e">
        <f t="shared" si="14"/>
        <v>#DIV/0!</v>
      </c>
      <c r="BD18" s="260" t="e">
        <f t="shared" si="14"/>
        <v>#DIV/0!</v>
      </c>
      <c r="BE18" s="260" t="e">
        <f t="shared" si="14"/>
        <v>#DIV/0!</v>
      </c>
      <c r="BF18" s="260" t="e">
        <f t="shared" si="14"/>
        <v>#DIV/0!</v>
      </c>
      <c r="BI18" s="280">
        <v>58</v>
      </c>
      <c r="BJ18" s="280">
        <v>66</v>
      </c>
      <c r="BK18" s="280">
        <v>72</v>
      </c>
      <c r="BL18" s="280">
        <v>62</v>
      </c>
      <c r="BM18" s="280">
        <v>67</v>
      </c>
      <c r="BN18" s="280">
        <v>72</v>
      </c>
      <c r="BO18" s="280">
        <v>58</v>
      </c>
      <c r="BP18" s="280">
        <v>63</v>
      </c>
      <c r="BQ18" s="280">
        <v>68</v>
      </c>
    </row>
    <row r="19" spans="1:69" s="260" customFormat="1" outlineLevel="1" collapsed="1">
      <c r="A19" s="260">
        <f t="shared" si="10"/>
        <v>9</v>
      </c>
      <c r="B19" s="281" t="s">
        <v>1727</v>
      </c>
      <c r="C19" s="282" t="e">
        <f t="shared" si="11"/>
        <v>#DIV/0!</v>
      </c>
      <c r="D19" s="282" t="e">
        <f t="shared" si="11"/>
        <v>#DIV/0!</v>
      </c>
      <c r="E19" s="282" t="e">
        <f t="shared" si="11"/>
        <v>#DIV/0!</v>
      </c>
      <c r="F19" s="282"/>
      <c r="G19" s="282"/>
      <c r="H19" s="282"/>
      <c r="I19" s="282"/>
      <c r="J19" s="282"/>
      <c r="K19" s="282"/>
      <c r="L19" s="282"/>
      <c r="M19" s="282"/>
      <c r="N19" s="282"/>
      <c r="O19" s="282"/>
      <c r="P19" s="282"/>
      <c r="Q19" s="282"/>
      <c r="R19" s="282"/>
      <c r="S19" s="282"/>
      <c r="T19" s="282"/>
      <c r="U19" s="547" t="e">
        <f t="shared" si="12"/>
        <v>#DIV/0!</v>
      </c>
      <c r="V19" s="547" t="e">
        <f t="shared" si="12"/>
        <v>#DIV/0!</v>
      </c>
      <c r="W19" s="547" t="e">
        <f t="shared" si="12"/>
        <v>#DIV/0!</v>
      </c>
      <c r="X19" s="547"/>
      <c r="Y19" s="547"/>
      <c r="Z19" s="547"/>
      <c r="AA19" s="547"/>
      <c r="AB19" s="547"/>
      <c r="AC19" s="547"/>
      <c r="AD19" s="547"/>
      <c r="AE19" s="547"/>
      <c r="AF19" s="547"/>
      <c r="AG19" s="547"/>
      <c r="AH19" s="547"/>
      <c r="AI19" s="547"/>
      <c r="AJ19" s="547"/>
      <c r="AK19" s="547"/>
      <c r="AL19" s="547"/>
      <c r="AM19" s="548" t="e">
        <f t="shared" si="13"/>
        <v>#DIV/0!</v>
      </c>
      <c r="AN19" s="548" t="e">
        <f t="shared" si="13"/>
        <v>#DIV/0!</v>
      </c>
      <c r="AO19" s="548" t="e">
        <f t="shared" si="13"/>
        <v>#DIV/0!</v>
      </c>
      <c r="AP19" s="548" t="e">
        <f t="shared" si="13"/>
        <v>#DIV/0!</v>
      </c>
      <c r="AQ19" s="548" t="e">
        <f t="shared" si="13"/>
        <v>#DIV/0!</v>
      </c>
      <c r="AR19" s="548" t="e">
        <f t="shared" si="13"/>
        <v>#DIV/0!</v>
      </c>
      <c r="AS19" s="548" t="e">
        <f t="shared" si="13"/>
        <v>#DIV/0!</v>
      </c>
      <c r="AT19" s="548" t="e">
        <f t="shared" si="13"/>
        <v>#DIV/0!</v>
      </c>
      <c r="AU19" s="548" t="e">
        <f t="shared" si="13"/>
        <v>#DIV/0!</v>
      </c>
      <c r="AW19" s="260">
        <f t="shared" ref="AW19:AW20" si="15">AW15+365</f>
        <v>365</v>
      </c>
      <c r="AX19" s="260" t="e">
        <f t="shared" si="14"/>
        <v>#DIV/0!</v>
      </c>
      <c r="AY19" s="260" t="e">
        <f t="shared" si="14"/>
        <v>#DIV/0!</v>
      </c>
      <c r="AZ19" s="260" t="e">
        <f t="shared" si="14"/>
        <v>#DIV/0!</v>
      </c>
      <c r="BA19" s="260" t="e">
        <f t="shared" si="14"/>
        <v>#DIV/0!</v>
      </c>
      <c r="BB19" s="260" t="e">
        <f t="shared" si="14"/>
        <v>#DIV/0!</v>
      </c>
      <c r="BC19" s="260" t="e">
        <f t="shared" si="14"/>
        <v>#DIV/0!</v>
      </c>
      <c r="BD19" s="260" t="e">
        <f t="shared" si="14"/>
        <v>#DIV/0!</v>
      </c>
      <c r="BE19" s="260" t="e">
        <f t="shared" si="14"/>
        <v>#DIV/0!</v>
      </c>
      <c r="BF19" s="260" t="e">
        <f t="shared" si="14"/>
        <v>#DIV/0!</v>
      </c>
      <c r="BI19" s="280">
        <v>74</v>
      </c>
      <c r="BJ19" s="280">
        <v>82</v>
      </c>
      <c r="BK19" s="280">
        <v>88</v>
      </c>
      <c r="BL19" s="280">
        <v>76</v>
      </c>
      <c r="BM19" s="280">
        <v>81</v>
      </c>
      <c r="BN19" s="280">
        <v>86</v>
      </c>
      <c r="BO19" s="280">
        <v>74</v>
      </c>
      <c r="BP19" s="280">
        <v>79</v>
      </c>
      <c r="BQ19" s="280">
        <v>84</v>
      </c>
    </row>
    <row r="20" spans="1:69" s="260" customFormat="1" outlineLevel="1" collapsed="1">
      <c r="A20" s="260">
        <f t="shared" si="10"/>
        <v>10</v>
      </c>
      <c r="B20" s="281" t="s">
        <v>1728</v>
      </c>
      <c r="C20" s="282" t="e">
        <f t="shared" si="11"/>
        <v>#DIV/0!</v>
      </c>
      <c r="D20" s="282" t="e">
        <f t="shared" si="11"/>
        <v>#DIV/0!</v>
      </c>
      <c r="E20" s="282" t="e">
        <f t="shared" si="11"/>
        <v>#DIV/0!</v>
      </c>
      <c r="F20" s="282"/>
      <c r="G20" s="282"/>
      <c r="H20" s="282"/>
      <c r="I20" s="282"/>
      <c r="J20" s="282"/>
      <c r="K20" s="282"/>
      <c r="L20" s="282"/>
      <c r="M20" s="282"/>
      <c r="N20" s="282"/>
      <c r="O20" s="282"/>
      <c r="P20" s="282"/>
      <c r="Q20" s="282"/>
      <c r="R20" s="282"/>
      <c r="S20" s="282"/>
      <c r="T20" s="282"/>
      <c r="U20" s="547" t="e">
        <f t="shared" si="12"/>
        <v>#DIV/0!</v>
      </c>
      <c r="V20" s="547" t="e">
        <f t="shared" si="12"/>
        <v>#DIV/0!</v>
      </c>
      <c r="W20" s="547" t="e">
        <f t="shared" si="12"/>
        <v>#DIV/0!</v>
      </c>
      <c r="X20" s="547"/>
      <c r="Y20" s="547"/>
      <c r="Z20" s="547"/>
      <c r="AA20" s="547"/>
      <c r="AB20" s="547"/>
      <c r="AC20" s="547"/>
      <c r="AD20" s="547"/>
      <c r="AE20" s="547"/>
      <c r="AF20" s="547"/>
      <c r="AG20" s="547"/>
      <c r="AH20" s="547"/>
      <c r="AI20" s="547"/>
      <c r="AJ20" s="547"/>
      <c r="AK20" s="547"/>
      <c r="AL20" s="547"/>
      <c r="AM20" s="548" t="e">
        <f t="shared" si="13"/>
        <v>#DIV/0!</v>
      </c>
      <c r="AN20" s="548" t="e">
        <f t="shared" si="13"/>
        <v>#DIV/0!</v>
      </c>
      <c r="AO20" s="548" t="e">
        <f t="shared" si="13"/>
        <v>#DIV/0!</v>
      </c>
      <c r="AP20" s="548" t="e">
        <f t="shared" si="13"/>
        <v>#DIV/0!</v>
      </c>
      <c r="AQ20" s="548" t="e">
        <f t="shared" si="13"/>
        <v>#DIV/0!</v>
      </c>
      <c r="AR20" s="548" t="e">
        <f t="shared" si="13"/>
        <v>#DIV/0!</v>
      </c>
      <c r="AS20" s="548" t="e">
        <f t="shared" si="13"/>
        <v>#DIV/0!</v>
      </c>
      <c r="AT20" s="548" t="e">
        <f t="shared" si="13"/>
        <v>#DIV/0!</v>
      </c>
      <c r="AU20" s="548" t="e">
        <f t="shared" si="13"/>
        <v>#DIV/0!</v>
      </c>
      <c r="AW20" s="260">
        <f t="shared" si="15"/>
        <v>365</v>
      </c>
      <c r="AX20" s="260" t="e">
        <f t="shared" si="14"/>
        <v>#DIV/0!</v>
      </c>
      <c r="AY20" s="260" t="e">
        <f t="shared" si="14"/>
        <v>#DIV/0!</v>
      </c>
      <c r="AZ20" s="260" t="e">
        <f t="shared" si="14"/>
        <v>#DIV/0!</v>
      </c>
      <c r="BA20" s="260" t="e">
        <f t="shared" si="14"/>
        <v>#DIV/0!</v>
      </c>
      <c r="BB20" s="260" t="e">
        <f t="shared" si="14"/>
        <v>#DIV/0!</v>
      </c>
      <c r="BC20" s="260" t="e">
        <f t="shared" si="14"/>
        <v>#DIV/0!</v>
      </c>
      <c r="BD20" s="260" t="e">
        <f t="shared" si="14"/>
        <v>#DIV/0!</v>
      </c>
      <c r="BE20" s="260" t="e">
        <f t="shared" si="14"/>
        <v>#DIV/0!</v>
      </c>
      <c r="BF20" s="260" t="e">
        <f t="shared" si="14"/>
        <v>#DIV/0!</v>
      </c>
      <c r="BI20" s="280">
        <v>83</v>
      </c>
      <c r="BJ20" s="280">
        <v>91</v>
      </c>
      <c r="BK20" s="280">
        <v>97</v>
      </c>
      <c r="BL20" s="280">
        <v>85</v>
      </c>
      <c r="BM20" s="280">
        <v>90</v>
      </c>
      <c r="BN20" s="280">
        <v>95</v>
      </c>
      <c r="BO20" s="280">
        <v>83</v>
      </c>
      <c r="BP20" s="280">
        <v>88</v>
      </c>
      <c r="BQ20" s="280">
        <v>93</v>
      </c>
    </row>
    <row r="21" spans="1:69" s="260" customFormat="1" outlineLevel="1" collapsed="1">
      <c r="A21" s="260">
        <f t="shared" si="10"/>
        <v>11</v>
      </c>
      <c r="B21" s="281" t="s">
        <v>1730</v>
      </c>
      <c r="C21" s="283" t="e">
        <f t="shared" ref="C21:E21" si="16">INDEX($AM21:$AU21,1,C$8+(d.Region-1)*3)</f>
        <v>#DIV/0!</v>
      </c>
      <c r="D21" s="283" t="e">
        <f t="shared" si="16"/>
        <v>#DIV/0!</v>
      </c>
      <c r="E21" s="283" t="e">
        <f t="shared" si="16"/>
        <v>#DIV/0!</v>
      </c>
      <c r="F21" s="283"/>
      <c r="G21" s="283"/>
      <c r="H21" s="283"/>
      <c r="I21" s="283"/>
      <c r="J21" s="283"/>
      <c r="K21" s="283"/>
      <c r="L21" s="283"/>
      <c r="M21" s="283"/>
      <c r="N21" s="283"/>
      <c r="O21" s="283"/>
      <c r="P21" s="283"/>
      <c r="Q21" s="283"/>
      <c r="R21" s="283"/>
      <c r="S21" s="283"/>
      <c r="T21" s="283"/>
      <c r="U21" s="547" t="e">
        <f t="shared" si="12"/>
        <v>#DIV/0!</v>
      </c>
      <c r="V21" s="547" t="e">
        <f t="shared" si="12"/>
        <v>#DIV/0!</v>
      </c>
      <c r="W21" s="547" t="e">
        <f t="shared" si="12"/>
        <v>#DIV/0!</v>
      </c>
      <c r="X21" s="547"/>
      <c r="Y21" s="547"/>
      <c r="Z21" s="547"/>
      <c r="AA21" s="547"/>
      <c r="AB21" s="547"/>
      <c r="AC21" s="547"/>
      <c r="AD21" s="547"/>
      <c r="AE21" s="547"/>
      <c r="AF21" s="547"/>
      <c r="AG21" s="547"/>
      <c r="AH21" s="547"/>
      <c r="AI21" s="547"/>
      <c r="AJ21" s="547"/>
      <c r="AK21" s="547"/>
      <c r="AL21" s="547"/>
      <c r="AM21" s="548" t="e">
        <f t="shared" si="13"/>
        <v>#DIV/0!</v>
      </c>
      <c r="AN21" s="548" t="e">
        <f t="shared" si="13"/>
        <v>#DIV/0!</v>
      </c>
      <c r="AO21" s="548" t="e">
        <f t="shared" si="13"/>
        <v>#DIV/0!</v>
      </c>
      <c r="AP21" s="548" t="e">
        <f t="shared" si="13"/>
        <v>#DIV/0!</v>
      </c>
      <c r="AQ21" s="548" t="e">
        <f t="shared" si="13"/>
        <v>#DIV/0!</v>
      </c>
      <c r="AR21" s="548" t="e">
        <f t="shared" si="13"/>
        <v>#DIV/0!</v>
      </c>
      <c r="AS21" s="548" t="e">
        <f t="shared" si="13"/>
        <v>#DIV/0!</v>
      </c>
      <c r="AT21" s="548" t="e">
        <f t="shared" si="13"/>
        <v>#DIV/0!</v>
      </c>
      <c r="AU21" s="548" t="e">
        <f t="shared" si="13"/>
        <v>#DIV/0!</v>
      </c>
      <c r="AW21" s="260">
        <f>AW17+365</f>
        <v>365</v>
      </c>
      <c r="AX21" s="260" t="e">
        <f t="shared" si="14"/>
        <v>#DIV/0!</v>
      </c>
      <c r="AY21" s="260" t="e">
        <f t="shared" si="14"/>
        <v>#DIV/0!</v>
      </c>
      <c r="AZ21" s="260" t="e">
        <f t="shared" si="14"/>
        <v>#DIV/0!</v>
      </c>
      <c r="BA21" s="260" t="e">
        <f t="shared" si="14"/>
        <v>#DIV/0!</v>
      </c>
      <c r="BB21" s="260" t="e">
        <f t="shared" si="14"/>
        <v>#DIV/0!</v>
      </c>
      <c r="BC21" s="260" t="e">
        <f t="shared" si="14"/>
        <v>#DIV/0!</v>
      </c>
      <c r="BD21" s="260" t="e">
        <f t="shared" si="14"/>
        <v>#DIV/0!</v>
      </c>
      <c r="BE21" s="260" t="e">
        <f t="shared" si="14"/>
        <v>#DIV/0!</v>
      </c>
      <c r="BF21" s="260" t="e">
        <f t="shared" si="14"/>
        <v>#DIV/0!</v>
      </c>
      <c r="BI21" s="280">
        <v>99</v>
      </c>
      <c r="BJ21" s="280">
        <v>107</v>
      </c>
      <c r="BK21" s="280">
        <v>113</v>
      </c>
      <c r="BL21" s="280">
        <v>101</v>
      </c>
      <c r="BM21" s="280">
        <v>106</v>
      </c>
      <c r="BN21" s="280">
        <v>111</v>
      </c>
      <c r="BO21" s="280">
        <v>99</v>
      </c>
      <c r="BP21" s="280">
        <v>104</v>
      </c>
      <c r="BQ21" s="280">
        <v>109</v>
      </c>
    </row>
    <row r="22" spans="1:69" s="260" customFormat="1" outlineLevel="1">
      <c r="A22" s="260">
        <f t="shared" si="10"/>
        <v>12</v>
      </c>
      <c r="B22" s="281" t="s">
        <v>1726</v>
      </c>
      <c r="C22" s="282" t="e">
        <f t="shared" si="11"/>
        <v>#DIV/0!</v>
      </c>
      <c r="D22" s="282" t="e">
        <f t="shared" si="11"/>
        <v>#DIV/0!</v>
      </c>
      <c r="E22" s="282" t="e">
        <f t="shared" si="11"/>
        <v>#DIV/0!</v>
      </c>
      <c r="F22" s="282"/>
      <c r="G22" s="282"/>
      <c r="H22" s="282"/>
      <c r="I22" s="282"/>
      <c r="J22" s="282"/>
      <c r="K22" s="282"/>
      <c r="L22" s="282"/>
      <c r="M22" s="282"/>
      <c r="N22" s="282"/>
      <c r="O22" s="282"/>
      <c r="P22" s="282"/>
      <c r="Q22" s="282"/>
      <c r="R22" s="282"/>
      <c r="S22" s="282"/>
      <c r="T22" s="282"/>
      <c r="U22" s="547" t="e">
        <f t="shared" si="12"/>
        <v>#DIV/0!</v>
      </c>
      <c r="V22" s="547" t="e">
        <f t="shared" si="12"/>
        <v>#DIV/0!</v>
      </c>
      <c r="W22" s="547" t="e">
        <f t="shared" si="12"/>
        <v>#DIV/0!</v>
      </c>
      <c r="X22" s="547"/>
      <c r="Y22" s="547"/>
      <c r="Z22" s="547"/>
      <c r="AA22" s="547"/>
      <c r="AB22" s="547"/>
      <c r="AC22" s="547"/>
      <c r="AD22" s="547"/>
      <c r="AE22" s="547"/>
      <c r="AF22" s="547"/>
      <c r="AG22" s="547"/>
      <c r="AH22" s="547"/>
      <c r="AI22" s="547"/>
      <c r="AJ22" s="547"/>
      <c r="AK22" s="547"/>
      <c r="AL22" s="547"/>
      <c r="AM22" s="548" t="e">
        <f t="shared" si="13"/>
        <v>#DIV/0!</v>
      </c>
      <c r="AN22" s="548" t="e">
        <f t="shared" si="13"/>
        <v>#DIV/0!</v>
      </c>
      <c r="AO22" s="548" t="e">
        <f t="shared" si="13"/>
        <v>#DIV/0!</v>
      </c>
      <c r="AP22" s="548" t="e">
        <f t="shared" si="13"/>
        <v>#DIV/0!</v>
      </c>
      <c r="AQ22" s="548" t="e">
        <f t="shared" si="13"/>
        <v>#DIV/0!</v>
      </c>
      <c r="AR22" s="548" t="e">
        <f t="shared" si="13"/>
        <v>#DIV/0!</v>
      </c>
      <c r="AS22" s="548" t="e">
        <f t="shared" si="13"/>
        <v>#DIV/0!</v>
      </c>
      <c r="AT22" s="548" t="e">
        <f t="shared" si="13"/>
        <v>#DIV/0!</v>
      </c>
      <c r="AU22" s="548" t="e">
        <f t="shared" si="13"/>
        <v>#DIV/0!</v>
      </c>
      <c r="AW22" s="260">
        <f>AW21+135</f>
        <v>500</v>
      </c>
      <c r="AX22" s="260" t="e">
        <f t="shared" si="14"/>
        <v>#DIV/0!</v>
      </c>
      <c r="AY22" s="260" t="e">
        <f t="shared" si="14"/>
        <v>#DIV/0!</v>
      </c>
      <c r="AZ22" s="260" t="e">
        <f t="shared" si="14"/>
        <v>#DIV/0!</v>
      </c>
      <c r="BA22" s="260" t="e">
        <f t="shared" si="14"/>
        <v>#DIV/0!</v>
      </c>
      <c r="BB22" s="260" t="e">
        <f t="shared" si="14"/>
        <v>#DIV/0!</v>
      </c>
      <c r="BC22" s="260" t="e">
        <f t="shared" si="14"/>
        <v>#DIV/0!</v>
      </c>
      <c r="BD22" s="260" t="e">
        <f t="shared" si="14"/>
        <v>#DIV/0!</v>
      </c>
      <c r="BE22" s="260" t="e">
        <f t="shared" si="14"/>
        <v>#DIV/0!</v>
      </c>
      <c r="BF22" s="260" t="e">
        <f t="shared" si="14"/>
        <v>#DIV/0!</v>
      </c>
      <c r="BI22" s="280">
        <v>58</v>
      </c>
      <c r="BJ22" s="280">
        <v>66</v>
      </c>
      <c r="BK22" s="280">
        <v>72</v>
      </c>
      <c r="BL22" s="280">
        <v>62</v>
      </c>
      <c r="BM22" s="280">
        <v>67</v>
      </c>
      <c r="BN22" s="280">
        <v>72</v>
      </c>
      <c r="BO22" s="280">
        <v>58</v>
      </c>
      <c r="BP22" s="280">
        <v>63</v>
      </c>
      <c r="BQ22" s="280">
        <v>68</v>
      </c>
    </row>
    <row r="23" spans="1:69" s="260" customFormat="1" outlineLevel="1" collapsed="1">
      <c r="A23" s="260">
        <f t="shared" si="10"/>
        <v>13</v>
      </c>
      <c r="B23" s="281" t="s">
        <v>1731</v>
      </c>
      <c r="C23" s="282" t="e">
        <f t="shared" si="11"/>
        <v>#DIV/0!</v>
      </c>
      <c r="D23" s="282" t="e">
        <f t="shared" si="11"/>
        <v>#DIV/0!</v>
      </c>
      <c r="E23" s="282" t="e">
        <f t="shared" si="11"/>
        <v>#DIV/0!</v>
      </c>
      <c r="F23" s="282"/>
      <c r="G23" s="282"/>
      <c r="H23" s="282"/>
      <c r="I23" s="282"/>
      <c r="J23" s="282"/>
      <c r="K23" s="282"/>
      <c r="L23" s="282"/>
      <c r="M23" s="282"/>
      <c r="N23" s="282"/>
      <c r="O23" s="282"/>
      <c r="P23" s="282"/>
      <c r="Q23" s="282"/>
      <c r="R23" s="282"/>
      <c r="S23" s="282"/>
      <c r="T23" s="282"/>
      <c r="U23" s="547" t="e">
        <f t="shared" si="12"/>
        <v>#DIV/0!</v>
      </c>
      <c r="V23" s="547" t="e">
        <f t="shared" si="12"/>
        <v>#DIV/0!</v>
      </c>
      <c r="W23" s="547" t="e">
        <f t="shared" si="12"/>
        <v>#DIV/0!</v>
      </c>
      <c r="X23" s="547"/>
      <c r="Y23" s="547"/>
      <c r="Z23" s="547"/>
      <c r="AA23" s="547"/>
      <c r="AB23" s="547"/>
      <c r="AC23" s="547"/>
      <c r="AD23" s="547"/>
      <c r="AE23" s="547"/>
      <c r="AF23" s="547"/>
      <c r="AG23" s="547"/>
      <c r="AH23" s="547"/>
      <c r="AI23" s="547"/>
      <c r="AJ23" s="547"/>
      <c r="AK23" s="547"/>
      <c r="AL23" s="547"/>
      <c r="AM23" s="548" t="e">
        <f t="shared" si="13"/>
        <v>#DIV/0!</v>
      </c>
      <c r="AN23" s="548" t="e">
        <f t="shared" si="13"/>
        <v>#DIV/0!</v>
      </c>
      <c r="AO23" s="548" t="e">
        <f t="shared" si="13"/>
        <v>#DIV/0!</v>
      </c>
      <c r="AP23" s="548" t="e">
        <f t="shared" si="13"/>
        <v>#DIV/0!</v>
      </c>
      <c r="AQ23" s="548" t="e">
        <f t="shared" si="13"/>
        <v>#DIV/0!</v>
      </c>
      <c r="AR23" s="548" t="e">
        <f t="shared" si="13"/>
        <v>#DIV/0!</v>
      </c>
      <c r="AS23" s="548" t="e">
        <f t="shared" si="13"/>
        <v>#DIV/0!</v>
      </c>
      <c r="AT23" s="548" t="e">
        <f t="shared" si="13"/>
        <v>#DIV/0!</v>
      </c>
      <c r="AU23" s="548" t="e">
        <f t="shared" si="13"/>
        <v>#DIV/0!</v>
      </c>
      <c r="AW23" s="260">
        <f t="shared" ref="AW23:AW24" si="17">AW19+365</f>
        <v>730</v>
      </c>
      <c r="AX23" s="260" t="e">
        <f t="shared" si="14"/>
        <v>#DIV/0!</v>
      </c>
      <c r="AY23" s="260" t="e">
        <f t="shared" si="14"/>
        <v>#DIV/0!</v>
      </c>
      <c r="AZ23" s="260" t="e">
        <f t="shared" si="14"/>
        <v>#DIV/0!</v>
      </c>
      <c r="BA23" s="260" t="e">
        <f t="shared" si="14"/>
        <v>#DIV/0!</v>
      </c>
      <c r="BB23" s="260" t="e">
        <f t="shared" si="14"/>
        <v>#DIV/0!</v>
      </c>
      <c r="BC23" s="260" t="e">
        <f t="shared" si="14"/>
        <v>#DIV/0!</v>
      </c>
      <c r="BD23" s="260" t="e">
        <f t="shared" si="14"/>
        <v>#DIV/0!</v>
      </c>
      <c r="BE23" s="260" t="e">
        <f t="shared" si="14"/>
        <v>#DIV/0!</v>
      </c>
      <c r="BF23" s="260" t="e">
        <f t="shared" si="14"/>
        <v>#DIV/0!</v>
      </c>
      <c r="BI23" s="280">
        <v>74</v>
      </c>
      <c r="BJ23" s="280">
        <v>82</v>
      </c>
      <c r="BK23" s="280">
        <v>88</v>
      </c>
      <c r="BL23" s="280">
        <v>76</v>
      </c>
      <c r="BM23" s="280">
        <v>81</v>
      </c>
      <c r="BN23" s="280">
        <v>86</v>
      </c>
      <c r="BO23" s="280">
        <v>74</v>
      </c>
      <c r="BP23" s="280">
        <v>79</v>
      </c>
      <c r="BQ23" s="280">
        <v>84</v>
      </c>
    </row>
    <row r="24" spans="1:69" s="260" customFormat="1" outlineLevel="1" collapsed="1">
      <c r="A24" s="260">
        <f t="shared" si="10"/>
        <v>14</v>
      </c>
      <c r="B24" s="281" t="s">
        <v>1728</v>
      </c>
      <c r="C24" s="282" t="e">
        <f t="shared" si="11"/>
        <v>#DIV/0!</v>
      </c>
      <c r="D24" s="282" t="e">
        <f t="shared" si="11"/>
        <v>#DIV/0!</v>
      </c>
      <c r="E24" s="282" t="e">
        <f t="shared" si="11"/>
        <v>#DIV/0!</v>
      </c>
      <c r="F24" s="282"/>
      <c r="G24" s="282"/>
      <c r="H24" s="282"/>
      <c r="I24" s="282"/>
      <c r="J24" s="282"/>
      <c r="K24" s="282"/>
      <c r="L24" s="282"/>
      <c r="M24" s="282"/>
      <c r="N24" s="282"/>
      <c r="O24" s="282"/>
      <c r="P24" s="282"/>
      <c r="Q24" s="282"/>
      <c r="R24" s="282"/>
      <c r="S24" s="282"/>
      <c r="T24" s="282"/>
      <c r="U24" s="547" t="e">
        <f t="shared" si="12"/>
        <v>#DIV/0!</v>
      </c>
      <c r="V24" s="547" t="e">
        <f t="shared" si="12"/>
        <v>#DIV/0!</v>
      </c>
      <c r="W24" s="547" t="e">
        <f t="shared" si="12"/>
        <v>#DIV/0!</v>
      </c>
      <c r="X24" s="547"/>
      <c r="Y24" s="547"/>
      <c r="Z24" s="547"/>
      <c r="AA24" s="547"/>
      <c r="AB24" s="547"/>
      <c r="AC24" s="547"/>
      <c r="AD24" s="547"/>
      <c r="AE24" s="547"/>
      <c r="AF24" s="547"/>
      <c r="AG24" s="547"/>
      <c r="AH24" s="547"/>
      <c r="AI24" s="547"/>
      <c r="AJ24" s="547"/>
      <c r="AK24" s="547"/>
      <c r="AL24" s="547"/>
      <c r="AM24" s="548" t="e">
        <f t="shared" si="13"/>
        <v>#DIV/0!</v>
      </c>
      <c r="AN24" s="548" t="e">
        <f t="shared" si="13"/>
        <v>#DIV/0!</v>
      </c>
      <c r="AO24" s="548" t="e">
        <f t="shared" si="13"/>
        <v>#DIV/0!</v>
      </c>
      <c r="AP24" s="548" t="e">
        <f t="shared" si="13"/>
        <v>#DIV/0!</v>
      </c>
      <c r="AQ24" s="548" t="e">
        <f t="shared" si="13"/>
        <v>#DIV/0!</v>
      </c>
      <c r="AR24" s="548" t="e">
        <f t="shared" si="13"/>
        <v>#DIV/0!</v>
      </c>
      <c r="AS24" s="548" t="e">
        <f t="shared" si="13"/>
        <v>#DIV/0!</v>
      </c>
      <c r="AT24" s="548" t="e">
        <f t="shared" si="13"/>
        <v>#DIV/0!</v>
      </c>
      <c r="AU24" s="548" t="e">
        <f t="shared" si="13"/>
        <v>#DIV/0!</v>
      </c>
      <c r="AW24" s="260">
        <f t="shared" si="17"/>
        <v>730</v>
      </c>
      <c r="AX24" s="260" t="e">
        <f t="shared" si="14"/>
        <v>#DIV/0!</v>
      </c>
      <c r="AY24" s="260" t="e">
        <f t="shared" si="14"/>
        <v>#DIV/0!</v>
      </c>
      <c r="AZ24" s="260" t="e">
        <f t="shared" si="14"/>
        <v>#DIV/0!</v>
      </c>
      <c r="BA24" s="260" t="e">
        <f t="shared" si="14"/>
        <v>#DIV/0!</v>
      </c>
      <c r="BB24" s="260" t="e">
        <f t="shared" si="14"/>
        <v>#DIV/0!</v>
      </c>
      <c r="BC24" s="260" t="e">
        <f t="shared" si="14"/>
        <v>#DIV/0!</v>
      </c>
      <c r="BD24" s="260" t="e">
        <f t="shared" si="14"/>
        <v>#DIV/0!</v>
      </c>
      <c r="BE24" s="260" t="e">
        <f t="shared" si="14"/>
        <v>#DIV/0!</v>
      </c>
      <c r="BF24" s="260" t="e">
        <f t="shared" si="14"/>
        <v>#DIV/0!</v>
      </c>
      <c r="BI24" s="280">
        <v>83</v>
      </c>
      <c r="BJ24" s="280">
        <v>91</v>
      </c>
      <c r="BK24" s="280">
        <v>97</v>
      </c>
      <c r="BL24" s="280">
        <v>85</v>
      </c>
      <c r="BM24" s="280">
        <v>90</v>
      </c>
      <c r="BN24" s="280">
        <v>95</v>
      </c>
      <c r="BO24" s="280">
        <v>83</v>
      </c>
      <c r="BP24" s="280">
        <v>88</v>
      </c>
      <c r="BQ24" s="280">
        <v>93</v>
      </c>
    </row>
    <row r="25" spans="1:69" s="260" customFormat="1" outlineLevel="1" collapsed="1">
      <c r="A25" s="260">
        <f t="shared" si="10"/>
        <v>15</v>
      </c>
      <c r="B25" s="281" t="s">
        <v>1732</v>
      </c>
      <c r="C25" s="283" t="e">
        <f t="shared" ref="C25:E37" si="18">INDEX($AM25:$AU25,1,C$8+(d.Region-1)*3)</f>
        <v>#DIV/0!</v>
      </c>
      <c r="D25" s="283" t="e">
        <f t="shared" si="18"/>
        <v>#DIV/0!</v>
      </c>
      <c r="E25" s="283" t="e">
        <f t="shared" si="18"/>
        <v>#DIV/0!</v>
      </c>
      <c r="F25" s="283"/>
      <c r="G25" s="283"/>
      <c r="H25" s="283"/>
      <c r="I25" s="283"/>
      <c r="J25" s="283"/>
      <c r="K25" s="283"/>
      <c r="L25" s="283"/>
      <c r="M25" s="283"/>
      <c r="N25" s="283"/>
      <c r="O25" s="283"/>
      <c r="P25" s="283"/>
      <c r="Q25" s="283"/>
      <c r="R25" s="283"/>
      <c r="S25" s="283"/>
      <c r="T25" s="283"/>
      <c r="U25" s="547" t="e">
        <f t="shared" si="12"/>
        <v>#DIV/0!</v>
      </c>
      <c r="V25" s="547" t="e">
        <f t="shared" si="12"/>
        <v>#DIV/0!</v>
      </c>
      <c r="W25" s="547" t="e">
        <f t="shared" si="12"/>
        <v>#DIV/0!</v>
      </c>
      <c r="X25" s="547"/>
      <c r="Y25" s="547"/>
      <c r="Z25" s="547"/>
      <c r="AA25" s="547"/>
      <c r="AB25" s="547"/>
      <c r="AC25" s="547"/>
      <c r="AD25" s="547"/>
      <c r="AE25" s="547"/>
      <c r="AF25" s="547"/>
      <c r="AG25" s="547"/>
      <c r="AH25" s="547"/>
      <c r="AI25" s="547"/>
      <c r="AJ25" s="547"/>
      <c r="AK25" s="547"/>
      <c r="AL25" s="547"/>
      <c r="AM25" s="548" t="e">
        <f t="shared" si="13"/>
        <v>#DIV/0!</v>
      </c>
      <c r="AN25" s="548" t="e">
        <f t="shared" si="13"/>
        <v>#DIV/0!</v>
      </c>
      <c r="AO25" s="548" t="e">
        <f t="shared" si="13"/>
        <v>#DIV/0!</v>
      </c>
      <c r="AP25" s="548" t="e">
        <f t="shared" si="13"/>
        <v>#DIV/0!</v>
      </c>
      <c r="AQ25" s="548" t="e">
        <f t="shared" si="13"/>
        <v>#DIV/0!</v>
      </c>
      <c r="AR25" s="548" t="e">
        <f t="shared" si="13"/>
        <v>#DIV/0!</v>
      </c>
      <c r="AS25" s="548" t="e">
        <f t="shared" si="13"/>
        <v>#DIV/0!</v>
      </c>
      <c r="AT25" s="548" t="e">
        <f t="shared" si="13"/>
        <v>#DIV/0!</v>
      </c>
      <c r="AU25" s="548" t="e">
        <f t="shared" si="13"/>
        <v>#DIV/0!</v>
      </c>
      <c r="AW25" s="260">
        <f>AW21+365</f>
        <v>730</v>
      </c>
      <c r="AX25" s="260" t="e">
        <f t="shared" si="14"/>
        <v>#DIV/0!</v>
      </c>
      <c r="AY25" s="260" t="e">
        <f t="shared" si="14"/>
        <v>#DIV/0!</v>
      </c>
      <c r="AZ25" s="260" t="e">
        <f t="shared" si="14"/>
        <v>#DIV/0!</v>
      </c>
      <c r="BA25" s="260" t="e">
        <f t="shared" si="14"/>
        <v>#DIV/0!</v>
      </c>
      <c r="BB25" s="260" t="e">
        <f t="shared" si="14"/>
        <v>#DIV/0!</v>
      </c>
      <c r="BC25" s="260" t="e">
        <f t="shared" si="14"/>
        <v>#DIV/0!</v>
      </c>
      <c r="BD25" s="260" t="e">
        <f t="shared" si="14"/>
        <v>#DIV/0!</v>
      </c>
      <c r="BE25" s="260" t="e">
        <f t="shared" si="14"/>
        <v>#DIV/0!</v>
      </c>
      <c r="BF25" s="260" t="e">
        <f t="shared" si="14"/>
        <v>#DIV/0!</v>
      </c>
      <c r="BI25" s="280">
        <v>99</v>
      </c>
      <c r="BJ25" s="280">
        <v>107</v>
      </c>
      <c r="BK25" s="280">
        <v>113</v>
      </c>
      <c r="BL25" s="280">
        <v>101</v>
      </c>
      <c r="BM25" s="280">
        <v>106</v>
      </c>
      <c r="BN25" s="280">
        <v>111</v>
      </c>
      <c r="BO25" s="280">
        <v>99</v>
      </c>
      <c r="BP25" s="280">
        <v>104</v>
      </c>
      <c r="BQ25" s="280">
        <v>109</v>
      </c>
    </row>
    <row r="26" spans="1:69" s="260" customFormat="1" outlineLevel="1">
      <c r="A26" s="260">
        <f t="shared" si="10"/>
        <v>16</v>
      </c>
      <c r="B26" s="281" t="s">
        <v>1726</v>
      </c>
      <c r="C26" s="282" t="e">
        <f t="shared" si="11"/>
        <v>#DIV/0!</v>
      </c>
      <c r="D26" s="282" t="e">
        <f t="shared" si="11"/>
        <v>#DIV/0!</v>
      </c>
      <c r="E26" s="282" t="e">
        <f t="shared" si="11"/>
        <v>#DIV/0!</v>
      </c>
      <c r="F26" s="282"/>
      <c r="G26" s="282"/>
      <c r="H26" s="282"/>
      <c r="I26" s="282"/>
      <c r="J26" s="282"/>
      <c r="K26" s="282"/>
      <c r="L26" s="282"/>
      <c r="M26" s="282"/>
      <c r="N26" s="282"/>
      <c r="O26" s="282"/>
      <c r="P26" s="282"/>
      <c r="Q26" s="282"/>
      <c r="R26" s="282"/>
      <c r="S26" s="282"/>
      <c r="T26" s="282"/>
      <c r="U26" s="547" t="e">
        <f t="shared" si="12"/>
        <v>#DIV/0!</v>
      </c>
      <c r="V26" s="547" t="e">
        <f t="shared" si="12"/>
        <v>#DIV/0!</v>
      </c>
      <c r="W26" s="547" t="e">
        <f t="shared" si="12"/>
        <v>#DIV/0!</v>
      </c>
      <c r="X26" s="547"/>
      <c r="Y26" s="547"/>
      <c r="Z26" s="547"/>
      <c r="AA26" s="547"/>
      <c r="AB26" s="547"/>
      <c r="AC26" s="547"/>
      <c r="AD26" s="547"/>
      <c r="AE26" s="547"/>
      <c r="AF26" s="547"/>
      <c r="AG26" s="547"/>
      <c r="AH26" s="547"/>
      <c r="AI26" s="547"/>
      <c r="AJ26" s="547"/>
      <c r="AK26" s="547"/>
      <c r="AL26" s="547"/>
      <c r="AM26" s="548" t="e">
        <f t="shared" si="13"/>
        <v>#DIV/0!</v>
      </c>
      <c r="AN26" s="548" t="e">
        <f t="shared" si="13"/>
        <v>#DIV/0!</v>
      </c>
      <c r="AO26" s="548" t="e">
        <f t="shared" si="13"/>
        <v>#DIV/0!</v>
      </c>
      <c r="AP26" s="548" t="e">
        <f t="shared" si="13"/>
        <v>#DIV/0!</v>
      </c>
      <c r="AQ26" s="548" t="e">
        <f t="shared" si="13"/>
        <v>#DIV/0!</v>
      </c>
      <c r="AR26" s="548" t="e">
        <f t="shared" si="13"/>
        <v>#DIV/0!</v>
      </c>
      <c r="AS26" s="548" t="e">
        <f t="shared" si="13"/>
        <v>#DIV/0!</v>
      </c>
      <c r="AT26" s="548" t="e">
        <f t="shared" si="13"/>
        <v>#DIV/0!</v>
      </c>
      <c r="AU26" s="548" t="e">
        <f t="shared" si="13"/>
        <v>#DIV/0!</v>
      </c>
      <c r="AW26" s="260">
        <f>AW25+135</f>
        <v>865</v>
      </c>
      <c r="AX26" s="260" t="e">
        <f t="shared" si="14"/>
        <v>#DIV/0!</v>
      </c>
      <c r="AY26" s="260" t="e">
        <f t="shared" si="14"/>
        <v>#DIV/0!</v>
      </c>
      <c r="AZ26" s="260" t="e">
        <f t="shared" si="14"/>
        <v>#DIV/0!</v>
      </c>
      <c r="BA26" s="260" t="e">
        <f t="shared" si="14"/>
        <v>#DIV/0!</v>
      </c>
      <c r="BB26" s="260" t="e">
        <f t="shared" si="14"/>
        <v>#DIV/0!</v>
      </c>
      <c r="BC26" s="260" t="e">
        <f t="shared" si="14"/>
        <v>#DIV/0!</v>
      </c>
      <c r="BD26" s="260" t="e">
        <f t="shared" si="14"/>
        <v>#DIV/0!</v>
      </c>
      <c r="BE26" s="260" t="e">
        <f t="shared" si="14"/>
        <v>#DIV/0!</v>
      </c>
      <c r="BF26" s="260" t="e">
        <f t="shared" si="14"/>
        <v>#DIV/0!</v>
      </c>
      <c r="BI26" s="280">
        <v>58</v>
      </c>
      <c r="BJ26" s="280">
        <v>66</v>
      </c>
      <c r="BK26" s="280">
        <v>72</v>
      </c>
      <c r="BL26" s="280">
        <v>62</v>
      </c>
      <c r="BM26" s="280">
        <v>67</v>
      </c>
      <c r="BN26" s="280">
        <v>72</v>
      </c>
      <c r="BO26" s="280">
        <v>58</v>
      </c>
      <c r="BP26" s="280">
        <v>63</v>
      </c>
      <c r="BQ26" s="280">
        <v>68</v>
      </c>
    </row>
    <row r="27" spans="1:69" s="260" customFormat="1" outlineLevel="1" collapsed="1">
      <c r="A27" s="260">
        <f t="shared" si="10"/>
        <v>17</v>
      </c>
      <c r="B27" s="281" t="s">
        <v>1733</v>
      </c>
      <c r="C27" s="282" t="e">
        <f t="shared" si="11"/>
        <v>#DIV/0!</v>
      </c>
      <c r="D27" s="282" t="e">
        <f t="shared" si="11"/>
        <v>#DIV/0!</v>
      </c>
      <c r="E27" s="282" t="e">
        <f t="shared" si="11"/>
        <v>#DIV/0!</v>
      </c>
      <c r="F27" s="282"/>
      <c r="G27" s="282"/>
      <c r="H27" s="282"/>
      <c r="I27" s="282"/>
      <c r="J27" s="282"/>
      <c r="K27" s="282"/>
      <c r="L27" s="282"/>
      <c r="M27" s="282"/>
      <c r="N27" s="282"/>
      <c r="O27" s="282"/>
      <c r="P27" s="282"/>
      <c r="Q27" s="282"/>
      <c r="R27" s="282"/>
      <c r="S27" s="282"/>
      <c r="T27" s="282"/>
      <c r="U27" s="547" t="e">
        <f t="shared" si="12"/>
        <v>#DIV/0!</v>
      </c>
      <c r="V27" s="547" t="e">
        <f t="shared" si="12"/>
        <v>#DIV/0!</v>
      </c>
      <c r="W27" s="547" t="e">
        <f t="shared" si="12"/>
        <v>#DIV/0!</v>
      </c>
      <c r="X27" s="547"/>
      <c r="Y27" s="547"/>
      <c r="Z27" s="547"/>
      <c r="AA27" s="547"/>
      <c r="AB27" s="547"/>
      <c r="AC27" s="547"/>
      <c r="AD27" s="547"/>
      <c r="AE27" s="547"/>
      <c r="AF27" s="547"/>
      <c r="AG27" s="547"/>
      <c r="AH27" s="547"/>
      <c r="AI27" s="547"/>
      <c r="AJ27" s="547"/>
      <c r="AK27" s="547"/>
      <c r="AL27" s="547"/>
      <c r="AM27" s="548" t="e">
        <f t="shared" si="13"/>
        <v>#DIV/0!</v>
      </c>
      <c r="AN27" s="548" t="e">
        <f t="shared" si="13"/>
        <v>#DIV/0!</v>
      </c>
      <c r="AO27" s="548" t="e">
        <f t="shared" si="13"/>
        <v>#DIV/0!</v>
      </c>
      <c r="AP27" s="548" t="e">
        <f t="shared" si="13"/>
        <v>#DIV/0!</v>
      </c>
      <c r="AQ27" s="548" t="e">
        <f t="shared" si="13"/>
        <v>#DIV/0!</v>
      </c>
      <c r="AR27" s="548" t="e">
        <f t="shared" si="13"/>
        <v>#DIV/0!</v>
      </c>
      <c r="AS27" s="548" t="e">
        <f t="shared" si="13"/>
        <v>#DIV/0!</v>
      </c>
      <c r="AT27" s="548" t="e">
        <f t="shared" si="13"/>
        <v>#DIV/0!</v>
      </c>
      <c r="AU27" s="548" t="e">
        <f t="shared" si="13"/>
        <v>#DIV/0!</v>
      </c>
      <c r="AW27" s="260">
        <f t="shared" ref="AW27:AW28" si="19">AW23+365</f>
        <v>1095</v>
      </c>
      <c r="AX27" s="260" t="e">
        <f t="shared" si="14"/>
        <v>#DIV/0!</v>
      </c>
      <c r="AY27" s="260" t="e">
        <f t="shared" si="14"/>
        <v>#DIV/0!</v>
      </c>
      <c r="AZ27" s="260" t="e">
        <f t="shared" si="14"/>
        <v>#DIV/0!</v>
      </c>
      <c r="BA27" s="260" t="e">
        <f t="shared" si="14"/>
        <v>#DIV/0!</v>
      </c>
      <c r="BB27" s="260" t="e">
        <f t="shared" si="14"/>
        <v>#DIV/0!</v>
      </c>
      <c r="BC27" s="260" t="e">
        <f t="shared" si="14"/>
        <v>#DIV/0!</v>
      </c>
      <c r="BD27" s="260" t="e">
        <f t="shared" si="14"/>
        <v>#DIV/0!</v>
      </c>
      <c r="BE27" s="260" t="e">
        <f t="shared" si="14"/>
        <v>#DIV/0!</v>
      </c>
      <c r="BF27" s="260" t="e">
        <f t="shared" si="14"/>
        <v>#DIV/0!</v>
      </c>
      <c r="BI27" s="280">
        <v>74</v>
      </c>
      <c r="BJ27" s="280">
        <v>82</v>
      </c>
      <c r="BK27" s="280">
        <v>88</v>
      </c>
      <c r="BL27" s="280">
        <v>76</v>
      </c>
      <c r="BM27" s="280">
        <v>81</v>
      </c>
      <c r="BN27" s="280">
        <v>86</v>
      </c>
      <c r="BO27" s="280">
        <v>74</v>
      </c>
      <c r="BP27" s="280">
        <v>79</v>
      </c>
      <c r="BQ27" s="280">
        <v>84</v>
      </c>
    </row>
    <row r="28" spans="1:69" s="260" customFormat="1" outlineLevel="1" collapsed="1">
      <c r="A28" s="260">
        <f t="shared" si="10"/>
        <v>18</v>
      </c>
      <c r="B28" s="281" t="s">
        <v>1728</v>
      </c>
      <c r="C28" s="282" t="e">
        <f t="shared" si="11"/>
        <v>#DIV/0!</v>
      </c>
      <c r="D28" s="282" t="e">
        <f t="shared" si="11"/>
        <v>#DIV/0!</v>
      </c>
      <c r="E28" s="282" t="e">
        <f t="shared" si="11"/>
        <v>#DIV/0!</v>
      </c>
      <c r="F28" s="282"/>
      <c r="G28" s="282"/>
      <c r="H28" s="282"/>
      <c r="I28" s="282"/>
      <c r="J28" s="282"/>
      <c r="K28" s="282"/>
      <c r="L28" s="282"/>
      <c r="M28" s="282"/>
      <c r="N28" s="282"/>
      <c r="O28" s="282"/>
      <c r="P28" s="282"/>
      <c r="Q28" s="282"/>
      <c r="R28" s="282"/>
      <c r="S28" s="282"/>
      <c r="T28" s="282"/>
      <c r="U28" s="547" t="e">
        <f t="shared" si="12"/>
        <v>#DIV/0!</v>
      </c>
      <c r="V28" s="547" t="e">
        <f t="shared" si="12"/>
        <v>#DIV/0!</v>
      </c>
      <c r="W28" s="547" t="e">
        <f t="shared" si="12"/>
        <v>#DIV/0!</v>
      </c>
      <c r="X28" s="547"/>
      <c r="Y28" s="547"/>
      <c r="Z28" s="547"/>
      <c r="AA28" s="547"/>
      <c r="AB28" s="547"/>
      <c r="AC28" s="547"/>
      <c r="AD28" s="547"/>
      <c r="AE28" s="547"/>
      <c r="AF28" s="547"/>
      <c r="AG28" s="547"/>
      <c r="AH28" s="547"/>
      <c r="AI28" s="547"/>
      <c r="AJ28" s="547"/>
      <c r="AK28" s="547"/>
      <c r="AL28" s="547"/>
      <c r="AM28" s="548" t="e">
        <f t="shared" si="13"/>
        <v>#DIV/0!</v>
      </c>
      <c r="AN28" s="548" t="e">
        <f t="shared" si="13"/>
        <v>#DIV/0!</v>
      </c>
      <c r="AO28" s="548" t="e">
        <f t="shared" si="13"/>
        <v>#DIV/0!</v>
      </c>
      <c r="AP28" s="548" t="e">
        <f t="shared" si="13"/>
        <v>#DIV/0!</v>
      </c>
      <c r="AQ28" s="548" t="e">
        <f t="shared" si="13"/>
        <v>#DIV/0!</v>
      </c>
      <c r="AR28" s="548" t="e">
        <f t="shared" si="13"/>
        <v>#DIV/0!</v>
      </c>
      <c r="AS28" s="548" t="e">
        <f t="shared" si="13"/>
        <v>#DIV/0!</v>
      </c>
      <c r="AT28" s="548" t="e">
        <f t="shared" si="13"/>
        <v>#DIV/0!</v>
      </c>
      <c r="AU28" s="548" t="e">
        <f t="shared" si="13"/>
        <v>#DIV/0!</v>
      </c>
      <c r="AW28" s="260">
        <f t="shared" si="19"/>
        <v>1095</v>
      </c>
      <c r="AX28" s="260" t="e">
        <f t="shared" si="14"/>
        <v>#DIV/0!</v>
      </c>
      <c r="AY28" s="260" t="e">
        <f t="shared" si="14"/>
        <v>#DIV/0!</v>
      </c>
      <c r="AZ28" s="260" t="e">
        <f t="shared" si="14"/>
        <v>#DIV/0!</v>
      </c>
      <c r="BA28" s="260" t="e">
        <f t="shared" si="14"/>
        <v>#DIV/0!</v>
      </c>
      <c r="BB28" s="260" t="e">
        <f t="shared" si="14"/>
        <v>#DIV/0!</v>
      </c>
      <c r="BC28" s="260" t="e">
        <f t="shared" si="14"/>
        <v>#DIV/0!</v>
      </c>
      <c r="BD28" s="260" t="e">
        <f t="shared" si="14"/>
        <v>#DIV/0!</v>
      </c>
      <c r="BE28" s="260" t="e">
        <f t="shared" si="14"/>
        <v>#DIV/0!</v>
      </c>
      <c r="BF28" s="260" t="e">
        <f t="shared" si="14"/>
        <v>#DIV/0!</v>
      </c>
      <c r="BI28" s="280">
        <v>83</v>
      </c>
      <c r="BJ28" s="280">
        <v>91</v>
      </c>
      <c r="BK28" s="280">
        <v>97</v>
      </c>
      <c r="BL28" s="280">
        <v>85</v>
      </c>
      <c r="BM28" s="280">
        <v>90</v>
      </c>
      <c r="BN28" s="280">
        <v>95</v>
      </c>
      <c r="BO28" s="280">
        <v>83</v>
      </c>
      <c r="BP28" s="280">
        <v>88</v>
      </c>
      <c r="BQ28" s="280">
        <v>93</v>
      </c>
    </row>
    <row r="29" spans="1:69" s="260" customFormat="1" outlineLevel="1" collapsed="1">
      <c r="A29" s="260">
        <f t="shared" si="10"/>
        <v>19</v>
      </c>
      <c r="B29" s="281" t="s">
        <v>1734</v>
      </c>
      <c r="C29" s="283" t="e">
        <f t="shared" si="18"/>
        <v>#DIV/0!</v>
      </c>
      <c r="D29" s="283" t="e">
        <f t="shared" si="18"/>
        <v>#DIV/0!</v>
      </c>
      <c r="E29" s="283" t="e">
        <f t="shared" si="18"/>
        <v>#DIV/0!</v>
      </c>
      <c r="F29" s="283"/>
      <c r="G29" s="283"/>
      <c r="H29" s="283"/>
      <c r="I29" s="283"/>
      <c r="J29" s="283"/>
      <c r="K29" s="283"/>
      <c r="L29" s="283"/>
      <c r="M29" s="283"/>
      <c r="N29" s="283"/>
      <c r="O29" s="283"/>
      <c r="P29" s="283"/>
      <c r="Q29" s="283"/>
      <c r="R29" s="283"/>
      <c r="S29" s="283"/>
      <c r="T29" s="283"/>
      <c r="U29" s="547" t="e">
        <f t="shared" si="12"/>
        <v>#DIV/0!</v>
      </c>
      <c r="V29" s="547" t="e">
        <f t="shared" si="12"/>
        <v>#DIV/0!</v>
      </c>
      <c r="W29" s="547" t="e">
        <f t="shared" si="12"/>
        <v>#DIV/0!</v>
      </c>
      <c r="X29" s="547"/>
      <c r="Y29" s="547"/>
      <c r="Z29" s="547"/>
      <c r="AA29" s="547"/>
      <c r="AB29" s="547"/>
      <c r="AC29" s="547"/>
      <c r="AD29" s="547"/>
      <c r="AE29" s="547"/>
      <c r="AF29" s="547"/>
      <c r="AG29" s="547"/>
      <c r="AH29" s="547"/>
      <c r="AI29" s="547"/>
      <c r="AJ29" s="547"/>
      <c r="AK29" s="547"/>
      <c r="AL29" s="547"/>
      <c r="AM29" s="548" t="e">
        <f t="shared" si="13"/>
        <v>#DIV/0!</v>
      </c>
      <c r="AN29" s="548" t="e">
        <f t="shared" si="13"/>
        <v>#DIV/0!</v>
      </c>
      <c r="AO29" s="548" t="e">
        <f t="shared" si="13"/>
        <v>#DIV/0!</v>
      </c>
      <c r="AP29" s="548" t="e">
        <f t="shared" si="13"/>
        <v>#DIV/0!</v>
      </c>
      <c r="AQ29" s="548" t="e">
        <f t="shared" si="13"/>
        <v>#DIV/0!</v>
      </c>
      <c r="AR29" s="548" t="e">
        <f t="shared" si="13"/>
        <v>#DIV/0!</v>
      </c>
      <c r="AS29" s="548" t="e">
        <f t="shared" si="13"/>
        <v>#DIV/0!</v>
      </c>
      <c r="AT29" s="548" t="e">
        <f t="shared" si="13"/>
        <v>#DIV/0!</v>
      </c>
      <c r="AU29" s="548" t="e">
        <f t="shared" si="13"/>
        <v>#DIV/0!</v>
      </c>
      <c r="AW29" s="260">
        <f>AW25+365</f>
        <v>1095</v>
      </c>
      <c r="AX29" s="260" t="e">
        <f t="shared" si="14"/>
        <v>#DIV/0!</v>
      </c>
      <c r="AY29" s="260" t="e">
        <f t="shared" si="14"/>
        <v>#DIV/0!</v>
      </c>
      <c r="AZ29" s="260" t="e">
        <f t="shared" si="14"/>
        <v>#DIV/0!</v>
      </c>
      <c r="BA29" s="260" t="e">
        <f t="shared" si="14"/>
        <v>#DIV/0!</v>
      </c>
      <c r="BB29" s="260" t="e">
        <f t="shared" si="14"/>
        <v>#DIV/0!</v>
      </c>
      <c r="BC29" s="260" t="e">
        <f t="shared" si="14"/>
        <v>#DIV/0!</v>
      </c>
      <c r="BD29" s="260" t="e">
        <f t="shared" si="14"/>
        <v>#DIV/0!</v>
      </c>
      <c r="BE29" s="260" t="e">
        <f t="shared" si="14"/>
        <v>#DIV/0!</v>
      </c>
      <c r="BF29" s="260" t="e">
        <f t="shared" si="14"/>
        <v>#DIV/0!</v>
      </c>
      <c r="BI29" s="280">
        <v>99</v>
      </c>
      <c r="BJ29" s="280">
        <v>107</v>
      </c>
      <c r="BK29" s="280">
        <v>113</v>
      </c>
      <c r="BL29" s="280">
        <v>101</v>
      </c>
      <c r="BM29" s="280">
        <v>106</v>
      </c>
      <c r="BN29" s="280">
        <v>111</v>
      </c>
      <c r="BO29" s="280">
        <v>99</v>
      </c>
      <c r="BP29" s="280">
        <v>104</v>
      </c>
      <c r="BQ29" s="280">
        <v>109</v>
      </c>
    </row>
    <row r="30" spans="1:69" s="260" customFormat="1" outlineLevel="1">
      <c r="A30" s="260">
        <f t="shared" si="10"/>
        <v>20</v>
      </c>
      <c r="B30" s="281" t="s">
        <v>1726</v>
      </c>
      <c r="C30" s="282" t="e">
        <f t="shared" si="11"/>
        <v>#DIV/0!</v>
      </c>
      <c r="D30" s="282" t="e">
        <f t="shared" si="11"/>
        <v>#DIV/0!</v>
      </c>
      <c r="E30" s="282" t="e">
        <f t="shared" si="11"/>
        <v>#DIV/0!</v>
      </c>
      <c r="F30" s="282"/>
      <c r="G30" s="282"/>
      <c r="H30" s="282"/>
      <c r="I30" s="282"/>
      <c r="J30" s="282"/>
      <c r="K30" s="282"/>
      <c r="L30" s="282"/>
      <c r="M30" s="282"/>
      <c r="N30" s="282"/>
      <c r="O30" s="282"/>
      <c r="P30" s="282"/>
      <c r="Q30" s="282"/>
      <c r="R30" s="282"/>
      <c r="S30" s="282"/>
      <c r="T30" s="282"/>
      <c r="U30" s="547" t="e">
        <f t="shared" si="12"/>
        <v>#DIV/0!</v>
      </c>
      <c r="V30" s="547" t="e">
        <f t="shared" si="12"/>
        <v>#DIV/0!</v>
      </c>
      <c r="W30" s="547" t="e">
        <f t="shared" si="12"/>
        <v>#DIV/0!</v>
      </c>
      <c r="X30" s="547"/>
      <c r="Y30" s="547"/>
      <c r="Z30" s="547"/>
      <c r="AA30" s="547"/>
      <c r="AB30" s="547"/>
      <c r="AC30" s="547"/>
      <c r="AD30" s="547"/>
      <c r="AE30" s="547"/>
      <c r="AF30" s="547"/>
      <c r="AG30" s="547"/>
      <c r="AH30" s="547"/>
      <c r="AI30" s="547"/>
      <c r="AJ30" s="547"/>
      <c r="AK30" s="547"/>
      <c r="AL30" s="547"/>
      <c r="AM30" s="548" t="e">
        <f t="shared" si="13"/>
        <v>#DIV/0!</v>
      </c>
      <c r="AN30" s="548" t="e">
        <f t="shared" si="13"/>
        <v>#DIV/0!</v>
      </c>
      <c r="AO30" s="548" t="e">
        <f t="shared" si="13"/>
        <v>#DIV/0!</v>
      </c>
      <c r="AP30" s="548" t="e">
        <f t="shared" si="13"/>
        <v>#DIV/0!</v>
      </c>
      <c r="AQ30" s="548" t="e">
        <f t="shared" si="13"/>
        <v>#DIV/0!</v>
      </c>
      <c r="AR30" s="548" t="e">
        <f t="shared" si="13"/>
        <v>#DIV/0!</v>
      </c>
      <c r="AS30" s="548" t="e">
        <f t="shared" si="13"/>
        <v>#DIV/0!</v>
      </c>
      <c r="AT30" s="548" t="e">
        <f t="shared" si="13"/>
        <v>#DIV/0!</v>
      </c>
      <c r="AU30" s="548" t="e">
        <f t="shared" si="13"/>
        <v>#DIV/0!</v>
      </c>
      <c r="AW30" s="260">
        <f>AW29+135</f>
        <v>1230</v>
      </c>
      <c r="AX30" s="260" t="e">
        <f t="shared" si="14"/>
        <v>#DIV/0!</v>
      </c>
      <c r="AY30" s="260" t="e">
        <f t="shared" si="14"/>
        <v>#DIV/0!</v>
      </c>
      <c r="AZ30" s="260" t="e">
        <f t="shared" si="14"/>
        <v>#DIV/0!</v>
      </c>
      <c r="BA30" s="260" t="e">
        <f t="shared" si="14"/>
        <v>#DIV/0!</v>
      </c>
      <c r="BB30" s="260" t="e">
        <f t="shared" si="14"/>
        <v>#DIV/0!</v>
      </c>
      <c r="BC30" s="260" t="e">
        <f t="shared" si="14"/>
        <v>#DIV/0!</v>
      </c>
      <c r="BD30" s="260" t="e">
        <f t="shared" si="14"/>
        <v>#DIV/0!</v>
      </c>
      <c r="BE30" s="260" t="e">
        <f t="shared" si="14"/>
        <v>#DIV/0!</v>
      </c>
      <c r="BF30" s="260" t="e">
        <f t="shared" si="14"/>
        <v>#DIV/0!</v>
      </c>
      <c r="BI30" s="280">
        <v>58</v>
      </c>
      <c r="BJ30" s="280">
        <v>66</v>
      </c>
      <c r="BK30" s="280">
        <v>72</v>
      </c>
      <c r="BL30" s="280">
        <v>62</v>
      </c>
      <c r="BM30" s="280">
        <v>67</v>
      </c>
      <c r="BN30" s="280">
        <v>72</v>
      </c>
      <c r="BO30" s="280">
        <v>58</v>
      </c>
      <c r="BP30" s="280">
        <v>63</v>
      </c>
      <c r="BQ30" s="280">
        <v>68</v>
      </c>
    </row>
    <row r="31" spans="1:69" s="260" customFormat="1" outlineLevel="1" collapsed="1">
      <c r="A31" s="260">
        <f t="shared" si="10"/>
        <v>21</v>
      </c>
      <c r="B31" s="281" t="s">
        <v>1735</v>
      </c>
      <c r="C31" s="282" t="e">
        <f t="shared" si="11"/>
        <v>#DIV/0!</v>
      </c>
      <c r="D31" s="282" t="e">
        <f t="shared" si="11"/>
        <v>#DIV/0!</v>
      </c>
      <c r="E31" s="282" t="e">
        <f t="shared" si="11"/>
        <v>#DIV/0!</v>
      </c>
      <c r="F31" s="282"/>
      <c r="G31" s="282"/>
      <c r="H31" s="282"/>
      <c r="I31" s="282"/>
      <c r="J31" s="282"/>
      <c r="K31" s="282"/>
      <c r="L31" s="282"/>
      <c r="M31" s="282"/>
      <c r="N31" s="282"/>
      <c r="O31" s="282"/>
      <c r="P31" s="282"/>
      <c r="Q31" s="282"/>
      <c r="R31" s="282"/>
      <c r="S31" s="282"/>
      <c r="T31" s="282"/>
      <c r="U31" s="547" t="e">
        <f t="shared" si="12"/>
        <v>#DIV/0!</v>
      </c>
      <c r="V31" s="547" t="e">
        <f t="shared" si="12"/>
        <v>#DIV/0!</v>
      </c>
      <c r="W31" s="547" t="e">
        <f t="shared" si="12"/>
        <v>#DIV/0!</v>
      </c>
      <c r="X31" s="547"/>
      <c r="Y31" s="547"/>
      <c r="Z31" s="547"/>
      <c r="AA31" s="547"/>
      <c r="AB31" s="547"/>
      <c r="AC31" s="547"/>
      <c r="AD31" s="547"/>
      <c r="AE31" s="547"/>
      <c r="AF31" s="547"/>
      <c r="AG31" s="547"/>
      <c r="AH31" s="547"/>
      <c r="AI31" s="547"/>
      <c r="AJ31" s="547"/>
      <c r="AK31" s="547"/>
      <c r="AL31" s="547"/>
      <c r="AM31" s="548" t="e">
        <f t="shared" si="13"/>
        <v>#DIV/0!</v>
      </c>
      <c r="AN31" s="548" t="e">
        <f t="shared" si="13"/>
        <v>#DIV/0!</v>
      </c>
      <c r="AO31" s="548" t="e">
        <f t="shared" si="13"/>
        <v>#DIV/0!</v>
      </c>
      <c r="AP31" s="548" t="e">
        <f t="shared" si="13"/>
        <v>#DIV/0!</v>
      </c>
      <c r="AQ31" s="548" t="e">
        <f t="shared" si="13"/>
        <v>#DIV/0!</v>
      </c>
      <c r="AR31" s="548" t="e">
        <f t="shared" si="13"/>
        <v>#DIV/0!</v>
      </c>
      <c r="AS31" s="548" t="e">
        <f t="shared" si="13"/>
        <v>#DIV/0!</v>
      </c>
      <c r="AT31" s="548" t="e">
        <f t="shared" si="13"/>
        <v>#DIV/0!</v>
      </c>
      <c r="AU31" s="548" t="e">
        <f t="shared" si="13"/>
        <v>#DIV/0!</v>
      </c>
      <c r="AW31" s="260">
        <f t="shared" ref="AW31:AW32" si="20">AW27+365</f>
        <v>1460</v>
      </c>
      <c r="AX31" s="260" t="e">
        <f t="shared" si="14"/>
        <v>#DIV/0!</v>
      </c>
      <c r="AY31" s="260" t="e">
        <f t="shared" si="14"/>
        <v>#DIV/0!</v>
      </c>
      <c r="AZ31" s="260" t="e">
        <f t="shared" si="14"/>
        <v>#DIV/0!</v>
      </c>
      <c r="BA31" s="260" t="e">
        <f t="shared" si="14"/>
        <v>#DIV/0!</v>
      </c>
      <c r="BB31" s="260" t="e">
        <f t="shared" si="14"/>
        <v>#DIV/0!</v>
      </c>
      <c r="BC31" s="260" t="e">
        <f t="shared" si="14"/>
        <v>#DIV/0!</v>
      </c>
      <c r="BD31" s="260" t="e">
        <f t="shared" si="14"/>
        <v>#DIV/0!</v>
      </c>
      <c r="BE31" s="260" t="e">
        <f t="shared" si="14"/>
        <v>#DIV/0!</v>
      </c>
      <c r="BF31" s="260" t="e">
        <f t="shared" si="14"/>
        <v>#DIV/0!</v>
      </c>
      <c r="BI31" s="280">
        <v>74</v>
      </c>
      <c r="BJ31" s="280">
        <v>82</v>
      </c>
      <c r="BK31" s="280">
        <v>88</v>
      </c>
      <c r="BL31" s="280">
        <v>76</v>
      </c>
      <c r="BM31" s="280">
        <v>81</v>
      </c>
      <c r="BN31" s="280">
        <v>86</v>
      </c>
      <c r="BO31" s="280">
        <v>74</v>
      </c>
      <c r="BP31" s="280">
        <v>79</v>
      </c>
      <c r="BQ31" s="280">
        <v>84</v>
      </c>
    </row>
    <row r="32" spans="1:69" s="260" customFormat="1" outlineLevel="1" collapsed="1">
      <c r="A32" s="260">
        <f t="shared" si="10"/>
        <v>22</v>
      </c>
      <c r="B32" s="281" t="s">
        <v>1728</v>
      </c>
      <c r="C32" s="282" t="e">
        <f t="shared" si="11"/>
        <v>#DIV/0!</v>
      </c>
      <c r="D32" s="282" t="e">
        <f t="shared" si="11"/>
        <v>#DIV/0!</v>
      </c>
      <c r="E32" s="282" t="e">
        <f t="shared" si="11"/>
        <v>#DIV/0!</v>
      </c>
      <c r="F32" s="282"/>
      <c r="G32" s="282"/>
      <c r="H32" s="282"/>
      <c r="I32" s="282"/>
      <c r="J32" s="282"/>
      <c r="K32" s="282"/>
      <c r="L32" s="282"/>
      <c r="M32" s="282"/>
      <c r="N32" s="282"/>
      <c r="O32" s="282"/>
      <c r="P32" s="282"/>
      <c r="Q32" s="282"/>
      <c r="R32" s="282"/>
      <c r="S32" s="282"/>
      <c r="T32" s="282"/>
      <c r="U32" s="547" t="e">
        <f t="shared" si="12"/>
        <v>#DIV/0!</v>
      </c>
      <c r="V32" s="547" t="e">
        <f t="shared" si="12"/>
        <v>#DIV/0!</v>
      </c>
      <c r="W32" s="547" t="e">
        <f t="shared" si="12"/>
        <v>#DIV/0!</v>
      </c>
      <c r="X32" s="547"/>
      <c r="Y32" s="547"/>
      <c r="Z32" s="547"/>
      <c r="AA32" s="547"/>
      <c r="AB32" s="547"/>
      <c r="AC32" s="547"/>
      <c r="AD32" s="547"/>
      <c r="AE32" s="547"/>
      <c r="AF32" s="547"/>
      <c r="AG32" s="547"/>
      <c r="AH32" s="547"/>
      <c r="AI32" s="547"/>
      <c r="AJ32" s="547"/>
      <c r="AK32" s="547"/>
      <c r="AL32" s="547"/>
      <c r="AM32" s="548" t="e">
        <f t="shared" si="13"/>
        <v>#DIV/0!</v>
      </c>
      <c r="AN32" s="548" t="e">
        <f t="shared" si="13"/>
        <v>#DIV/0!</v>
      </c>
      <c r="AO32" s="548" t="e">
        <f t="shared" si="13"/>
        <v>#DIV/0!</v>
      </c>
      <c r="AP32" s="548" t="e">
        <f t="shared" si="13"/>
        <v>#DIV/0!</v>
      </c>
      <c r="AQ32" s="548" t="e">
        <f t="shared" si="13"/>
        <v>#DIV/0!</v>
      </c>
      <c r="AR32" s="548" t="e">
        <f t="shared" si="13"/>
        <v>#DIV/0!</v>
      </c>
      <c r="AS32" s="548" t="e">
        <f t="shared" si="13"/>
        <v>#DIV/0!</v>
      </c>
      <c r="AT32" s="548" t="e">
        <f t="shared" si="13"/>
        <v>#DIV/0!</v>
      </c>
      <c r="AU32" s="548" t="e">
        <f t="shared" si="13"/>
        <v>#DIV/0!</v>
      </c>
      <c r="AW32" s="260">
        <f t="shared" si="20"/>
        <v>1460</v>
      </c>
      <c r="AX32" s="260" t="e">
        <f t="shared" si="14"/>
        <v>#DIV/0!</v>
      </c>
      <c r="AY32" s="260" t="e">
        <f t="shared" si="14"/>
        <v>#DIV/0!</v>
      </c>
      <c r="AZ32" s="260" t="e">
        <f t="shared" si="14"/>
        <v>#DIV/0!</v>
      </c>
      <c r="BA32" s="260" t="e">
        <f t="shared" si="14"/>
        <v>#DIV/0!</v>
      </c>
      <c r="BB32" s="260" t="e">
        <f t="shared" si="14"/>
        <v>#DIV/0!</v>
      </c>
      <c r="BC32" s="260" t="e">
        <f t="shared" si="14"/>
        <v>#DIV/0!</v>
      </c>
      <c r="BD32" s="260" t="e">
        <f t="shared" si="14"/>
        <v>#DIV/0!</v>
      </c>
      <c r="BE32" s="260" t="e">
        <f t="shared" si="14"/>
        <v>#DIV/0!</v>
      </c>
      <c r="BF32" s="260" t="e">
        <f t="shared" si="14"/>
        <v>#DIV/0!</v>
      </c>
      <c r="BI32" s="280">
        <v>83</v>
      </c>
      <c r="BJ32" s="280">
        <v>91</v>
      </c>
      <c r="BK32" s="280">
        <v>97</v>
      </c>
      <c r="BL32" s="280">
        <v>85</v>
      </c>
      <c r="BM32" s="280">
        <v>90</v>
      </c>
      <c r="BN32" s="280">
        <v>95</v>
      </c>
      <c r="BO32" s="280">
        <v>83</v>
      </c>
      <c r="BP32" s="280">
        <v>88</v>
      </c>
      <c r="BQ32" s="280">
        <v>93</v>
      </c>
    </row>
    <row r="33" spans="1:69" s="260" customFormat="1" outlineLevel="1" collapsed="1">
      <c r="A33" s="260">
        <f t="shared" si="10"/>
        <v>23</v>
      </c>
      <c r="B33" s="281" t="s">
        <v>1736</v>
      </c>
      <c r="C33" s="283" t="e">
        <f t="shared" si="18"/>
        <v>#DIV/0!</v>
      </c>
      <c r="D33" s="283" t="e">
        <f t="shared" si="18"/>
        <v>#DIV/0!</v>
      </c>
      <c r="E33" s="283" t="e">
        <f t="shared" si="18"/>
        <v>#DIV/0!</v>
      </c>
      <c r="F33" s="283"/>
      <c r="G33" s="283"/>
      <c r="H33" s="283"/>
      <c r="I33" s="283"/>
      <c r="J33" s="283"/>
      <c r="K33" s="283"/>
      <c r="L33" s="283"/>
      <c r="M33" s="283"/>
      <c r="N33" s="283"/>
      <c r="O33" s="283"/>
      <c r="P33" s="283"/>
      <c r="Q33" s="283"/>
      <c r="R33" s="283"/>
      <c r="S33" s="283"/>
      <c r="T33" s="283"/>
      <c r="U33" s="547" t="e">
        <f t="shared" si="12"/>
        <v>#DIV/0!</v>
      </c>
      <c r="V33" s="547" t="e">
        <f t="shared" si="12"/>
        <v>#DIV/0!</v>
      </c>
      <c r="W33" s="547" t="e">
        <f t="shared" si="12"/>
        <v>#DIV/0!</v>
      </c>
      <c r="X33" s="547"/>
      <c r="Y33" s="547"/>
      <c r="Z33" s="547"/>
      <c r="AA33" s="547"/>
      <c r="AB33" s="547"/>
      <c r="AC33" s="547"/>
      <c r="AD33" s="547"/>
      <c r="AE33" s="547"/>
      <c r="AF33" s="547"/>
      <c r="AG33" s="547"/>
      <c r="AH33" s="547"/>
      <c r="AI33" s="547"/>
      <c r="AJ33" s="547"/>
      <c r="AK33" s="547"/>
      <c r="AL33" s="547"/>
      <c r="AM33" s="548" t="e">
        <f t="shared" si="13"/>
        <v>#DIV/0!</v>
      </c>
      <c r="AN33" s="548" t="e">
        <f t="shared" si="13"/>
        <v>#DIV/0!</v>
      </c>
      <c r="AO33" s="548" t="e">
        <f t="shared" si="13"/>
        <v>#DIV/0!</v>
      </c>
      <c r="AP33" s="548" t="e">
        <f t="shared" si="13"/>
        <v>#DIV/0!</v>
      </c>
      <c r="AQ33" s="548" t="e">
        <f t="shared" si="13"/>
        <v>#DIV/0!</v>
      </c>
      <c r="AR33" s="548" t="e">
        <f t="shared" si="13"/>
        <v>#DIV/0!</v>
      </c>
      <c r="AS33" s="548" t="e">
        <f t="shared" si="13"/>
        <v>#DIV/0!</v>
      </c>
      <c r="AT33" s="548" t="e">
        <f t="shared" si="13"/>
        <v>#DIV/0!</v>
      </c>
      <c r="AU33" s="548" t="e">
        <f t="shared" si="13"/>
        <v>#DIV/0!</v>
      </c>
      <c r="AW33" s="260">
        <f>AW29+365</f>
        <v>1460</v>
      </c>
      <c r="AX33" s="260" t="e">
        <f t="shared" si="14"/>
        <v>#DIV/0!</v>
      </c>
      <c r="AY33" s="260" t="e">
        <f t="shared" si="14"/>
        <v>#DIV/0!</v>
      </c>
      <c r="AZ33" s="260" t="e">
        <f t="shared" si="14"/>
        <v>#DIV/0!</v>
      </c>
      <c r="BA33" s="260" t="e">
        <f t="shared" si="14"/>
        <v>#DIV/0!</v>
      </c>
      <c r="BB33" s="260" t="e">
        <f t="shared" si="14"/>
        <v>#DIV/0!</v>
      </c>
      <c r="BC33" s="260" t="e">
        <f t="shared" si="14"/>
        <v>#DIV/0!</v>
      </c>
      <c r="BD33" s="260" t="e">
        <f t="shared" si="14"/>
        <v>#DIV/0!</v>
      </c>
      <c r="BE33" s="260" t="e">
        <f t="shared" si="14"/>
        <v>#DIV/0!</v>
      </c>
      <c r="BF33" s="260" t="e">
        <f t="shared" si="14"/>
        <v>#DIV/0!</v>
      </c>
      <c r="BI33" s="280">
        <v>99</v>
      </c>
      <c r="BJ33" s="280">
        <v>107</v>
      </c>
      <c r="BK33" s="280">
        <v>113</v>
      </c>
      <c r="BL33" s="280">
        <v>101</v>
      </c>
      <c r="BM33" s="280">
        <v>106</v>
      </c>
      <c r="BN33" s="280">
        <v>111</v>
      </c>
      <c r="BO33" s="280">
        <v>99</v>
      </c>
      <c r="BP33" s="280">
        <v>104</v>
      </c>
      <c r="BQ33" s="280">
        <v>109</v>
      </c>
    </row>
    <row r="34" spans="1:69" s="260" customFormat="1" outlineLevel="1">
      <c r="A34" s="260">
        <f t="shared" si="10"/>
        <v>24</v>
      </c>
      <c r="B34" s="281" t="s">
        <v>1726</v>
      </c>
      <c r="C34" s="282" t="e">
        <f t="shared" ref="C34:E36" si="21">INDEX($AM34:$AU34,1,C$8+(d.Region-1)*3)+INDEX(i.AgeJ,C$10,1)/7</f>
        <v>#DIV/0!</v>
      </c>
      <c r="D34" s="282" t="e">
        <f t="shared" si="21"/>
        <v>#DIV/0!</v>
      </c>
      <c r="E34" s="282" t="e">
        <f t="shared" si="21"/>
        <v>#DIV/0!</v>
      </c>
      <c r="F34" s="282"/>
      <c r="G34" s="282"/>
      <c r="H34" s="282"/>
      <c r="I34" s="282"/>
      <c r="J34" s="282"/>
      <c r="K34" s="282"/>
      <c r="L34" s="282"/>
      <c r="M34" s="282"/>
      <c r="N34" s="282"/>
      <c r="O34" s="282"/>
      <c r="P34" s="282"/>
      <c r="Q34" s="282"/>
      <c r="R34" s="282"/>
      <c r="S34" s="282"/>
      <c r="T34" s="282"/>
      <c r="U34" s="547" t="e">
        <f t="shared" ref="U34:W37" si="22">C34&amp;":"&amp;C34+1</f>
        <v>#DIV/0!</v>
      </c>
      <c r="V34" s="547" t="e">
        <f t="shared" si="22"/>
        <v>#DIV/0!</v>
      </c>
      <c r="W34" s="547" t="e">
        <f t="shared" si="22"/>
        <v>#DIV/0!</v>
      </c>
      <c r="X34" s="547"/>
      <c r="Y34" s="547"/>
      <c r="Z34" s="547"/>
      <c r="AA34" s="547"/>
      <c r="AB34" s="547"/>
      <c r="AC34" s="547"/>
      <c r="AD34" s="547"/>
      <c r="AE34" s="547"/>
      <c r="AF34" s="547"/>
      <c r="AG34" s="547"/>
      <c r="AH34" s="547"/>
      <c r="AI34" s="547"/>
      <c r="AJ34" s="547"/>
      <c r="AK34" s="547"/>
      <c r="AL34" s="547"/>
      <c r="AM34" s="548" t="e">
        <f t="shared" ref="AM34:AU37" si="23">AX34</f>
        <v>#DIV/0!</v>
      </c>
      <c r="AN34" s="548" t="e">
        <f t="shared" si="23"/>
        <v>#DIV/0!</v>
      </c>
      <c r="AO34" s="548" t="e">
        <f t="shared" si="23"/>
        <v>#DIV/0!</v>
      </c>
      <c r="AP34" s="548" t="e">
        <f t="shared" si="23"/>
        <v>#DIV/0!</v>
      </c>
      <c r="AQ34" s="548" t="e">
        <f t="shared" si="23"/>
        <v>#DIV/0!</v>
      </c>
      <c r="AR34" s="548" t="e">
        <f t="shared" si="23"/>
        <v>#DIV/0!</v>
      </c>
      <c r="AS34" s="548" t="e">
        <f t="shared" si="23"/>
        <v>#DIV/0!</v>
      </c>
      <c r="AT34" s="548" t="e">
        <f t="shared" si="23"/>
        <v>#DIV/0!</v>
      </c>
      <c r="AU34" s="548" t="e">
        <f t="shared" si="23"/>
        <v>#DIV/0!</v>
      </c>
      <c r="AW34" s="260">
        <f>AW33+135</f>
        <v>1595</v>
      </c>
      <c r="AX34" s="260" t="e">
        <f t="shared" ref="AX34:BF37" si="24">ROUND((AX$10+$AW34-$AX$8)/$AX$9,0)</f>
        <v>#DIV/0!</v>
      </c>
      <c r="AY34" s="260" t="e">
        <f t="shared" si="24"/>
        <v>#DIV/0!</v>
      </c>
      <c r="AZ34" s="260" t="e">
        <f t="shared" si="24"/>
        <v>#DIV/0!</v>
      </c>
      <c r="BA34" s="260" t="e">
        <f t="shared" si="24"/>
        <v>#DIV/0!</v>
      </c>
      <c r="BB34" s="260" t="e">
        <f t="shared" si="24"/>
        <v>#DIV/0!</v>
      </c>
      <c r="BC34" s="260" t="e">
        <f t="shared" si="24"/>
        <v>#DIV/0!</v>
      </c>
      <c r="BD34" s="260" t="e">
        <f t="shared" si="24"/>
        <v>#DIV/0!</v>
      </c>
      <c r="BE34" s="260" t="e">
        <f t="shared" si="24"/>
        <v>#DIV/0!</v>
      </c>
      <c r="BF34" s="260" t="e">
        <f t="shared" si="24"/>
        <v>#DIV/0!</v>
      </c>
      <c r="BI34" s="280">
        <v>58</v>
      </c>
      <c r="BJ34" s="280">
        <v>66</v>
      </c>
      <c r="BK34" s="280">
        <v>72</v>
      </c>
      <c r="BL34" s="280">
        <v>62</v>
      </c>
      <c r="BM34" s="280">
        <v>67</v>
      </c>
      <c r="BN34" s="280">
        <v>72</v>
      </c>
      <c r="BO34" s="280">
        <v>58</v>
      </c>
      <c r="BP34" s="280">
        <v>63</v>
      </c>
      <c r="BQ34" s="280">
        <v>68</v>
      </c>
    </row>
    <row r="35" spans="1:69" s="260" customFormat="1" outlineLevel="1" collapsed="1">
      <c r="A35" s="260">
        <f t="shared" si="10"/>
        <v>25</v>
      </c>
      <c r="B35" s="281" t="s">
        <v>1737</v>
      </c>
      <c r="C35" s="282" t="e">
        <f t="shared" si="21"/>
        <v>#DIV/0!</v>
      </c>
      <c r="D35" s="282" t="e">
        <f t="shared" si="21"/>
        <v>#DIV/0!</v>
      </c>
      <c r="E35" s="282" t="e">
        <f t="shared" si="21"/>
        <v>#DIV/0!</v>
      </c>
      <c r="F35" s="282"/>
      <c r="G35" s="282"/>
      <c r="H35" s="282"/>
      <c r="I35" s="282"/>
      <c r="J35" s="282"/>
      <c r="K35" s="282"/>
      <c r="L35" s="282"/>
      <c r="M35" s="282"/>
      <c r="N35" s="282"/>
      <c r="O35" s="282"/>
      <c r="P35" s="282"/>
      <c r="Q35" s="282"/>
      <c r="R35" s="282"/>
      <c r="S35" s="282"/>
      <c r="T35" s="282"/>
      <c r="U35" s="547" t="e">
        <f t="shared" si="22"/>
        <v>#DIV/0!</v>
      </c>
      <c r="V35" s="547" t="e">
        <f t="shared" si="22"/>
        <v>#DIV/0!</v>
      </c>
      <c r="W35" s="547" t="e">
        <f t="shared" si="22"/>
        <v>#DIV/0!</v>
      </c>
      <c r="X35" s="547"/>
      <c r="Y35" s="547"/>
      <c r="Z35" s="547"/>
      <c r="AA35" s="547"/>
      <c r="AB35" s="547"/>
      <c r="AC35" s="547"/>
      <c r="AD35" s="547"/>
      <c r="AE35" s="547"/>
      <c r="AF35" s="547"/>
      <c r="AG35" s="547"/>
      <c r="AH35" s="547"/>
      <c r="AI35" s="547"/>
      <c r="AJ35" s="547"/>
      <c r="AK35" s="547"/>
      <c r="AL35" s="547"/>
      <c r="AM35" s="548" t="e">
        <f t="shared" si="23"/>
        <v>#DIV/0!</v>
      </c>
      <c r="AN35" s="548" t="e">
        <f t="shared" si="23"/>
        <v>#DIV/0!</v>
      </c>
      <c r="AO35" s="548" t="e">
        <f t="shared" si="23"/>
        <v>#DIV/0!</v>
      </c>
      <c r="AP35" s="548" t="e">
        <f t="shared" si="23"/>
        <v>#DIV/0!</v>
      </c>
      <c r="AQ35" s="548" t="e">
        <f t="shared" si="23"/>
        <v>#DIV/0!</v>
      </c>
      <c r="AR35" s="548" t="e">
        <f t="shared" si="23"/>
        <v>#DIV/0!</v>
      </c>
      <c r="AS35" s="548" t="e">
        <f t="shared" si="23"/>
        <v>#DIV/0!</v>
      </c>
      <c r="AT35" s="548" t="e">
        <f t="shared" si="23"/>
        <v>#DIV/0!</v>
      </c>
      <c r="AU35" s="548" t="e">
        <f t="shared" si="23"/>
        <v>#DIV/0!</v>
      </c>
      <c r="AW35" s="260">
        <f t="shared" ref="AW35:AW36" si="25">AW31+365</f>
        <v>1825</v>
      </c>
      <c r="AX35" s="260" t="e">
        <f t="shared" si="24"/>
        <v>#DIV/0!</v>
      </c>
      <c r="AY35" s="260" t="e">
        <f t="shared" si="24"/>
        <v>#DIV/0!</v>
      </c>
      <c r="AZ35" s="260" t="e">
        <f t="shared" si="24"/>
        <v>#DIV/0!</v>
      </c>
      <c r="BA35" s="260" t="e">
        <f t="shared" si="24"/>
        <v>#DIV/0!</v>
      </c>
      <c r="BB35" s="260" t="e">
        <f t="shared" si="24"/>
        <v>#DIV/0!</v>
      </c>
      <c r="BC35" s="260" t="e">
        <f t="shared" si="24"/>
        <v>#DIV/0!</v>
      </c>
      <c r="BD35" s="260" t="e">
        <f t="shared" si="24"/>
        <v>#DIV/0!</v>
      </c>
      <c r="BE35" s="260" t="e">
        <f t="shared" si="24"/>
        <v>#DIV/0!</v>
      </c>
      <c r="BF35" s="260" t="e">
        <f t="shared" si="24"/>
        <v>#DIV/0!</v>
      </c>
      <c r="BI35" s="280">
        <v>74</v>
      </c>
      <c r="BJ35" s="280">
        <v>82</v>
      </c>
      <c r="BK35" s="280">
        <v>88</v>
      </c>
      <c r="BL35" s="280">
        <v>76</v>
      </c>
      <c r="BM35" s="280">
        <v>81</v>
      </c>
      <c r="BN35" s="280">
        <v>86</v>
      </c>
      <c r="BO35" s="280">
        <v>74</v>
      </c>
      <c r="BP35" s="280">
        <v>79</v>
      </c>
      <c r="BQ35" s="280">
        <v>84</v>
      </c>
    </row>
    <row r="36" spans="1:69" s="260" customFormat="1" outlineLevel="1" collapsed="1">
      <c r="A36" s="260">
        <f t="shared" si="10"/>
        <v>26</v>
      </c>
      <c r="B36" s="281" t="s">
        <v>1728</v>
      </c>
      <c r="C36" s="282" t="e">
        <f t="shared" si="21"/>
        <v>#DIV/0!</v>
      </c>
      <c r="D36" s="282" t="e">
        <f t="shared" si="21"/>
        <v>#DIV/0!</v>
      </c>
      <c r="E36" s="282" t="e">
        <f t="shared" si="21"/>
        <v>#DIV/0!</v>
      </c>
      <c r="F36" s="282"/>
      <c r="G36" s="282"/>
      <c r="H36" s="282"/>
      <c r="I36" s="282"/>
      <c r="J36" s="282"/>
      <c r="K36" s="282"/>
      <c r="L36" s="282"/>
      <c r="M36" s="282"/>
      <c r="N36" s="282"/>
      <c r="O36" s="282"/>
      <c r="P36" s="282"/>
      <c r="Q36" s="282"/>
      <c r="R36" s="282"/>
      <c r="S36" s="282"/>
      <c r="T36" s="282"/>
      <c r="U36" s="547" t="e">
        <f t="shared" si="22"/>
        <v>#DIV/0!</v>
      </c>
      <c r="V36" s="547" t="e">
        <f t="shared" si="22"/>
        <v>#DIV/0!</v>
      </c>
      <c r="W36" s="547" t="e">
        <f t="shared" si="22"/>
        <v>#DIV/0!</v>
      </c>
      <c r="X36" s="547"/>
      <c r="Y36" s="547"/>
      <c r="Z36" s="547"/>
      <c r="AA36" s="547"/>
      <c r="AB36" s="547"/>
      <c r="AC36" s="547"/>
      <c r="AD36" s="547"/>
      <c r="AE36" s="547"/>
      <c r="AF36" s="547"/>
      <c r="AG36" s="547"/>
      <c r="AH36" s="547"/>
      <c r="AI36" s="547"/>
      <c r="AJ36" s="547"/>
      <c r="AK36" s="547"/>
      <c r="AL36" s="547"/>
      <c r="AM36" s="548" t="e">
        <f t="shared" si="23"/>
        <v>#DIV/0!</v>
      </c>
      <c r="AN36" s="548" t="e">
        <f t="shared" si="23"/>
        <v>#DIV/0!</v>
      </c>
      <c r="AO36" s="548" t="e">
        <f t="shared" si="23"/>
        <v>#DIV/0!</v>
      </c>
      <c r="AP36" s="548" t="e">
        <f t="shared" si="23"/>
        <v>#DIV/0!</v>
      </c>
      <c r="AQ36" s="548" t="e">
        <f t="shared" si="23"/>
        <v>#DIV/0!</v>
      </c>
      <c r="AR36" s="548" t="e">
        <f t="shared" si="23"/>
        <v>#DIV/0!</v>
      </c>
      <c r="AS36" s="548" t="e">
        <f t="shared" si="23"/>
        <v>#DIV/0!</v>
      </c>
      <c r="AT36" s="548" t="e">
        <f t="shared" si="23"/>
        <v>#DIV/0!</v>
      </c>
      <c r="AU36" s="548" t="e">
        <f t="shared" si="23"/>
        <v>#DIV/0!</v>
      </c>
      <c r="AW36" s="260">
        <f t="shared" si="25"/>
        <v>1825</v>
      </c>
      <c r="AX36" s="260" t="e">
        <f t="shared" si="24"/>
        <v>#DIV/0!</v>
      </c>
      <c r="AY36" s="260" t="e">
        <f t="shared" si="24"/>
        <v>#DIV/0!</v>
      </c>
      <c r="AZ36" s="260" t="e">
        <f t="shared" si="24"/>
        <v>#DIV/0!</v>
      </c>
      <c r="BA36" s="260" t="e">
        <f t="shared" si="24"/>
        <v>#DIV/0!</v>
      </c>
      <c r="BB36" s="260" t="e">
        <f t="shared" si="24"/>
        <v>#DIV/0!</v>
      </c>
      <c r="BC36" s="260" t="e">
        <f t="shared" si="24"/>
        <v>#DIV/0!</v>
      </c>
      <c r="BD36" s="260" t="e">
        <f t="shared" si="24"/>
        <v>#DIV/0!</v>
      </c>
      <c r="BE36" s="260" t="e">
        <f t="shared" si="24"/>
        <v>#DIV/0!</v>
      </c>
      <c r="BF36" s="260" t="e">
        <f t="shared" si="24"/>
        <v>#DIV/0!</v>
      </c>
      <c r="BI36" s="280">
        <v>83</v>
      </c>
      <c r="BJ36" s="280">
        <v>91</v>
      </c>
      <c r="BK36" s="280">
        <v>97</v>
      </c>
      <c r="BL36" s="280">
        <v>85</v>
      </c>
      <c r="BM36" s="280">
        <v>90</v>
      </c>
      <c r="BN36" s="280">
        <v>95</v>
      </c>
      <c r="BO36" s="280">
        <v>83</v>
      </c>
      <c r="BP36" s="280">
        <v>88</v>
      </c>
      <c r="BQ36" s="280">
        <v>93</v>
      </c>
    </row>
    <row r="37" spans="1:69" s="260" customFormat="1" outlineLevel="1" collapsed="1">
      <c r="A37" s="260">
        <f t="shared" si="10"/>
        <v>27</v>
      </c>
      <c r="B37" s="281" t="s">
        <v>1738</v>
      </c>
      <c r="C37" s="283" t="e">
        <f t="shared" si="18"/>
        <v>#DIV/0!</v>
      </c>
      <c r="D37" s="283" t="e">
        <f t="shared" si="18"/>
        <v>#DIV/0!</v>
      </c>
      <c r="E37" s="283" t="e">
        <f t="shared" si="18"/>
        <v>#DIV/0!</v>
      </c>
      <c r="F37" s="283"/>
      <c r="G37" s="283"/>
      <c r="H37" s="283"/>
      <c r="I37" s="283"/>
      <c r="J37" s="283"/>
      <c r="K37" s="283"/>
      <c r="L37" s="283"/>
      <c r="M37" s="283"/>
      <c r="N37" s="283"/>
      <c r="O37" s="283"/>
      <c r="P37" s="283"/>
      <c r="Q37" s="283"/>
      <c r="R37" s="283"/>
      <c r="S37" s="283"/>
      <c r="T37" s="283"/>
      <c r="U37" s="547" t="e">
        <f t="shared" si="22"/>
        <v>#DIV/0!</v>
      </c>
      <c r="V37" s="547" t="e">
        <f t="shared" si="22"/>
        <v>#DIV/0!</v>
      </c>
      <c r="W37" s="547" t="e">
        <f t="shared" si="22"/>
        <v>#DIV/0!</v>
      </c>
      <c r="X37" s="547"/>
      <c r="Y37" s="547"/>
      <c r="Z37" s="547"/>
      <c r="AA37" s="547"/>
      <c r="AB37" s="547"/>
      <c r="AC37" s="547"/>
      <c r="AD37" s="547"/>
      <c r="AE37" s="547"/>
      <c r="AF37" s="547"/>
      <c r="AG37" s="547"/>
      <c r="AH37" s="547"/>
      <c r="AI37" s="547"/>
      <c r="AJ37" s="547"/>
      <c r="AK37" s="547"/>
      <c r="AL37" s="547"/>
      <c r="AM37" s="548" t="e">
        <f t="shared" si="23"/>
        <v>#DIV/0!</v>
      </c>
      <c r="AN37" s="548" t="e">
        <f t="shared" si="23"/>
        <v>#DIV/0!</v>
      </c>
      <c r="AO37" s="548" t="e">
        <f t="shared" si="23"/>
        <v>#DIV/0!</v>
      </c>
      <c r="AP37" s="548" t="e">
        <f t="shared" si="23"/>
        <v>#DIV/0!</v>
      </c>
      <c r="AQ37" s="548" t="e">
        <f t="shared" si="23"/>
        <v>#DIV/0!</v>
      </c>
      <c r="AR37" s="548" t="e">
        <f t="shared" si="23"/>
        <v>#DIV/0!</v>
      </c>
      <c r="AS37" s="548" t="e">
        <f t="shared" si="23"/>
        <v>#DIV/0!</v>
      </c>
      <c r="AT37" s="548" t="e">
        <f t="shared" si="23"/>
        <v>#DIV/0!</v>
      </c>
      <c r="AU37" s="548" t="e">
        <f t="shared" si="23"/>
        <v>#DIV/0!</v>
      </c>
      <c r="AW37" s="260">
        <f>AW33+365</f>
        <v>1825</v>
      </c>
      <c r="AX37" s="260" t="e">
        <f t="shared" si="24"/>
        <v>#DIV/0!</v>
      </c>
      <c r="AY37" s="260" t="e">
        <f t="shared" si="24"/>
        <v>#DIV/0!</v>
      </c>
      <c r="AZ37" s="260" t="e">
        <f t="shared" si="24"/>
        <v>#DIV/0!</v>
      </c>
      <c r="BA37" s="260" t="e">
        <f t="shared" si="24"/>
        <v>#DIV/0!</v>
      </c>
      <c r="BB37" s="260" t="e">
        <f t="shared" si="24"/>
        <v>#DIV/0!</v>
      </c>
      <c r="BC37" s="260" t="e">
        <f t="shared" si="24"/>
        <v>#DIV/0!</v>
      </c>
      <c r="BD37" s="260" t="e">
        <f t="shared" si="24"/>
        <v>#DIV/0!</v>
      </c>
      <c r="BE37" s="260" t="e">
        <f t="shared" si="24"/>
        <v>#DIV/0!</v>
      </c>
      <c r="BF37" s="260" t="e">
        <f t="shared" si="24"/>
        <v>#DIV/0!</v>
      </c>
      <c r="BI37" s="280">
        <v>99</v>
      </c>
      <c r="BJ37" s="280">
        <v>107</v>
      </c>
      <c r="BK37" s="280">
        <v>113</v>
      </c>
      <c r="BL37" s="280">
        <v>101</v>
      </c>
      <c r="BM37" s="280">
        <v>106</v>
      </c>
      <c r="BN37" s="280">
        <v>111</v>
      </c>
      <c r="BO37" s="280">
        <v>99</v>
      </c>
      <c r="BP37" s="280">
        <v>104</v>
      </c>
      <c r="BQ37" s="280">
        <v>109</v>
      </c>
    </row>
    <row r="38" spans="1:69" outlineLevel="1">
      <c r="B38" s="291"/>
      <c r="C38" s="292" t="s">
        <v>578</v>
      </c>
      <c r="D38" s="293"/>
      <c r="E38" s="294"/>
      <c r="F38" s="292" t="s">
        <v>1137</v>
      </c>
      <c r="G38" s="292"/>
      <c r="H38" s="34"/>
      <c r="I38" s="34"/>
      <c r="J38" s="34"/>
      <c r="K38" s="34"/>
      <c r="L38" s="34"/>
      <c r="M38" s="34"/>
      <c r="N38" s="34"/>
      <c r="O38" s="34"/>
      <c r="P38" s="34"/>
      <c r="Q38" s="34"/>
      <c r="R38" s="34"/>
      <c r="S38" s="34"/>
      <c r="T38" s="34"/>
    </row>
    <row r="39" spans="1:69" outlineLevel="1">
      <c r="B39" s="295" t="s">
        <v>1161</v>
      </c>
      <c r="C39" s="296">
        <v>2</v>
      </c>
      <c r="D39" s="296">
        <v>24</v>
      </c>
      <c r="E39" s="260"/>
      <c r="F39" s="297">
        <f>i.TOLoffset_r1*6</f>
        <v>12</v>
      </c>
      <c r="G39" s="297">
        <f>i.TOLoffset_r2*6</f>
        <v>144</v>
      </c>
      <c r="H39" s="34"/>
      <c r="I39" s="34"/>
      <c r="J39" s="34"/>
      <c r="K39" s="34"/>
      <c r="L39" s="34"/>
      <c r="M39" s="34"/>
      <c r="N39" s="34"/>
      <c r="O39" s="34"/>
      <c r="P39" s="34"/>
      <c r="Q39" s="34"/>
      <c r="R39" s="34"/>
      <c r="S39" s="34"/>
      <c r="T39" s="34"/>
    </row>
    <row r="40" spans="1:69" collapsed="1"/>
    <row r="47" spans="1:69">
      <c r="A47" s="191" t="s">
        <v>965</v>
      </c>
    </row>
    <row r="48" spans="1:69" ht="16.5" outlineLevel="1">
      <c r="B48" s="64" t="s">
        <v>679</v>
      </c>
      <c r="C48" s="67"/>
      <c r="D48" s="67"/>
      <c r="E48" s="67"/>
      <c r="F48" s="67"/>
      <c r="G48" s="67"/>
      <c r="H48" s="67"/>
      <c r="I48" s="67"/>
      <c r="J48" s="67"/>
      <c r="K48" s="67"/>
      <c r="L48" s="67"/>
      <c r="M48" s="66" t="s">
        <v>637</v>
      </c>
      <c r="N48" s="66"/>
      <c r="O48" s="66"/>
      <c r="P48" s="66"/>
      <c r="Q48" s="66"/>
      <c r="R48" s="66"/>
      <c r="S48" s="66"/>
      <c r="T48" s="66"/>
      <c r="U48" s="66"/>
      <c r="V48" s="66"/>
      <c r="W48" s="66" t="s">
        <v>638</v>
      </c>
      <c r="X48" s="66"/>
      <c r="Y48" s="66"/>
      <c r="Z48" s="66"/>
      <c r="AA48" s="66"/>
      <c r="AB48" s="66"/>
      <c r="AC48" s="66"/>
      <c r="AD48" s="66"/>
      <c r="AE48" s="66"/>
      <c r="AF48" s="66"/>
      <c r="AG48" s="66" t="s">
        <v>678</v>
      </c>
      <c r="AH48" s="66"/>
      <c r="AI48" s="66"/>
      <c r="AJ48" s="66"/>
      <c r="AK48" s="66"/>
      <c r="AL48" s="66"/>
      <c r="AM48" s="66"/>
      <c r="AN48" s="66"/>
      <c r="AO48" s="66"/>
      <c r="AP48" s="66"/>
      <c r="AQ48" s="65"/>
    </row>
    <row r="49" spans="1:43" ht="36" outlineLevel="1">
      <c r="B49" s="64"/>
      <c r="C49" s="67" t="s">
        <v>680</v>
      </c>
      <c r="D49" s="67" t="s">
        <v>681</v>
      </c>
      <c r="E49" s="67" t="s">
        <v>682</v>
      </c>
      <c r="F49" s="67" t="s">
        <v>804</v>
      </c>
      <c r="G49" s="67" t="s">
        <v>805</v>
      </c>
      <c r="H49" s="67" t="s">
        <v>683</v>
      </c>
      <c r="I49" s="67" t="s">
        <v>684</v>
      </c>
      <c r="J49" s="67" t="s">
        <v>685</v>
      </c>
      <c r="K49" s="67" t="s">
        <v>685</v>
      </c>
      <c r="L49" s="67" t="s">
        <v>685</v>
      </c>
      <c r="M49" s="67" t="s">
        <v>680</v>
      </c>
      <c r="N49" s="67" t="s">
        <v>681</v>
      </c>
      <c r="O49" s="67" t="s">
        <v>682</v>
      </c>
      <c r="P49" s="67" t="s">
        <v>804</v>
      </c>
      <c r="Q49" s="67" t="s">
        <v>805</v>
      </c>
      <c r="R49" s="67" t="s">
        <v>683</v>
      </c>
      <c r="S49" s="67" t="s">
        <v>684</v>
      </c>
      <c r="T49" s="67" t="s">
        <v>685</v>
      </c>
      <c r="U49" s="67" t="s">
        <v>685</v>
      </c>
      <c r="V49" s="67" t="s">
        <v>685</v>
      </c>
      <c r="W49" s="67" t="s">
        <v>680</v>
      </c>
      <c r="X49" s="67" t="s">
        <v>681</v>
      </c>
      <c r="Y49" s="67" t="s">
        <v>682</v>
      </c>
      <c r="Z49" s="67" t="s">
        <v>804</v>
      </c>
      <c r="AA49" s="67" t="s">
        <v>805</v>
      </c>
      <c r="AB49" s="67" t="s">
        <v>683</v>
      </c>
      <c r="AC49" s="67" t="s">
        <v>684</v>
      </c>
      <c r="AD49" s="67" t="s">
        <v>685</v>
      </c>
      <c r="AE49" s="67" t="s">
        <v>685</v>
      </c>
      <c r="AF49" s="67" t="s">
        <v>685</v>
      </c>
      <c r="AG49" s="67" t="s">
        <v>680</v>
      </c>
      <c r="AH49" s="67" t="s">
        <v>681</v>
      </c>
      <c r="AI49" s="67" t="s">
        <v>682</v>
      </c>
      <c r="AJ49" s="67" t="s">
        <v>804</v>
      </c>
      <c r="AK49" s="67" t="s">
        <v>805</v>
      </c>
      <c r="AL49" s="67" t="s">
        <v>683</v>
      </c>
      <c r="AM49" s="67" t="s">
        <v>684</v>
      </c>
      <c r="AN49" s="67" t="s">
        <v>685</v>
      </c>
      <c r="AO49" s="67" t="s">
        <v>685</v>
      </c>
      <c r="AP49" s="67" t="s">
        <v>685</v>
      </c>
      <c r="AQ49" s="65"/>
    </row>
    <row r="50" spans="1:43" outlineLevel="1">
      <c r="B50" s="53" t="s">
        <v>737</v>
      </c>
      <c r="C50" s="61">
        <f t="shared" ref="C50:L55" si="26">CHOOSE(d.Region,M50,W50,AG50)</f>
        <v>-0.04</v>
      </c>
      <c r="D50" s="61">
        <f t="shared" si="26"/>
        <v>0.87</v>
      </c>
      <c r="E50" s="61">
        <f t="shared" si="26"/>
        <v>0.8</v>
      </c>
      <c r="F50" s="61">
        <f t="shared" si="26"/>
        <v>0</v>
      </c>
      <c r="G50" s="61">
        <f t="shared" si="26"/>
        <v>0</v>
      </c>
      <c r="H50" s="61">
        <f t="shared" si="26"/>
        <v>0.64</v>
      </c>
      <c r="I50" s="61">
        <f t="shared" si="26"/>
        <v>0.21</v>
      </c>
      <c r="J50" s="61">
        <f t="shared" si="26"/>
        <v>0.19</v>
      </c>
      <c r="K50" s="61">
        <f t="shared" si="26"/>
        <v>0.19</v>
      </c>
      <c r="L50" s="61">
        <f t="shared" si="26"/>
        <v>0.19</v>
      </c>
      <c r="M50" s="68">
        <v>-0.04</v>
      </c>
      <c r="N50" s="68">
        <v>0.83</v>
      </c>
      <c r="O50" s="68">
        <v>-0.75</v>
      </c>
      <c r="P50" s="68">
        <v>0</v>
      </c>
      <c r="Q50" s="68">
        <v>0</v>
      </c>
      <c r="R50" s="68">
        <v>0.64</v>
      </c>
      <c r="S50" s="68">
        <v>0.31</v>
      </c>
      <c r="T50" s="69">
        <v>0.09</v>
      </c>
      <c r="U50" s="69">
        <v>0.09</v>
      </c>
      <c r="V50" s="69">
        <v>0.09</v>
      </c>
      <c r="W50" s="68">
        <v>-0.04</v>
      </c>
      <c r="X50" s="68">
        <v>0.87</v>
      </c>
      <c r="Y50" s="68">
        <v>0.8</v>
      </c>
      <c r="Z50" s="68">
        <v>0</v>
      </c>
      <c r="AA50" s="68">
        <v>0</v>
      </c>
      <c r="AB50" s="68">
        <v>0.64</v>
      </c>
      <c r="AC50" s="68">
        <v>0.21</v>
      </c>
      <c r="AD50" s="69">
        <v>0.19</v>
      </c>
      <c r="AE50" s="69">
        <v>0.19</v>
      </c>
      <c r="AF50" s="69">
        <v>0.19</v>
      </c>
      <c r="AG50" s="68">
        <v>-0.04</v>
      </c>
      <c r="AH50" s="68">
        <v>0.96</v>
      </c>
      <c r="AI50" s="68">
        <v>1.8</v>
      </c>
      <c r="AJ50" s="68">
        <v>0</v>
      </c>
      <c r="AK50" s="68">
        <v>0</v>
      </c>
      <c r="AL50" s="68">
        <v>0.64</v>
      </c>
      <c r="AM50" s="68">
        <v>0.21</v>
      </c>
      <c r="AN50" s="69">
        <v>0.19</v>
      </c>
      <c r="AO50" s="69">
        <v>0.19</v>
      </c>
      <c r="AP50" s="69">
        <v>0.19</v>
      </c>
      <c r="AQ50" s="65"/>
    </row>
    <row r="51" spans="1:43" outlineLevel="1">
      <c r="B51" s="54" t="s">
        <v>576</v>
      </c>
      <c r="C51" s="85">
        <f t="shared" si="26"/>
        <v>-0.04</v>
      </c>
      <c r="D51" s="85">
        <f t="shared" si="26"/>
        <v>0.87</v>
      </c>
      <c r="E51" s="85">
        <f t="shared" si="26"/>
        <v>0.8</v>
      </c>
      <c r="F51" s="85">
        <f t="shared" si="26"/>
        <v>0</v>
      </c>
      <c r="G51" s="85">
        <f t="shared" si="26"/>
        <v>0</v>
      </c>
      <c r="H51" s="85">
        <f t="shared" si="26"/>
        <v>0.64</v>
      </c>
      <c r="I51" s="85">
        <f t="shared" si="26"/>
        <v>0.21</v>
      </c>
      <c r="J51" s="85">
        <f t="shared" si="26"/>
        <v>0.19</v>
      </c>
      <c r="K51" s="85">
        <f t="shared" si="26"/>
        <v>0.19</v>
      </c>
      <c r="L51" s="85">
        <f t="shared" si="26"/>
        <v>0.19</v>
      </c>
      <c r="M51" s="86">
        <v>-0.04</v>
      </c>
      <c r="N51" s="86">
        <v>0.83</v>
      </c>
      <c r="O51" s="86">
        <v>-0.75</v>
      </c>
      <c r="P51" s="86">
        <v>0</v>
      </c>
      <c r="Q51" s="86">
        <v>0</v>
      </c>
      <c r="R51" s="86">
        <v>0.64</v>
      </c>
      <c r="S51" s="86">
        <v>0.31</v>
      </c>
      <c r="T51" s="87">
        <v>0.09</v>
      </c>
      <c r="U51" s="87">
        <v>0.09</v>
      </c>
      <c r="V51" s="87">
        <v>0.09</v>
      </c>
      <c r="W51" s="86">
        <v>-0.04</v>
      </c>
      <c r="X51" s="86">
        <v>0.87</v>
      </c>
      <c r="Y51" s="86">
        <v>0.8</v>
      </c>
      <c r="Z51" s="86">
        <v>0</v>
      </c>
      <c r="AA51" s="86">
        <v>0</v>
      </c>
      <c r="AB51" s="86">
        <v>0.64</v>
      </c>
      <c r="AC51" s="86">
        <v>0.21</v>
      </c>
      <c r="AD51" s="87">
        <v>0.19</v>
      </c>
      <c r="AE51" s="87">
        <v>0.19</v>
      </c>
      <c r="AF51" s="87">
        <v>0.19</v>
      </c>
      <c r="AG51" s="86">
        <v>-0.04</v>
      </c>
      <c r="AH51" s="86">
        <v>0.96</v>
      </c>
      <c r="AI51" s="86">
        <v>1.8</v>
      </c>
      <c r="AJ51" s="86">
        <v>0</v>
      </c>
      <c r="AK51" s="86">
        <v>0</v>
      </c>
      <c r="AL51" s="86">
        <v>0.64</v>
      </c>
      <c r="AM51" s="86">
        <v>0.21</v>
      </c>
      <c r="AN51" s="87">
        <v>0.19</v>
      </c>
      <c r="AO51" s="87">
        <v>0.19</v>
      </c>
      <c r="AP51" s="87">
        <v>0.19</v>
      </c>
      <c r="AQ51" s="65"/>
    </row>
    <row r="52" spans="1:43" outlineLevel="1">
      <c r="B52" s="55" t="s">
        <v>401</v>
      </c>
      <c r="C52" s="88">
        <f t="shared" si="26"/>
        <v>-0.04</v>
      </c>
      <c r="D52" s="88">
        <f t="shared" si="26"/>
        <v>0.87</v>
      </c>
      <c r="E52" s="88">
        <f t="shared" si="26"/>
        <v>0.8</v>
      </c>
      <c r="F52" s="88">
        <f t="shared" si="26"/>
        <v>0</v>
      </c>
      <c r="G52" s="88">
        <f t="shared" si="26"/>
        <v>0</v>
      </c>
      <c r="H52" s="88">
        <f t="shared" si="26"/>
        <v>0.64</v>
      </c>
      <c r="I52" s="88">
        <f t="shared" si="26"/>
        <v>0.21</v>
      </c>
      <c r="J52" s="88">
        <f t="shared" si="26"/>
        <v>0.19</v>
      </c>
      <c r="K52" s="88">
        <f t="shared" si="26"/>
        <v>0.19</v>
      </c>
      <c r="L52" s="88">
        <f t="shared" si="26"/>
        <v>0.19</v>
      </c>
      <c r="M52" s="89">
        <v>-0.04</v>
      </c>
      <c r="N52" s="89">
        <v>0.83</v>
      </c>
      <c r="O52" s="89">
        <v>-0.75</v>
      </c>
      <c r="P52" s="89">
        <v>0</v>
      </c>
      <c r="Q52" s="89">
        <v>0</v>
      </c>
      <c r="R52" s="89">
        <v>0.64</v>
      </c>
      <c r="S52" s="89">
        <v>0.31</v>
      </c>
      <c r="T52" s="90">
        <v>0.09</v>
      </c>
      <c r="U52" s="90">
        <v>0.09</v>
      </c>
      <c r="V52" s="90">
        <v>0.09</v>
      </c>
      <c r="W52" s="89">
        <v>-0.04</v>
      </c>
      <c r="X52" s="89">
        <v>0.87</v>
      </c>
      <c r="Y52" s="89">
        <v>0.8</v>
      </c>
      <c r="Z52" s="89">
        <v>0</v>
      </c>
      <c r="AA52" s="89">
        <v>0</v>
      </c>
      <c r="AB52" s="89">
        <v>0.64</v>
      </c>
      <c r="AC52" s="89">
        <v>0.21</v>
      </c>
      <c r="AD52" s="90">
        <v>0.19</v>
      </c>
      <c r="AE52" s="90">
        <v>0.19</v>
      </c>
      <c r="AF52" s="90">
        <v>0.19</v>
      </c>
      <c r="AG52" s="89">
        <v>-0.04</v>
      </c>
      <c r="AH52" s="89">
        <v>0.96</v>
      </c>
      <c r="AI52" s="89">
        <v>1.8</v>
      </c>
      <c r="AJ52" s="89">
        <v>0</v>
      </c>
      <c r="AK52" s="89">
        <v>0</v>
      </c>
      <c r="AL52" s="89">
        <v>0.64</v>
      </c>
      <c r="AM52" s="89">
        <v>0.21</v>
      </c>
      <c r="AN52" s="90">
        <v>0.19</v>
      </c>
      <c r="AO52" s="90">
        <v>0.19</v>
      </c>
      <c r="AP52" s="90">
        <v>0.19</v>
      </c>
      <c r="AQ52" s="65"/>
    </row>
    <row r="53" spans="1:43" outlineLevel="1">
      <c r="B53" s="53" t="s">
        <v>738</v>
      </c>
      <c r="C53" s="91">
        <f t="shared" si="26"/>
        <v>-1.29</v>
      </c>
      <c r="D53" s="91">
        <f t="shared" si="26"/>
        <v>0.95</v>
      </c>
      <c r="E53" s="91">
        <f t="shared" si="26"/>
        <v>-1.67</v>
      </c>
      <c r="F53" s="91">
        <f t="shared" si="26"/>
        <v>0</v>
      </c>
      <c r="G53" s="91">
        <f t="shared" si="26"/>
        <v>0</v>
      </c>
      <c r="H53" s="91">
        <f t="shared" si="26"/>
        <v>-0.01</v>
      </c>
      <c r="I53" s="91">
        <f t="shared" si="26"/>
        <v>0.12</v>
      </c>
      <c r="J53" s="91">
        <f t="shared" si="26"/>
        <v>-0.37</v>
      </c>
      <c r="K53" s="91">
        <f t="shared" si="26"/>
        <v>-0.37</v>
      </c>
      <c r="L53" s="91">
        <f t="shared" si="26"/>
        <v>-0.37</v>
      </c>
      <c r="M53" s="92">
        <v>-1.29</v>
      </c>
      <c r="N53" s="92">
        <v>0.9</v>
      </c>
      <c r="O53" s="92">
        <v>-1.67</v>
      </c>
      <c r="P53" s="92">
        <v>-0.11</v>
      </c>
      <c r="Q53" s="92">
        <v>-0.25</v>
      </c>
      <c r="R53" s="92">
        <v>-0.6</v>
      </c>
      <c r="S53" s="92">
        <v>0.12</v>
      </c>
      <c r="T53" s="93">
        <v>-0.52</v>
      </c>
      <c r="U53" s="93">
        <v>-0.52</v>
      </c>
      <c r="V53" s="93">
        <v>-0.52</v>
      </c>
      <c r="W53" s="92">
        <v>-1.29</v>
      </c>
      <c r="X53" s="92">
        <v>0.95</v>
      </c>
      <c r="Y53" s="92">
        <v>-1.67</v>
      </c>
      <c r="Z53" s="92">
        <v>0</v>
      </c>
      <c r="AA53" s="92">
        <v>0</v>
      </c>
      <c r="AB53" s="92">
        <v>-0.01</v>
      </c>
      <c r="AC53" s="92">
        <v>0.12</v>
      </c>
      <c r="AD53" s="93">
        <v>-0.37</v>
      </c>
      <c r="AE53" s="93">
        <v>-0.37</v>
      </c>
      <c r="AF53" s="93">
        <v>-0.37</v>
      </c>
      <c r="AG53" s="92">
        <v>-1.29</v>
      </c>
      <c r="AH53" s="92">
        <v>0.95</v>
      </c>
      <c r="AI53" s="92">
        <v>-1.67</v>
      </c>
      <c r="AJ53" s="92">
        <v>0</v>
      </c>
      <c r="AK53" s="92">
        <v>0</v>
      </c>
      <c r="AL53" s="92">
        <v>0.05</v>
      </c>
      <c r="AM53" s="92">
        <v>0.22</v>
      </c>
      <c r="AN53" s="93">
        <v>-0.37</v>
      </c>
      <c r="AO53" s="93">
        <v>-0.37</v>
      </c>
      <c r="AP53" s="93">
        <v>-0.37</v>
      </c>
      <c r="AQ53" s="65"/>
    </row>
    <row r="54" spans="1:43" outlineLevel="1">
      <c r="B54" s="54" t="s">
        <v>576</v>
      </c>
      <c r="C54" s="85">
        <f t="shared" si="26"/>
        <v>-1.29</v>
      </c>
      <c r="D54" s="85">
        <f t="shared" si="26"/>
        <v>0.95</v>
      </c>
      <c r="E54" s="85">
        <f t="shared" si="26"/>
        <v>-1.67</v>
      </c>
      <c r="F54" s="85">
        <f t="shared" si="26"/>
        <v>0</v>
      </c>
      <c r="G54" s="85">
        <f t="shared" si="26"/>
        <v>0</v>
      </c>
      <c r="H54" s="85">
        <f t="shared" si="26"/>
        <v>-0.01</v>
      </c>
      <c r="I54" s="85">
        <f t="shared" si="26"/>
        <v>0.12</v>
      </c>
      <c r="J54" s="85">
        <f t="shared" si="26"/>
        <v>-0.37</v>
      </c>
      <c r="K54" s="85">
        <f t="shared" si="26"/>
        <v>-0.37</v>
      </c>
      <c r="L54" s="85">
        <f t="shared" si="26"/>
        <v>-0.37</v>
      </c>
      <c r="M54" s="86">
        <v>-1.29</v>
      </c>
      <c r="N54" s="86">
        <v>0.9</v>
      </c>
      <c r="O54" s="86">
        <v>-1.67</v>
      </c>
      <c r="P54" s="86">
        <v>-0.11</v>
      </c>
      <c r="Q54" s="86">
        <v>-0.25</v>
      </c>
      <c r="R54" s="86">
        <v>-0.6</v>
      </c>
      <c r="S54" s="86">
        <v>0.12</v>
      </c>
      <c r="T54" s="87">
        <v>-0.52</v>
      </c>
      <c r="U54" s="87">
        <v>-0.52</v>
      </c>
      <c r="V54" s="87">
        <v>-0.52</v>
      </c>
      <c r="W54" s="86">
        <v>-1.29</v>
      </c>
      <c r="X54" s="86">
        <v>0.95</v>
      </c>
      <c r="Y54" s="86">
        <v>-1.67</v>
      </c>
      <c r="Z54" s="86">
        <v>0</v>
      </c>
      <c r="AA54" s="86">
        <v>0</v>
      </c>
      <c r="AB54" s="86">
        <v>-0.01</v>
      </c>
      <c r="AC54" s="86">
        <v>0.12</v>
      </c>
      <c r="AD54" s="87">
        <v>-0.37</v>
      </c>
      <c r="AE54" s="87">
        <v>-0.37</v>
      </c>
      <c r="AF54" s="87">
        <v>-0.37</v>
      </c>
      <c r="AG54" s="86">
        <v>-1.29</v>
      </c>
      <c r="AH54" s="86">
        <v>0.95</v>
      </c>
      <c r="AI54" s="86">
        <v>-1.67</v>
      </c>
      <c r="AJ54" s="86">
        <v>0</v>
      </c>
      <c r="AK54" s="86">
        <v>0</v>
      </c>
      <c r="AL54" s="86">
        <v>0.05</v>
      </c>
      <c r="AM54" s="86">
        <v>0.22</v>
      </c>
      <c r="AN54" s="87">
        <v>-0.37</v>
      </c>
      <c r="AO54" s="87">
        <v>-0.37</v>
      </c>
      <c r="AP54" s="87">
        <v>-0.37</v>
      </c>
      <c r="AQ54" s="65"/>
    </row>
    <row r="55" spans="1:43" outlineLevel="1">
      <c r="B55" s="55" t="s">
        <v>401</v>
      </c>
      <c r="C55" s="62">
        <f t="shared" si="26"/>
        <v>-1.29</v>
      </c>
      <c r="D55" s="62">
        <f t="shared" si="26"/>
        <v>0.95</v>
      </c>
      <c r="E55" s="62">
        <f t="shared" si="26"/>
        <v>-1.67</v>
      </c>
      <c r="F55" s="62">
        <f t="shared" si="26"/>
        <v>0</v>
      </c>
      <c r="G55" s="62">
        <f t="shared" si="26"/>
        <v>0</v>
      </c>
      <c r="H55" s="62">
        <f t="shared" si="26"/>
        <v>-0.01</v>
      </c>
      <c r="I55" s="62">
        <f t="shared" si="26"/>
        <v>0.12</v>
      </c>
      <c r="J55" s="62">
        <f t="shared" si="26"/>
        <v>-0.37</v>
      </c>
      <c r="K55" s="62">
        <f t="shared" si="26"/>
        <v>-0.37</v>
      </c>
      <c r="L55" s="62">
        <f t="shared" si="26"/>
        <v>-0.37</v>
      </c>
      <c r="M55" s="70">
        <v>-1.29</v>
      </c>
      <c r="N55" s="70">
        <v>0.9</v>
      </c>
      <c r="O55" s="70">
        <v>-1.67</v>
      </c>
      <c r="P55" s="70">
        <v>0</v>
      </c>
      <c r="Q55" s="70">
        <v>0</v>
      </c>
      <c r="R55" s="70">
        <v>0.2</v>
      </c>
      <c r="S55" s="70">
        <v>0.17</v>
      </c>
      <c r="T55" s="71">
        <v>-0.52</v>
      </c>
      <c r="U55" s="71">
        <v>-0.52</v>
      </c>
      <c r="V55" s="71">
        <v>-0.52</v>
      </c>
      <c r="W55" s="70">
        <v>-1.29</v>
      </c>
      <c r="X55" s="70">
        <v>0.95</v>
      </c>
      <c r="Y55" s="70">
        <v>-1.67</v>
      </c>
      <c r="Z55" s="70">
        <v>0</v>
      </c>
      <c r="AA55" s="70">
        <v>0</v>
      </c>
      <c r="AB55" s="70">
        <v>-0.01</v>
      </c>
      <c r="AC55" s="70">
        <v>0.12</v>
      </c>
      <c r="AD55" s="71">
        <v>-0.37</v>
      </c>
      <c r="AE55" s="71">
        <v>-0.37</v>
      </c>
      <c r="AF55" s="71">
        <v>-0.37</v>
      </c>
      <c r="AG55" s="70">
        <v>-1.29</v>
      </c>
      <c r="AH55" s="70">
        <v>0.95</v>
      </c>
      <c r="AI55" s="70">
        <v>-1.67</v>
      </c>
      <c r="AJ55" s="89">
        <v>0</v>
      </c>
      <c r="AK55" s="89">
        <v>0</v>
      </c>
      <c r="AL55" s="70">
        <v>0.05</v>
      </c>
      <c r="AM55" s="70">
        <v>0.22</v>
      </c>
      <c r="AN55" s="71">
        <v>-0.37</v>
      </c>
      <c r="AO55" s="71">
        <v>-0.37</v>
      </c>
      <c r="AP55" s="71">
        <v>-0.37</v>
      </c>
    </row>
    <row r="56" spans="1:43" outlineLevel="1" collapsed="1"/>
    <row r="57" spans="1:43" outlineLevel="1">
      <c r="B57" t="s">
        <v>1280</v>
      </c>
      <c r="C57" s="21">
        <v>0</v>
      </c>
      <c r="D57" s="21">
        <v>1</v>
      </c>
      <c r="E57" s="21">
        <v>2</v>
      </c>
      <c r="F57" s="21">
        <v>3</v>
      </c>
      <c r="G57" s="21">
        <v>4</v>
      </c>
      <c r="H57" s="21">
        <v>5</v>
      </c>
      <c r="I57" s="21">
        <v>6</v>
      </c>
      <c r="J57" s="21"/>
    </row>
    <row r="58" spans="1:43" outlineLevel="1">
      <c r="C58" s="21" t="s">
        <v>1273</v>
      </c>
      <c r="D58" s="21" t="s">
        <v>1274</v>
      </c>
      <c r="E58" s="21" t="s">
        <v>1275</v>
      </c>
      <c r="F58" s="21" t="s">
        <v>1276</v>
      </c>
      <c r="G58" s="21" t="s">
        <v>1277</v>
      </c>
      <c r="H58" s="21" t="s">
        <v>1278</v>
      </c>
      <c r="I58" s="21" t="s">
        <v>1279</v>
      </c>
      <c r="M58" s="21" t="s">
        <v>1273</v>
      </c>
      <c r="N58" s="21" t="s">
        <v>1274</v>
      </c>
      <c r="O58" s="21" t="s">
        <v>1275</v>
      </c>
      <c r="P58" s="21" t="s">
        <v>1276</v>
      </c>
      <c r="Q58" s="21" t="s">
        <v>1277</v>
      </c>
      <c r="R58" s="21" t="s">
        <v>1278</v>
      </c>
      <c r="S58" s="21" t="s">
        <v>1279</v>
      </c>
      <c r="W58" s="21" t="s">
        <v>1273</v>
      </c>
      <c r="X58" s="21" t="s">
        <v>1274</v>
      </c>
      <c r="Y58" s="21" t="s">
        <v>1275</v>
      </c>
      <c r="Z58" s="21" t="s">
        <v>1276</v>
      </c>
      <c r="AA58" s="21" t="s">
        <v>1277</v>
      </c>
      <c r="AB58" s="21" t="s">
        <v>1278</v>
      </c>
      <c r="AC58" s="21" t="s">
        <v>1279</v>
      </c>
      <c r="AG58" s="21" t="s">
        <v>1273</v>
      </c>
      <c r="AH58" s="21" t="s">
        <v>1274</v>
      </c>
      <c r="AI58" s="21" t="s">
        <v>1275</v>
      </c>
      <c r="AJ58" s="21" t="s">
        <v>1276</v>
      </c>
      <c r="AK58" s="21" t="s">
        <v>1277</v>
      </c>
      <c r="AL58" s="21" t="s">
        <v>1278</v>
      </c>
      <c r="AM58" s="21" t="s">
        <v>1279</v>
      </c>
    </row>
    <row r="59" spans="1:43" outlineLevel="1">
      <c r="C59" s="85">
        <f t="shared" ref="C59:I59" si="27">CHOOSE(d.Region,M59,W59,AG59)</f>
        <v>0.5</v>
      </c>
      <c r="D59" s="85">
        <f t="shared" si="27"/>
        <v>0.6</v>
      </c>
      <c r="E59" s="85">
        <f t="shared" si="27"/>
        <v>0.65</v>
      </c>
      <c r="F59" s="85">
        <f t="shared" si="27"/>
        <v>0.75</v>
      </c>
      <c r="G59" s="85">
        <f t="shared" si="27"/>
        <v>0.8</v>
      </c>
      <c r="H59" s="85">
        <f t="shared" si="27"/>
        <v>1</v>
      </c>
      <c r="I59" s="85">
        <f t="shared" si="27"/>
        <v>1</v>
      </c>
      <c r="M59" s="12">
        <v>1</v>
      </c>
      <c r="N59" s="12">
        <v>1</v>
      </c>
      <c r="O59" s="12">
        <v>1</v>
      </c>
      <c r="P59" s="12">
        <v>1</v>
      </c>
      <c r="Q59" s="12">
        <v>1</v>
      </c>
      <c r="R59" s="12">
        <v>1</v>
      </c>
      <c r="S59" s="12">
        <v>1</v>
      </c>
      <c r="W59" s="12">
        <v>0.5</v>
      </c>
      <c r="X59" s="12">
        <v>0.6</v>
      </c>
      <c r="Y59" s="12">
        <v>0.65</v>
      </c>
      <c r="Z59" s="12">
        <v>0.75</v>
      </c>
      <c r="AA59" s="12">
        <v>0.8</v>
      </c>
      <c r="AB59" s="12">
        <v>1</v>
      </c>
      <c r="AC59" s="12">
        <v>1</v>
      </c>
      <c r="AG59" s="12">
        <v>1</v>
      </c>
      <c r="AH59" s="12">
        <v>1</v>
      </c>
      <c r="AI59" s="12">
        <v>1</v>
      </c>
      <c r="AJ59" s="12">
        <v>1</v>
      </c>
      <c r="AK59" s="12">
        <v>1</v>
      </c>
      <c r="AL59" s="12">
        <v>1</v>
      </c>
      <c r="AM59" s="12">
        <v>1</v>
      </c>
    </row>
    <row r="60" spans="1:43" outlineLevel="1"/>
    <row r="61" spans="1:43" outlineLevel="1">
      <c r="B61" t="s">
        <v>1425</v>
      </c>
      <c r="E61" t="s">
        <v>950</v>
      </c>
      <c r="F61" t="s">
        <v>951</v>
      </c>
      <c r="G61" t="s">
        <v>952</v>
      </c>
    </row>
    <row r="62" spans="1:43" outlineLevel="1">
      <c r="B62" s="32" t="s">
        <v>1426</v>
      </c>
      <c r="C62">
        <f>INDEX(E62:G62,1,d.Region)</f>
        <v>0</v>
      </c>
    </row>
    <row r="64" spans="1:43">
      <c r="A64" s="16" t="s">
        <v>1041</v>
      </c>
    </row>
    <row r="65" spans="1:30" ht="118.5" outlineLevel="1">
      <c r="B65" s="21" t="s">
        <v>421</v>
      </c>
      <c r="C65" s="30" t="s">
        <v>288</v>
      </c>
      <c r="D65" s="30" t="s">
        <v>287</v>
      </c>
      <c r="E65" s="30" t="s">
        <v>288</v>
      </c>
      <c r="F65" s="30" t="s">
        <v>287</v>
      </c>
      <c r="G65" s="30" t="s">
        <v>363</v>
      </c>
      <c r="H65" s="30" t="s">
        <v>364</v>
      </c>
      <c r="I65" s="30" t="s">
        <v>397</v>
      </c>
      <c r="J65" s="175" t="s">
        <v>379</v>
      </c>
      <c r="L65" s="175" t="s">
        <v>409</v>
      </c>
      <c r="M65" s="175" t="s">
        <v>409</v>
      </c>
      <c r="N65" s="175" t="s">
        <v>409</v>
      </c>
      <c r="O65" s="209" t="s">
        <v>944</v>
      </c>
      <c r="P65" s="209"/>
      <c r="Q65" s="209"/>
      <c r="R65" s="209"/>
      <c r="S65" s="174"/>
      <c r="T65" s="174"/>
      <c r="U65" s="174"/>
      <c r="V65" s="174"/>
      <c r="W65" s="174"/>
      <c r="X65" s="174"/>
      <c r="Y65" s="174"/>
      <c r="Z65" s="174"/>
      <c r="AA65" s="174"/>
      <c r="AB65" s="174"/>
      <c r="AC65" s="174"/>
      <c r="AD65" s="174"/>
    </row>
    <row r="66" spans="1:30" outlineLevel="1">
      <c r="C66" s="34"/>
      <c r="D66" s="34"/>
      <c r="E66" s="34"/>
      <c r="F66" s="34"/>
      <c r="G66" s="34"/>
      <c r="H66" s="34"/>
      <c r="I66" s="34"/>
      <c r="O66" s="156" t="s">
        <v>921</v>
      </c>
      <c r="P66" s="156"/>
      <c r="Q66" s="156"/>
      <c r="R66" s="156"/>
      <c r="S66" s="156" t="s">
        <v>921</v>
      </c>
      <c r="T66" s="156"/>
      <c r="U66" s="156"/>
      <c r="V66" s="156"/>
      <c r="W66" s="156" t="s">
        <v>921</v>
      </c>
      <c r="X66" s="156"/>
      <c r="Y66" s="156"/>
      <c r="Z66" s="156"/>
      <c r="AA66" s="156" t="s">
        <v>921</v>
      </c>
      <c r="AB66" s="156"/>
      <c r="AC66" s="156"/>
      <c r="AD66" s="156"/>
    </row>
    <row r="67" spans="1:30" outlineLevel="1">
      <c r="C67" s="34"/>
      <c r="D67" s="34"/>
      <c r="E67" s="34"/>
      <c r="F67" s="34"/>
      <c r="G67" s="34"/>
      <c r="H67" s="34"/>
      <c r="I67" s="34"/>
      <c r="J67" s="210" t="s">
        <v>519</v>
      </c>
      <c r="L67" s="211" t="s">
        <v>639</v>
      </c>
      <c r="M67" s="211" t="s">
        <v>640</v>
      </c>
      <c r="N67" s="211" t="s">
        <v>641</v>
      </c>
      <c r="O67" s="154">
        <v>1</v>
      </c>
      <c r="P67" s="154">
        <v>2</v>
      </c>
      <c r="Q67" s="154">
        <v>3</v>
      </c>
      <c r="R67" s="154">
        <v>4</v>
      </c>
      <c r="S67" s="51" t="s">
        <v>945</v>
      </c>
      <c r="T67" s="51" t="s">
        <v>946</v>
      </c>
      <c r="U67" s="51" t="s">
        <v>947</v>
      </c>
      <c r="V67" s="51" t="s">
        <v>984</v>
      </c>
      <c r="W67" s="51" t="s">
        <v>945</v>
      </c>
      <c r="X67" s="51" t="s">
        <v>946</v>
      </c>
      <c r="Y67" s="51" t="s">
        <v>947</v>
      </c>
      <c r="Z67" s="51" t="s">
        <v>984</v>
      </c>
      <c r="AA67" s="51" t="s">
        <v>945</v>
      </c>
      <c r="AB67" s="51" t="s">
        <v>946</v>
      </c>
      <c r="AC67" s="51" t="s">
        <v>947</v>
      </c>
      <c r="AD67" s="51" t="s">
        <v>984</v>
      </c>
    </row>
    <row r="68" spans="1:30" outlineLevel="1">
      <c r="A68" s="21">
        <v>1</v>
      </c>
      <c r="B68" s="48" t="s">
        <v>531</v>
      </c>
      <c r="C68" s="39" t="s">
        <v>34</v>
      </c>
      <c r="D68" s="39" t="s">
        <v>34</v>
      </c>
      <c r="E68" s="39" t="s">
        <v>34</v>
      </c>
      <c r="F68" s="39" t="s">
        <v>34</v>
      </c>
      <c r="G68" s="39" t="s">
        <v>34</v>
      </c>
      <c r="H68" s="39" t="s">
        <v>34</v>
      </c>
      <c r="I68" s="41" t="s">
        <v>34</v>
      </c>
      <c r="J68" s="174"/>
      <c r="L68" s="174">
        <v>0</v>
      </c>
      <c r="M68" s="212">
        <f>L68</f>
        <v>0</v>
      </c>
      <c r="N68" s="212">
        <f>M68</f>
        <v>0</v>
      </c>
      <c r="O68" s="196">
        <v>0</v>
      </c>
      <c r="P68" s="196">
        <v>0.5</v>
      </c>
      <c r="Q68" s="196">
        <v>0.5</v>
      </c>
      <c r="R68" s="196">
        <v>1</v>
      </c>
      <c r="T68" s="151"/>
    </row>
    <row r="69" spans="1:30" outlineLevel="1">
      <c r="A69" s="21">
        <v>2</v>
      </c>
      <c r="B69" s="49" t="s">
        <v>532</v>
      </c>
      <c r="C69" s="38" t="s">
        <v>34</v>
      </c>
      <c r="D69" s="38" t="b">
        <v>1</v>
      </c>
      <c r="E69" s="38" t="s">
        <v>34</v>
      </c>
      <c r="F69" s="38" t="b">
        <v>1</v>
      </c>
      <c r="G69" s="38" t="s">
        <v>34</v>
      </c>
      <c r="H69" s="38" t="s">
        <v>34</v>
      </c>
      <c r="I69" s="42" t="str">
        <f ca="1">OFFSET(I69,-1,0)</f>
        <v>-</v>
      </c>
      <c r="J69" s="174"/>
      <c r="L69" s="174">
        <v>0</v>
      </c>
      <c r="M69" s="212">
        <f t="shared" ref="M69:N71" si="28">L69</f>
        <v>0</v>
      </c>
      <c r="N69" s="212">
        <f t="shared" si="28"/>
        <v>0</v>
      </c>
      <c r="O69" s="200">
        <f t="shared" ref="O69:R71" ca="1" si="29">OFFSET(O69,-1,0)</f>
        <v>0</v>
      </c>
      <c r="P69" s="200">
        <f t="shared" ca="1" si="29"/>
        <v>0.5</v>
      </c>
      <c r="Q69" s="200">
        <f t="shared" ca="1" si="29"/>
        <v>0.5</v>
      </c>
      <c r="R69" s="200">
        <f t="shared" ca="1" si="29"/>
        <v>1</v>
      </c>
    </row>
    <row r="70" spans="1:30" outlineLevel="1">
      <c r="A70" s="21">
        <v>3</v>
      </c>
      <c r="B70" s="49" t="s">
        <v>533</v>
      </c>
      <c r="C70" s="38" t="b">
        <v>1</v>
      </c>
      <c r="D70" s="38" t="s">
        <v>34</v>
      </c>
      <c r="E70" s="38" t="b">
        <v>1</v>
      </c>
      <c r="F70" s="38" t="s">
        <v>34</v>
      </c>
      <c r="G70" s="38" t="s">
        <v>34</v>
      </c>
      <c r="H70" s="38" t="s">
        <v>34</v>
      </c>
      <c r="I70" s="42" t="str">
        <f ca="1">OFFSET(I70,-1,0)</f>
        <v>-</v>
      </c>
      <c r="J70" s="205">
        <f>1.25*J71</f>
        <v>1.2500000000000001E-2</v>
      </c>
      <c r="L70" s="213">
        <f>1.25*M71</f>
        <v>6.25E-2</v>
      </c>
      <c r="M70" s="212">
        <f t="shared" si="28"/>
        <v>6.25E-2</v>
      </c>
      <c r="N70" s="212">
        <f t="shared" si="28"/>
        <v>6.25E-2</v>
      </c>
      <c r="O70" s="200">
        <f t="shared" ca="1" si="29"/>
        <v>0</v>
      </c>
      <c r="P70" s="200">
        <f t="shared" ca="1" si="29"/>
        <v>0.5</v>
      </c>
      <c r="Q70" s="200">
        <f t="shared" ca="1" si="29"/>
        <v>0.5</v>
      </c>
      <c r="R70" s="200">
        <f t="shared" ca="1" si="29"/>
        <v>1</v>
      </c>
    </row>
    <row r="71" spans="1:30" outlineLevel="1">
      <c r="A71" s="21">
        <v>4</v>
      </c>
      <c r="B71" s="50" t="s">
        <v>534</v>
      </c>
      <c r="C71" s="40" t="s">
        <v>34</v>
      </c>
      <c r="D71" s="40" t="s">
        <v>34</v>
      </c>
      <c r="E71" s="40" t="s">
        <v>34</v>
      </c>
      <c r="F71" s="40" t="s">
        <v>34</v>
      </c>
      <c r="G71" s="40" t="b">
        <v>1</v>
      </c>
      <c r="H71" s="38" t="s">
        <v>34</v>
      </c>
      <c r="I71" s="43" t="str">
        <f ca="1">OFFSET(I71,-1,0)</f>
        <v>-</v>
      </c>
      <c r="J71" s="205">
        <v>0.01</v>
      </c>
      <c r="L71" s="174">
        <v>0</v>
      </c>
      <c r="M71" s="205">
        <v>0.05</v>
      </c>
      <c r="N71" s="212">
        <f t="shared" si="28"/>
        <v>0.05</v>
      </c>
      <c r="O71" s="204">
        <f t="shared" ca="1" si="29"/>
        <v>0</v>
      </c>
      <c r="P71" s="204">
        <f t="shared" ca="1" si="29"/>
        <v>0.5</v>
      </c>
      <c r="Q71" s="204">
        <f t="shared" ca="1" si="29"/>
        <v>0.5</v>
      </c>
      <c r="R71" s="204">
        <f t="shared" ca="1" si="29"/>
        <v>1</v>
      </c>
    </row>
    <row r="72" spans="1:30" outlineLevel="1">
      <c r="A72" s="182">
        <v>5</v>
      </c>
      <c r="B72" s="193" t="s">
        <v>535</v>
      </c>
      <c r="C72" s="194" t="str">
        <f t="shared" ref="C72:H75" si="30">C68</f>
        <v>-</v>
      </c>
      <c r="D72" s="194" t="str">
        <f t="shared" si="30"/>
        <v>-</v>
      </c>
      <c r="E72" s="194" t="str">
        <f t="shared" si="30"/>
        <v>-</v>
      </c>
      <c r="F72" s="194" t="str">
        <f t="shared" si="30"/>
        <v>-</v>
      </c>
      <c r="G72" s="194" t="str">
        <f t="shared" si="30"/>
        <v>-</v>
      </c>
      <c r="H72" s="195" t="str">
        <f t="shared" si="30"/>
        <v>-</v>
      </c>
      <c r="I72" s="196">
        <v>0</v>
      </c>
      <c r="J72" s="197">
        <f>J68</f>
        <v>0</v>
      </c>
      <c r="L72" s="197">
        <f t="shared" ref="L72:N79" si="31">L68</f>
        <v>0</v>
      </c>
      <c r="M72" s="197">
        <f t="shared" si="31"/>
        <v>0</v>
      </c>
      <c r="N72" s="197">
        <f t="shared" si="31"/>
        <v>0</v>
      </c>
      <c r="O72" s="174"/>
      <c r="P72" s="174"/>
      <c r="Q72" s="174"/>
      <c r="R72" s="174"/>
      <c r="S72" s="174"/>
      <c r="T72" s="174"/>
      <c r="U72" s="174"/>
      <c r="V72" s="174"/>
      <c r="W72" s="174"/>
    </row>
    <row r="73" spans="1:30" outlineLevel="1">
      <c r="A73" s="182">
        <v>6</v>
      </c>
      <c r="B73" s="193" t="s">
        <v>422</v>
      </c>
      <c r="C73" s="198" t="str">
        <f t="shared" si="30"/>
        <v>-</v>
      </c>
      <c r="D73" s="198" t="b">
        <f t="shared" si="30"/>
        <v>1</v>
      </c>
      <c r="E73" s="198" t="str">
        <f t="shared" si="30"/>
        <v>-</v>
      </c>
      <c r="F73" s="198" t="b">
        <f t="shared" si="30"/>
        <v>1</v>
      </c>
      <c r="G73" s="198" t="str">
        <f t="shared" si="30"/>
        <v>-</v>
      </c>
      <c r="H73" s="199" t="str">
        <f t="shared" si="30"/>
        <v>-</v>
      </c>
      <c r="I73" s="200">
        <f ca="1">OFFSET(I73,-1,0)</f>
        <v>0</v>
      </c>
      <c r="J73" s="197">
        <f>J69</f>
        <v>0</v>
      </c>
      <c r="L73" s="197">
        <f t="shared" si="31"/>
        <v>0</v>
      </c>
      <c r="M73" s="197">
        <f t="shared" si="31"/>
        <v>0</v>
      </c>
      <c r="N73" s="197">
        <f t="shared" si="31"/>
        <v>0</v>
      </c>
      <c r="O73" s="174"/>
      <c r="P73" s="174"/>
      <c r="Q73" s="174"/>
      <c r="R73" s="174"/>
      <c r="S73" s="174"/>
      <c r="T73" s="174"/>
      <c r="U73" s="174"/>
      <c r="V73" s="174"/>
      <c r="W73" s="174"/>
    </row>
    <row r="74" spans="1:30" outlineLevel="1">
      <c r="A74" s="182">
        <v>7</v>
      </c>
      <c r="B74" s="193" t="s">
        <v>423</v>
      </c>
      <c r="C74" s="198" t="b">
        <f t="shared" si="30"/>
        <v>1</v>
      </c>
      <c r="D74" s="198" t="str">
        <f t="shared" si="30"/>
        <v>-</v>
      </c>
      <c r="E74" s="198" t="b">
        <f t="shared" si="30"/>
        <v>1</v>
      </c>
      <c r="F74" s="198" t="str">
        <f t="shared" si="30"/>
        <v>-</v>
      </c>
      <c r="G74" s="198" t="str">
        <f t="shared" si="30"/>
        <v>-</v>
      </c>
      <c r="H74" s="199" t="str">
        <f t="shared" si="30"/>
        <v>-</v>
      </c>
      <c r="I74" s="200">
        <f ca="1">OFFSET(I74,-1,0)</f>
        <v>0</v>
      </c>
      <c r="J74" s="197">
        <f>J70</f>
        <v>1.2500000000000001E-2</v>
      </c>
      <c r="L74" s="197">
        <f t="shared" si="31"/>
        <v>6.25E-2</v>
      </c>
      <c r="M74" s="197">
        <f t="shared" si="31"/>
        <v>6.25E-2</v>
      </c>
      <c r="N74" s="197">
        <f t="shared" si="31"/>
        <v>6.25E-2</v>
      </c>
      <c r="O74" s="174"/>
      <c r="P74" s="174"/>
      <c r="Q74" s="174"/>
      <c r="R74" s="174"/>
      <c r="S74" s="174"/>
      <c r="T74" s="174"/>
      <c r="U74" s="174"/>
      <c r="V74" s="174"/>
      <c r="W74" s="174"/>
    </row>
    <row r="75" spans="1:30" outlineLevel="1">
      <c r="A75" s="182">
        <v>8</v>
      </c>
      <c r="B75" s="201" t="s">
        <v>424</v>
      </c>
      <c r="C75" s="202" t="str">
        <f t="shared" si="30"/>
        <v>-</v>
      </c>
      <c r="D75" s="202" t="str">
        <f t="shared" si="30"/>
        <v>-</v>
      </c>
      <c r="E75" s="202" t="str">
        <f t="shared" si="30"/>
        <v>-</v>
      </c>
      <c r="F75" s="202" t="str">
        <f t="shared" si="30"/>
        <v>-</v>
      </c>
      <c r="G75" s="202" t="b">
        <f t="shared" si="30"/>
        <v>1</v>
      </c>
      <c r="H75" s="203" t="str">
        <f t="shared" si="30"/>
        <v>-</v>
      </c>
      <c r="I75" s="204">
        <f ca="1">OFFSET(I75,-1,0)</f>
        <v>0</v>
      </c>
      <c r="J75" s="197">
        <f>J71</f>
        <v>0.01</v>
      </c>
      <c r="L75" s="197">
        <f t="shared" si="31"/>
        <v>0</v>
      </c>
      <c r="M75" s="197">
        <f t="shared" si="31"/>
        <v>0.05</v>
      </c>
      <c r="N75" s="197">
        <f t="shared" si="31"/>
        <v>0.05</v>
      </c>
      <c r="O75" s="174"/>
      <c r="P75" s="174"/>
      <c r="Q75" s="174"/>
      <c r="R75" s="174"/>
      <c r="S75" s="174"/>
      <c r="T75" s="174"/>
      <c r="U75" s="174"/>
      <c r="V75" s="174"/>
      <c r="W75" s="174"/>
    </row>
    <row r="76" spans="1:30" outlineLevel="1">
      <c r="A76" s="182">
        <v>9</v>
      </c>
      <c r="B76" s="193" t="s">
        <v>536</v>
      </c>
      <c r="C76" s="198" t="str">
        <f t="shared" ref="C76:D83" si="32">C72</f>
        <v>-</v>
      </c>
      <c r="D76" s="198" t="str">
        <f t="shared" si="32"/>
        <v>-</v>
      </c>
      <c r="E76" s="198" t="str">
        <f t="shared" ref="E76:F76" si="33">E72</f>
        <v>-</v>
      </c>
      <c r="F76" s="198" t="str">
        <f t="shared" si="33"/>
        <v>-</v>
      </c>
      <c r="G76" s="198" t="str">
        <f t="shared" ref="G76:H83" si="34">G72</f>
        <v>-</v>
      </c>
      <c r="H76" s="199" t="str">
        <f t="shared" si="34"/>
        <v>-</v>
      </c>
      <c r="I76" s="196">
        <v>0.92</v>
      </c>
      <c r="J76" s="197">
        <f t="shared" ref="J76:J79" si="35">J72</f>
        <v>0</v>
      </c>
      <c r="L76" s="197">
        <f t="shared" si="31"/>
        <v>0</v>
      </c>
      <c r="M76" s="197">
        <f t="shared" si="31"/>
        <v>0</v>
      </c>
      <c r="N76" s="197">
        <f t="shared" si="31"/>
        <v>0</v>
      </c>
      <c r="O76" s="174"/>
      <c r="P76" s="174"/>
      <c r="Q76" s="174"/>
      <c r="R76" s="174"/>
      <c r="S76" s="174"/>
      <c r="T76" s="174"/>
      <c r="U76" s="174"/>
      <c r="V76" s="174"/>
      <c r="W76" s="174"/>
    </row>
    <row r="77" spans="1:30" outlineLevel="1">
      <c r="A77" s="182">
        <v>10</v>
      </c>
      <c r="B77" s="193" t="s">
        <v>425</v>
      </c>
      <c r="C77" s="198" t="str">
        <f t="shared" si="32"/>
        <v>-</v>
      </c>
      <c r="D77" s="198" t="b">
        <f t="shared" si="32"/>
        <v>1</v>
      </c>
      <c r="E77" s="198" t="str">
        <f t="shared" ref="E77:F77" si="36">E73</f>
        <v>-</v>
      </c>
      <c r="F77" s="198" t="b">
        <f t="shared" si="36"/>
        <v>1</v>
      </c>
      <c r="G77" s="198" t="str">
        <f t="shared" si="34"/>
        <v>-</v>
      </c>
      <c r="H77" s="199" t="str">
        <f t="shared" si="34"/>
        <v>-</v>
      </c>
      <c r="I77" s="200">
        <f ca="1">OFFSET(I77,-1,0)</f>
        <v>0.92</v>
      </c>
      <c r="J77" s="197">
        <f t="shared" si="35"/>
        <v>0</v>
      </c>
      <c r="L77" s="197">
        <f t="shared" si="31"/>
        <v>0</v>
      </c>
      <c r="M77" s="197">
        <f t="shared" si="31"/>
        <v>0</v>
      </c>
      <c r="N77" s="197">
        <f t="shared" si="31"/>
        <v>0</v>
      </c>
      <c r="O77" s="174"/>
      <c r="P77" s="174"/>
      <c r="Q77" s="174"/>
      <c r="R77" s="174"/>
      <c r="S77" s="174"/>
      <c r="T77" s="174"/>
      <c r="U77" s="174"/>
      <c r="V77" s="174"/>
      <c r="W77" s="174"/>
    </row>
    <row r="78" spans="1:30" outlineLevel="1">
      <c r="A78" s="182">
        <v>11</v>
      </c>
      <c r="B78" s="193" t="s">
        <v>426</v>
      </c>
      <c r="C78" s="198" t="b">
        <f t="shared" si="32"/>
        <v>1</v>
      </c>
      <c r="D78" s="198" t="str">
        <f t="shared" si="32"/>
        <v>-</v>
      </c>
      <c r="E78" s="198" t="b">
        <f t="shared" ref="E78:F78" si="37">E74</f>
        <v>1</v>
      </c>
      <c r="F78" s="198" t="str">
        <f t="shared" si="37"/>
        <v>-</v>
      </c>
      <c r="G78" s="198" t="str">
        <f t="shared" si="34"/>
        <v>-</v>
      </c>
      <c r="H78" s="199" t="str">
        <f t="shared" si="34"/>
        <v>-</v>
      </c>
      <c r="I78" s="200">
        <f ca="1">OFFSET(I78,-1,0)</f>
        <v>0.92</v>
      </c>
      <c r="J78" s="197">
        <f t="shared" si="35"/>
        <v>1.2500000000000001E-2</v>
      </c>
      <c r="L78" s="197">
        <f t="shared" si="31"/>
        <v>6.25E-2</v>
      </c>
      <c r="M78" s="197">
        <f t="shared" si="31"/>
        <v>6.25E-2</v>
      </c>
      <c r="N78" s="197">
        <f t="shared" si="31"/>
        <v>6.25E-2</v>
      </c>
      <c r="O78" s="174"/>
      <c r="P78" s="174"/>
      <c r="Q78" s="174"/>
      <c r="R78" s="174"/>
      <c r="S78" s="174"/>
      <c r="T78" s="174"/>
      <c r="U78" s="174"/>
      <c r="V78" s="174"/>
      <c r="W78" s="174"/>
    </row>
    <row r="79" spans="1:30" outlineLevel="1">
      <c r="A79" s="182">
        <v>12</v>
      </c>
      <c r="B79" s="201" t="s">
        <v>427</v>
      </c>
      <c r="C79" s="202" t="str">
        <f t="shared" si="32"/>
        <v>-</v>
      </c>
      <c r="D79" s="202" t="str">
        <f t="shared" si="32"/>
        <v>-</v>
      </c>
      <c r="E79" s="202" t="str">
        <f t="shared" ref="E79:F79" si="38">E75</f>
        <v>-</v>
      </c>
      <c r="F79" s="202" t="str">
        <f t="shared" si="38"/>
        <v>-</v>
      </c>
      <c r="G79" s="202" t="b">
        <f t="shared" si="34"/>
        <v>1</v>
      </c>
      <c r="H79" s="203" t="str">
        <f t="shared" si="34"/>
        <v>-</v>
      </c>
      <c r="I79" s="204">
        <f ca="1">OFFSET(I79,-1,0)</f>
        <v>0.92</v>
      </c>
      <c r="J79" s="197">
        <f t="shared" si="35"/>
        <v>0.01</v>
      </c>
      <c r="L79" s="197">
        <f t="shared" si="31"/>
        <v>0</v>
      </c>
      <c r="M79" s="197">
        <f t="shared" si="31"/>
        <v>0.05</v>
      </c>
      <c r="N79" s="197">
        <f t="shared" si="31"/>
        <v>0.05</v>
      </c>
      <c r="O79" s="174"/>
      <c r="P79" s="174"/>
      <c r="Q79" s="174"/>
      <c r="R79" s="174"/>
      <c r="S79" s="174"/>
      <c r="T79" s="174"/>
      <c r="U79" s="174"/>
      <c r="V79" s="174"/>
      <c r="W79" s="174"/>
    </row>
    <row r="80" spans="1:30" outlineLevel="1">
      <c r="A80" s="182">
        <v>5</v>
      </c>
      <c r="B80" s="193" t="s">
        <v>537</v>
      </c>
      <c r="C80" s="198" t="str">
        <f t="shared" si="32"/>
        <v>-</v>
      </c>
      <c r="D80" s="198" t="str">
        <f t="shared" si="32"/>
        <v>-</v>
      </c>
      <c r="E80" s="198" t="str">
        <f t="shared" ref="E80:F80" si="39">E76</f>
        <v>-</v>
      </c>
      <c r="F80" s="198" t="str">
        <f t="shared" si="39"/>
        <v>-</v>
      </c>
      <c r="G80" s="198" t="str">
        <f t="shared" si="34"/>
        <v>-</v>
      </c>
      <c r="H80" s="199" t="str">
        <f t="shared" si="34"/>
        <v>-</v>
      </c>
      <c r="I80" s="196">
        <v>0.5</v>
      </c>
      <c r="J80" s="205">
        <v>0.01</v>
      </c>
      <c r="L80" s="197">
        <f t="shared" ref="L80:M83" si="40">L68</f>
        <v>0</v>
      </c>
      <c r="M80" s="197">
        <f t="shared" si="40"/>
        <v>0</v>
      </c>
      <c r="N80" s="205">
        <v>0.06</v>
      </c>
      <c r="O80" s="174"/>
      <c r="P80" s="174"/>
      <c r="Q80" s="174"/>
      <c r="R80" s="174"/>
      <c r="S80" s="206" t="s">
        <v>538</v>
      </c>
      <c r="T80" s="174" t="s">
        <v>539</v>
      </c>
      <c r="U80" s="174"/>
      <c r="V80" s="174"/>
      <c r="W80" s="174"/>
    </row>
    <row r="81" spans="1:30" outlineLevel="1">
      <c r="A81" s="182">
        <v>6</v>
      </c>
      <c r="B81" s="193" t="s">
        <v>428</v>
      </c>
      <c r="C81" s="198" t="str">
        <f t="shared" si="32"/>
        <v>-</v>
      </c>
      <c r="D81" s="198" t="b">
        <f t="shared" si="32"/>
        <v>1</v>
      </c>
      <c r="E81" s="198" t="str">
        <f t="shared" ref="E81:F81" si="41">E77</f>
        <v>-</v>
      </c>
      <c r="F81" s="198" t="b">
        <f t="shared" si="41"/>
        <v>1</v>
      </c>
      <c r="G81" s="198" t="str">
        <f t="shared" si="34"/>
        <v>-</v>
      </c>
      <c r="H81" s="199" t="str">
        <f t="shared" si="34"/>
        <v>-</v>
      </c>
      <c r="I81" s="200">
        <f ca="1">OFFSET(I81,-1,0)</f>
        <v>0.5</v>
      </c>
      <c r="J81" s="207">
        <f>J$80+J69</f>
        <v>0.01</v>
      </c>
      <c r="L81" s="197">
        <f t="shared" si="40"/>
        <v>0</v>
      </c>
      <c r="M81" s="197">
        <f t="shared" si="40"/>
        <v>0</v>
      </c>
      <c r="N81" s="208">
        <f>N$80+M81</f>
        <v>0.06</v>
      </c>
      <c r="O81" s="174"/>
      <c r="P81" s="174"/>
      <c r="Q81" s="174"/>
      <c r="R81" s="174"/>
      <c r="S81" s="174"/>
      <c r="T81" s="174" t="s">
        <v>996</v>
      </c>
      <c r="U81" s="174"/>
      <c r="V81" s="174"/>
      <c r="W81" s="174"/>
    </row>
    <row r="82" spans="1:30" outlineLevel="1">
      <c r="A82" s="182">
        <v>7</v>
      </c>
      <c r="B82" s="193" t="s">
        <v>429</v>
      </c>
      <c r="C82" s="198" t="b">
        <f t="shared" si="32"/>
        <v>1</v>
      </c>
      <c r="D82" s="198" t="str">
        <f t="shared" si="32"/>
        <v>-</v>
      </c>
      <c r="E82" s="198" t="b">
        <f t="shared" ref="E82:F82" si="42">E78</f>
        <v>1</v>
      </c>
      <c r="F82" s="198" t="str">
        <f t="shared" si="42"/>
        <v>-</v>
      </c>
      <c r="G82" s="198" t="str">
        <f t="shared" si="34"/>
        <v>-</v>
      </c>
      <c r="H82" s="199" t="str">
        <f t="shared" si="34"/>
        <v>-</v>
      </c>
      <c r="I82" s="200">
        <f ca="1">OFFSET(I82,-1,0)</f>
        <v>0.5</v>
      </c>
      <c r="J82" s="207">
        <f>J$80+J70</f>
        <v>2.2499999999999999E-2</v>
      </c>
      <c r="L82" s="197">
        <f t="shared" si="40"/>
        <v>6.25E-2</v>
      </c>
      <c r="M82" s="197">
        <f t="shared" si="40"/>
        <v>6.25E-2</v>
      </c>
      <c r="N82" s="208">
        <f>N$80+M82</f>
        <v>0.1225</v>
      </c>
      <c r="O82" s="174"/>
      <c r="P82" s="174"/>
      <c r="Q82" s="174"/>
      <c r="R82" s="174"/>
      <c r="S82" s="174"/>
      <c r="T82" s="174"/>
      <c r="U82" s="174"/>
      <c r="V82" s="174"/>
      <c r="W82" s="174"/>
    </row>
    <row r="83" spans="1:30" outlineLevel="1">
      <c r="A83" s="182">
        <v>8</v>
      </c>
      <c r="B83" s="201" t="s">
        <v>430</v>
      </c>
      <c r="C83" s="202" t="str">
        <f t="shared" si="32"/>
        <v>-</v>
      </c>
      <c r="D83" s="202" t="str">
        <f t="shared" si="32"/>
        <v>-</v>
      </c>
      <c r="E83" s="202" t="str">
        <f t="shared" ref="E83:F83" si="43">E79</f>
        <v>-</v>
      </c>
      <c r="F83" s="202" t="str">
        <f t="shared" si="43"/>
        <v>-</v>
      </c>
      <c r="G83" s="202" t="b">
        <f t="shared" si="34"/>
        <v>1</v>
      </c>
      <c r="H83" s="203" t="str">
        <f t="shared" si="34"/>
        <v>-</v>
      </c>
      <c r="I83" s="204">
        <f ca="1">OFFSET(I83,-1,0)</f>
        <v>0.5</v>
      </c>
      <c r="J83" s="207">
        <f>J$80+J71</f>
        <v>0.02</v>
      </c>
      <c r="L83" s="197">
        <f t="shared" si="40"/>
        <v>0</v>
      </c>
      <c r="M83" s="197">
        <f t="shared" si="40"/>
        <v>0.05</v>
      </c>
      <c r="N83" s="208">
        <f>N$80+M83</f>
        <v>0.11</v>
      </c>
      <c r="O83" s="174"/>
      <c r="P83" s="174"/>
      <c r="Q83" s="174"/>
      <c r="R83" s="174"/>
      <c r="S83" s="174"/>
      <c r="T83" s="174"/>
      <c r="U83" s="174"/>
      <c r="V83" s="174"/>
      <c r="W83" s="174"/>
    </row>
    <row r="84" spans="1:30" outlineLevel="1">
      <c r="A84" s="21"/>
      <c r="B84" s="49"/>
      <c r="C84" s="46"/>
      <c r="D84" s="46"/>
      <c r="G84" s="46"/>
      <c r="H84" s="46"/>
      <c r="I84" s="149"/>
      <c r="J84" s="59"/>
      <c r="L84" s="150"/>
      <c r="M84" s="150"/>
      <c r="N84" s="60"/>
    </row>
    <row r="85" spans="1:30" ht="17.25" outlineLevel="1">
      <c r="O85" s="126" t="s">
        <v>995</v>
      </c>
      <c r="P85" s="126"/>
      <c r="Q85" s="126"/>
      <c r="R85" s="126"/>
      <c r="S85" s="147" t="s">
        <v>950</v>
      </c>
      <c r="T85" s="147"/>
      <c r="U85" s="147"/>
      <c r="V85" s="147"/>
      <c r="W85" s="147" t="s">
        <v>951</v>
      </c>
      <c r="X85" s="147"/>
      <c r="Y85" s="147"/>
      <c r="Z85" s="147"/>
      <c r="AA85" s="147" t="s">
        <v>952</v>
      </c>
      <c r="AB85" s="147"/>
      <c r="AC85" s="147"/>
      <c r="AD85" s="147"/>
    </row>
    <row r="86" spans="1:30" outlineLevel="1">
      <c r="B86" t="s">
        <v>983</v>
      </c>
      <c r="O86">
        <f>INDEX($S$86:$AD$86,1,(d.Region-1)*4+O$67)</f>
        <v>4</v>
      </c>
      <c r="P86">
        <f>INDEX($S$86:$AD$86,1,(d.Region-1)*4+P$67)</f>
        <v>4</v>
      </c>
      <c r="Q86">
        <f>INDEX($S$86:$AD$86,1,(d.Region-1)*4+Q$67)</f>
        <v>4</v>
      </c>
      <c r="R86">
        <f>INDEX($S$86:$AD$86,1,(d.Region-1)*4+R$67)</f>
        <v>3</v>
      </c>
      <c r="S86" s="12">
        <v>4</v>
      </c>
      <c r="T86" s="12">
        <v>4</v>
      </c>
      <c r="U86" s="12">
        <v>4</v>
      </c>
      <c r="V86" s="12">
        <v>3</v>
      </c>
      <c r="W86" s="12">
        <v>4</v>
      </c>
      <c r="X86" s="12">
        <v>4</v>
      </c>
      <c r="Y86" s="12">
        <v>4</v>
      </c>
      <c r="Z86" s="12">
        <v>3</v>
      </c>
      <c r="AA86" s="12">
        <v>4</v>
      </c>
      <c r="AB86" s="12">
        <v>4</v>
      </c>
      <c r="AC86" s="12">
        <v>4</v>
      </c>
      <c r="AD86" s="12">
        <v>3</v>
      </c>
    </row>
    <row r="87" spans="1:30" outlineLevel="1">
      <c r="X87" t="s">
        <v>985</v>
      </c>
    </row>
    <row r="88" spans="1:30" outlineLevel="1">
      <c r="A88" s="174" t="s">
        <v>745</v>
      </c>
      <c r="B88" s="174"/>
      <c r="C88" s="174"/>
      <c r="D88" s="174"/>
      <c r="G88" s="174"/>
      <c r="H88" s="174"/>
      <c r="I88" s="174"/>
      <c r="J88" s="174"/>
      <c r="L88" s="174"/>
      <c r="M88" s="174"/>
      <c r="N88" s="174"/>
      <c r="O88" s="174"/>
      <c r="P88" s="174"/>
      <c r="Q88" s="174"/>
      <c r="R88" s="174"/>
      <c r="S88" s="174"/>
      <c r="T88" s="174"/>
      <c r="U88" s="174"/>
      <c r="V88" s="174"/>
      <c r="W88" s="174"/>
    </row>
    <row r="90" spans="1:30">
      <c r="A90" s="191" t="s">
        <v>405</v>
      </c>
    </row>
    <row r="91" spans="1:30" ht="81" customHeight="1" outlineLevel="1">
      <c r="C91" s="30" t="s">
        <v>76</v>
      </c>
      <c r="D91" s="30" t="s">
        <v>115</v>
      </c>
      <c r="E91" s="30" t="s">
        <v>77</v>
      </c>
      <c r="F91" s="30" t="s">
        <v>368</v>
      </c>
      <c r="G91" s="30"/>
      <c r="H91" s="30" t="s">
        <v>851</v>
      </c>
      <c r="I91" s="30" t="s">
        <v>852</v>
      </c>
      <c r="J91" s="30" t="s">
        <v>853</v>
      </c>
      <c r="K91" s="30" t="s">
        <v>1499</v>
      </c>
    </row>
    <row r="92" spans="1:30" outlineLevel="1">
      <c r="B92" t="s">
        <v>377</v>
      </c>
      <c r="C92" s="35">
        <v>70</v>
      </c>
      <c r="D92" s="35">
        <v>50</v>
      </c>
      <c r="E92" s="35">
        <v>70</v>
      </c>
      <c r="F92" s="35">
        <v>50</v>
      </c>
      <c r="H92" s="118">
        <v>1</v>
      </c>
      <c r="I92" s="118">
        <v>1</v>
      </c>
      <c r="J92" s="118">
        <v>1</v>
      </c>
      <c r="K92" s="118">
        <v>1</v>
      </c>
    </row>
    <row r="93" spans="1:30" outlineLevel="1">
      <c r="B93" t="s">
        <v>865</v>
      </c>
      <c r="H93" s="118">
        <v>0.75</v>
      </c>
      <c r="I93" s="118">
        <v>0.75</v>
      </c>
      <c r="J93" s="118">
        <v>0.75</v>
      </c>
      <c r="K93" s="118">
        <v>0.75</v>
      </c>
    </row>
    <row r="94" spans="1:30" outlineLevel="1">
      <c r="B94" t="s">
        <v>866</v>
      </c>
      <c r="H94" s="118">
        <v>1.25</v>
      </c>
      <c r="I94" s="118">
        <v>1.25</v>
      </c>
      <c r="J94" s="118">
        <v>1.25</v>
      </c>
      <c r="K94" s="118">
        <v>1.25</v>
      </c>
    </row>
    <row r="95" spans="1:30" outlineLevel="1">
      <c r="B95" t="s">
        <v>867</v>
      </c>
      <c r="H95" s="119"/>
      <c r="I95" s="118">
        <v>1.5</v>
      </c>
      <c r="J95" s="119"/>
      <c r="K95" s="118">
        <v>1.5</v>
      </c>
    </row>
    <row r="96" spans="1:30" outlineLevel="1"/>
    <row r="97" spans="1:13" collapsed="1"/>
    <row r="98" spans="1:13">
      <c r="A98" s="191" t="s">
        <v>854</v>
      </c>
      <c r="B98" s="16"/>
      <c r="C98" t="s">
        <v>932</v>
      </c>
    </row>
    <row r="99" spans="1:13">
      <c r="A99" s="191"/>
      <c r="B99" s="16"/>
    </row>
    <row r="100" spans="1:13" ht="38.25" outlineLevel="1">
      <c r="C100" s="30" t="s">
        <v>981</v>
      </c>
      <c r="D100" s="217" t="s">
        <v>1533</v>
      </c>
      <c r="E100" s="217" t="s">
        <v>1534</v>
      </c>
    </row>
    <row r="101" spans="1:13" outlineLevel="1">
      <c r="A101">
        <v>1</v>
      </c>
      <c r="B101" t="s">
        <v>855</v>
      </c>
      <c r="C101" s="114">
        <v>19</v>
      </c>
      <c r="D101" s="497" t="str">
        <f>TEXT($C101,"0")&amp;":"&amp;TEXT($C101+1,"0")</f>
        <v>19:20</v>
      </c>
      <c r="E101" s="491" t="str">
        <f>TEXT($C101-18,"0")&amp;":"&amp;TEXT($C101-17,"0")</f>
        <v>1:2</v>
      </c>
    </row>
    <row r="102" spans="1:13" outlineLevel="1">
      <c r="A102">
        <v>2</v>
      </c>
      <c r="B102" t="s">
        <v>856</v>
      </c>
      <c r="C102" s="116">
        <v>43</v>
      </c>
      <c r="D102" s="490" t="str">
        <f>TEXT($C102,"0")&amp;":"&amp;TEXT($C102+1,"0")</f>
        <v>43:44</v>
      </c>
      <c r="E102" s="492" t="str">
        <f>TEXT($C102-18,"0")&amp;":"&amp;TEXT($C102-17,"0")</f>
        <v>25:26</v>
      </c>
    </row>
    <row r="103" spans="1:13" outlineLevel="1">
      <c r="A103">
        <v>3</v>
      </c>
      <c r="B103" t="s">
        <v>401</v>
      </c>
      <c r="C103" s="117">
        <v>67</v>
      </c>
      <c r="D103" s="498" t="str">
        <f>TEXT($C103,"0")&amp;":"&amp;TEXT($C103+1,"0")</f>
        <v>67:68</v>
      </c>
      <c r="E103" s="493" t="str">
        <f>TEXT($C103-18,"0")&amp;":"&amp;TEXT($C103-17,"0")</f>
        <v>49:50</v>
      </c>
    </row>
    <row r="104" spans="1:13" outlineLevel="1"/>
    <row r="105" spans="1:13" outlineLevel="1">
      <c r="A105" s="191" t="s">
        <v>1467</v>
      </c>
    </row>
    <row r="106" spans="1:13" ht="78.75" outlineLevel="1">
      <c r="C106" s="127" t="s">
        <v>814</v>
      </c>
      <c r="D106" s="127" t="s">
        <v>1468</v>
      </c>
      <c r="E106" s="127" t="s">
        <v>1469</v>
      </c>
      <c r="F106" s="127" t="s">
        <v>1470</v>
      </c>
      <c r="G106" s="127" t="s">
        <v>1471</v>
      </c>
      <c r="H106" s="127" t="s">
        <v>1472</v>
      </c>
      <c r="I106" s="127" t="s">
        <v>1473</v>
      </c>
      <c r="J106" s="127" t="s">
        <v>1249</v>
      </c>
      <c r="K106" s="127" t="s">
        <v>1474</v>
      </c>
      <c r="L106" s="127" t="s">
        <v>1475</v>
      </c>
      <c r="M106" s="127" t="s">
        <v>1476</v>
      </c>
    </row>
    <row r="107" spans="1:13" outlineLevel="1">
      <c r="A107">
        <v>1</v>
      </c>
      <c r="B107" t="s">
        <v>1477</v>
      </c>
      <c r="C107" s="35">
        <v>0</v>
      </c>
      <c r="D107" s="35" t="s">
        <v>34</v>
      </c>
      <c r="E107" s="477">
        <v>1</v>
      </c>
      <c r="F107" s="478">
        <v>4.4999999999999998E-2</v>
      </c>
      <c r="G107" s="478">
        <v>4.4999999999999998E-2</v>
      </c>
      <c r="H107" s="403" t="s">
        <v>34</v>
      </c>
      <c r="I107" s="403" t="s">
        <v>34</v>
      </c>
      <c r="J107" s="403" t="s">
        <v>34</v>
      </c>
      <c r="K107" s="403">
        <v>1</v>
      </c>
      <c r="L107" s="403">
        <v>1</v>
      </c>
      <c r="M107" s="403">
        <v>1</v>
      </c>
    </row>
    <row r="108" spans="1:13" outlineLevel="1">
      <c r="A108">
        <v>2</v>
      </c>
      <c r="B108" t="s">
        <v>1478</v>
      </c>
      <c r="C108" s="35">
        <v>0.25</v>
      </c>
      <c r="D108" s="35">
        <v>500000</v>
      </c>
      <c r="E108" s="477">
        <v>2</v>
      </c>
      <c r="F108" s="478">
        <v>0.03</v>
      </c>
      <c r="G108" s="478">
        <v>0.03</v>
      </c>
      <c r="H108" s="403">
        <v>0</v>
      </c>
      <c r="I108" s="403">
        <v>2</v>
      </c>
      <c r="J108" s="403" t="b">
        <v>0</v>
      </c>
      <c r="K108" s="403">
        <v>0.85</v>
      </c>
      <c r="L108" s="403">
        <v>0.85</v>
      </c>
      <c r="M108" s="403">
        <v>0</v>
      </c>
    </row>
    <row r="109" spans="1:13" outlineLevel="1">
      <c r="A109">
        <v>3</v>
      </c>
      <c r="B109" t="s">
        <v>1479</v>
      </c>
      <c r="C109" s="35">
        <v>0.75</v>
      </c>
      <c r="D109" s="479">
        <v>1500000</v>
      </c>
      <c r="E109" s="477">
        <v>1</v>
      </c>
      <c r="F109" s="478">
        <v>6.7500000000000004E-2</v>
      </c>
      <c r="G109" s="478">
        <v>6.7500000000000004E-2</v>
      </c>
      <c r="H109" s="403">
        <v>99</v>
      </c>
      <c r="I109" s="403" t="s">
        <v>34</v>
      </c>
      <c r="J109" s="403" t="b">
        <v>1</v>
      </c>
      <c r="K109" s="403">
        <v>1.1499999999999999</v>
      </c>
      <c r="L109" s="403">
        <v>1.1499999999999999</v>
      </c>
      <c r="M109" s="403">
        <v>2</v>
      </c>
    </row>
    <row r="110" spans="1:13" outlineLevel="1">
      <c r="A110">
        <v>4</v>
      </c>
      <c r="B110" t="s">
        <v>1480</v>
      </c>
      <c r="C110" s="35">
        <v>0.5</v>
      </c>
      <c r="D110" s="35">
        <v>1000000</v>
      </c>
      <c r="M110" s="403">
        <v>1</v>
      </c>
    </row>
    <row r="111" spans="1:13" outlineLevel="1"/>
    <row r="112" spans="1:13" outlineLevel="1"/>
    <row r="113" spans="1:10" outlineLevel="1">
      <c r="A113" s="191" t="s">
        <v>1481</v>
      </c>
    </row>
    <row r="114" spans="1:10" ht="66.75" outlineLevel="1">
      <c r="C114" s="127" t="s">
        <v>1232</v>
      </c>
      <c r="D114" s="127" t="s">
        <v>1231</v>
      </c>
      <c r="E114" s="127" t="s">
        <v>1482</v>
      </c>
      <c r="F114" s="127" t="s">
        <v>1483</v>
      </c>
      <c r="G114" s="127" t="s">
        <v>1484</v>
      </c>
      <c r="H114" s="127"/>
      <c r="I114" s="127"/>
    </row>
    <row r="115" spans="1:10" outlineLevel="1">
      <c r="A115">
        <v>1</v>
      </c>
      <c r="B115" s="477" t="s">
        <v>1485</v>
      </c>
      <c r="C115" s="477" t="b">
        <v>0</v>
      </c>
      <c r="D115" s="477" t="b">
        <v>0</v>
      </c>
      <c r="E115" s="477" t="s">
        <v>34</v>
      </c>
      <c r="F115" s="477" t="s">
        <v>34</v>
      </c>
      <c r="G115" s="477" t="s">
        <v>34</v>
      </c>
    </row>
    <row r="116" spans="1:10" outlineLevel="1">
      <c r="A116">
        <v>2</v>
      </c>
      <c r="B116" s="477" t="s">
        <v>1486</v>
      </c>
      <c r="C116" s="477" t="b">
        <v>1</v>
      </c>
      <c r="D116" s="477" t="b">
        <v>1</v>
      </c>
      <c r="E116" s="477">
        <v>1</v>
      </c>
      <c r="F116" s="477">
        <v>3.0000000000000001E-6</v>
      </c>
      <c r="G116" s="477" t="s">
        <v>34</v>
      </c>
    </row>
    <row r="117" spans="1:10" outlineLevel="1">
      <c r="A117">
        <v>3</v>
      </c>
      <c r="B117" s="477" t="s">
        <v>1487</v>
      </c>
      <c r="C117" s="477" t="b">
        <v>1</v>
      </c>
      <c r="D117" s="477" t="b">
        <v>1</v>
      </c>
      <c r="E117" s="477">
        <v>1</v>
      </c>
      <c r="F117" s="477">
        <v>5.0000000000000004E-6</v>
      </c>
      <c r="G117" s="477" t="s">
        <v>34</v>
      </c>
    </row>
    <row r="118" spans="1:10" outlineLevel="1">
      <c r="A118">
        <v>4</v>
      </c>
      <c r="B118" s="477" t="s">
        <v>1488</v>
      </c>
      <c r="C118" s="477" t="b">
        <v>1</v>
      </c>
      <c r="D118" s="477" t="b">
        <v>1</v>
      </c>
      <c r="E118" s="477">
        <v>2</v>
      </c>
      <c r="F118" s="477" t="s">
        <v>34</v>
      </c>
      <c r="G118" s="477">
        <v>0.3</v>
      </c>
    </row>
    <row r="119" spans="1:10" outlineLevel="1">
      <c r="A119">
        <v>5</v>
      </c>
      <c r="B119" s="477" t="s">
        <v>1489</v>
      </c>
      <c r="C119" s="477" t="b">
        <v>1</v>
      </c>
      <c r="D119" s="477" t="b">
        <v>1</v>
      </c>
      <c r="E119" s="477">
        <v>2</v>
      </c>
      <c r="F119" s="477" t="s">
        <v>34</v>
      </c>
      <c r="G119" s="477">
        <v>0.7</v>
      </c>
    </row>
    <row r="121" spans="1:10">
      <c r="A121" s="191" t="s">
        <v>933</v>
      </c>
      <c r="B121" s="16"/>
      <c r="C121" t="s">
        <v>932</v>
      </c>
    </row>
    <row r="122" spans="1:10" outlineLevel="1">
      <c r="C122" s="182" t="s">
        <v>1245</v>
      </c>
      <c r="D122" s="182" t="s">
        <v>876</v>
      </c>
      <c r="E122" s="179" t="s">
        <v>1245</v>
      </c>
      <c r="F122" s="179"/>
      <c r="G122" s="179"/>
      <c r="H122" s="179" t="s">
        <v>876</v>
      </c>
      <c r="I122" s="179"/>
      <c r="J122" s="179"/>
    </row>
    <row r="123" spans="1:10" ht="94.5" outlineLevel="1">
      <c r="C123" s="175" t="s">
        <v>860</v>
      </c>
      <c r="D123" s="174"/>
      <c r="E123" s="175" t="s">
        <v>862</v>
      </c>
      <c r="F123" s="175" t="s">
        <v>863</v>
      </c>
      <c r="G123" s="175" t="s">
        <v>864</v>
      </c>
      <c r="H123" s="175" t="s">
        <v>862</v>
      </c>
      <c r="I123" s="175" t="s">
        <v>863</v>
      </c>
      <c r="J123" s="175" t="s">
        <v>864</v>
      </c>
    </row>
    <row r="124" spans="1:10" outlineLevel="1">
      <c r="B124" s="32" t="s">
        <v>861</v>
      </c>
      <c r="C124" s="174"/>
      <c r="D124" s="174"/>
      <c r="E124" s="343">
        <v>0.5</v>
      </c>
      <c r="F124" s="343">
        <v>0.85</v>
      </c>
      <c r="G124" s="343">
        <v>1</v>
      </c>
      <c r="H124" s="343">
        <v>0.5</v>
      </c>
      <c r="I124" s="343">
        <v>0.85</v>
      </c>
      <c r="J124" s="343">
        <v>1</v>
      </c>
    </row>
    <row r="125" spans="1:10" outlineLevel="1">
      <c r="A125">
        <v>1</v>
      </c>
      <c r="B125" t="s">
        <v>857</v>
      </c>
      <c r="C125" s="344">
        <v>0.02</v>
      </c>
      <c r="D125" s="344">
        <v>0.11</v>
      </c>
      <c r="E125" s="345">
        <f t="shared" ref="E125:G127" si="44">$C125*E$124</f>
        <v>0.01</v>
      </c>
      <c r="F125" s="346">
        <f t="shared" si="44"/>
        <v>1.7000000000000001E-2</v>
      </c>
      <c r="G125" s="347">
        <f t="shared" si="44"/>
        <v>0.02</v>
      </c>
      <c r="H125" s="345">
        <f t="shared" ref="H125:J127" si="45">$D125*H$124</f>
        <v>5.5E-2</v>
      </c>
      <c r="I125" s="346">
        <f t="shared" si="45"/>
        <v>9.35E-2</v>
      </c>
      <c r="J125" s="347">
        <f t="shared" si="45"/>
        <v>0.11</v>
      </c>
    </row>
    <row r="126" spans="1:10" outlineLevel="1">
      <c r="A126">
        <v>2</v>
      </c>
      <c r="B126" t="s">
        <v>858</v>
      </c>
      <c r="C126" s="344">
        <v>-0.06</v>
      </c>
      <c r="D126" s="344">
        <v>0.01</v>
      </c>
      <c r="E126" s="348">
        <f t="shared" si="44"/>
        <v>-0.03</v>
      </c>
      <c r="F126" s="174">
        <f t="shared" si="44"/>
        <v>-5.0999999999999997E-2</v>
      </c>
      <c r="G126" s="349">
        <f t="shared" si="44"/>
        <v>-0.06</v>
      </c>
      <c r="H126" s="348">
        <f t="shared" si="45"/>
        <v>5.0000000000000001E-3</v>
      </c>
      <c r="I126" s="174">
        <f t="shared" si="45"/>
        <v>8.5000000000000006E-3</v>
      </c>
      <c r="J126" s="349">
        <f t="shared" si="45"/>
        <v>0.01</v>
      </c>
    </row>
    <row r="127" spans="1:10" outlineLevel="1">
      <c r="A127">
        <v>3</v>
      </c>
      <c r="B127" t="s">
        <v>859</v>
      </c>
      <c r="C127" s="344">
        <v>0.1</v>
      </c>
      <c r="D127" s="344">
        <v>0.2</v>
      </c>
      <c r="E127" s="350">
        <f t="shared" si="44"/>
        <v>0.05</v>
      </c>
      <c r="F127" s="351">
        <f t="shared" si="44"/>
        <v>8.5000000000000006E-2</v>
      </c>
      <c r="G127" s="352">
        <f t="shared" si="44"/>
        <v>0.1</v>
      </c>
      <c r="H127" s="350">
        <f t="shared" si="45"/>
        <v>0.1</v>
      </c>
      <c r="I127" s="351">
        <f t="shared" si="45"/>
        <v>0.17</v>
      </c>
      <c r="J127" s="352">
        <f t="shared" si="45"/>
        <v>0.2</v>
      </c>
    </row>
    <row r="128" spans="1:10" outlineLevel="1"/>
    <row r="129" spans="1:192">
      <c r="BX129" t="s">
        <v>1185</v>
      </c>
      <c r="CE129" t="s">
        <v>1185</v>
      </c>
    </row>
    <row r="130" spans="1:192" ht="17.25">
      <c r="A130" s="226" t="s">
        <v>1191</v>
      </c>
      <c r="X130" s="16" t="str">
        <f>"Grazing Intensity (BBB &amp; Mat) for TOL:"&amp;D.TOLDesc</f>
        <v xml:space="preserve">Grazing Intensity (BBB &amp; Mat) for TOL:Win </v>
      </c>
      <c r="AS130" s="16" t="str">
        <f>"GI (BBT) for TOL:"&amp;D.TOLDesc</f>
        <v xml:space="preserve">GI (BBT) for TOL:Win </v>
      </c>
      <c r="BO130" s="170" t="str">
        <f>"GI - SW Victoria BBB (&amp;Mat) for TOL:"&amp;D.TOLDesc</f>
        <v xml:space="preserve">GI - SW Victoria BBB (&amp;Mat) for TOL:Win </v>
      </c>
      <c r="BP130" s="147"/>
      <c r="BQ130" s="147"/>
      <c r="BR130" s="147"/>
      <c r="BS130" s="147"/>
      <c r="BT130" s="147"/>
      <c r="BU130" s="147"/>
      <c r="BV130" s="147"/>
      <c r="BW130" s="147"/>
      <c r="BX130" s="147"/>
      <c r="BY130" s="147"/>
      <c r="BZ130" s="147"/>
      <c r="CA130" s="147"/>
      <c r="CB130" s="171"/>
      <c r="CC130" s="147"/>
      <c r="CD130" s="147"/>
      <c r="CE130" s="147"/>
      <c r="CF130" s="147"/>
      <c r="CG130" s="147"/>
      <c r="CH130" s="147"/>
      <c r="CI130" s="171"/>
      <c r="CJ130" s="172" t="str">
        <f>"GI - SW Victoria BBT for TOL:"&amp;D.TOLDesc</f>
        <v xml:space="preserve">GI - SW Victoria BBT for TOL:Win </v>
      </c>
      <c r="CK130" s="147"/>
      <c r="CL130" s="147"/>
      <c r="CM130" s="147"/>
      <c r="CN130" s="147"/>
      <c r="CO130" s="147"/>
      <c r="CP130" s="147"/>
      <c r="CQ130" s="147"/>
      <c r="CR130" s="147"/>
      <c r="CS130" s="147"/>
      <c r="CT130" s="147"/>
      <c r="CU130" s="147"/>
      <c r="CV130" s="147"/>
      <c r="CW130" s="173"/>
      <c r="CX130" s="147"/>
      <c r="CY130" s="147"/>
      <c r="CZ130" s="147"/>
      <c r="DA130" s="147"/>
      <c r="DB130" s="147"/>
      <c r="DC130" s="147"/>
      <c r="DD130" s="173"/>
      <c r="DE130" s="170" t="str">
        <f>"GI - Great Southern BBB (&amp;Mat) for TOL:"&amp;D.TOLDesc</f>
        <v xml:space="preserve">GI - Great Southern BBB (&amp;Mat) for TOL:Win </v>
      </c>
      <c r="DF130" s="147"/>
      <c r="DG130" s="147"/>
      <c r="DH130" s="147"/>
      <c r="DI130" s="147"/>
      <c r="DJ130" s="147"/>
      <c r="DK130" s="147"/>
      <c r="DL130" s="147"/>
      <c r="DM130" s="147"/>
      <c r="DN130" s="147"/>
      <c r="DO130" s="147"/>
      <c r="DP130" s="147"/>
      <c r="DQ130" s="147"/>
      <c r="DR130" s="171"/>
      <c r="DS130" s="147"/>
      <c r="DT130" s="147"/>
      <c r="DU130" s="147"/>
      <c r="DV130" s="147"/>
      <c r="DW130" s="147"/>
      <c r="DX130" s="147"/>
      <c r="DY130" s="171"/>
      <c r="DZ130" s="172" t="str">
        <f>"GI - Great Southern BBT for TOL:"&amp;D.TOLDesc</f>
        <v xml:space="preserve">GI - Great Southern BBT for TOL:Win </v>
      </c>
      <c r="EA130" s="147"/>
      <c r="EB130" s="147"/>
      <c r="EC130" s="147"/>
      <c r="ED130" s="147"/>
      <c r="EE130" s="147"/>
      <c r="EF130" s="147"/>
      <c r="EG130" s="147"/>
      <c r="EH130" s="147"/>
      <c r="EI130" s="147"/>
      <c r="EJ130" s="147"/>
      <c r="EK130" s="147"/>
      <c r="EL130" s="147"/>
      <c r="EM130" s="173"/>
      <c r="EN130" s="147"/>
      <c r="EO130" s="147"/>
      <c r="EP130" s="147"/>
      <c r="EQ130" s="147"/>
      <c r="ER130" s="147"/>
      <c r="ES130" s="147"/>
      <c r="ET130" s="173"/>
      <c r="EU130" s="170" t="str">
        <f>"GI - Central Wheatbelt BBB (&amp;Mat) for TOL:"&amp;D.TOLDesc</f>
        <v xml:space="preserve">GI - Central Wheatbelt BBB (&amp;Mat) for TOL:Win </v>
      </c>
      <c r="EV130" s="147"/>
      <c r="EW130" s="147"/>
      <c r="EX130" s="147"/>
      <c r="EY130" s="147"/>
      <c r="EZ130" s="147"/>
      <c r="FA130" s="147"/>
      <c r="FB130" s="147"/>
      <c r="FC130" s="147"/>
      <c r="FD130" s="147"/>
      <c r="FE130" s="147"/>
      <c r="FF130" s="147"/>
      <c r="FG130" s="147"/>
      <c r="FH130" s="171"/>
      <c r="FI130" s="147"/>
      <c r="FJ130" s="147"/>
      <c r="FK130" s="147"/>
      <c r="FL130" s="147"/>
      <c r="FM130" s="147"/>
      <c r="FN130" s="147"/>
      <c r="FO130" s="171"/>
      <c r="FP130" s="170" t="str">
        <f>"GI - Central Wheatbelt BBT for TOL:"&amp;D.TOLDesc</f>
        <v xml:space="preserve">GI - Central Wheatbelt BBT for TOL:Win </v>
      </c>
      <c r="FQ130" s="147"/>
      <c r="FR130" s="147"/>
      <c r="FS130" s="147"/>
      <c r="FT130" s="147"/>
      <c r="FU130" s="147"/>
      <c r="FV130" s="147"/>
      <c r="FW130" s="147"/>
      <c r="FX130" s="147"/>
      <c r="FY130" s="147"/>
      <c r="FZ130" s="147"/>
      <c r="GA130" s="147"/>
      <c r="GB130" s="147"/>
      <c r="GC130" s="173"/>
      <c r="GD130" s="147"/>
      <c r="GE130" s="147"/>
      <c r="GF130" s="147"/>
      <c r="GG130" s="147"/>
      <c r="GH130" s="147"/>
      <c r="GI130" s="147"/>
      <c r="GJ130" s="173"/>
    </row>
    <row r="131" spans="1:192" ht="132.75" outlineLevel="1">
      <c r="A131" s="174"/>
      <c r="B131" s="174"/>
      <c r="C131" s="175" t="s">
        <v>872</v>
      </c>
      <c r="D131" s="175" t="s">
        <v>873</v>
      </c>
      <c r="E131" s="175" t="s">
        <v>1252</v>
      </c>
      <c r="F131" s="175" t="s">
        <v>289</v>
      </c>
      <c r="G131" s="175" t="s">
        <v>290</v>
      </c>
      <c r="H131" s="175" t="s">
        <v>1009</v>
      </c>
      <c r="I131" s="175" t="s">
        <v>1004</v>
      </c>
      <c r="J131" s="175" t="s">
        <v>1010</v>
      </c>
      <c r="K131" s="175" t="s">
        <v>1008</v>
      </c>
      <c r="L131" s="175" t="s">
        <v>871</v>
      </c>
      <c r="M131" s="175" t="s">
        <v>1077</v>
      </c>
      <c r="N131" s="175" t="s">
        <v>397</v>
      </c>
      <c r="O131" s="175" t="s">
        <v>1684</v>
      </c>
      <c r="P131" s="175" t="s">
        <v>1685</v>
      </c>
      <c r="Q131" s="174"/>
      <c r="X131" s="30" t="s">
        <v>902</v>
      </c>
      <c r="Y131" s="30" t="s">
        <v>903</v>
      </c>
      <c r="Z131" s="30" t="s">
        <v>904</v>
      </c>
      <c r="AA131" s="30" t="s">
        <v>905</v>
      </c>
      <c r="AB131" s="30" t="s">
        <v>906</v>
      </c>
      <c r="AC131" s="30" t="s">
        <v>907</v>
      </c>
      <c r="AD131" s="30" t="s">
        <v>908</v>
      </c>
      <c r="AE131" s="30" t="s">
        <v>902</v>
      </c>
      <c r="AF131" s="30" t="s">
        <v>903</v>
      </c>
      <c r="AG131" s="30" t="s">
        <v>904</v>
      </c>
      <c r="AH131" s="30" t="s">
        <v>905</v>
      </c>
      <c r="AI131" s="30" t="s">
        <v>906</v>
      </c>
      <c r="AJ131" s="30" t="s">
        <v>907</v>
      </c>
      <c r="AK131" s="30" t="s">
        <v>908</v>
      </c>
      <c r="AL131" s="30" t="s">
        <v>902</v>
      </c>
      <c r="AM131" s="30" t="s">
        <v>903</v>
      </c>
      <c r="AN131" s="30" t="s">
        <v>904</v>
      </c>
      <c r="AO131" s="30" t="s">
        <v>905</v>
      </c>
      <c r="AP131" s="30" t="s">
        <v>906</v>
      </c>
      <c r="AQ131" s="30" t="s">
        <v>907</v>
      </c>
      <c r="AR131" s="30" t="s">
        <v>908</v>
      </c>
      <c r="AS131" s="30" t="s">
        <v>902</v>
      </c>
      <c r="AT131" s="30" t="s">
        <v>903</v>
      </c>
      <c r="AU131" s="30" t="s">
        <v>904</v>
      </c>
      <c r="AV131" s="30" t="s">
        <v>905</v>
      </c>
      <c r="AW131" s="30" t="s">
        <v>906</v>
      </c>
      <c r="AX131" s="30" t="s">
        <v>907</v>
      </c>
      <c r="AY131" s="30" t="s">
        <v>908</v>
      </c>
      <c r="AZ131" s="30" t="s">
        <v>902</v>
      </c>
      <c r="BA131" s="30" t="s">
        <v>903</v>
      </c>
      <c r="BB131" s="30" t="s">
        <v>904</v>
      </c>
      <c r="BC131" s="30" t="s">
        <v>905</v>
      </c>
      <c r="BD131" s="30" t="s">
        <v>906</v>
      </c>
      <c r="BE131" s="30" t="s">
        <v>907</v>
      </c>
      <c r="BF131" s="30" t="s">
        <v>908</v>
      </c>
      <c r="BG131" s="30" t="s">
        <v>902</v>
      </c>
      <c r="BH131" s="30" t="s">
        <v>903</v>
      </c>
      <c r="BI131" s="30" t="s">
        <v>904</v>
      </c>
      <c r="BJ131" s="30" t="s">
        <v>905</v>
      </c>
      <c r="BK131" s="30" t="s">
        <v>906</v>
      </c>
      <c r="BL131" s="30" t="s">
        <v>907</v>
      </c>
      <c r="BM131" s="30" t="s">
        <v>908</v>
      </c>
      <c r="BO131" s="159" t="s">
        <v>902</v>
      </c>
      <c r="BP131" s="30" t="s">
        <v>903</v>
      </c>
      <c r="BQ131" s="30" t="s">
        <v>904</v>
      </c>
      <c r="BR131" s="30" t="s">
        <v>905</v>
      </c>
      <c r="BS131" s="30" t="s">
        <v>906</v>
      </c>
      <c r="BT131" s="30" t="s">
        <v>907</v>
      </c>
      <c r="BU131" s="167" t="s">
        <v>908</v>
      </c>
      <c r="BV131" s="30" t="s">
        <v>902</v>
      </c>
      <c r="BW131" s="30" t="s">
        <v>903</v>
      </c>
      <c r="BX131" s="30" t="s">
        <v>904</v>
      </c>
      <c r="BY131" s="30" t="s">
        <v>905</v>
      </c>
      <c r="BZ131" s="30" t="s">
        <v>906</v>
      </c>
      <c r="CA131" s="30" t="s">
        <v>907</v>
      </c>
      <c r="CB131" s="167" t="s">
        <v>908</v>
      </c>
      <c r="CC131" s="30" t="s">
        <v>902</v>
      </c>
      <c r="CD131" s="30" t="s">
        <v>903</v>
      </c>
      <c r="CE131" s="30" t="s">
        <v>904</v>
      </c>
      <c r="CF131" s="30" t="s">
        <v>905</v>
      </c>
      <c r="CG131" s="30" t="s">
        <v>906</v>
      </c>
      <c r="CH131" s="30" t="s">
        <v>907</v>
      </c>
      <c r="CI131" s="163" t="s">
        <v>908</v>
      </c>
      <c r="CJ131" s="159" t="s">
        <v>902</v>
      </c>
      <c r="CK131" s="30" t="s">
        <v>903</v>
      </c>
      <c r="CL131" s="30" t="s">
        <v>904</v>
      </c>
      <c r="CM131" s="30" t="s">
        <v>905</v>
      </c>
      <c r="CN131" s="30" t="s">
        <v>906</v>
      </c>
      <c r="CO131" s="30" t="s">
        <v>907</v>
      </c>
      <c r="CP131" s="167" t="s">
        <v>908</v>
      </c>
      <c r="CQ131" s="30" t="s">
        <v>902</v>
      </c>
      <c r="CR131" s="30" t="s">
        <v>903</v>
      </c>
      <c r="CS131" s="30" t="s">
        <v>904</v>
      </c>
      <c r="CT131" s="30" t="s">
        <v>905</v>
      </c>
      <c r="CU131" s="30" t="s">
        <v>906</v>
      </c>
      <c r="CV131" s="30" t="s">
        <v>907</v>
      </c>
      <c r="CW131" s="167" t="s">
        <v>908</v>
      </c>
      <c r="CX131" s="30" t="s">
        <v>902</v>
      </c>
      <c r="CY131" s="30" t="s">
        <v>903</v>
      </c>
      <c r="CZ131" s="30" t="s">
        <v>904</v>
      </c>
      <c r="DA131" s="30" t="s">
        <v>905</v>
      </c>
      <c r="DB131" s="30" t="s">
        <v>906</v>
      </c>
      <c r="DC131" s="30" t="s">
        <v>907</v>
      </c>
      <c r="DD131" s="163" t="s">
        <v>908</v>
      </c>
      <c r="DE131" s="159" t="s">
        <v>902</v>
      </c>
      <c r="DF131" s="30" t="s">
        <v>903</v>
      </c>
      <c r="DG131" s="30" t="s">
        <v>904</v>
      </c>
      <c r="DH131" s="30" t="s">
        <v>905</v>
      </c>
      <c r="DI131" s="30" t="s">
        <v>906</v>
      </c>
      <c r="DJ131" s="30" t="s">
        <v>907</v>
      </c>
      <c r="DK131" s="167" t="s">
        <v>908</v>
      </c>
      <c r="DL131" s="30" t="s">
        <v>902</v>
      </c>
      <c r="DM131" s="30" t="s">
        <v>903</v>
      </c>
      <c r="DN131" s="30" t="s">
        <v>904</v>
      </c>
      <c r="DO131" s="30" t="s">
        <v>905</v>
      </c>
      <c r="DP131" s="30" t="s">
        <v>906</v>
      </c>
      <c r="DQ131" s="30" t="s">
        <v>907</v>
      </c>
      <c r="DR131" s="167" t="s">
        <v>908</v>
      </c>
      <c r="DS131" s="30" t="s">
        <v>902</v>
      </c>
      <c r="DT131" s="30" t="s">
        <v>903</v>
      </c>
      <c r="DU131" s="30" t="s">
        <v>904</v>
      </c>
      <c r="DV131" s="30" t="s">
        <v>905</v>
      </c>
      <c r="DW131" s="30" t="s">
        <v>906</v>
      </c>
      <c r="DX131" s="30" t="s">
        <v>907</v>
      </c>
      <c r="DY131" s="163" t="s">
        <v>908</v>
      </c>
      <c r="DZ131" s="159" t="s">
        <v>902</v>
      </c>
      <c r="EA131" s="30" t="s">
        <v>903</v>
      </c>
      <c r="EB131" s="30" t="s">
        <v>904</v>
      </c>
      <c r="EC131" s="30" t="s">
        <v>905</v>
      </c>
      <c r="ED131" s="30" t="s">
        <v>906</v>
      </c>
      <c r="EE131" s="30" t="s">
        <v>907</v>
      </c>
      <c r="EF131" s="167" t="s">
        <v>908</v>
      </c>
      <c r="EG131" s="30" t="s">
        <v>902</v>
      </c>
      <c r="EH131" s="30" t="s">
        <v>903</v>
      </c>
      <c r="EI131" s="30" t="s">
        <v>904</v>
      </c>
      <c r="EJ131" s="30" t="s">
        <v>905</v>
      </c>
      <c r="EK131" s="30" t="s">
        <v>906</v>
      </c>
      <c r="EL131" s="30" t="s">
        <v>907</v>
      </c>
      <c r="EM131" s="167" t="s">
        <v>908</v>
      </c>
      <c r="EN131" s="30" t="s">
        <v>902</v>
      </c>
      <c r="EO131" s="30" t="s">
        <v>903</v>
      </c>
      <c r="EP131" s="30" t="s">
        <v>904</v>
      </c>
      <c r="EQ131" s="30" t="s">
        <v>905</v>
      </c>
      <c r="ER131" s="30" t="s">
        <v>906</v>
      </c>
      <c r="ES131" s="30" t="s">
        <v>907</v>
      </c>
      <c r="ET131" s="163" t="s">
        <v>908</v>
      </c>
      <c r="EU131" s="159" t="s">
        <v>902</v>
      </c>
      <c r="EV131" s="30" t="s">
        <v>903</v>
      </c>
      <c r="EW131" s="30" t="s">
        <v>904</v>
      </c>
      <c r="EX131" s="30" t="s">
        <v>905</v>
      </c>
      <c r="EY131" s="30" t="s">
        <v>906</v>
      </c>
      <c r="EZ131" s="30" t="s">
        <v>907</v>
      </c>
      <c r="FA131" s="167" t="s">
        <v>908</v>
      </c>
      <c r="FB131" s="30" t="s">
        <v>902</v>
      </c>
      <c r="FC131" s="30" t="s">
        <v>903</v>
      </c>
      <c r="FD131" s="30" t="s">
        <v>904</v>
      </c>
      <c r="FE131" s="30" t="s">
        <v>905</v>
      </c>
      <c r="FF131" s="30" t="s">
        <v>906</v>
      </c>
      <c r="FG131" s="30" t="s">
        <v>907</v>
      </c>
      <c r="FH131" s="167" t="s">
        <v>908</v>
      </c>
      <c r="FI131" s="30" t="s">
        <v>902</v>
      </c>
      <c r="FJ131" s="30" t="s">
        <v>903</v>
      </c>
      <c r="FK131" s="30" t="s">
        <v>904</v>
      </c>
      <c r="FL131" s="30" t="s">
        <v>905</v>
      </c>
      <c r="FM131" s="30" t="s">
        <v>906</v>
      </c>
      <c r="FN131" s="30" t="s">
        <v>907</v>
      </c>
      <c r="FO131" s="163" t="s">
        <v>908</v>
      </c>
      <c r="FP131" s="159" t="s">
        <v>902</v>
      </c>
      <c r="FQ131" s="30" t="s">
        <v>903</v>
      </c>
      <c r="FR131" s="30" t="s">
        <v>904</v>
      </c>
      <c r="FS131" s="30" t="s">
        <v>905</v>
      </c>
      <c r="FT131" s="30" t="s">
        <v>906</v>
      </c>
      <c r="FU131" s="30" t="s">
        <v>907</v>
      </c>
      <c r="FV131" s="167" t="s">
        <v>908</v>
      </c>
      <c r="FW131" s="30" t="s">
        <v>902</v>
      </c>
      <c r="FX131" s="30" t="s">
        <v>903</v>
      </c>
      <c r="FY131" s="30" t="s">
        <v>904</v>
      </c>
      <c r="FZ131" s="30" t="s">
        <v>905</v>
      </c>
      <c r="GA131" s="30" t="s">
        <v>906</v>
      </c>
      <c r="GB131" s="30" t="s">
        <v>907</v>
      </c>
      <c r="GC131" s="167" t="s">
        <v>908</v>
      </c>
      <c r="GD131" s="30" t="s">
        <v>902</v>
      </c>
      <c r="GE131" s="30" t="s">
        <v>903</v>
      </c>
      <c r="GF131" s="30" t="s">
        <v>904</v>
      </c>
      <c r="GG131" s="30" t="s">
        <v>905</v>
      </c>
      <c r="GH131" s="30" t="s">
        <v>906</v>
      </c>
      <c r="GI131" s="30" t="s">
        <v>907</v>
      </c>
      <c r="GJ131" s="163" t="s">
        <v>908</v>
      </c>
    </row>
    <row r="132" spans="1:192" ht="36" outlineLevel="1">
      <c r="A132" s="174"/>
      <c r="B132" s="174"/>
      <c r="C132" s="176" t="s">
        <v>875</v>
      </c>
      <c r="D132" s="177" t="s">
        <v>874</v>
      </c>
      <c r="E132" s="177"/>
      <c r="F132" s="178"/>
      <c r="G132" s="178"/>
      <c r="H132" s="178"/>
      <c r="I132" s="178"/>
      <c r="J132" s="178"/>
      <c r="K132" s="178"/>
      <c r="L132" s="178"/>
      <c r="M132" s="178"/>
      <c r="N132" s="178"/>
      <c r="O132" s="179"/>
      <c r="P132" s="179"/>
      <c r="Q132" s="174"/>
      <c r="X132" s="129" t="s">
        <v>1186</v>
      </c>
      <c r="Y132" s="130"/>
      <c r="Z132" s="130"/>
      <c r="AA132" s="130"/>
      <c r="AB132" s="130"/>
      <c r="AC132" s="130"/>
      <c r="AD132" s="130"/>
      <c r="AE132" s="129" t="s">
        <v>1187</v>
      </c>
      <c r="AF132" s="130"/>
      <c r="AG132" s="130"/>
      <c r="AH132" s="130"/>
      <c r="AI132" s="130"/>
      <c r="AJ132" s="130"/>
      <c r="AK132" s="130"/>
      <c r="AL132" s="129" t="s">
        <v>1188</v>
      </c>
      <c r="AM132" s="130"/>
      <c r="AN132" s="130"/>
      <c r="AO132" s="130"/>
      <c r="AP132" s="130"/>
      <c r="AQ132" s="130"/>
      <c r="AR132" s="130"/>
      <c r="AS132" s="129" t="s">
        <v>1186</v>
      </c>
      <c r="AT132" s="130"/>
      <c r="AU132" s="130"/>
      <c r="AV132" s="130"/>
      <c r="AW132" s="130"/>
      <c r="AX132" s="130"/>
      <c r="AY132" s="130"/>
      <c r="AZ132" s="129" t="s">
        <v>1187</v>
      </c>
      <c r="BA132" s="130"/>
      <c r="BB132" s="130"/>
      <c r="BC132" s="130"/>
      <c r="BD132" s="130"/>
      <c r="BE132" s="130"/>
      <c r="BF132" s="130"/>
      <c r="BG132" s="129" t="s">
        <v>1188</v>
      </c>
      <c r="BH132" s="130"/>
      <c r="BI132" s="130"/>
      <c r="BJ132" s="130"/>
      <c r="BK132" s="130"/>
      <c r="BL132" s="130"/>
      <c r="BM132" s="130"/>
      <c r="BO132" s="160" t="s">
        <v>1186</v>
      </c>
      <c r="BP132" s="130"/>
      <c r="BQ132" s="130"/>
      <c r="BR132" s="130"/>
      <c r="BS132" s="130"/>
      <c r="BT132" s="130"/>
      <c r="BU132" s="168"/>
      <c r="BV132" s="129" t="s">
        <v>1187</v>
      </c>
      <c r="BW132" s="130"/>
      <c r="BX132" s="130"/>
      <c r="BY132" s="130"/>
      <c r="BZ132" s="130"/>
      <c r="CA132" s="130"/>
      <c r="CB132" s="168"/>
      <c r="CC132" s="129" t="s">
        <v>1188</v>
      </c>
      <c r="CD132" s="130"/>
      <c r="CE132" s="130"/>
      <c r="CF132" s="130"/>
      <c r="CG132" s="130"/>
      <c r="CH132" s="130"/>
      <c r="CI132" s="164"/>
      <c r="CJ132" s="160" t="s">
        <v>1186</v>
      </c>
      <c r="CK132" s="130"/>
      <c r="CL132" s="130"/>
      <c r="CM132" s="130"/>
      <c r="CN132" s="130"/>
      <c r="CO132" s="130"/>
      <c r="CP132" s="168"/>
      <c r="CQ132" s="129" t="s">
        <v>1187</v>
      </c>
      <c r="CR132" s="130"/>
      <c r="CS132" s="130"/>
      <c r="CT132" s="130"/>
      <c r="CU132" s="130"/>
      <c r="CV132" s="130"/>
      <c r="CW132" s="168"/>
      <c r="CX132" s="129" t="s">
        <v>1188</v>
      </c>
      <c r="CY132" s="130"/>
      <c r="CZ132" s="130"/>
      <c r="DA132" s="130"/>
      <c r="DB132" s="130"/>
      <c r="DC132" s="130"/>
      <c r="DD132" s="164"/>
      <c r="DE132" s="160" t="s">
        <v>1186</v>
      </c>
      <c r="DF132" s="130"/>
      <c r="DG132" s="130"/>
      <c r="DH132" s="130"/>
      <c r="DI132" s="130"/>
      <c r="DJ132" s="130"/>
      <c r="DK132" s="168"/>
      <c r="DL132" s="129" t="s">
        <v>1187</v>
      </c>
      <c r="DM132" s="130"/>
      <c r="DN132" s="130"/>
      <c r="DO132" s="130"/>
      <c r="DP132" s="130"/>
      <c r="DQ132" s="130"/>
      <c r="DR132" s="168"/>
      <c r="DS132" s="129" t="s">
        <v>1188</v>
      </c>
      <c r="DT132" s="130"/>
      <c r="DU132" s="130"/>
      <c r="DV132" s="130"/>
      <c r="DW132" s="130"/>
      <c r="DX132" s="130"/>
      <c r="DY132" s="164"/>
      <c r="DZ132" s="160" t="s">
        <v>1186</v>
      </c>
      <c r="EA132" s="130"/>
      <c r="EB132" s="130"/>
      <c r="EC132" s="130"/>
      <c r="ED132" s="130"/>
      <c r="EE132" s="130"/>
      <c r="EF132" s="168"/>
      <c r="EG132" s="129" t="s">
        <v>1187</v>
      </c>
      <c r="EH132" s="130"/>
      <c r="EI132" s="130"/>
      <c r="EJ132" s="130"/>
      <c r="EK132" s="130"/>
      <c r="EL132" s="130"/>
      <c r="EM132" s="168"/>
      <c r="EN132" s="129" t="s">
        <v>1188</v>
      </c>
      <c r="EO132" s="130"/>
      <c r="EP132" s="130"/>
      <c r="EQ132" s="130"/>
      <c r="ER132" s="130"/>
      <c r="ES132" s="130"/>
      <c r="ET132" s="164"/>
      <c r="EU132" s="160" t="s">
        <v>1186</v>
      </c>
      <c r="EV132" s="130"/>
      <c r="EW132" s="130"/>
      <c r="EX132" s="130"/>
      <c r="EY132" s="130"/>
      <c r="EZ132" s="130"/>
      <c r="FA132" s="168"/>
      <c r="FB132" s="129" t="s">
        <v>1187</v>
      </c>
      <c r="FC132" s="130"/>
      <c r="FD132" s="130"/>
      <c r="FE132" s="130"/>
      <c r="FF132" s="130"/>
      <c r="FG132" s="130"/>
      <c r="FH132" s="168"/>
      <c r="FI132" s="129" t="s">
        <v>1188</v>
      </c>
      <c r="FJ132" s="130"/>
      <c r="FK132" s="130"/>
      <c r="FL132" s="130"/>
      <c r="FM132" s="130"/>
      <c r="FN132" s="130"/>
      <c r="FO132" s="164"/>
      <c r="FP132" s="160" t="s">
        <v>1186</v>
      </c>
      <c r="FQ132" s="130"/>
      <c r="FR132" s="130"/>
      <c r="FS132" s="130"/>
      <c r="FT132" s="130"/>
      <c r="FU132" s="130"/>
      <c r="FV132" s="168"/>
      <c r="FW132" s="129" t="s">
        <v>1187</v>
      </c>
      <c r="FX132" s="130"/>
      <c r="FY132" s="130"/>
      <c r="FZ132" s="130"/>
      <c r="GA132" s="130"/>
      <c r="GB132" s="130"/>
      <c r="GC132" s="168"/>
      <c r="GD132" s="129" t="s">
        <v>1188</v>
      </c>
      <c r="GE132" s="130"/>
      <c r="GF132" s="130"/>
      <c r="GG132" s="130"/>
      <c r="GH132" s="130"/>
      <c r="GI132" s="130"/>
      <c r="GJ132" s="164"/>
    </row>
    <row r="133" spans="1:192" ht="165" outlineLevel="1">
      <c r="A133" s="174">
        <v>1</v>
      </c>
      <c r="B133" s="174"/>
      <c r="C133" s="342">
        <v>0</v>
      </c>
      <c r="D133" s="180" t="b">
        <v>0</v>
      </c>
      <c r="E133" s="180">
        <v>50</v>
      </c>
      <c r="F133" s="339" t="s">
        <v>1253</v>
      </c>
      <c r="G133" s="340">
        <f>IF(F134="","-",F134-1)</f>
        <v>329</v>
      </c>
      <c r="H133" s="340" t="s">
        <v>34</v>
      </c>
      <c r="I133" s="340">
        <v>0</v>
      </c>
      <c r="J133" s="340">
        <v>0</v>
      </c>
      <c r="K133" s="340">
        <v>0</v>
      </c>
      <c r="L133" s="180">
        <v>0</v>
      </c>
      <c r="M133" s="180">
        <f>15*30</f>
        <v>450</v>
      </c>
      <c r="N133" s="183">
        <v>1</v>
      </c>
      <c r="O133" s="174" t="s">
        <v>877</v>
      </c>
      <c r="P133" s="174" t="s">
        <v>880</v>
      </c>
      <c r="Q133" s="174"/>
      <c r="X133" s="185">
        <v>1</v>
      </c>
      <c r="Y133" s="185">
        <f>X133+3</f>
        <v>4</v>
      </c>
      <c r="Z133" s="185">
        <f t="shared" ref="Z133:AD133" si="46">Y133+3</f>
        <v>7</v>
      </c>
      <c r="AA133" s="185">
        <f t="shared" si="46"/>
        <v>10</v>
      </c>
      <c r="AB133" s="185">
        <f t="shared" si="46"/>
        <v>13</v>
      </c>
      <c r="AC133" s="185">
        <f t="shared" si="46"/>
        <v>16</v>
      </c>
      <c r="AD133" s="185">
        <f t="shared" si="46"/>
        <v>19</v>
      </c>
      <c r="AE133" s="186" t="s">
        <v>895</v>
      </c>
      <c r="AF133" s="186" t="s">
        <v>896</v>
      </c>
      <c r="AG133" s="186" t="s">
        <v>897</v>
      </c>
      <c r="AH133" s="186" t="s">
        <v>898</v>
      </c>
      <c r="AI133" s="186" t="s">
        <v>899</v>
      </c>
      <c r="AJ133" s="186" t="s">
        <v>900</v>
      </c>
      <c r="AK133" s="186" t="s">
        <v>901</v>
      </c>
      <c r="AL133" s="186" t="s">
        <v>895</v>
      </c>
      <c r="AM133" s="186" t="s">
        <v>896</v>
      </c>
      <c r="AN133" s="186" t="s">
        <v>897</v>
      </c>
      <c r="AO133" s="186" t="s">
        <v>898</v>
      </c>
      <c r="AP133" s="186" t="s">
        <v>899</v>
      </c>
      <c r="AQ133" s="186" t="s">
        <v>900</v>
      </c>
      <c r="AR133" s="186" t="s">
        <v>901</v>
      </c>
      <c r="AS133" s="185">
        <v>1</v>
      </c>
      <c r="AT133" s="185">
        <f>AS133+3</f>
        <v>4</v>
      </c>
      <c r="AU133" s="185">
        <f t="shared" ref="AU133:AY133" si="47">AT133+3</f>
        <v>7</v>
      </c>
      <c r="AV133" s="185">
        <f t="shared" si="47"/>
        <v>10</v>
      </c>
      <c r="AW133" s="185">
        <f t="shared" si="47"/>
        <v>13</v>
      </c>
      <c r="AX133" s="185">
        <f t="shared" si="47"/>
        <v>16</v>
      </c>
      <c r="AY133" s="185">
        <f t="shared" si="47"/>
        <v>19</v>
      </c>
      <c r="AZ133" s="186" t="s">
        <v>895</v>
      </c>
      <c r="BA133" s="186" t="s">
        <v>896</v>
      </c>
      <c r="BB133" s="186" t="s">
        <v>897</v>
      </c>
      <c r="BC133" s="186" t="s">
        <v>898</v>
      </c>
      <c r="BD133" s="186" t="s">
        <v>899</v>
      </c>
      <c r="BE133" s="186" t="s">
        <v>900</v>
      </c>
      <c r="BF133" s="186" t="s">
        <v>901</v>
      </c>
      <c r="BG133" s="186" t="s">
        <v>895</v>
      </c>
      <c r="BH133" s="186" t="s">
        <v>896</v>
      </c>
      <c r="BI133" s="186" t="s">
        <v>897</v>
      </c>
      <c r="BJ133" s="186" t="s">
        <v>898</v>
      </c>
      <c r="BK133" s="186" t="s">
        <v>899</v>
      </c>
      <c r="BL133" s="186" t="s">
        <v>900</v>
      </c>
      <c r="BM133" s="186" t="s">
        <v>901</v>
      </c>
      <c r="BO133" s="161">
        <v>1</v>
      </c>
      <c r="BP133" s="162">
        <v>4</v>
      </c>
      <c r="BQ133" s="162">
        <v>7</v>
      </c>
      <c r="BR133" s="162">
        <v>10</v>
      </c>
      <c r="BS133" s="162">
        <v>13</v>
      </c>
      <c r="BT133" s="162">
        <v>16</v>
      </c>
      <c r="BU133" s="169">
        <v>19</v>
      </c>
      <c r="BV133" s="162" t="s">
        <v>895</v>
      </c>
      <c r="BW133" s="162" t="s">
        <v>896</v>
      </c>
      <c r="BX133" s="162" t="s">
        <v>897</v>
      </c>
      <c r="BY133" s="162" t="s">
        <v>898</v>
      </c>
      <c r="BZ133" s="162" t="s">
        <v>899</v>
      </c>
      <c r="CA133" s="162" t="s">
        <v>900</v>
      </c>
      <c r="CB133" s="169" t="s">
        <v>901</v>
      </c>
      <c r="CC133" s="162" t="s">
        <v>895</v>
      </c>
      <c r="CD133" s="162" t="s">
        <v>896</v>
      </c>
      <c r="CE133" s="162" t="s">
        <v>897</v>
      </c>
      <c r="CF133" s="162" t="s">
        <v>898</v>
      </c>
      <c r="CG133" s="162" t="s">
        <v>899</v>
      </c>
      <c r="CH133" s="162" t="s">
        <v>900</v>
      </c>
      <c r="CI133" s="165" t="s">
        <v>901</v>
      </c>
      <c r="CJ133" s="161">
        <v>1</v>
      </c>
      <c r="CK133" s="162">
        <v>4</v>
      </c>
      <c r="CL133" s="162">
        <v>7</v>
      </c>
      <c r="CM133" s="162">
        <v>10</v>
      </c>
      <c r="CN133" s="162">
        <v>13</v>
      </c>
      <c r="CO133" s="162">
        <v>16</v>
      </c>
      <c r="CP133" s="169">
        <v>19</v>
      </c>
      <c r="CQ133" s="162" t="s">
        <v>895</v>
      </c>
      <c r="CR133" s="162" t="s">
        <v>896</v>
      </c>
      <c r="CS133" s="162" t="s">
        <v>897</v>
      </c>
      <c r="CT133" s="162" t="s">
        <v>898</v>
      </c>
      <c r="CU133" s="162" t="s">
        <v>899</v>
      </c>
      <c r="CV133" s="162" t="s">
        <v>900</v>
      </c>
      <c r="CW133" s="169" t="s">
        <v>901</v>
      </c>
      <c r="CX133" s="162" t="s">
        <v>895</v>
      </c>
      <c r="CY133" s="162" t="s">
        <v>896</v>
      </c>
      <c r="CZ133" s="162" t="s">
        <v>897</v>
      </c>
      <c r="DA133" s="162" t="s">
        <v>898</v>
      </c>
      <c r="DB133" s="162" t="s">
        <v>899</v>
      </c>
      <c r="DC133" s="162" t="s">
        <v>900</v>
      </c>
      <c r="DD133" s="165" t="s">
        <v>901</v>
      </c>
      <c r="DE133" s="161">
        <v>1</v>
      </c>
      <c r="DF133" s="162">
        <v>4</v>
      </c>
      <c r="DG133" s="162">
        <v>7</v>
      </c>
      <c r="DH133" s="162">
        <v>10</v>
      </c>
      <c r="DI133" s="162">
        <v>13</v>
      </c>
      <c r="DJ133" s="162">
        <v>16</v>
      </c>
      <c r="DK133" s="169">
        <v>19</v>
      </c>
      <c r="DL133" s="162" t="s">
        <v>895</v>
      </c>
      <c r="DM133" s="162" t="s">
        <v>896</v>
      </c>
      <c r="DN133" s="162" t="s">
        <v>897</v>
      </c>
      <c r="DO133" s="162" t="s">
        <v>898</v>
      </c>
      <c r="DP133" s="162" t="s">
        <v>899</v>
      </c>
      <c r="DQ133" s="162" t="s">
        <v>900</v>
      </c>
      <c r="DR133" s="169" t="s">
        <v>901</v>
      </c>
      <c r="DS133" s="162" t="s">
        <v>895</v>
      </c>
      <c r="DT133" s="162" t="s">
        <v>896</v>
      </c>
      <c r="DU133" s="162" t="s">
        <v>897</v>
      </c>
      <c r="DV133" s="162" t="s">
        <v>898</v>
      </c>
      <c r="DW133" s="162" t="s">
        <v>899</v>
      </c>
      <c r="DX133" s="162" t="s">
        <v>900</v>
      </c>
      <c r="DY133" s="165" t="s">
        <v>901</v>
      </c>
      <c r="DZ133" s="161">
        <v>1</v>
      </c>
      <c r="EA133" s="162">
        <v>4</v>
      </c>
      <c r="EB133" s="162">
        <v>7</v>
      </c>
      <c r="EC133" s="162">
        <v>10</v>
      </c>
      <c r="ED133" s="162">
        <v>13</v>
      </c>
      <c r="EE133" s="162">
        <v>16</v>
      </c>
      <c r="EF133" s="169">
        <v>19</v>
      </c>
      <c r="EG133" s="162" t="s">
        <v>895</v>
      </c>
      <c r="EH133" s="162" t="s">
        <v>896</v>
      </c>
      <c r="EI133" s="162" t="s">
        <v>897</v>
      </c>
      <c r="EJ133" s="162" t="s">
        <v>898</v>
      </c>
      <c r="EK133" s="162" t="s">
        <v>899</v>
      </c>
      <c r="EL133" s="162" t="s">
        <v>900</v>
      </c>
      <c r="EM133" s="169" t="s">
        <v>901</v>
      </c>
      <c r="EN133" s="162" t="s">
        <v>895</v>
      </c>
      <c r="EO133" s="162" t="s">
        <v>896</v>
      </c>
      <c r="EP133" s="162" t="s">
        <v>897</v>
      </c>
      <c r="EQ133" s="162" t="s">
        <v>898</v>
      </c>
      <c r="ER133" s="162" t="s">
        <v>899</v>
      </c>
      <c r="ES133" s="162" t="s">
        <v>900</v>
      </c>
      <c r="ET133" s="165" t="s">
        <v>901</v>
      </c>
      <c r="EU133" s="161">
        <v>1</v>
      </c>
      <c r="EV133" s="162">
        <v>4</v>
      </c>
      <c r="EW133" s="162">
        <v>7</v>
      </c>
      <c r="EX133" s="162">
        <v>10</v>
      </c>
      <c r="EY133" s="162">
        <v>13</v>
      </c>
      <c r="EZ133" s="162">
        <v>16</v>
      </c>
      <c r="FA133" s="169">
        <v>19</v>
      </c>
      <c r="FB133" s="162" t="s">
        <v>895</v>
      </c>
      <c r="FC133" s="162" t="s">
        <v>896</v>
      </c>
      <c r="FD133" s="162" t="s">
        <v>897</v>
      </c>
      <c r="FE133" s="162" t="s">
        <v>898</v>
      </c>
      <c r="FF133" s="162" t="s">
        <v>899</v>
      </c>
      <c r="FG133" s="162" t="s">
        <v>900</v>
      </c>
      <c r="FH133" s="169" t="s">
        <v>901</v>
      </c>
      <c r="FI133" s="162" t="s">
        <v>895</v>
      </c>
      <c r="FJ133" s="162" t="s">
        <v>896</v>
      </c>
      <c r="FK133" s="162" t="s">
        <v>897</v>
      </c>
      <c r="FL133" s="162" t="s">
        <v>898</v>
      </c>
      <c r="FM133" s="162" t="s">
        <v>899</v>
      </c>
      <c r="FN133" s="162" t="s">
        <v>900</v>
      </c>
      <c r="FO133" s="165" t="s">
        <v>901</v>
      </c>
      <c r="FP133" s="161">
        <v>1</v>
      </c>
      <c r="FQ133" s="162">
        <v>4</v>
      </c>
      <c r="FR133" s="162">
        <v>7</v>
      </c>
      <c r="FS133" s="162">
        <v>10</v>
      </c>
      <c r="FT133" s="162">
        <v>13</v>
      </c>
      <c r="FU133" s="162">
        <v>16</v>
      </c>
      <c r="FV133" s="169">
        <v>19</v>
      </c>
      <c r="FW133" s="162" t="s">
        <v>895</v>
      </c>
      <c r="FX133" s="162" t="s">
        <v>896</v>
      </c>
      <c r="FY133" s="162" t="s">
        <v>897</v>
      </c>
      <c r="FZ133" s="162" t="s">
        <v>898</v>
      </c>
      <c r="GA133" s="162" t="s">
        <v>899</v>
      </c>
      <c r="GB133" s="162" t="s">
        <v>900</v>
      </c>
      <c r="GC133" s="169" t="s">
        <v>901</v>
      </c>
      <c r="GD133" s="162" t="s">
        <v>895</v>
      </c>
      <c r="GE133" s="162" t="s">
        <v>896</v>
      </c>
      <c r="GF133" s="162" t="s">
        <v>897</v>
      </c>
      <c r="GG133" s="162" t="s">
        <v>898</v>
      </c>
      <c r="GH133" s="162" t="s">
        <v>899</v>
      </c>
      <c r="GI133" s="162" t="s">
        <v>900</v>
      </c>
      <c r="GJ133" s="165" t="s">
        <v>901</v>
      </c>
    </row>
    <row r="134" spans="1:192" outlineLevel="1">
      <c r="A134" s="174">
        <v>2</v>
      </c>
      <c r="B134" s="174"/>
      <c r="C134" s="180">
        <v>1</v>
      </c>
      <c r="D134" s="180" t="b">
        <v>0</v>
      </c>
      <c r="E134" s="180">
        <v>55</v>
      </c>
      <c r="F134" s="181">
        <v>330</v>
      </c>
      <c r="G134" s="182">
        <f t="shared" ref="G134:G135" si="48">IF(F135="","-",F135-1)</f>
        <v>729</v>
      </c>
      <c r="H134" s="182" t="s">
        <v>34</v>
      </c>
      <c r="I134" s="182" t="s">
        <v>34</v>
      </c>
      <c r="J134" s="182">
        <v>0</v>
      </c>
      <c r="K134" s="182">
        <v>0</v>
      </c>
      <c r="L134" s="180">
        <v>500</v>
      </c>
      <c r="M134" s="180">
        <f>L134+365</f>
        <v>865</v>
      </c>
      <c r="N134" s="183">
        <v>0</v>
      </c>
      <c r="O134" s="174" t="s">
        <v>878</v>
      </c>
      <c r="P134" s="174" t="s">
        <v>879</v>
      </c>
      <c r="Q134" s="174"/>
      <c r="W134" s="32" t="s">
        <v>909</v>
      </c>
      <c r="X134" s="187" t="s">
        <v>8</v>
      </c>
      <c r="Y134" s="188" t="str">
        <f>X134</f>
        <v>2:3</v>
      </c>
      <c r="Z134" s="188" t="str">
        <f t="shared" ref="Z134:AD134" si="49">Y134</f>
        <v>2:3</v>
      </c>
      <c r="AA134" s="188" t="str">
        <f t="shared" si="49"/>
        <v>2:3</v>
      </c>
      <c r="AB134" s="188" t="str">
        <f t="shared" si="49"/>
        <v>2:3</v>
      </c>
      <c r="AC134" s="188" t="str">
        <f t="shared" si="49"/>
        <v>2:3</v>
      </c>
      <c r="AD134" s="188" t="str">
        <f t="shared" si="49"/>
        <v>2:3</v>
      </c>
      <c r="AE134" s="174"/>
      <c r="AF134" s="174"/>
      <c r="AG134" s="174"/>
      <c r="AH134" s="174"/>
      <c r="AI134" s="174"/>
      <c r="AJ134" s="174"/>
      <c r="AK134" s="174"/>
      <c r="AS134" s="188" t="str">
        <f t="shared" ref="AS134:AY135" si="50">X134</f>
        <v>2:3</v>
      </c>
      <c r="AT134" s="188" t="str">
        <f t="shared" si="50"/>
        <v>2:3</v>
      </c>
      <c r="AU134" s="188" t="str">
        <f t="shared" si="50"/>
        <v>2:3</v>
      </c>
      <c r="AV134" s="188" t="str">
        <f t="shared" si="50"/>
        <v>2:3</v>
      </c>
      <c r="AW134" s="188" t="str">
        <f t="shared" si="50"/>
        <v>2:3</v>
      </c>
      <c r="AX134" s="188" t="str">
        <f t="shared" si="50"/>
        <v>2:3</v>
      </c>
      <c r="AY134" s="188" t="str">
        <f t="shared" si="50"/>
        <v>2:3</v>
      </c>
      <c r="AZ134" s="174"/>
      <c r="BA134" s="174"/>
      <c r="BB134" s="174"/>
      <c r="BC134" s="174"/>
      <c r="BD134" s="174"/>
      <c r="BE134" s="174"/>
      <c r="BF134" s="174"/>
      <c r="BO134" s="109"/>
      <c r="BU134" s="166"/>
      <c r="CB134" s="166"/>
      <c r="CI134" s="110"/>
      <c r="CJ134" s="109"/>
      <c r="CP134" s="166"/>
      <c r="CW134" s="166"/>
      <c r="DD134" s="110"/>
      <c r="DE134" s="109"/>
      <c r="DK134" s="166"/>
      <c r="DR134" s="166"/>
      <c r="DY134" s="110"/>
      <c r="DZ134" s="109"/>
      <c r="EF134" s="166"/>
      <c r="EM134" s="166"/>
      <c r="ET134" s="110"/>
      <c r="EU134" s="109"/>
      <c r="FA134" s="166"/>
      <c r="FH134" s="166"/>
      <c r="FO134" s="110"/>
      <c r="FP134" s="109"/>
      <c r="FV134" s="166"/>
      <c r="GC134" s="166"/>
      <c r="GJ134" s="110"/>
    </row>
    <row r="135" spans="1:192" outlineLevel="1">
      <c r="A135" s="174">
        <v>3</v>
      </c>
      <c r="B135" s="174"/>
      <c r="C135" s="180">
        <v>1</v>
      </c>
      <c r="D135" s="180" t="b">
        <v>1</v>
      </c>
      <c r="E135" s="180">
        <v>55</v>
      </c>
      <c r="F135" s="181">
        <v>730</v>
      </c>
      <c r="G135" s="182" t="str">
        <f t="shared" si="48"/>
        <v>-</v>
      </c>
      <c r="H135" s="182" t="s">
        <v>34</v>
      </c>
      <c r="I135" s="182" t="s">
        <v>34</v>
      </c>
      <c r="J135" s="182" t="s">
        <v>34</v>
      </c>
      <c r="K135" s="182" t="s">
        <v>34</v>
      </c>
      <c r="L135" s="174"/>
      <c r="M135" s="174"/>
      <c r="N135" s="174"/>
      <c r="O135" s="174"/>
      <c r="P135" s="174"/>
      <c r="Q135" s="174"/>
      <c r="W135" s="32" t="s">
        <v>891</v>
      </c>
      <c r="X135" s="187" t="str">
        <f>X133&amp;":"&amp;X133+1</f>
        <v>1:2</v>
      </c>
      <c r="Y135" s="189" t="str">
        <f t="shared" ref="Y135:AD135" si="51">Y133&amp;":"&amp;Y133+1</f>
        <v>4:5</v>
      </c>
      <c r="Z135" s="189" t="str">
        <f t="shared" si="51"/>
        <v>7:8</v>
      </c>
      <c r="AA135" s="189" t="str">
        <f t="shared" si="51"/>
        <v>10:11</v>
      </c>
      <c r="AB135" s="189" t="str">
        <f t="shared" si="51"/>
        <v>13:14</v>
      </c>
      <c r="AC135" s="189" t="str">
        <f t="shared" si="51"/>
        <v>16:17</v>
      </c>
      <c r="AD135" s="189" t="str">
        <f t="shared" si="51"/>
        <v>19:20</v>
      </c>
      <c r="AE135" s="174"/>
      <c r="AF135" s="174"/>
      <c r="AG135" s="174"/>
      <c r="AH135" s="174"/>
      <c r="AI135" s="174"/>
      <c r="AJ135" s="174"/>
      <c r="AK135" s="174"/>
      <c r="AS135" s="188" t="str">
        <f t="shared" si="50"/>
        <v>1:2</v>
      </c>
      <c r="AT135" s="188" t="str">
        <f t="shared" si="50"/>
        <v>4:5</v>
      </c>
      <c r="AU135" s="188" t="str">
        <f t="shared" si="50"/>
        <v>7:8</v>
      </c>
      <c r="AV135" s="188" t="str">
        <f t="shared" si="50"/>
        <v>10:11</v>
      </c>
      <c r="AW135" s="188" t="str">
        <f t="shared" si="50"/>
        <v>13:14</v>
      </c>
      <c r="AX135" s="188" t="str">
        <f t="shared" si="50"/>
        <v>16:17</v>
      </c>
      <c r="AY135" s="188" t="str">
        <f t="shared" si="50"/>
        <v>19:20</v>
      </c>
      <c r="AZ135" s="174"/>
      <c r="BA135" s="174"/>
      <c r="BB135" s="174"/>
      <c r="BC135" s="174"/>
      <c r="BD135" s="174"/>
      <c r="BE135" s="174"/>
      <c r="BF135" s="174"/>
      <c r="BO135" s="109"/>
      <c r="BU135" s="166"/>
      <c r="CB135" s="166"/>
      <c r="CI135" s="110"/>
      <c r="CJ135" s="109"/>
      <c r="CP135" s="166"/>
      <c r="CW135" s="166"/>
      <c r="DD135" s="110"/>
      <c r="DE135" s="109"/>
      <c r="DK135" s="166"/>
      <c r="DR135" s="166"/>
      <c r="DY135" s="110"/>
      <c r="DZ135" s="109"/>
      <c r="EF135" s="166"/>
      <c r="EM135" s="166"/>
      <c r="ET135" s="110"/>
      <c r="EU135" s="109"/>
      <c r="FA135" s="166"/>
      <c r="FH135" s="166"/>
      <c r="FO135" s="110"/>
      <c r="FP135" s="109"/>
      <c r="FV135" s="166"/>
      <c r="GC135" s="166"/>
      <c r="GJ135" s="110"/>
    </row>
    <row r="136" spans="1:192" outlineLevel="1">
      <c r="A136" s="174">
        <v>4</v>
      </c>
      <c r="B136" s="174"/>
      <c r="C136" s="180">
        <v>5</v>
      </c>
      <c r="D136" s="180" t="b">
        <v>0</v>
      </c>
      <c r="E136" s="180">
        <v>65</v>
      </c>
      <c r="F136" s="181"/>
      <c r="G136" s="182" t="e">
        <f>IF(#REF!="","-",#REF!-1)</f>
        <v>#REF!</v>
      </c>
      <c r="H136" s="182" t="s">
        <v>34</v>
      </c>
      <c r="I136" s="182" t="s">
        <v>34</v>
      </c>
      <c r="J136" s="182" t="s">
        <v>34</v>
      </c>
      <c r="K136" s="182" t="s">
        <v>34</v>
      </c>
      <c r="L136" s="174"/>
      <c r="M136" s="174"/>
      <c r="N136" s="174"/>
      <c r="O136" s="174"/>
      <c r="P136" s="174"/>
      <c r="Q136" s="174"/>
      <c r="W136" s="32" t="s">
        <v>910</v>
      </c>
      <c r="X136" s="190" t="s">
        <v>6</v>
      </c>
      <c r="Y136" s="188" t="str">
        <f t="shared" ref="Y136:AD136" si="52">X136</f>
        <v>0:1</v>
      </c>
      <c r="Z136" s="188" t="str">
        <f t="shared" si="52"/>
        <v>0:1</v>
      </c>
      <c r="AA136" s="188" t="str">
        <f t="shared" si="52"/>
        <v>0:1</v>
      </c>
      <c r="AB136" s="188" t="str">
        <f t="shared" si="52"/>
        <v>0:1</v>
      </c>
      <c r="AC136" s="188" t="str">
        <f t="shared" si="52"/>
        <v>0:1</v>
      </c>
      <c r="AD136" s="188" t="str">
        <f t="shared" si="52"/>
        <v>0:1</v>
      </c>
      <c r="AE136" s="174"/>
      <c r="AF136" s="174"/>
      <c r="AG136" s="174"/>
      <c r="AH136" s="174"/>
      <c r="AI136" s="174"/>
      <c r="AJ136" s="174"/>
      <c r="AK136" s="174"/>
      <c r="AS136" s="190" t="s">
        <v>168</v>
      </c>
      <c r="AT136" s="188" t="str">
        <f t="shared" ref="AT136:AY136" si="53">AS136</f>
        <v>3:4</v>
      </c>
      <c r="AU136" s="188" t="str">
        <f t="shared" si="53"/>
        <v>3:4</v>
      </c>
      <c r="AV136" s="188" t="str">
        <f t="shared" si="53"/>
        <v>3:4</v>
      </c>
      <c r="AW136" s="188" t="str">
        <f t="shared" si="53"/>
        <v>3:4</v>
      </c>
      <c r="AX136" s="188" t="str">
        <f t="shared" si="53"/>
        <v>3:4</v>
      </c>
      <c r="AY136" s="188" t="str">
        <f t="shared" si="53"/>
        <v>3:4</v>
      </c>
      <c r="AZ136" s="174"/>
      <c r="BA136" s="174"/>
      <c r="BB136" s="174"/>
      <c r="BC136" s="174"/>
      <c r="BD136" s="174"/>
      <c r="BE136" s="174"/>
      <c r="BF136" s="174"/>
      <c r="BO136" s="109"/>
      <c r="BU136" s="166"/>
      <c r="CB136" s="166"/>
      <c r="CI136" s="110"/>
      <c r="CJ136" s="109"/>
      <c r="CP136" s="166"/>
      <c r="CW136" s="166"/>
      <c r="DD136" s="110"/>
      <c r="DE136" s="109"/>
      <c r="DK136" s="166"/>
      <c r="DR136" s="166"/>
      <c r="DY136" s="110"/>
      <c r="DZ136" s="109"/>
      <c r="EF136" s="166"/>
      <c r="EM136" s="166"/>
      <c r="ET136" s="110"/>
      <c r="EU136" s="109"/>
      <c r="FA136" s="166"/>
      <c r="FH136" s="166"/>
      <c r="FO136" s="110"/>
      <c r="FP136" s="109"/>
      <c r="FV136" s="166"/>
      <c r="GC136" s="166"/>
      <c r="GJ136" s="110"/>
    </row>
    <row r="138" spans="1:192">
      <c r="A138" s="191" t="s">
        <v>917</v>
      </c>
    </row>
    <row r="139" spans="1:192" outlineLevel="1">
      <c r="A139" s="16"/>
      <c r="C139" s="34">
        <v>1</v>
      </c>
      <c r="D139" s="34">
        <v>2</v>
      </c>
      <c r="E139" s="34">
        <v>3</v>
      </c>
      <c r="F139" s="34">
        <v>4</v>
      </c>
      <c r="G139" s="34">
        <v>5</v>
      </c>
      <c r="H139" s="34">
        <v>6</v>
      </c>
      <c r="I139" s="34">
        <v>7</v>
      </c>
      <c r="J139" s="34">
        <v>8</v>
      </c>
      <c r="K139" s="34">
        <v>9</v>
      </c>
      <c r="L139" s="34">
        <v>10</v>
      </c>
      <c r="M139" s="34">
        <v>11</v>
      </c>
      <c r="N139" s="34">
        <v>12</v>
      </c>
      <c r="O139" s="34">
        <v>13</v>
      </c>
      <c r="P139" s="34">
        <v>14</v>
      </c>
      <c r="Q139" s="34">
        <v>15</v>
      </c>
      <c r="R139" s="34">
        <v>1</v>
      </c>
      <c r="S139" s="34">
        <v>2</v>
      </c>
      <c r="T139" s="34">
        <v>3</v>
      </c>
      <c r="U139" s="34">
        <v>4</v>
      </c>
      <c r="V139" s="34">
        <v>5</v>
      </c>
      <c r="W139" s="34">
        <v>6</v>
      </c>
      <c r="X139" s="34">
        <v>7</v>
      </c>
      <c r="Y139" s="34">
        <v>8</v>
      </c>
      <c r="Z139" s="34">
        <v>9</v>
      </c>
      <c r="AA139" s="34">
        <v>10</v>
      </c>
      <c r="AB139" s="34">
        <v>11</v>
      </c>
      <c r="AC139" s="34">
        <v>12</v>
      </c>
      <c r="AD139" s="34">
        <v>13</v>
      </c>
      <c r="AE139" s="34">
        <v>14</v>
      </c>
      <c r="AF139" s="34">
        <v>15</v>
      </c>
      <c r="AG139" s="34">
        <v>1</v>
      </c>
      <c r="AH139" s="34">
        <v>2</v>
      </c>
      <c r="AI139" s="34">
        <v>3</v>
      </c>
      <c r="AJ139" s="34">
        <v>4</v>
      </c>
      <c r="AK139" s="34">
        <v>5</v>
      </c>
      <c r="AL139" s="34">
        <v>6</v>
      </c>
      <c r="AM139" s="34">
        <v>7</v>
      </c>
      <c r="AN139" s="34">
        <v>8</v>
      </c>
      <c r="AO139" s="34">
        <v>9</v>
      </c>
      <c r="AP139" s="34">
        <v>10</v>
      </c>
      <c r="AQ139" s="34">
        <v>11</v>
      </c>
      <c r="AR139" s="34">
        <v>12</v>
      </c>
      <c r="AS139" s="34">
        <v>13</v>
      </c>
      <c r="AT139" s="34">
        <v>14</v>
      </c>
      <c r="AU139" s="34">
        <v>15</v>
      </c>
      <c r="AV139" s="34">
        <v>1</v>
      </c>
      <c r="AW139" s="34">
        <v>2</v>
      </c>
      <c r="AX139" s="34">
        <v>3</v>
      </c>
      <c r="AY139" s="34">
        <v>4</v>
      </c>
      <c r="AZ139" s="34">
        <v>5</v>
      </c>
      <c r="BA139" s="34">
        <v>6</v>
      </c>
      <c r="BB139" s="34">
        <v>7</v>
      </c>
      <c r="BC139" s="34">
        <v>8</v>
      </c>
      <c r="BD139" s="34">
        <v>9</v>
      </c>
      <c r="BE139" s="34">
        <v>10</v>
      </c>
      <c r="BF139" s="34">
        <v>11</v>
      </c>
      <c r="BG139" s="34">
        <v>12</v>
      </c>
      <c r="BH139" s="34">
        <v>13</v>
      </c>
      <c r="BI139" s="34">
        <v>14</v>
      </c>
      <c r="BJ139" s="34">
        <v>15</v>
      </c>
      <c r="BK139" s="34">
        <v>1</v>
      </c>
      <c r="BL139" s="34">
        <v>2</v>
      </c>
      <c r="BM139" s="34">
        <v>3</v>
      </c>
      <c r="BN139" s="34">
        <v>4</v>
      </c>
      <c r="BO139" s="34">
        <v>5</v>
      </c>
      <c r="BP139" s="34">
        <v>6</v>
      </c>
      <c r="BQ139" s="34">
        <v>7</v>
      </c>
      <c r="BR139" s="34">
        <v>8</v>
      </c>
      <c r="BS139" s="34">
        <v>9</v>
      </c>
      <c r="BT139" s="34">
        <v>10</v>
      </c>
      <c r="BU139" s="34">
        <v>11</v>
      </c>
      <c r="BV139" s="34">
        <v>12</v>
      </c>
      <c r="BW139" s="34">
        <v>13</v>
      </c>
      <c r="BX139" s="34">
        <v>14</v>
      </c>
      <c r="BY139" s="34">
        <v>15</v>
      </c>
      <c r="BZ139" s="34">
        <v>1</v>
      </c>
      <c r="CA139" s="34">
        <v>2</v>
      </c>
      <c r="CB139" s="34">
        <v>3</v>
      </c>
      <c r="CC139" s="34">
        <v>4</v>
      </c>
      <c r="CD139" s="34">
        <v>5</v>
      </c>
      <c r="CE139" s="34">
        <v>6</v>
      </c>
      <c r="CF139" s="34">
        <v>7</v>
      </c>
      <c r="CG139" s="34">
        <v>8</v>
      </c>
      <c r="CH139" s="34">
        <v>9</v>
      </c>
      <c r="CI139" s="34">
        <v>10</v>
      </c>
      <c r="CJ139" s="34">
        <v>11</v>
      </c>
      <c r="CK139" s="34">
        <v>12</v>
      </c>
      <c r="CL139" s="34">
        <v>13</v>
      </c>
      <c r="CM139" s="34">
        <v>14</v>
      </c>
      <c r="CN139" s="34">
        <v>15</v>
      </c>
      <c r="CO139" s="34">
        <v>1</v>
      </c>
      <c r="CP139" s="34">
        <v>2</v>
      </c>
      <c r="CQ139" s="34">
        <v>3</v>
      </c>
      <c r="CR139" s="34">
        <v>4</v>
      </c>
      <c r="CS139" s="34">
        <v>5</v>
      </c>
      <c r="CT139" s="34">
        <v>6</v>
      </c>
      <c r="CU139" s="34">
        <v>7</v>
      </c>
      <c r="CV139" s="34">
        <v>8</v>
      </c>
      <c r="CW139" s="34">
        <v>9</v>
      </c>
      <c r="CX139" s="34">
        <v>10</v>
      </c>
      <c r="CY139" s="34">
        <v>11</v>
      </c>
      <c r="CZ139" s="34">
        <v>12</v>
      </c>
      <c r="DA139" s="34">
        <v>13</v>
      </c>
      <c r="DB139" s="34">
        <v>14</v>
      </c>
      <c r="DC139" s="34">
        <v>15</v>
      </c>
      <c r="DD139" s="34">
        <v>1</v>
      </c>
      <c r="DE139" s="34">
        <v>2</v>
      </c>
      <c r="DF139" s="34">
        <v>3</v>
      </c>
      <c r="DG139" s="34">
        <v>4</v>
      </c>
      <c r="DH139" s="34">
        <v>5</v>
      </c>
      <c r="DI139" s="34">
        <v>6</v>
      </c>
      <c r="DJ139" s="34">
        <v>7</v>
      </c>
      <c r="DK139" s="34">
        <v>8</v>
      </c>
      <c r="DL139" s="34">
        <v>9</v>
      </c>
      <c r="DM139" s="34">
        <v>10</v>
      </c>
      <c r="DN139" s="34">
        <v>11</v>
      </c>
      <c r="DO139" s="34">
        <v>12</v>
      </c>
      <c r="DP139" s="34">
        <v>13</v>
      </c>
      <c r="DQ139" s="34">
        <v>14</v>
      </c>
      <c r="DR139" s="34">
        <v>15</v>
      </c>
    </row>
    <row r="140" spans="1:192" ht="33" outlineLevel="1">
      <c r="A140">
        <f>COUNTA($B$149:$B$153)</f>
        <v>5</v>
      </c>
      <c r="B140" t="s">
        <v>918</v>
      </c>
      <c r="C140" s="145">
        <v>0</v>
      </c>
      <c r="D140" s="145">
        <f>C140</f>
        <v>0</v>
      </c>
      <c r="E140" s="145">
        <f t="shared" ref="E140:BP140" si="54">D140</f>
        <v>0</v>
      </c>
      <c r="F140" s="145">
        <f t="shared" si="54"/>
        <v>0</v>
      </c>
      <c r="G140" s="145">
        <f t="shared" si="54"/>
        <v>0</v>
      </c>
      <c r="H140" s="145">
        <f t="shared" si="54"/>
        <v>0</v>
      </c>
      <c r="I140" s="145">
        <f t="shared" si="54"/>
        <v>0</v>
      </c>
      <c r="J140" s="145">
        <f t="shared" si="54"/>
        <v>0</v>
      </c>
      <c r="K140" s="145">
        <f t="shared" si="54"/>
        <v>0</v>
      </c>
      <c r="L140" s="145">
        <f t="shared" si="54"/>
        <v>0</v>
      </c>
      <c r="M140" s="145">
        <f t="shared" si="54"/>
        <v>0</v>
      </c>
      <c r="N140" s="145">
        <f t="shared" si="54"/>
        <v>0</v>
      </c>
      <c r="O140" s="145">
        <f t="shared" si="54"/>
        <v>0</v>
      </c>
      <c r="P140" s="145">
        <f t="shared" si="54"/>
        <v>0</v>
      </c>
      <c r="Q140" s="145">
        <f t="shared" si="54"/>
        <v>0</v>
      </c>
      <c r="R140" s="145">
        <v>1</v>
      </c>
      <c r="S140" s="145">
        <f>R140</f>
        <v>1</v>
      </c>
      <c r="T140" s="145">
        <f t="shared" si="54"/>
        <v>1</v>
      </c>
      <c r="U140" s="145">
        <f t="shared" si="54"/>
        <v>1</v>
      </c>
      <c r="V140" s="145">
        <f t="shared" si="54"/>
        <v>1</v>
      </c>
      <c r="W140" s="145">
        <f t="shared" si="54"/>
        <v>1</v>
      </c>
      <c r="X140" s="145">
        <f t="shared" si="54"/>
        <v>1</v>
      </c>
      <c r="Y140" s="145">
        <f t="shared" si="54"/>
        <v>1</v>
      </c>
      <c r="Z140" s="145">
        <f t="shared" si="54"/>
        <v>1</v>
      </c>
      <c r="AA140" s="145">
        <f t="shared" si="54"/>
        <v>1</v>
      </c>
      <c r="AB140" s="145">
        <f t="shared" si="54"/>
        <v>1</v>
      </c>
      <c r="AC140" s="145">
        <f t="shared" si="54"/>
        <v>1</v>
      </c>
      <c r="AD140" s="145">
        <f t="shared" si="54"/>
        <v>1</v>
      </c>
      <c r="AE140" s="145">
        <f t="shared" si="54"/>
        <v>1</v>
      </c>
      <c r="AF140" s="145">
        <f t="shared" si="54"/>
        <v>1</v>
      </c>
      <c r="AG140" s="145">
        <v>2</v>
      </c>
      <c r="AH140" s="145">
        <f>AG140</f>
        <v>2</v>
      </c>
      <c r="AI140" s="145">
        <f t="shared" si="54"/>
        <v>2</v>
      </c>
      <c r="AJ140" s="145">
        <f t="shared" si="54"/>
        <v>2</v>
      </c>
      <c r="AK140" s="145">
        <f t="shared" si="54"/>
        <v>2</v>
      </c>
      <c r="AL140" s="145">
        <f t="shared" si="54"/>
        <v>2</v>
      </c>
      <c r="AM140" s="145">
        <f t="shared" si="54"/>
        <v>2</v>
      </c>
      <c r="AN140" s="145">
        <f t="shared" si="54"/>
        <v>2</v>
      </c>
      <c r="AO140" s="145">
        <f t="shared" si="54"/>
        <v>2</v>
      </c>
      <c r="AP140" s="145">
        <f t="shared" si="54"/>
        <v>2</v>
      </c>
      <c r="AQ140" s="145">
        <f t="shared" si="54"/>
        <v>2</v>
      </c>
      <c r="AR140" s="145">
        <f t="shared" si="54"/>
        <v>2</v>
      </c>
      <c r="AS140" s="145">
        <f t="shared" si="54"/>
        <v>2</v>
      </c>
      <c r="AT140" s="145">
        <f t="shared" si="54"/>
        <v>2</v>
      </c>
      <c r="AU140" s="145">
        <f t="shared" si="54"/>
        <v>2</v>
      </c>
      <c r="AV140" s="145">
        <v>3</v>
      </c>
      <c r="AW140" s="145">
        <f>AV140</f>
        <v>3</v>
      </c>
      <c r="AX140" s="145">
        <f t="shared" si="54"/>
        <v>3</v>
      </c>
      <c r="AY140" s="145">
        <f t="shared" si="54"/>
        <v>3</v>
      </c>
      <c r="AZ140" s="145">
        <f t="shared" si="54"/>
        <v>3</v>
      </c>
      <c r="BA140" s="145">
        <f t="shared" si="54"/>
        <v>3</v>
      </c>
      <c r="BB140" s="145">
        <f t="shared" si="54"/>
        <v>3</v>
      </c>
      <c r="BC140" s="145">
        <f t="shared" si="54"/>
        <v>3</v>
      </c>
      <c r="BD140" s="145">
        <f t="shared" si="54"/>
        <v>3</v>
      </c>
      <c r="BE140" s="145">
        <f t="shared" si="54"/>
        <v>3</v>
      </c>
      <c r="BF140" s="145">
        <f t="shared" si="54"/>
        <v>3</v>
      </c>
      <c r="BG140" s="145">
        <f t="shared" si="54"/>
        <v>3</v>
      </c>
      <c r="BH140" s="145">
        <f t="shared" si="54"/>
        <v>3</v>
      </c>
      <c r="BI140" s="145">
        <f t="shared" si="54"/>
        <v>3</v>
      </c>
      <c r="BJ140" s="145">
        <f t="shared" si="54"/>
        <v>3</v>
      </c>
      <c r="BK140" s="145">
        <v>4</v>
      </c>
      <c r="BL140" s="145">
        <f>BK140</f>
        <v>4</v>
      </c>
      <c r="BM140" s="145">
        <f t="shared" si="54"/>
        <v>4</v>
      </c>
      <c r="BN140" s="145">
        <f t="shared" si="54"/>
        <v>4</v>
      </c>
      <c r="BO140" s="145">
        <f t="shared" si="54"/>
        <v>4</v>
      </c>
      <c r="BP140" s="145">
        <f t="shared" si="54"/>
        <v>4</v>
      </c>
      <c r="BQ140" s="145">
        <f t="shared" ref="BQ140:BY140" si="55">BP140</f>
        <v>4</v>
      </c>
      <c r="BR140" s="145">
        <f t="shared" si="55"/>
        <v>4</v>
      </c>
      <c r="BS140" s="145">
        <f t="shared" si="55"/>
        <v>4</v>
      </c>
      <c r="BT140" s="145">
        <f t="shared" si="55"/>
        <v>4</v>
      </c>
      <c r="BU140" s="145">
        <f t="shared" si="55"/>
        <v>4</v>
      </c>
      <c r="BV140" s="145">
        <f t="shared" si="55"/>
        <v>4</v>
      </c>
      <c r="BW140" s="145">
        <f t="shared" si="55"/>
        <v>4</v>
      </c>
      <c r="BX140" s="145">
        <f t="shared" si="55"/>
        <v>4</v>
      </c>
      <c r="BY140" s="145">
        <f t="shared" si="55"/>
        <v>4</v>
      </c>
      <c r="BZ140" s="145">
        <v>5</v>
      </c>
      <c r="CA140" s="145">
        <f>BZ140</f>
        <v>5</v>
      </c>
      <c r="CB140" s="145">
        <f t="shared" ref="CB140:CN140" si="56">CA140</f>
        <v>5</v>
      </c>
      <c r="CC140" s="145">
        <f t="shared" si="56"/>
        <v>5</v>
      </c>
      <c r="CD140" s="145">
        <f t="shared" si="56"/>
        <v>5</v>
      </c>
      <c r="CE140" s="145">
        <f t="shared" si="56"/>
        <v>5</v>
      </c>
      <c r="CF140" s="145">
        <f t="shared" si="56"/>
        <v>5</v>
      </c>
      <c r="CG140" s="145">
        <f t="shared" si="56"/>
        <v>5</v>
      </c>
      <c r="CH140" s="145">
        <f t="shared" si="56"/>
        <v>5</v>
      </c>
      <c r="CI140" s="145">
        <f t="shared" si="56"/>
        <v>5</v>
      </c>
      <c r="CJ140" s="145">
        <f t="shared" si="56"/>
        <v>5</v>
      </c>
      <c r="CK140" s="145">
        <f t="shared" si="56"/>
        <v>5</v>
      </c>
      <c r="CL140" s="145">
        <f t="shared" si="56"/>
        <v>5</v>
      </c>
      <c r="CM140" s="145">
        <f t="shared" si="56"/>
        <v>5</v>
      </c>
      <c r="CN140" s="145">
        <f t="shared" si="56"/>
        <v>5</v>
      </c>
      <c r="CO140" s="145">
        <v>6</v>
      </c>
      <c r="CP140" s="145">
        <f>CO140</f>
        <v>6</v>
      </c>
      <c r="CQ140" s="145">
        <f t="shared" ref="CQ140:DC140" si="57">CP140</f>
        <v>6</v>
      </c>
      <c r="CR140" s="145">
        <f t="shared" si="57"/>
        <v>6</v>
      </c>
      <c r="CS140" s="145">
        <f t="shared" si="57"/>
        <v>6</v>
      </c>
      <c r="CT140" s="145">
        <f t="shared" si="57"/>
        <v>6</v>
      </c>
      <c r="CU140" s="145">
        <f t="shared" si="57"/>
        <v>6</v>
      </c>
      <c r="CV140" s="145">
        <f t="shared" si="57"/>
        <v>6</v>
      </c>
      <c r="CW140" s="145">
        <f t="shared" si="57"/>
        <v>6</v>
      </c>
      <c r="CX140" s="145">
        <f t="shared" si="57"/>
        <v>6</v>
      </c>
      <c r="CY140" s="145">
        <f t="shared" si="57"/>
        <v>6</v>
      </c>
      <c r="CZ140" s="145">
        <f t="shared" si="57"/>
        <v>6</v>
      </c>
      <c r="DA140" s="145">
        <f t="shared" si="57"/>
        <v>6</v>
      </c>
      <c r="DB140" s="145">
        <f t="shared" si="57"/>
        <v>6</v>
      </c>
      <c r="DC140" s="145">
        <f t="shared" si="57"/>
        <v>6</v>
      </c>
      <c r="DD140" s="145">
        <v>7</v>
      </c>
      <c r="DE140" s="145">
        <f>DD140</f>
        <v>7</v>
      </c>
      <c r="DF140" s="145">
        <f t="shared" ref="DF140:DR140" si="58">DE140</f>
        <v>7</v>
      </c>
      <c r="DG140" s="145">
        <f t="shared" si="58"/>
        <v>7</v>
      </c>
      <c r="DH140" s="145">
        <f t="shared" si="58"/>
        <v>7</v>
      </c>
      <c r="DI140" s="145">
        <f t="shared" si="58"/>
        <v>7</v>
      </c>
      <c r="DJ140" s="145">
        <f t="shared" si="58"/>
        <v>7</v>
      </c>
      <c r="DK140" s="145">
        <f t="shared" si="58"/>
        <v>7</v>
      </c>
      <c r="DL140" s="145">
        <f t="shared" si="58"/>
        <v>7</v>
      </c>
      <c r="DM140" s="145">
        <f t="shared" si="58"/>
        <v>7</v>
      </c>
      <c r="DN140" s="145">
        <f t="shared" si="58"/>
        <v>7</v>
      </c>
      <c r="DO140" s="145">
        <f t="shared" si="58"/>
        <v>7</v>
      </c>
      <c r="DP140" s="145">
        <f t="shared" si="58"/>
        <v>7</v>
      </c>
      <c r="DQ140" s="145">
        <f t="shared" si="58"/>
        <v>7</v>
      </c>
      <c r="DR140" s="145">
        <f t="shared" si="58"/>
        <v>7</v>
      </c>
    </row>
    <row r="141" spans="1:192" outlineLevel="1">
      <c r="A141">
        <v>1</v>
      </c>
      <c r="B141" t="s">
        <v>919</v>
      </c>
      <c r="C141" s="148" t="str">
        <f t="shared" ref="C141:BN141" si="59">INDEX(LMU_Data,(C$140*$A$140)+$A141,(d.Region-1)*15+C$139)</f>
        <v>-</v>
      </c>
      <c r="D141" s="148" t="str">
        <f t="shared" si="59"/>
        <v>-</v>
      </c>
      <c r="E141" s="148" t="str">
        <f t="shared" si="59"/>
        <v>-</v>
      </c>
      <c r="F141" s="148" t="str">
        <f t="shared" si="59"/>
        <v>-</v>
      </c>
      <c r="G141" s="148" t="str">
        <f t="shared" si="59"/>
        <v>-</v>
      </c>
      <c r="H141" s="148" t="str">
        <f t="shared" si="59"/>
        <v>-</v>
      </c>
      <c r="I141" s="148" t="str">
        <f t="shared" si="59"/>
        <v>-</v>
      </c>
      <c r="J141" s="148" t="str">
        <f t="shared" si="59"/>
        <v>-</v>
      </c>
      <c r="K141" s="148" t="str">
        <f t="shared" si="59"/>
        <v>-</v>
      </c>
      <c r="L141" s="148" t="str">
        <f t="shared" si="59"/>
        <v>-</v>
      </c>
      <c r="M141" s="148" t="str">
        <f t="shared" si="59"/>
        <v>-</v>
      </c>
      <c r="N141" s="148" t="str">
        <f t="shared" si="59"/>
        <v>-</v>
      </c>
      <c r="O141" s="148" t="str">
        <f t="shared" si="59"/>
        <v>-</v>
      </c>
      <c r="P141" s="148" t="str">
        <f t="shared" si="59"/>
        <v>-</v>
      </c>
      <c r="Q141" s="148" t="str">
        <f t="shared" si="59"/>
        <v>-</v>
      </c>
      <c r="R141" s="148" t="str">
        <f t="shared" si="59"/>
        <v>-</v>
      </c>
      <c r="S141" s="148" t="str">
        <f t="shared" si="59"/>
        <v>-</v>
      </c>
      <c r="T141" s="148" t="str">
        <f t="shared" si="59"/>
        <v>-</v>
      </c>
      <c r="U141" s="148" t="str">
        <f t="shared" si="59"/>
        <v>-</v>
      </c>
      <c r="V141" s="148" t="str">
        <f t="shared" si="59"/>
        <v>-</v>
      </c>
      <c r="W141" s="148" t="str">
        <f t="shared" si="59"/>
        <v>-</v>
      </c>
      <c r="X141" s="148" t="str">
        <f t="shared" si="59"/>
        <v>-</v>
      </c>
      <c r="Y141" s="148" t="str">
        <f t="shared" si="59"/>
        <v>-</v>
      </c>
      <c r="Z141" s="148" t="str">
        <f t="shared" si="59"/>
        <v>-</v>
      </c>
      <c r="AA141" s="148" t="str">
        <f t="shared" si="59"/>
        <v>-</v>
      </c>
      <c r="AB141" s="148" t="str">
        <f t="shared" si="59"/>
        <v>-</v>
      </c>
      <c r="AC141" s="148" t="str">
        <f t="shared" si="59"/>
        <v>-</v>
      </c>
      <c r="AD141" s="148" t="str">
        <f t="shared" si="59"/>
        <v>-</v>
      </c>
      <c r="AE141" s="148" t="str">
        <f t="shared" si="59"/>
        <v>-</v>
      </c>
      <c r="AF141" s="148" t="str">
        <f t="shared" si="59"/>
        <v>-</v>
      </c>
      <c r="AG141" s="148">
        <f t="shared" si="59"/>
        <v>1</v>
      </c>
      <c r="AH141" s="148">
        <f t="shared" si="59"/>
        <v>14</v>
      </c>
      <c r="AI141" s="148">
        <f t="shared" si="59"/>
        <v>15</v>
      </c>
      <c r="AJ141" s="148">
        <f t="shared" si="59"/>
        <v>28</v>
      </c>
      <c r="AK141" s="148">
        <f t="shared" si="59"/>
        <v>34</v>
      </c>
      <c r="AL141" s="148">
        <f t="shared" si="59"/>
        <v>16</v>
      </c>
      <c r="AM141" s="148">
        <f t="shared" si="59"/>
        <v>27</v>
      </c>
      <c r="AN141" s="148">
        <f t="shared" si="59"/>
        <v>33</v>
      </c>
      <c r="AO141" s="148">
        <f t="shared" si="59"/>
        <v>12</v>
      </c>
      <c r="AP141" s="148">
        <f t="shared" si="59"/>
        <v>13</v>
      </c>
      <c r="AQ141" s="148">
        <f t="shared" si="59"/>
        <v>31</v>
      </c>
      <c r="AR141" s="148">
        <f t="shared" si="59"/>
        <v>4</v>
      </c>
      <c r="AS141" s="148">
        <f t="shared" si="59"/>
        <v>5</v>
      </c>
      <c r="AT141" s="148">
        <f t="shared" si="59"/>
        <v>7</v>
      </c>
      <c r="AU141" s="148">
        <f t="shared" si="59"/>
        <v>32</v>
      </c>
      <c r="AV141" s="148">
        <f t="shared" si="59"/>
        <v>23</v>
      </c>
      <c r="AW141" s="148">
        <f t="shared" si="59"/>
        <v>24</v>
      </c>
      <c r="AX141" s="148">
        <f t="shared" si="59"/>
        <v>25</v>
      </c>
      <c r="AY141" s="148">
        <f t="shared" si="59"/>
        <v>26</v>
      </c>
      <c r="AZ141" s="148">
        <f t="shared" si="59"/>
        <v>27</v>
      </c>
      <c r="BA141" s="148">
        <f t="shared" si="59"/>
        <v>28</v>
      </c>
      <c r="BB141" s="148">
        <f t="shared" si="59"/>
        <v>29</v>
      </c>
      <c r="BC141" s="148">
        <f t="shared" si="59"/>
        <v>30</v>
      </c>
      <c r="BD141" s="148">
        <f t="shared" si="59"/>
        <v>12</v>
      </c>
      <c r="BE141" s="148">
        <f t="shared" si="59"/>
        <v>13</v>
      </c>
      <c r="BF141" s="148">
        <f t="shared" si="59"/>
        <v>11</v>
      </c>
      <c r="BG141" s="148">
        <f t="shared" si="59"/>
        <v>1</v>
      </c>
      <c r="BH141" s="148">
        <f t="shared" si="59"/>
        <v>28</v>
      </c>
      <c r="BI141" s="148">
        <f t="shared" si="59"/>
        <v>34</v>
      </c>
      <c r="BJ141" s="148">
        <f t="shared" si="59"/>
        <v>27</v>
      </c>
      <c r="BK141" s="148">
        <f t="shared" si="59"/>
        <v>23</v>
      </c>
      <c r="BL141" s="148">
        <f t="shared" si="59"/>
        <v>24</v>
      </c>
      <c r="BM141" s="148">
        <f t="shared" si="59"/>
        <v>25</v>
      </c>
      <c r="BN141" s="148">
        <f t="shared" si="59"/>
        <v>26</v>
      </c>
      <c r="BO141" s="148">
        <f t="shared" ref="BO141:DR141" si="60">INDEX(LMU_Data,(BO$140*$A$140)+$A141,(d.Region-1)*15+BO$139)</f>
        <v>27</v>
      </c>
      <c r="BP141" s="148">
        <f t="shared" si="60"/>
        <v>28</v>
      </c>
      <c r="BQ141" s="148">
        <f t="shared" si="60"/>
        <v>29</v>
      </c>
      <c r="BR141" s="148">
        <f t="shared" si="60"/>
        <v>30</v>
      </c>
      <c r="BS141" s="148">
        <f t="shared" si="60"/>
        <v>12</v>
      </c>
      <c r="BT141" s="148">
        <f t="shared" si="60"/>
        <v>13</v>
      </c>
      <c r="BU141" s="148">
        <f t="shared" si="60"/>
        <v>27</v>
      </c>
      <c r="BV141" s="148">
        <f t="shared" si="60"/>
        <v>17</v>
      </c>
      <c r="BW141" s="148">
        <f t="shared" si="60"/>
        <v>26</v>
      </c>
      <c r="BX141" s="148">
        <f t="shared" si="60"/>
        <v>31</v>
      </c>
      <c r="BY141" s="148">
        <f t="shared" si="60"/>
        <v>4</v>
      </c>
      <c r="BZ141" s="148" t="str">
        <f t="shared" si="60"/>
        <v>-</v>
      </c>
      <c r="CA141" s="148" t="str">
        <f t="shared" si="60"/>
        <v>-</v>
      </c>
      <c r="CB141" s="148" t="str">
        <f t="shared" si="60"/>
        <v>-</v>
      </c>
      <c r="CC141" s="148" t="str">
        <f t="shared" si="60"/>
        <v>-</v>
      </c>
      <c r="CD141" s="148" t="str">
        <f t="shared" si="60"/>
        <v>-</v>
      </c>
      <c r="CE141" s="148" t="str">
        <f t="shared" si="60"/>
        <v>-</v>
      </c>
      <c r="CF141" s="148" t="str">
        <f t="shared" si="60"/>
        <v>-</v>
      </c>
      <c r="CG141" s="148" t="str">
        <f t="shared" si="60"/>
        <v>-</v>
      </c>
      <c r="CH141" s="148" t="str">
        <f t="shared" si="60"/>
        <v>-</v>
      </c>
      <c r="CI141" s="148" t="str">
        <f t="shared" si="60"/>
        <v>-</v>
      </c>
      <c r="CJ141" s="148" t="str">
        <f t="shared" si="60"/>
        <v>-</v>
      </c>
      <c r="CK141" s="148" t="str">
        <f t="shared" si="60"/>
        <v>-</v>
      </c>
      <c r="CL141" s="148" t="str">
        <f t="shared" si="60"/>
        <v>-</v>
      </c>
      <c r="CM141" s="148" t="str">
        <f t="shared" si="60"/>
        <v>-</v>
      </c>
      <c r="CN141" s="148" t="str">
        <f t="shared" si="60"/>
        <v>-</v>
      </c>
      <c r="CO141" s="148" t="str">
        <f t="shared" si="60"/>
        <v>-</v>
      </c>
      <c r="CP141" s="148" t="str">
        <f t="shared" si="60"/>
        <v>-</v>
      </c>
      <c r="CQ141" s="148" t="str">
        <f t="shared" si="60"/>
        <v>-</v>
      </c>
      <c r="CR141" s="148" t="str">
        <f t="shared" si="60"/>
        <v>-</v>
      </c>
      <c r="CS141" s="148" t="str">
        <f t="shared" si="60"/>
        <v>-</v>
      </c>
      <c r="CT141" s="148" t="str">
        <f t="shared" si="60"/>
        <v>-</v>
      </c>
      <c r="CU141" s="148" t="str">
        <f t="shared" si="60"/>
        <v>-</v>
      </c>
      <c r="CV141" s="148" t="str">
        <f t="shared" si="60"/>
        <v>-</v>
      </c>
      <c r="CW141" s="148" t="str">
        <f t="shared" si="60"/>
        <v>-</v>
      </c>
      <c r="CX141" s="148" t="str">
        <f t="shared" si="60"/>
        <v>-</v>
      </c>
      <c r="CY141" s="148" t="str">
        <f t="shared" si="60"/>
        <v>-</v>
      </c>
      <c r="CZ141" s="148" t="str">
        <f t="shared" si="60"/>
        <v>-</v>
      </c>
      <c r="DA141" s="148" t="str">
        <f t="shared" si="60"/>
        <v>-</v>
      </c>
      <c r="DB141" s="148" t="str">
        <f t="shared" si="60"/>
        <v>-</v>
      </c>
      <c r="DC141" s="148" t="str">
        <f t="shared" si="60"/>
        <v>-</v>
      </c>
      <c r="DD141" s="148" t="str">
        <f t="shared" si="60"/>
        <v>-</v>
      </c>
      <c r="DE141" s="148" t="str">
        <f t="shared" si="60"/>
        <v>-</v>
      </c>
      <c r="DF141" s="148" t="str">
        <f t="shared" si="60"/>
        <v>-</v>
      </c>
      <c r="DG141" s="148" t="str">
        <f t="shared" si="60"/>
        <v>-</v>
      </c>
      <c r="DH141" s="148" t="str">
        <f t="shared" si="60"/>
        <v>-</v>
      </c>
      <c r="DI141" s="148" t="str">
        <f t="shared" si="60"/>
        <v>-</v>
      </c>
      <c r="DJ141" s="148" t="str">
        <f t="shared" si="60"/>
        <v>-</v>
      </c>
      <c r="DK141" s="148" t="str">
        <f t="shared" si="60"/>
        <v>-</v>
      </c>
      <c r="DL141" s="148" t="str">
        <f t="shared" si="60"/>
        <v>-</v>
      </c>
      <c r="DM141" s="148" t="str">
        <f t="shared" si="60"/>
        <v>-</v>
      </c>
      <c r="DN141" s="148" t="str">
        <f t="shared" si="60"/>
        <v>-</v>
      </c>
      <c r="DO141" s="148" t="str">
        <f t="shared" si="60"/>
        <v>-</v>
      </c>
      <c r="DP141" s="148" t="str">
        <f t="shared" si="60"/>
        <v>-</v>
      </c>
      <c r="DQ141" s="148" t="str">
        <f t="shared" si="60"/>
        <v>-</v>
      </c>
      <c r="DR141" s="148" t="str">
        <f t="shared" si="60"/>
        <v>-</v>
      </c>
    </row>
    <row r="142" spans="1:192" outlineLevel="1">
      <c r="B142" t="s">
        <v>920</v>
      </c>
      <c r="C142" s="120" t="str">
        <f>IF(C$141="-",":",TEXT(C$141,"0")&amp;":"&amp;TEXT(C$141+1,"0"))&amp;","&amp;TEXT(C$140,"0")&amp;":"&amp;TEXT(C$140+1,"0")</f>
        <v>:,0:1</v>
      </c>
      <c r="D142" s="120" t="str">
        <f t="shared" ref="D142:BO142" si="61">IF(D$141="-",":",TEXT(D$141,"0")&amp;":"&amp;TEXT(D$141+1,"0"))&amp;","&amp;TEXT(D$140,"0")&amp;":"&amp;TEXT(D$140+1,"0")</f>
        <v>:,0:1</v>
      </c>
      <c r="E142" s="120" t="str">
        <f t="shared" si="61"/>
        <v>:,0:1</v>
      </c>
      <c r="F142" s="120" t="str">
        <f t="shared" si="61"/>
        <v>:,0:1</v>
      </c>
      <c r="G142" s="120" t="str">
        <f t="shared" si="61"/>
        <v>:,0:1</v>
      </c>
      <c r="H142" s="120" t="str">
        <f t="shared" si="61"/>
        <v>:,0:1</v>
      </c>
      <c r="I142" s="120" t="str">
        <f t="shared" si="61"/>
        <v>:,0:1</v>
      </c>
      <c r="J142" s="120" t="str">
        <f t="shared" si="61"/>
        <v>:,0:1</v>
      </c>
      <c r="K142" s="120" t="str">
        <f t="shared" si="61"/>
        <v>:,0:1</v>
      </c>
      <c r="L142" s="120" t="str">
        <f t="shared" si="61"/>
        <v>:,0:1</v>
      </c>
      <c r="M142" s="120" t="str">
        <f t="shared" si="61"/>
        <v>:,0:1</v>
      </c>
      <c r="N142" s="120" t="str">
        <f t="shared" si="61"/>
        <v>:,0:1</v>
      </c>
      <c r="O142" s="120" t="str">
        <f t="shared" si="61"/>
        <v>:,0:1</v>
      </c>
      <c r="P142" s="120" t="str">
        <f t="shared" si="61"/>
        <v>:,0:1</v>
      </c>
      <c r="Q142" s="120" t="str">
        <f t="shared" si="61"/>
        <v>:,0:1</v>
      </c>
      <c r="R142" s="120" t="str">
        <f t="shared" si="61"/>
        <v>:,1:2</v>
      </c>
      <c r="S142" s="120" t="str">
        <f t="shared" si="61"/>
        <v>:,1:2</v>
      </c>
      <c r="T142" s="120" t="str">
        <f t="shared" si="61"/>
        <v>:,1:2</v>
      </c>
      <c r="U142" s="120" t="str">
        <f t="shared" si="61"/>
        <v>:,1:2</v>
      </c>
      <c r="V142" s="120" t="str">
        <f t="shared" si="61"/>
        <v>:,1:2</v>
      </c>
      <c r="W142" s="120" t="str">
        <f t="shared" si="61"/>
        <v>:,1:2</v>
      </c>
      <c r="X142" s="120" t="str">
        <f t="shared" si="61"/>
        <v>:,1:2</v>
      </c>
      <c r="Y142" s="120" t="str">
        <f t="shared" si="61"/>
        <v>:,1:2</v>
      </c>
      <c r="Z142" s="120" t="str">
        <f t="shared" si="61"/>
        <v>:,1:2</v>
      </c>
      <c r="AA142" s="120" t="str">
        <f t="shared" si="61"/>
        <v>:,1:2</v>
      </c>
      <c r="AB142" s="120" t="str">
        <f t="shared" si="61"/>
        <v>:,1:2</v>
      </c>
      <c r="AC142" s="120" t="str">
        <f t="shared" si="61"/>
        <v>:,1:2</v>
      </c>
      <c r="AD142" s="120" t="str">
        <f t="shared" si="61"/>
        <v>:,1:2</v>
      </c>
      <c r="AE142" s="120" t="str">
        <f t="shared" si="61"/>
        <v>:,1:2</v>
      </c>
      <c r="AF142" s="120" t="str">
        <f t="shared" si="61"/>
        <v>:,1:2</v>
      </c>
      <c r="AG142" s="120" t="str">
        <f t="shared" si="61"/>
        <v>1:2,2:3</v>
      </c>
      <c r="AH142" s="120" t="str">
        <f t="shared" si="61"/>
        <v>14:15,2:3</v>
      </c>
      <c r="AI142" s="120" t="str">
        <f t="shared" si="61"/>
        <v>15:16,2:3</v>
      </c>
      <c r="AJ142" s="120" t="str">
        <f t="shared" si="61"/>
        <v>28:29,2:3</v>
      </c>
      <c r="AK142" s="120" t="str">
        <f t="shared" si="61"/>
        <v>34:35,2:3</v>
      </c>
      <c r="AL142" s="120" t="str">
        <f t="shared" si="61"/>
        <v>16:17,2:3</v>
      </c>
      <c r="AM142" s="120" t="str">
        <f t="shared" si="61"/>
        <v>27:28,2:3</v>
      </c>
      <c r="AN142" s="120" t="str">
        <f t="shared" si="61"/>
        <v>33:34,2:3</v>
      </c>
      <c r="AO142" s="120" t="str">
        <f t="shared" si="61"/>
        <v>12:13,2:3</v>
      </c>
      <c r="AP142" s="120" t="str">
        <f t="shared" si="61"/>
        <v>13:14,2:3</v>
      </c>
      <c r="AQ142" s="120" t="str">
        <f t="shared" si="61"/>
        <v>31:32,2:3</v>
      </c>
      <c r="AR142" s="120" t="str">
        <f t="shared" si="61"/>
        <v>4:5,2:3</v>
      </c>
      <c r="AS142" s="120" t="str">
        <f t="shared" si="61"/>
        <v>5:6,2:3</v>
      </c>
      <c r="AT142" s="120" t="str">
        <f t="shared" si="61"/>
        <v>7:8,2:3</v>
      </c>
      <c r="AU142" s="120" t="str">
        <f t="shared" si="61"/>
        <v>32:33,2:3</v>
      </c>
      <c r="AV142" s="120" t="str">
        <f t="shared" si="61"/>
        <v>23:24,3:4</v>
      </c>
      <c r="AW142" s="120" t="str">
        <f t="shared" si="61"/>
        <v>24:25,3:4</v>
      </c>
      <c r="AX142" s="120" t="str">
        <f t="shared" si="61"/>
        <v>25:26,3:4</v>
      </c>
      <c r="AY142" s="120" t="str">
        <f t="shared" si="61"/>
        <v>26:27,3:4</v>
      </c>
      <c r="AZ142" s="120" t="str">
        <f t="shared" si="61"/>
        <v>27:28,3:4</v>
      </c>
      <c r="BA142" s="120" t="str">
        <f t="shared" si="61"/>
        <v>28:29,3:4</v>
      </c>
      <c r="BB142" s="120" t="str">
        <f t="shared" si="61"/>
        <v>29:30,3:4</v>
      </c>
      <c r="BC142" s="120" t="str">
        <f t="shared" si="61"/>
        <v>30:31,3:4</v>
      </c>
      <c r="BD142" s="120" t="str">
        <f t="shared" si="61"/>
        <v>12:13,3:4</v>
      </c>
      <c r="BE142" s="120" t="str">
        <f t="shared" si="61"/>
        <v>13:14,3:4</v>
      </c>
      <c r="BF142" s="120" t="str">
        <f t="shared" si="61"/>
        <v>11:12,3:4</v>
      </c>
      <c r="BG142" s="120" t="str">
        <f t="shared" si="61"/>
        <v>1:2,3:4</v>
      </c>
      <c r="BH142" s="120" t="str">
        <f t="shared" si="61"/>
        <v>28:29,3:4</v>
      </c>
      <c r="BI142" s="120" t="str">
        <f t="shared" si="61"/>
        <v>34:35,3:4</v>
      </c>
      <c r="BJ142" s="120" t="str">
        <f t="shared" si="61"/>
        <v>27:28,3:4</v>
      </c>
      <c r="BK142" s="120" t="str">
        <f t="shared" si="61"/>
        <v>23:24,4:5</v>
      </c>
      <c r="BL142" s="120" t="str">
        <f t="shared" si="61"/>
        <v>24:25,4:5</v>
      </c>
      <c r="BM142" s="120" t="str">
        <f t="shared" si="61"/>
        <v>25:26,4:5</v>
      </c>
      <c r="BN142" s="120" t="str">
        <f t="shared" si="61"/>
        <v>26:27,4:5</v>
      </c>
      <c r="BO142" s="120" t="str">
        <f t="shared" si="61"/>
        <v>27:28,4:5</v>
      </c>
      <c r="BP142" s="120" t="str">
        <f t="shared" ref="BP142:DR142" si="62">IF(BP$141="-",":",TEXT(BP$141,"0")&amp;":"&amp;TEXT(BP$141+1,"0"))&amp;","&amp;TEXT(BP$140,"0")&amp;":"&amp;TEXT(BP$140+1,"0")</f>
        <v>28:29,4:5</v>
      </c>
      <c r="BQ142" s="120" t="str">
        <f t="shared" si="62"/>
        <v>29:30,4:5</v>
      </c>
      <c r="BR142" s="120" t="str">
        <f t="shared" si="62"/>
        <v>30:31,4:5</v>
      </c>
      <c r="BS142" s="120" t="str">
        <f t="shared" si="62"/>
        <v>12:13,4:5</v>
      </c>
      <c r="BT142" s="120" t="str">
        <f t="shared" si="62"/>
        <v>13:14,4:5</v>
      </c>
      <c r="BU142" s="120" t="str">
        <f t="shared" si="62"/>
        <v>27:28,4:5</v>
      </c>
      <c r="BV142" s="120" t="str">
        <f t="shared" si="62"/>
        <v>17:18,4:5</v>
      </c>
      <c r="BW142" s="120" t="str">
        <f t="shared" si="62"/>
        <v>26:27,4:5</v>
      </c>
      <c r="BX142" s="120" t="str">
        <f t="shared" si="62"/>
        <v>31:32,4:5</v>
      </c>
      <c r="BY142" s="120" t="str">
        <f t="shared" si="62"/>
        <v>4:5,4:5</v>
      </c>
      <c r="BZ142" s="120" t="str">
        <f t="shared" si="62"/>
        <v>:,5:6</v>
      </c>
      <c r="CA142" s="120" t="str">
        <f t="shared" si="62"/>
        <v>:,5:6</v>
      </c>
      <c r="CB142" s="120" t="str">
        <f t="shared" si="62"/>
        <v>:,5:6</v>
      </c>
      <c r="CC142" s="120" t="str">
        <f t="shared" si="62"/>
        <v>:,5:6</v>
      </c>
      <c r="CD142" s="120" t="str">
        <f t="shared" si="62"/>
        <v>:,5:6</v>
      </c>
      <c r="CE142" s="120" t="str">
        <f t="shared" si="62"/>
        <v>:,5:6</v>
      </c>
      <c r="CF142" s="120" t="str">
        <f t="shared" si="62"/>
        <v>:,5:6</v>
      </c>
      <c r="CG142" s="120" t="str">
        <f t="shared" si="62"/>
        <v>:,5:6</v>
      </c>
      <c r="CH142" s="120" t="str">
        <f t="shared" si="62"/>
        <v>:,5:6</v>
      </c>
      <c r="CI142" s="120" t="str">
        <f t="shared" si="62"/>
        <v>:,5:6</v>
      </c>
      <c r="CJ142" s="120" t="str">
        <f t="shared" si="62"/>
        <v>:,5:6</v>
      </c>
      <c r="CK142" s="120" t="str">
        <f t="shared" si="62"/>
        <v>:,5:6</v>
      </c>
      <c r="CL142" s="120" t="str">
        <f t="shared" si="62"/>
        <v>:,5:6</v>
      </c>
      <c r="CM142" s="120" t="str">
        <f t="shared" si="62"/>
        <v>:,5:6</v>
      </c>
      <c r="CN142" s="120" t="str">
        <f t="shared" si="62"/>
        <v>:,5:6</v>
      </c>
      <c r="CO142" s="120" t="str">
        <f t="shared" si="62"/>
        <v>:,6:7</v>
      </c>
      <c r="CP142" s="120" t="str">
        <f t="shared" si="62"/>
        <v>:,6:7</v>
      </c>
      <c r="CQ142" s="120" t="str">
        <f t="shared" si="62"/>
        <v>:,6:7</v>
      </c>
      <c r="CR142" s="120" t="str">
        <f t="shared" si="62"/>
        <v>:,6:7</v>
      </c>
      <c r="CS142" s="120" t="str">
        <f t="shared" si="62"/>
        <v>:,6:7</v>
      </c>
      <c r="CT142" s="120" t="str">
        <f t="shared" si="62"/>
        <v>:,6:7</v>
      </c>
      <c r="CU142" s="120" t="str">
        <f t="shared" si="62"/>
        <v>:,6:7</v>
      </c>
      <c r="CV142" s="120" t="str">
        <f t="shared" si="62"/>
        <v>:,6:7</v>
      </c>
      <c r="CW142" s="120" t="str">
        <f t="shared" si="62"/>
        <v>:,6:7</v>
      </c>
      <c r="CX142" s="120" t="str">
        <f t="shared" si="62"/>
        <v>:,6:7</v>
      </c>
      <c r="CY142" s="120" t="str">
        <f t="shared" si="62"/>
        <v>:,6:7</v>
      </c>
      <c r="CZ142" s="120" t="str">
        <f t="shared" si="62"/>
        <v>:,6:7</v>
      </c>
      <c r="DA142" s="120" t="str">
        <f t="shared" si="62"/>
        <v>:,6:7</v>
      </c>
      <c r="DB142" s="120" t="str">
        <f t="shared" si="62"/>
        <v>:,6:7</v>
      </c>
      <c r="DC142" s="120" t="str">
        <f t="shared" si="62"/>
        <v>:,6:7</v>
      </c>
      <c r="DD142" s="120" t="str">
        <f t="shared" si="62"/>
        <v>:,7:8</v>
      </c>
      <c r="DE142" s="120" t="str">
        <f t="shared" si="62"/>
        <v>:,7:8</v>
      </c>
      <c r="DF142" s="120" t="str">
        <f t="shared" si="62"/>
        <v>:,7:8</v>
      </c>
      <c r="DG142" s="120" t="str">
        <f t="shared" si="62"/>
        <v>:,7:8</v>
      </c>
      <c r="DH142" s="120" t="str">
        <f t="shared" si="62"/>
        <v>:,7:8</v>
      </c>
      <c r="DI142" s="120" t="str">
        <f t="shared" si="62"/>
        <v>:,7:8</v>
      </c>
      <c r="DJ142" s="120" t="str">
        <f t="shared" si="62"/>
        <v>:,7:8</v>
      </c>
      <c r="DK142" s="120" t="str">
        <f t="shared" si="62"/>
        <v>:,7:8</v>
      </c>
      <c r="DL142" s="120" t="str">
        <f t="shared" si="62"/>
        <v>:,7:8</v>
      </c>
      <c r="DM142" s="120" t="str">
        <f t="shared" si="62"/>
        <v>:,7:8</v>
      </c>
      <c r="DN142" s="120" t="str">
        <f t="shared" si="62"/>
        <v>:,7:8</v>
      </c>
      <c r="DO142" s="120" t="str">
        <f t="shared" si="62"/>
        <v>:,7:8</v>
      </c>
      <c r="DP142" s="120" t="str">
        <f t="shared" si="62"/>
        <v>:,7:8</v>
      </c>
      <c r="DQ142" s="120" t="str">
        <f t="shared" si="62"/>
        <v>:,7:8</v>
      </c>
      <c r="DR142" s="120" t="str">
        <f t="shared" si="62"/>
        <v>:,7:8</v>
      </c>
    </row>
    <row r="143" spans="1:192" outlineLevel="1">
      <c r="A143">
        <v>2</v>
      </c>
      <c r="B143" t="s">
        <v>922</v>
      </c>
      <c r="C143" s="148" t="str">
        <f t="shared" ref="C143:R146" si="63">INDEX(LMU_Data,(C$140*$A$140)+$A143,(d.Region-1)*15+C$139)</f>
        <v>-</v>
      </c>
      <c r="D143" s="148" t="str">
        <f t="shared" si="63"/>
        <v>-</v>
      </c>
      <c r="E143" s="148" t="str">
        <f t="shared" si="63"/>
        <v>-</v>
      </c>
      <c r="F143" s="148" t="str">
        <f t="shared" si="63"/>
        <v>-</v>
      </c>
      <c r="G143" s="148" t="str">
        <f t="shared" si="63"/>
        <v>-</v>
      </c>
      <c r="H143" s="148" t="str">
        <f t="shared" si="63"/>
        <v>-</v>
      </c>
      <c r="I143" s="148" t="str">
        <f t="shared" si="63"/>
        <v>-</v>
      </c>
      <c r="J143" s="148" t="str">
        <f t="shared" si="63"/>
        <v>-</v>
      </c>
      <c r="K143" s="148" t="str">
        <f t="shared" si="63"/>
        <v>-</v>
      </c>
      <c r="L143" s="148" t="str">
        <f t="shared" si="63"/>
        <v>-</v>
      </c>
      <c r="M143" s="148" t="str">
        <f t="shared" si="63"/>
        <v>-</v>
      </c>
      <c r="N143" s="148" t="str">
        <f t="shared" si="63"/>
        <v>-</v>
      </c>
      <c r="O143" s="148" t="str">
        <f t="shared" si="63"/>
        <v>-</v>
      </c>
      <c r="P143" s="148" t="str">
        <f t="shared" si="63"/>
        <v>-</v>
      </c>
      <c r="Q143" s="148" t="str">
        <f t="shared" si="63"/>
        <v>-</v>
      </c>
      <c r="R143" s="148" t="str">
        <f t="shared" si="63"/>
        <v>-</v>
      </c>
      <c r="S143" s="148" t="str">
        <f t="shared" ref="S143:AH146" si="64">INDEX(LMU_Data,(S$140*$A$140)+$A143,(d.Region-1)*15+S$139)</f>
        <v>-</v>
      </c>
      <c r="T143" s="148" t="str">
        <f t="shared" si="64"/>
        <v>-</v>
      </c>
      <c r="U143" s="148" t="str">
        <f t="shared" si="64"/>
        <v>-</v>
      </c>
      <c r="V143" s="148" t="str">
        <f t="shared" si="64"/>
        <v>-</v>
      </c>
      <c r="W143" s="148" t="str">
        <f t="shared" si="64"/>
        <v>-</v>
      </c>
      <c r="X143" s="148" t="str">
        <f t="shared" si="64"/>
        <v>-</v>
      </c>
      <c r="Y143" s="148" t="str">
        <f t="shared" si="64"/>
        <v>-</v>
      </c>
      <c r="Z143" s="148" t="str">
        <f t="shared" si="64"/>
        <v>-</v>
      </c>
      <c r="AA143" s="148" t="str">
        <f t="shared" si="64"/>
        <v>-</v>
      </c>
      <c r="AB143" s="148" t="str">
        <f t="shared" si="64"/>
        <v>-</v>
      </c>
      <c r="AC143" s="148" t="str">
        <f t="shared" si="64"/>
        <v>-</v>
      </c>
      <c r="AD143" s="148" t="str">
        <f t="shared" si="64"/>
        <v>-</v>
      </c>
      <c r="AE143" s="148" t="str">
        <f t="shared" si="64"/>
        <v>-</v>
      </c>
      <c r="AF143" s="148" t="str">
        <f t="shared" si="64"/>
        <v>-</v>
      </c>
      <c r="AG143" s="148">
        <f t="shared" si="64"/>
        <v>75</v>
      </c>
      <c r="AH143" s="148" t="str">
        <f t="shared" si="64"/>
        <v>-</v>
      </c>
      <c r="AI143" s="148" t="str">
        <f t="shared" ref="AI143:AX146" si="65">INDEX(LMU_Data,(AI$140*$A$140)+$A143,(d.Region-1)*15+AI$139)</f>
        <v>-</v>
      </c>
      <c r="AJ143" s="148" t="str">
        <f t="shared" si="65"/>
        <v>-</v>
      </c>
      <c r="AK143" s="148" t="str">
        <f t="shared" si="65"/>
        <v>-</v>
      </c>
      <c r="AL143" s="148" t="str">
        <f t="shared" si="65"/>
        <v>-</v>
      </c>
      <c r="AM143" s="148" t="str">
        <f t="shared" si="65"/>
        <v>-</v>
      </c>
      <c r="AN143" s="148" t="str">
        <f t="shared" si="65"/>
        <v>-</v>
      </c>
      <c r="AO143" s="148">
        <f t="shared" si="65"/>
        <v>37</v>
      </c>
      <c r="AP143" s="148">
        <f t="shared" si="65"/>
        <v>37</v>
      </c>
      <c r="AQ143" s="148" t="str">
        <f t="shared" si="65"/>
        <v>-</v>
      </c>
      <c r="AR143" s="148" t="str">
        <f t="shared" si="65"/>
        <v>-</v>
      </c>
      <c r="AS143" s="148" t="str">
        <f t="shared" si="65"/>
        <v>-</v>
      </c>
      <c r="AT143" s="148" t="str">
        <f t="shared" si="65"/>
        <v>-</v>
      </c>
      <c r="AU143" s="148" t="str">
        <f t="shared" si="65"/>
        <v>-</v>
      </c>
      <c r="AV143" s="148">
        <f t="shared" si="65"/>
        <v>50</v>
      </c>
      <c r="AW143" s="148">
        <f t="shared" si="65"/>
        <v>50</v>
      </c>
      <c r="AX143" s="148">
        <f t="shared" si="65"/>
        <v>50</v>
      </c>
      <c r="AY143" s="148">
        <f t="shared" ref="AY143:BN146" si="66">INDEX(LMU_Data,(AY$140*$A$140)+$A143,(d.Region-1)*15+AY$139)</f>
        <v>50</v>
      </c>
      <c r="AZ143" s="148">
        <f t="shared" si="66"/>
        <v>50</v>
      </c>
      <c r="BA143" s="148">
        <f t="shared" si="66"/>
        <v>50</v>
      </c>
      <c r="BB143" s="148">
        <f t="shared" si="66"/>
        <v>50</v>
      </c>
      <c r="BC143" s="148">
        <f t="shared" si="66"/>
        <v>50</v>
      </c>
      <c r="BD143" s="148">
        <f t="shared" si="66"/>
        <v>413</v>
      </c>
      <c r="BE143" s="148">
        <f t="shared" si="66"/>
        <v>413</v>
      </c>
      <c r="BF143" s="148" t="str">
        <f t="shared" si="66"/>
        <v>-</v>
      </c>
      <c r="BG143" s="148" t="str">
        <f t="shared" si="66"/>
        <v>-</v>
      </c>
      <c r="BH143" s="148" t="str">
        <f t="shared" si="66"/>
        <v>-</v>
      </c>
      <c r="BI143" s="148" t="str">
        <f t="shared" si="66"/>
        <v>-</v>
      </c>
      <c r="BJ143" s="148" t="str">
        <f t="shared" si="66"/>
        <v>-</v>
      </c>
      <c r="BK143" s="148">
        <f t="shared" si="66"/>
        <v>6.9</v>
      </c>
      <c r="BL143" s="148">
        <f t="shared" si="66"/>
        <v>6.9</v>
      </c>
      <c r="BM143" s="148">
        <f t="shared" si="66"/>
        <v>6.9</v>
      </c>
      <c r="BN143" s="148">
        <f t="shared" si="66"/>
        <v>6.9</v>
      </c>
      <c r="BO143" s="148">
        <f t="shared" ref="BO143:CD146" si="67">INDEX(LMU_Data,(BO$140*$A$140)+$A143,(d.Region-1)*15+BO$139)</f>
        <v>6.9</v>
      </c>
      <c r="BP143" s="148">
        <f t="shared" si="67"/>
        <v>6.9</v>
      </c>
      <c r="BQ143" s="148">
        <f t="shared" si="67"/>
        <v>6.9</v>
      </c>
      <c r="BR143" s="148">
        <f t="shared" si="67"/>
        <v>6.9</v>
      </c>
      <c r="BS143" s="148">
        <f t="shared" si="67"/>
        <v>347</v>
      </c>
      <c r="BT143" s="148">
        <f t="shared" si="67"/>
        <v>347</v>
      </c>
      <c r="BU143" s="148" t="str">
        <f t="shared" si="67"/>
        <v>-</v>
      </c>
      <c r="BV143" s="148" t="str">
        <f t="shared" si="67"/>
        <v>-</v>
      </c>
      <c r="BW143" s="148" t="str">
        <f t="shared" si="67"/>
        <v>-</v>
      </c>
      <c r="BX143" s="148" t="str">
        <f t="shared" si="67"/>
        <v>-</v>
      </c>
      <c r="BY143" s="148" t="str">
        <f t="shared" si="67"/>
        <v>-</v>
      </c>
      <c r="BZ143" s="148" t="str">
        <f t="shared" si="67"/>
        <v>-</v>
      </c>
      <c r="CA143" s="148" t="str">
        <f t="shared" si="67"/>
        <v>-</v>
      </c>
      <c r="CB143" s="148" t="str">
        <f t="shared" si="67"/>
        <v>-</v>
      </c>
      <c r="CC143" s="148" t="str">
        <f t="shared" si="67"/>
        <v>-</v>
      </c>
      <c r="CD143" s="148" t="str">
        <f t="shared" si="67"/>
        <v>-</v>
      </c>
      <c r="CE143" s="148" t="str">
        <f t="shared" ref="CE143:CT146" si="68">INDEX(LMU_Data,(CE$140*$A$140)+$A143,(d.Region-1)*15+CE$139)</f>
        <v>-</v>
      </c>
      <c r="CF143" s="148" t="str">
        <f t="shared" si="68"/>
        <v>-</v>
      </c>
      <c r="CG143" s="148" t="str">
        <f t="shared" si="68"/>
        <v>-</v>
      </c>
      <c r="CH143" s="148" t="str">
        <f t="shared" si="68"/>
        <v>-</v>
      </c>
      <c r="CI143" s="148" t="str">
        <f t="shared" si="68"/>
        <v>-</v>
      </c>
      <c r="CJ143" s="148" t="str">
        <f t="shared" si="68"/>
        <v>-</v>
      </c>
      <c r="CK143" s="148" t="str">
        <f t="shared" si="68"/>
        <v>-</v>
      </c>
      <c r="CL143" s="148" t="str">
        <f t="shared" si="68"/>
        <v>-</v>
      </c>
      <c r="CM143" s="148" t="str">
        <f t="shared" si="68"/>
        <v>-</v>
      </c>
      <c r="CN143" s="148" t="str">
        <f t="shared" si="68"/>
        <v>-</v>
      </c>
      <c r="CO143" s="148" t="str">
        <f t="shared" si="68"/>
        <v>-</v>
      </c>
      <c r="CP143" s="148" t="str">
        <f t="shared" si="68"/>
        <v>-</v>
      </c>
      <c r="CQ143" s="148" t="str">
        <f t="shared" si="68"/>
        <v>-</v>
      </c>
      <c r="CR143" s="148" t="str">
        <f t="shared" si="68"/>
        <v>-</v>
      </c>
      <c r="CS143" s="148" t="str">
        <f t="shared" si="68"/>
        <v>-</v>
      </c>
      <c r="CT143" s="148" t="str">
        <f t="shared" si="68"/>
        <v>-</v>
      </c>
      <c r="CU143" s="148" t="str">
        <f t="shared" ref="CU143:DJ146" si="69">INDEX(LMU_Data,(CU$140*$A$140)+$A143,(d.Region-1)*15+CU$139)</f>
        <v>-</v>
      </c>
      <c r="CV143" s="148" t="str">
        <f t="shared" si="69"/>
        <v>-</v>
      </c>
      <c r="CW143" s="148" t="str">
        <f t="shared" si="69"/>
        <v>-</v>
      </c>
      <c r="CX143" s="148" t="str">
        <f t="shared" si="69"/>
        <v>-</v>
      </c>
      <c r="CY143" s="148" t="str">
        <f t="shared" si="69"/>
        <v>-</v>
      </c>
      <c r="CZ143" s="148" t="str">
        <f t="shared" si="69"/>
        <v>-</v>
      </c>
      <c r="DA143" s="148" t="str">
        <f t="shared" si="69"/>
        <v>-</v>
      </c>
      <c r="DB143" s="148" t="str">
        <f t="shared" si="69"/>
        <v>-</v>
      </c>
      <c r="DC143" s="148" t="str">
        <f t="shared" si="69"/>
        <v>-</v>
      </c>
      <c r="DD143" s="148" t="str">
        <f t="shared" si="69"/>
        <v>-</v>
      </c>
      <c r="DE143" s="148" t="str">
        <f t="shared" si="69"/>
        <v>-</v>
      </c>
      <c r="DF143" s="148" t="str">
        <f t="shared" si="69"/>
        <v>-</v>
      </c>
      <c r="DG143" s="148" t="str">
        <f t="shared" si="69"/>
        <v>-</v>
      </c>
      <c r="DH143" s="148" t="str">
        <f t="shared" si="69"/>
        <v>-</v>
      </c>
      <c r="DI143" s="148" t="str">
        <f t="shared" si="69"/>
        <v>-</v>
      </c>
      <c r="DJ143" s="148" t="str">
        <f t="shared" si="69"/>
        <v>-</v>
      </c>
      <c r="DK143" s="148" t="str">
        <f t="shared" ref="DI143:DR146" si="70">INDEX(LMU_Data,(DK$140*$A$140)+$A143,(d.Region-1)*15+DK$139)</f>
        <v>-</v>
      </c>
      <c r="DL143" s="148" t="str">
        <f t="shared" si="70"/>
        <v>-</v>
      </c>
      <c r="DM143" s="148" t="str">
        <f t="shared" si="70"/>
        <v>-</v>
      </c>
      <c r="DN143" s="148" t="str">
        <f t="shared" si="70"/>
        <v>-</v>
      </c>
      <c r="DO143" s="148" t="str">
        <f t="shared" si="70"/>
        <v>-</v>
      </c>
      <c r="DP143" s="148" t="str">
        <f t="shared" si="70"/>
        <v>-</v>
      </c>
      <c r="DQ143" s="148" t="str">
        <f t="shared" si="70"/>
        <v>-</v>
      </c>
      <c r="DR143" s="148" t="str">
        <f t="shared" si="70"/>
        <v>-</v>
      </c>
    </row>
    <row r="144" spans="1:192" outlineLevel="1">
      <c r="A144">
        <v>3</v>
      </c>
      <c r="B144" t="s">
        <v>923</v>
      </c>
      <c r="C144" s="148" t="str">
        <f t="shared" si="63"/>
        <v>-</v>
      </c>
      <c r="D144" s="148" t="str">
        <f t="shared" si="63"/>
        <v>-</v>
      </c>
      <c r="E144" s="148" t="str">
        <f t="shared" si="63"/>
        <v>-</v>
      </c>
      <c r="F144" s="148" t="str">
        <f t="shared" si="63"/>
        <v>-</v>
      </c>
      <c r="G144" s="148" t="str">
        <f t="shared" si="63"/>
        <v>-</v>
      </c>
      <c r="H144" s="148" t="str">
        <f t="shared" si="63"/>
        <v>-</v>
      </c>
      <c r="I144" s="148" t="str">
        <f t="shared" si="63"/>
        <v>-</v>
      </c>
      <c r="J144" s="148" t="str">
        <f t="shared" si="63"/>
        <v>-</v>
      </c>
      <c r="K144" s="148" t="str">
        <f t="shared" si="63"/>
        <v>-</v>
      </c>
      <c r="L144" s="148" t="str">
        <f t="shared" si="63"/>
        <v>-</v>
      </c>
      <c r="M144" s="148" t="str">
        <f t="shared" si="63"/>
        <v>-</v>
      </c>
      <c r="N144" s="148" t="str">
        <f t="shared" si="63"/>
        <v>-</v>
      </c>
      <c r="O144" s="148" t="str">
        <f t="shared" si="63"/>
        <v>-</v>
      </c>
      <c r="P144" s="148" t="str">
        <f t="shared" si="63"/>
        <v>-</v>
      </c>
      <c r="Q144" s="148" t="str">
        <f t="shared" si="63"/>
        <v>-</v>
      </c>
      <c r="R144" s="148" t="str">
        <f t="shared" si="63"/>
        <v>-</v>
      </c>
      <c r="S144" s="148" t="str">
        <f t="shared" si="64"/>
        <v>-</v>
      </c>
      <c r="T144" s="148" t="str">
        <f t="shared" si="64"/>
        <v>-</v>
      </c>
      <c r="U144" s="148" t="str">
        <f t="shared" si="64"/>
        <v>-</v>
      </c>
      <c r="V144" s="148" t="str">
        <f t="shared" si="64"/>
        <v>-</v>
      </c>
      <c r="W144" s="148" t="str">
        <f t="shared" si="64"/>
        <v>-</v>
      </c>
      <c r="X144" s="148" t="str">
        <f t="shared" si="64"/>
        <v>-</v>
      </c>
      <c r="Y144" s="148" t="str">
        <f t="shared" si="64"/>
        <v>-</v>
      </c>
      <c r="Z144" s="148" t="str">
        <f t="shared" si="64"/>
        <v>-</v>
      </c>
      <c r="AA144" s="148" t="str">
        <f t="shared" si="64"/>
        <v>-</v>
      </c>
      <c r="AB144" s="148" t="str">
        <f t="shared" si="64"/>
        <v>-</v>
      </c>
      <c r="AC144" s="148" t="str">
        <f t="shared" si="64"/>
        <v>-</v>
      </c>
      <c r="AD144" s="148" t="str">
        <f t="shared" si="64"/>
        <v>-</v>
      </c>
      <c r="AE144" s="148" t="str">
        <f t="shared" si="64"/>
        <v>-</v>
      </c>
      <c r="AF144" s="148" t="str">
        <f t="shared" si="64"/>
        <v>-</v>
      </c>
      <c r="AG144" s="148">
        <f t="shared" si="64"/>
        <v>75</v>
      </c>
      <c r="AH144" s="148" t="str">
        <f t="shared" si="64"/>
        <v>-</v>
      </c>
      <c r="AI144" s="148" t="str">
        <f t="shared" si="65"/>
        <v>-</v>
      </c>
      <c r="AJ144" s="148" t="str">
        <f t="shared" si="65"/>
        <v>-</v>
      </c>
      <c r="AK144" s="148" t="str">
        <f t="shared" si="65"/>
        <v>-</v>
      </c>
      <c r="AL144" s="148" t="str">
        <f t="shared" si="65"/>
        <v>-</v>
      </c>
      <c r="AM144" s="148" t="str">
        <f t="shared" si="65"/>
        <v>-</v>
      </c>
      <c r="AN144" s="148" t="str">
        <f t="shared" si="65"/>
        <v>-</v>
      </c>
      <c r="AO144" s="148">
        <f t="shared" si="65"/>
        <v>37</v>
      </c>
      <c r="AP144" s="148">
        <f t="shared" si="65"/>
        <v>37</v>
      </c>
      <c r="AQ144" s="148" t="str">
        <f t="shared" si="65"/>
        <v>-</v>
      </c>
      <c r="AR144" s="148" t="str">
        <f t="shared" si="65"/>
        <v>-</v>
      </c>
      <c r="AS144" s="148" t="str">
        <f t="shared" si="65"/>
        <v>-</v>
      </c>
      <c r="AT144" s="148" t="str">
        <f t="shared" si="65"/>
        <v>-</v>
      </c>
      <c r="AU144" s="148" t="str">
        <f t="shared" si="65"/>
        <v>-</v>
      </c>
      <c r="AV144" s="148">
        <f t="shared" si="65"/>
        <v>50</v>
      </c>
      <c r="AW144" s="148">
        <f t="shared" si="65"/>
        <v>50</v>
      </c>
      <c r="AX144" s="148">
        <f t="shared" si="65"/>
        <v>50</v>
      </c>
      <c r="AY144" s="148">
        <f t="shared" si="66"/>
        <v>50</v>
      </c>
      <c r="AZ144" s="148">
        <f t="shared" si="66"/>
        <v>50</v>
      </c>
      <c r="BA144" s="148">
        <f t="shared" si="66"/>
        <v>50</v>
      </c>
      <c r="BB144" s="148">
        <f t="shared" si="66"/>
        <v>50</v>
      </c>
      <c r="BC144" s="148">
        <f t="shared" si="66"/>
        <v>50</v>
      </c>
      <c r="BD144" s="148">
        <f t="shared" si="66"/>
        <v>413</v>
      </c>
      <c r="BE144" s="148">
        <f t="shared" si="66"/>
        <v>413</v>
      </c>
      <c r="BF144" s="148" t="str">
        <f t="shared" si="66"/>
        <v>-</v>
      </c>
      <c r="BG144" s="148" t="str">
        <f t="shared" si="66"/>
        <v>-</v>
      </c>
      <c r="BH144" s="148" t="str">
        <f t="shared" si="66"/>
        <v>-</v>
      </c>
      <c r="BI144" s="148" t="str">
        <f t="shared" si="66"/>
        <v>-</v>
      </c>
      <c r="BJ144" s="148" t="str">
        <f t="shared" si="66"/>
        <v>-</v>
      </c>
      <c r="BK144" s="148">
        <f t="shared" si="66"/>
        <v>6.9</v>
      </c>
      <c r="BL144" s="148">
        <f t="shared" si="66"/>
        <v>6.9</v>
      </c>
      <c r="BM144" s="148">
        <f t="shared" si="66"/>
        <v>6.9</v>
      </c>
      <c r="BN144" s="148">
        <f t="shared" si="66"/>
        <v>6.9</v>
      </c>
      <c r="BO144" s="148">
        <f t="shared" si="67"/>
        <v>6.9</v>
      </c>
      <c r="BP144" s="148">
        <f t="shared" si="67"/>
        <v>6.9</v>
      </c>
      <c r="BQ144" s="148">
        <f t="shared" si="67"/>
        <v>6.9</v>
      </c>
      <c r="BR144" s="148">
        <f t="shared" si="67"/>
        <v>6.9</v>
      </c>
      <c r="BS144" s="148">
        <f t="shared" si="67"/>
        <v>347</v>
      </c>
      <c r="BT144" s="148">
        <f t="shared" si="67"/>
        <v>347</v>
      </c>
      <c r="BU144" s="148" t="str">
        <f t="shared" si="67"/>
        <v>-</v>
      </c>
      <c r="BV144" s="148" t="str">
        <f t="shared" si="67"/>
        <v>-</v>
      </c>
      <c r="BW144" s="148" t="str">
        <f t="shared" si="67"/>
        <v>-</v>
      </c>
      <c r="BX144" s="148" t="str">
        <f t="shared" si="67"/>
        <v>-</v>
      </c>
      <c r="BY144" s="148" t="str">
        <f t="shared" si="67"/>
        <v>-</v>
      </c>
      <c r="BZ144" s="148" t="str">
        <f t="shared" si="67"/>
        <v>-</v>
      </c>
      <c r="CA144" s="148" t="str">
        <f t="shared" si="67"/>
        <v>-</v>
      </c>
      <c r="CB144" s="148" t="str">
        <f t="shared" si="67"/>
        <v>-</v>
      </c>
      <c r="CC144" s="148" t="str">
        <f t="shared" si="67"/>
        <v>-</v>
      </c>
      <c r="CD144" s="148" t="str">
        <f t="shared" si="67"/>
        <v>-</v>
      </c>
      <c r="CE144" s="148" t="str">
        <f t="shared" si="68"/>
        <v>-</v>
      </c>
      <c r="CF144" s="148" t="str">
        <f t="shared" si="68"/>
        <v>-</v>
      </c>
      <c r="CG144" s="148" t="str">
        <f t="shared" si="68"/>
        <v>-</v>
      </c>
      <c r="CH144" s="148" t="str">
        <f t="shared" si="68"/>
        <v>-</v>
      </c>
      <c r="CI144" s="148" t="str">
        <f t="shared" si="68"/>
        <v>-</v>
      </c>
      <c r="CJ144" s="148" t="str">
        <f t="shared" si="68"/>
        <v>-</v>
      </c>
      <c r="CK144" s="148" t="str">
        <f t="shared" si="68"/>
        <v>-</v>
      </c>
      <c r="CL144" s="148" t="str">
        <f t="shared" si="68"/>
        <v>-</v>
      </c>
      <c r="CM144" s="148" t="str">
        <f t="shared" si="68"/>
        <v>-</v>
      </c>
      <c r="CN144" s="148" t="str">
        <f t="shared" si="68"/>
        <v>-</v>
      </c>
      <c r="CO144" s="148" t="str">
        <f t="shared" si="68"/>
        <v>-</v>
      </c>
      <c r="CP144" s="148" t="str">
        <f t="shared" si="68"/>
        <v>-</v>
      </c>
      <c r="CQ144" s="148" t="str">
        <f t="shared" si="68"/>
        <v>-</v>
      </c>
      <c r="CR144" s="148" t="str">
        <f t="shared" si="68"/>
        <v>-</v>
      </c>
      <c r="CS144" s="148" t="str">
        <f t="shared" si="68"/>
        <v>-</v>
      </c>
      <c r="CT144" s="148" t="str">
        <f t="shared" si="68"/>
        <v>-</v>
      </c>
      <c r="CU144" s="148" t="str">
        <f t="shared" si="69"/>
        <v>-</v>
      </c>
      <c r="CV144" s="148" t="str">
        <f t="shared" si="69"/>
        <v>-</v>
      </c>
      <c r="CW144" s="148" t="str">
        <f t="shared" si="69"/>
        <v>-</v>
      </c>
      <c r="CX144" s="148" t="str">
        <f t="shared" si="69"/>
        <v>-</v>
      </c>
      <c r="CY144" s="148" t="str">
        <f t="shared" si="69"/>
        <v>-</v>
      </c>
      <c r="CZ144" s="148" t="str">
        <f t="shared" si="69"/>
        <v>-</v>
      </c>
      <c r="DA144" s="148" t="str">
        <f t="shared" si="69"/>
        <v>-</v>
      </c>
      <c r="DB144" s="148" t="str">
        <f t="shared" si="69"/>
        <v>-</v>
      </c>
      <c r="DC144" s="148" t="str">
        <f t="shared" si="69"/>
        <v>-</v>
      </c>
      <c r="DD144" s="148" t="str">
        <f t="shared" si="69"/>
        <v>-</v>
      </c>
      <c r="DE144" s="148" t="str">
        <f t="shared" si="69"/>
        <v>-</v>
      </c>
      <c r="DF144" s="148" t="str">
        <f t="shared" si="69"/>
        <v>-</v>
      </c>
      <c r="DG144" s="148" t="str">
        <f t="shared" si="69"/>
        <v>-</v>
      </c>
      <c r="DH144" s="148" t="str">
        <f t="shared" si="69"/>
        <v>-</v>
      </c>
      <c r="DI144" s="148" t="str">
        <f t="shared" si="70"/>
        <v>-</v>
      </c>
      <c r="DJ144" s="148" t="str">
        <f t="shared" si="70"/>
        <v>-</v>
      </c>
      <c r="DK144" s="148" t="str">
        <f t="shared" si="70"/>
        <v>-</v>
      </c>
      <c r="DL144" s="148" t="str">
        <f t="shared" si="70"/>
        <v>-</v>
      </c>
      <c r="DM144" s="148" t="str">
        <f t="shared" si="70"/>
        <v>-</v>
      </c>
      <c r="DN144" s="148" t="str">
        <f t="shared" si="70"/>
        <v>-</v>
      </c>
      <c r="DO144" s="148" t="str">
        <f t="shared" si="70"/>
        <v>-</v>
      </c>
      <c r="DP144" s="148" t="str">
        <f t="shared" si="70"/>
        <v>-</v>
      </c>
      <c r="DQ144" s="148" t="str">
        <f t="shared" si="70"/>
        <v>-</v>
      </c>
      <c r="DR144" s="148" t="str">
        <f t="shared" si="70"/>
        <v>-</v>
      </c>
    </row>
    <row r="145" spans="1:122" outlineLevel="1">
      <c r="A145">
        <v>4</v>
      </c>
      <c r="B145" t="s">
        <v>924</v>
      </c>
      <c r="C145" s="148" t="str">
        <f t="shared" si="63"/>
        <v>-</v>
      </c>
      <c r="D145" s="148" t="str">
        <f t="shared" si="63"/>
        <v>-</v>
      </c>
      <c r="E145" s="148" t="str">
        <f t="shared" si="63"/>
        <v>-</v>
      </c>
      <c r="F145" s="148" t="str">
        <f t="shared" si="63"/>
        <v>-</v>
      </c>
      <c r="G145" s="148" t="str">
        <f t="shared" si="63"/>
        <v>-</v>
      </c>
      <c r="H145" s="148" t="str">
        <f t="shared" si="63"/>
        <v>-</v>
      </c>
      <c r="I145" s="148" t="str">
        <f t="shared" si="63"/>
        <v>-</v>
      </c>
      <c r="J145" s="148" t="str">
        <f t="shared" si="63"/>
        <v>-</v>
      </c>
      <c r="K145" s="148" t="str">
        <f t="shared" si="63"/>
        <v>-</v>
      </c>
      <c r="L145" s="148" t="str">
        <f t="shared" si="63"/>
        <v>-</v>
      </c>
      <c r="M145" s="148" t="str">
        <f t="shared" si="63"/>
        <v>-</v>
      </c>
      <c r="N145" s="148" t="str">
        <f t="shared" si="63"/>
        <v>-</v>
      </c>
      <c r="O145" s="148" t="str">
        <f t="shared" si="63"/>
        <v>-</v>
      </c>
      <c r="P145" s="148" t="str">
        <f t="shared" si="63"/>
        <v>-</v>
      </c>
      <c r="Q145" s="148" t="str">
        <f t="shared" si="63"/>
        <v>-</v>
      </c>
      <c r="R145" s="148" t="str">
        <f t="shared" si="63"/>
        <v>-</v>
      </c>
      <c r="S145" s="148" t="str">
        <f t="shared" si="64"/>
        <v>-</v>
      </c>
      <c r="T145" s="148" t="str">
        <f t="shared" si="64"/>
        <v>-</v>
      </c>
      <c r="U145" s="148" t="str">
        <f t="shared" si="64"/>
        <v>-</v>
      </c>
      <c r="V145" s="148" t="str">
        <f t="shared" si="64"/>
        <v>-</v>
      </c>
      <c r="W145" s="148" t="str">
        <f t="shared" si="64"/>
        <v>-</v>
      </c>
      <c r="X145" s="148" t="str">
        <f t="shared" si="64"/>
        <v>-</v>
      </c>
      <c r="Y145" s="148" t="str">
        <f t="shared" si="64"/>
        <v>-</v>
      </c>
      <c r="Z145" s="148" t="str">
        <f t="shared" si="64"/>
        <v>-</v>
      </c>
      <c r="AA145" s="148" t="str">
        <f t="shared" si="64"/>
        <v>-</v>
      </c>
      <c r="AB145" s="148" t="str">
        <f t="shared" si="64"/>
        <v>-</v>
      </c>
      <c r="AC145" s="148" t="str">
        <f t="shared" si="64"/>
        <v>-</v>
      </c>
      <c r="AD145" s="148" t="str">
        <f t="shared" si="64"/>
        <v>-</v>
      </c>
      <c r="AE145" s="148" t="str">
        <f t="shared" si="64"/>
        <v>-</v>
      </c>
      <c r="AF145" s="148" t="str">
        <f t="shared" si="64"/>
        <v>-</v>
      </c>
      <c r="AG145" s="148">
        <f t="shared" si="64"/>
        <v>75</v>
      </c>
      <c r="AH145" s="148" t="str">
        <f t="shared" si="64"/>
        <v>-</v>
      </c>
      <c r="AI145" s="148" t="str">
        <f t="shared" si="65"/>
        <v>-</v>
      </c>
      <c r="AJ145" s="148" t="str">
        <f t="shared" si="65"/>
        <v>-</v>
      </c>
      <c r="AK145" s="148" t="str">
        <f t="shared" si="65"/>
        <v>-</v>
      </c>
      <c r="AL145" s="148" t="str">
        <f t="shared" si="65"/>
        <v>-</v>
      </c>
      <c r="AM145" s="148" t="str">
        <f t="shared" si="65"/>
        <v>-</v>
      </c>
      <c r="AN145" s="148" t="str">
        <f t="shared" si="65"/>
        <v>-</v>
      </c>
      <c r="AO145" s="148">
        <f t="shared" si="65"/>
        <v>37</v>
      </c>
      <c r="AP145" s="148">
        <f t="shared" si="65"/>
        <v>37</v>
      </c>
      <c r="AQ145" s="148" t="str">
        <f t="shared" si="65"/>
        <v>-</v>
      </c>
      <c r="AR145" s="148" t="str">
        <f t="shared" si="65"/>
        <v>-</v>
      </c>
      <c r="AS145" s="148" t="str">
        <f t="shared" si="65"/>
        <v>-</v>
      </c>
      <c r="AT145" s="148" t="str">
        <f t="shared" si="65"/>
        <v>-</v>
      </c>
      <c r="AU145" s="148" t="str">
        <f t="shared" si="65"/>
        <v>-</v>
      </c>
      <c r="AV145" s="148">
        <f t="shared" si="65"/>
        <v>50</v>
      </c>
      <c r="AW145" s="148">
        <f t="shared" si="65"/>
        <v>50</v>
      </c>
      <c r="AX145" s="148">
        <f t="shared" si="65"/>
        <v>50</v>
      </c>
      <c r="AY145" s="148">
        <f t="shared" si="66"/>
        <v>50</v>
      </c>
      <c r="AZ145" s="148">
        <f t="shared" si="66"/>
        <v>50</v>
      </c>
      <c r="BA145" s="148">
        <f t="shared" si="66"/>
        <v>50</v>
      </c>
      <c r="BB145" s="148">
        <f t="shared" si="66"/>
        <v>50</v>
      </c>
      <c r="BC145" s="148">
        <f t="shared" si="66"/>
        <v>50</v>
      </c>
      <c r="BD145" s="148">
        <f t="shared" si="66"/>
        <v>413</v>
      </c>
      <c r="BE145" s="148">
        <f t="shared" si="66"/>
        <v>413</v>
      </c>
      <c r="BF145" s="148" t="str">
        <f t="shared" si="66"/>
        <v>-</v>
      </c>
      <c r="BG145" s="148" t="str">
        <f t="shared" si="66"/>
        <v>-</v>
      </c>
      <c r="BH145" s="148" t="str">
        <f t="shared" si="66"/>
        <v>-</v>
      </c>
      <c r="BI145" s="148" t="str">
        <f t="shared" si="66"/>
        <v>-</v>
      </c>
      <c r="BJ145" s="148" t="str">
        <f t="shared" si="66"/>
        <v>-</v>
      </c>
      <c r="BK145" s="148">
        <f t="shared" si="66"/>
        <v>6.9</v>
      </c>
      <c r="BL145" s="148">
        <f t="shared" si="66"/>
        <v>6.9</v>
      </c>
      <c r="BM145" s="148">
        <f t="shared" si="66"/>
        <v>6.9</v>
      </c>
      <c r="BN145" s="148">
        <f t="shared" si="66"/>
        <v>6.9</v>
      </c>
      <c r="BO145" s="148">
        <f t="shared" si="67"/>
        <v>6.9</v>
      </c>
      <c r="BP145" s="148">
        <f t="shared" si="67"/>
        <v>6.9</v>
      </c>
      <c r="BQ145" s="148">
        <f t="shared" si="67"/>
        <v>6.9</v>
      </c>
      <c r="BR145" s="148">
        <f t="shared" si="67"/>
        <v>6.9</v>
      </c>
      <c r="BS145" s="148">
        <f t="shared" si="67"/>
        <v>347</v>
      </c>
      <c r="BT145" s="148">
        <f t="shared" si="67"/>
        <v>347</v>
      </c>
      <c r="BU145" s="148" t="str">
        <f t="shared" si="67"/>
        <v>-</v>
      </c>
      <c r="BV145" s="148" t="str">
        <f t="shared" si="67"/>
        <v>-</v>
      </c>
      <c r="BW145" s="148" t="str">
        <f t="shared" si="67"/>
        <v>-</v>
      </c>
      <c r="BX145" s="148" t="str">
        <f t="shared" si="67"/>
        <v>-</v>
      </c>
      <c r="BY145" s="148" t="str">
        <f t="shared" si="67"/>
        <v>-</v>
      </c>
      <c r="BZ145" s="148" t="str">
        <f t="shared" si="67"/>
        <v>-</v>
      </c>
      <c r="CA145" s="148" t="str">
        <f t="shared" si="67"/>
        <v>-</v>
      </c>
      <c r="CB145" s="148" t="str">
        <f t="shared" si="67"/>
        <v>-</v>
      </c>
      <c r="CC145" s="148" t="str">
        <f t="shared" si="67"/>
        <v>-</v>
      </c>
      <c r="CD145" s="148" t="str">
        <f t="shared" si="67"/>
        <v>-</v>
      </c>
      <c r="CE145" s="148" t="str">
        <f t="shared" si="68"/>
        <v>-</v>
      </c>
      <c r="CF145" s="148" t="str">
        <f t="shared" si="68"/>
        <v>-</v>
      </c>
      <c r="CG145" s="148" t="str">
        <f t="shared" si="68"/>
        <v>-</v>
      </c>
      <c r="CH145" s="148" t="str">
        <f t="shared" si="68"/>
        <v>-</v>
      </c>
      <c r="CI145" s="148" t="str">
        <f t="shared" si="68"/>
        <v>-</v>
      </c>
      <c r="CJ145" s="148" t="str">
        <f t="shared" si="68"/>
        <v>-</v>
      </c>
      <c r="CK145" s="148" t="str">
        <f t="shared" si="68"/>
        <v>-</v>
      </c>
      <c r="CL145" s="148" t="str">
        <f t="shared" si="68"/>
        <v>-</v>
      </c>
      <c r="CM145" s="148" t="str">
        <f t="shared" si="68"/>
        <v>-</v>
      </c>
      <c r="CN145" s="148" t="str">
        <f t="shared" si="68"/>
        <v>-</v>
      </c>
      <c r="CO145" s="148" t="str">
        <f t="shared" si="68"/>
        <v>-</v>
      </c>
      <c r="CP145" s="148" t="str">
        <f t="shared" si="68"/>
        <v>-</v>
      </c>
      <c r="CQ145" s="148" t="str">
        <f t="shared" si="68"/>
        <v>-</v>
      </c>
      <c r="CR145" s="148" t="str">
        <f t="shared" si="68"/>
        <v>-</v>
      </c>
      <c r="CS145" s="148" t="str">
        <f t="shared" si="68"/>
        <v>-</v>
      </c>
      <c r="CT145" s="148" t="str">
        <f t="shared" si="68"/>
        <v>-</v>
      </c>
      <c r="CU145" s="148" t="str">
        <f t="shared" si="69"/>
        <v>-</v>
      </c>
      <c r="CV145" s="148" t="str">
        <f t="shared" si="69"/>
        <v>-</v>
      </c>
      <c r="CW145" s="148" t="str">
        <f t="shared" si="69"/>
        <v>-</v>
      </c>
      <c r="CX145" s="148" t="str">
        <f t="shared" si="69"/>
        <v>-</v>
      </c>
      <c r="CY145" s="148" t="str">
        <f t="shared" si="69"/>
        <v>-</v>
      </c>
      <c r="CZ145" s="148" t="str">
        <f t="shared" si="69"/>
        <v>-</v>
      </c>
      <c r="DA145" s="148" t="str">
        <f t="shared" si="69"/>
        <v>-</v>
      </c>
      <c r="DB145" s="148" t="str">
        <f t="shared" si="69"/>
        <v>-</v>
      </c>
      <c r="DC145" s="148" t="str">
        <f t="shared" si="69"/>
        <v>-</v>
      </c>
      <c r="DD145" s="148" t="str">
        <f t="shared" si="69"/>
        <v>-</v>
      </c>
      <c r="DE145" s="148" t="str">
        <f t="shared" si="69"/>
        <v>-</v>
      </c>
      <c r="DF145" s="148" t="str">
        <f t="shared" si="69"/>
        <v>-</v>
      </c>
      <c r="DG145" s="148" t="str">
        <f t="shared" si="69"/>
        <v>-</v>
      </c>
      <c r="DH145" s="148" t="str">
        <f t="shared" si="69"/>
        <v>-</v>
      </c>
      <c r="DI145" s="148" t="str">
        <f t="shared" si="70"/>
        <v>-</v>
      </c>
      <c r="DJ145" s="148" t="str">
        <f t="shared" si="70"/>
        <v>-</v>
      </c>
      <c r="DK145" s="148" t="str">
        <f t="shared" si="70"/>
        <v>-</v>
      </c>
      <c r="DL145" s="148" t="str">
        <f t="shared" si="70"/>
        <v>-</v>
      </c>
      <c r="DM145" s="148" t="str">
        <f t="shared" si="70"/>
        <v>-</v>
      </c>
      <c r="DN145" s="148" t="str">
        <f t="shared" si="70"/>
        <v>-</v>
      </c>
      <c r="DO145" s="148" t="str">
        <f t="shared" si="70"/>
        <v>-</v>
      </c>
      <c r="DP145" s="148" t="str">
        <f t="shared" si="70"/>
        <v>-</v>
      </c>
      <c r="DQ145" s="148" t="str">
        <f t="shared" si="70"/>
        <v>-</v>
      </c>
      <c r="DR145" s="148" t="str">
        <f t="shared" si="70"/>
        <v>-</v>
      </c>
    </row>
    <row r="146" spans="1:122" outlineLevel="1">
      <c r="A146">
        <v>5</v>
      </c>
      <c r="B146" t="s">
        <v>925</v>
      </c>
      <c r="C146" s="148" t="str">
        <f t="shared" si="63"/>
        <v>-</v>
      </c>
      <c r="D146" s="148" t="str">
        <f t="shared" si="63"/>
        <v>-</v>
      </c>
      <c r="E146" s="148" t="str">
        <f t="shared" si="63"/>
        <v>-</v>
      </c>
      <c r="F146" s="148" t="str">
        <f t="shared" si="63"/>
        <v>-</v>
      </c>
      <c r="G146" s="148" t="str">
        <f t="shared" si="63"/>
        <v>-</v>
      </c>
      <c r="H146" s="148" t="str">
        <f t="shared" si="63"/>
        <v>-</v>
      </c>
      <c r="I146" s="148" t="str">
        <f t="shared" si="63"/>
        <v>-</v>
      </c>
      <c r="J146" s="148" t="str">
        <f t="shared" si="63"/>
        <v>-</v>
      </c>
      <c r="K146" s="148" t="str">
        <f t="shared" si="63"/>
        <v>-</v>
      </c>
      <c r="L146" s="148" t="str">
        <f t="shared" si="63"/>
        <v>-</v>
      </c>
      <c r="M146" s="148" t="str">
        <f t="shared" si="63"/>
        <v>-</v>
      </c>
      <c r="N146" s="148" t="str">
        <f t="shared" si="63"/>
        <v>-</v>
      </c>
      <c r="O146" s="148" t="str">
        <f t="shared" si="63"/>
        <v>-</v>
      </c>
      <c r="P146" s="148" t="str">
        <f t="shared" si="63"/>
        <v>-</v>
      </c>
      <c r="Q146" s="148" t="str">
        <f t="shared" si="63"/>
        <v>-</v>
      </c>
      <c r="R146" s="148" t="str">
        <f t="shared" si="63"/>
        <v>-</v>
      </c>
      <c r="S146" s="148" t="str">
        <f t="shared" si="64"/>
        <v>-</v>
      </c>
      <c r="T146" s="148" t="str">
        <f t="shared" si="64"/>
        <v>-</v>
      </c>
      <c r="U146" s="148" t="str">
        <f t="shared" si="64"/>
        <v>-</v>
      </c>
      <c r="V146" s="148" t="str">
        <f t="shared" si="64"/>
        <v>-</v>
      </c>
      <c r="W146" s="148" t="str">
        <f t="shared" si="64"/>
        <v>-</v>
      </c>
      <c r="X146" s="148" t="str">
        <f t="shared" si="64"/>
        <v>-</v>
      </c>
      <c r="Y146" s="148" t="str">
        <f t="shared" si="64"/>
        <v>-</v>
      </c>
      <c r="Z146" s="148" t="str">
        <f t="shared" si="64"/>
        <v>-</v>
      </c>
      <c r="AA146" s="148" t="str">
        <f t="shared" si="64"/>
        <v>-</v>
      </c>
      <c r="AB146" s="148" t="str">
        <f t="shared" si="64"/>
        <v>-</v>
      </c>
      <c r="AC146" s="148" t="str">
        <f t="shared" si="64"/>
        <v>-</v>
      </c>
      <c r="AD146" s="148" t="str">
        <f t="shared" si="64"/>
        <v>-</v>
      </c>
      <c r="AE146" s="148" t="str">
        <f t="shared" si="64"/>
        <v>-</v>
      </c>
      <c r="AF146" s="148" t="str">
        <f t="shared" si="64"/>
        <v>-</v>
      </c>
      <c r="AG146" s="148">
        <f t="shared" si="64"/>
        <v>75</v>
      </c>
      <c r="AH146" s="148" t="str">
        <f t="shared" si="64"/>
        <v>-</v>
      </c>
      <c r="AI146" s="148" t="str">
        <f t="shared" si="65"/>
        <v>-</v>
      </c>
      <c r="AJ146" s="148" t="str">
        <f t="shared" si="65"/>
        <v>-</v>
      </c>
      <c r="AK146" s="148" t="str">
        <f t="shared" si="65"/>
        <v>-</v>
      </c>
      <c r="AL146" s="148" t="str">
        <f t="shared" si="65"/>
        <v>-</v>
      </c>
      <c r="AM146" s="148" t="str">
        <f t="shared" si="65"/>
        <v>-</v>
      </c>
      <c r="AN146" s="148" t="str">
        <f t="shared" si="65"/>
        <v>-</v>
      </c>
      <c r="AO146" s="148">
        <f t="shared" si="65"/>
        <v>37</v>
      </c>
      <c r="AP146" s="148">
        <f t="shared" si="65"/>
        <v>37</v>
      </c>
      <c r="AQ146" s="148" t="str">
        <f t="shared" si="65"/>
        <v>-</v>
      </c>
      <c r="AR146" s="148" t="str">
        <f t="shared" si="65"/>
        <v>-</v>
      </c>
      <c r="AS146" s="148" t="str">
        <f t="shared" si="65"/>
        <v>-</v>
      </c>
      <c r="AT146" s="148" t="str">
        <f t="shared" si="65"/>
        <v>-</v>
      </c>
      <c r="AU146" s="148" t="str">
        <f t="shared" si="65"/>
        <v>-</v>
      </c>
      <c r="AV146" s="148">
        <f t="shared" si="65"/>
        <v>50</v>
      </c>
      <c r="AW146" s="148">
        <f t="shared" si="65"/>
        <v>50</v>
      </c>
      <c r="AX146" s="148">
        <f t="shared" si="65"/>
        <v>50</v>
      </c>
      <c r="AY146" s="148">
        <f t="shared" si="66"/>
        <v>50</v>
      </c>
      <c r="AZ146" s="148">
        <f t="shared" si="66"/>
        <v>50</v>
      </c>
      <c r="BA146" s="148">
        <f t="shared" si="66"/>
        <v>50</v>
      </c>
      <c r="BB146" s="148">
        <f t="shared" si="66"/>
        <v>50</v>
      </c>
      <c r="BC146" s="148">
        <f t="shared" si="66"/>
        <v>50</v>
      </c>
      <c r="BD146" s="148">
        <f t="shared" si="66"/>
        <v>413</v>
      </c>
      <c r="BE146" s="148">
        <f t="shared" si="66"/>
        <v>413</v>
      </c>
      <c r="BF146" s="148" t="str">
        <f t="shared" si="66"/>
        <v>-</v>
      </c>
      <c r="BG146" s="148" t="str">
        <f t="shared" si="66"/>
        <v>-</v>
      </c>
      <c r="BH146" s="148" t="str">
        <f t="shared" si="66"/>
        <v>-</v>
      </c>
      <c r="BI146" s="148" t="str">
        <f t="shared" si="66"/>
        <v>-</v>
      </c>
      <c r="BJ146" s="148" t="str">
        <f t="shared" si="66"/>
        <v>-</v>
      </c>
      <c r="BK146" s="148">
        <f t="shared" si="66"/>
        <v>6.9</v>
      </c>
      <c r="BL146" s="148">
        <f t="shared" si="66"/>
        <v>6.9</v>
      </c>
      <c r="BM146" s="148">
        <f t="shared" si="66"/>
        <v>6.9</v>
      </c>
      <c r="BN146" s="148">
        <f t="shared" si="66"/>
        <v>6.9</v>
      </c>
      <c r="BO146" s="148">
        <f t="shared" si="67"/>
        <v>6.9</v>
      </c>
      <c r="BP146" s="148">
        <f t="shared" si="67"/>
        <v>6.9</v>
      </c>
      <c r="BQ146" s="148">
        <f t="shared" si="67"/>
        <v>6.9</v>
      </c>
      <c r="BR146" s="148">
        <f t="shared" si="67"/>
        <v>6.9</v>
      </c>
      <c r="BS146" s="148">
        <f t="shared" si="67"/>
        <v>347</v>
      </c>
      <c r="BT146" s="148">
        <f t="shared" si="67"/>
        <v>347</v>
      </c>
      <c r="BU146" s="148" t="str">
        <f t="shared" si="67"/>
        <v>-</v>
      </c>
      <c r="BV146" s="148" t="str">
        <f t="shared" si="67"/>
        <v>-</v>
      </c>
      <c r="BW146" s="148" t="str">
        <f t="shared" si="67"/>
        <v>-</v>
      </c>
      <c r="BX146" s="148" t="str">
        <f t="shared" si="67"/>
        <v>-</v>
      </c>
      <c r="BY146" s="148" t="str">
        <f t="shared" si="67"/>
        <v>-</v>
      </c>
      <c r="BZ146" s="148" t="str">
        <f t="shared" si="67"/>
        <v>-</v>
      </c>
      <c r="CA146" s="148" t="str">
        <f t="shared" si="67"/>
        <v>-</v>
      </c>
      <c r="CB146" s="148" t="str">
        <f t="shared" si="67"/>
        <v>-</v>
      </c>
      <c r="CC146" s="148" t="str">
        <f t="shared" si="67"/>
        <v>-</v>
      </c>
      <c r="CD146" s="148" t="str">
        <f t="shared" si="67"/>
        <v>-</v>
      </c>
      <c r="CE146" s="148" t="str">
        <f t="shared" si="68"/>
        <v>-</v>
      </c>
      <c r="CF146" s="148" t="str">
        <f t="shared" si="68"/>
        <v>-</v>
      </c>
      <c r="CG146" s="148" t="str">
        <f t="shared" si="68"/>
        <v>-</v>
      </c>
      <c r="CH146" s="148" t="str">
        <f t="shared" si="68"/>
        <v>-</v>
      </c>
      <c r="CI146" s="148" t="str">
        <f t="shared" si="68"/>
        <v>-</v>
      </c>
      <c r="CJ146" s="148" t="str">
        <f t="shared" si="68"/>
        <v>-</v>
      </c>
      <c r="CK146" s="148" t="str">
        <f t="shared" si="68"/>
        <v>-</v>
      </c>
      <c r="CL146" s="148" t="str">
        <f t="shared" si="68"/>
        <v>-</v>
      </c>
      <c r="CM146" s="148" t="str">
        <f t="shared" si="68"/>
        <v>-</v>
      </c>
      <c r="CN146" s="148" t="str">
        <f t="shared" si="68"/>
        <v>-</v>
      </c>
      <c r="CO146" s="148" t="str">
        <f t="shared" si="68"/>
        <v>-</v>
      </c>
      <c r="CP146" s="148" t="str">
        <f t="shared" si="68"/>
        <v>-</v>
      </c>
      <c r="CQ146" s="148" t="str">
        <f t="shared" si="68"/>
        <v>-</v>
      </c>
      <c r="CR146" s="148" t="str">
        <f t="shared" si="68"/>
        <v>-</v>
      </c>
      <c r="CS146" s="148" t="str">
        <f t="shared" si="68"/>
        <v>-</v>
      </c>
      <c r="CT146" s="148" t="str">
        <f t="shared" si="68"/>
        <v>-</v>
      </c>
      <c r="CU146" s="148" t="str">
        <f t="shared" si="69"/>
        <v>-</v>
      </c>
      <c r="CV146" s="148" t="str">
        <f t="shared" si="69"/>
        <v>-</v>
      </c>
      <c r="CW146" s="148" t="str">
        <f t="shared" si="69"/>
        <v>-</v>
      </c>
      <c r="CX146" s="148" t="str">
        <f t="shared" si="69"/>
        <v>-</v>
      </c>
      <c r="CY146" s="148" t="str">
        <f t="shared" si="69"/>
        <v>-</v>
      </c>
      <c r="CZ146" s="148" t="str">
        <f t="shared" si="69"/>
        <v>-</v>
      </c>
      <c r="DA146" s="148" t="str">
        <f t="shared" si="69"/>
        <v>-</v>
      </c>
      <c r="DB146" s="148" t="str">
        <f t="shared" si="69"/>
        <v>-</v>
      </c>
      <c r="DC146" s="148" t="str">
        <f t="shared" si="69"/>
        <v>-</v>
      </c>
      <c r="DD146" s="148" t="str">
        <f t="shared" si="69"/>
        <v>-</v>
      </c>
      <c r="DE146" s="148" t="str">
        <f t="shared" si="69"/>
        <v>-</v>
      </c>
      <c r="DF146" s="148" t="str">
        <f t="shared" si="69"/>
        <v>-</v>
      </c>
      <c r="DG146" s="148" t="str">
        <f t="shared" si="69"/>
        <v>-</v>
      </c>
      <c r="DH146" s="148" t="str">
        <f t="shared" si="69"/>
        <v>-</v>
      </c>
      <c r="DI146" s="148" t="str">
        <f t="shared" si="70"/>
        <v>-</v>
      </c>
      <c r="DJ146" s="148" t="str">
        <f t="shared" si="70"/>
        <v>-</v>
      </c>
      <c r="DK146" s="148" t="str">
        <f t="shared" si="70"/>
        <v>-</v>
      </c>
      <c r="DL146" s="148" t="str">
        <f t="shared" si="70"/>
        <v>-</v>
      </c>
      <c r="DM146" s="148" t="str">
        <f t="shared" si="70"/>
        <v>-</v>
      </c>
      <c r="DN146" s="148" t="str">
        <f t="shared" si="70"/>
        <v>-</v>
      </c>
      <c r="DO146" s="148" t="str">
        <f t="shared" si="70"/>
        <v>-</v>
      </c>
      <c r="DP146" s="148" t="str">
        <f t="shared" si="70"/>
        <v>-</v>
      </c>
      <c r="DQ146" s="148" t="str">
        <f t="shared" si="70"/>
        <v>-</v>
      </c>
      <c r="DR146" s="148" t="str">
        <f t="shared" si="70"/>
        <v>-</v>
      </c>
    </row>
    <row r="147" spans="1:122" outlineLevel="1"/>
    <row r="148" spans="1:122" ht="17.25" outlineLevel="1">
      <c r="B148" s="16" t="s">
        <v>926</v>
      </c>
      <c r="C148" s="146" t="s">
        <v>637</v>
      </c>
      <c r="D148" s="146"/>
      <c r="E148" s="146"/>
      <c r="F148" s="146"/>
      <c r="G148" s="146"/>
      <c r="H148" s="146"/>
      <c r="I148" s="146"/>
      <c r="J148" s="146"/>
      <c r="K148" s="146"/>
      <c r="L148" s="146"/>
      <c r="M148" s="146"/>
      <c r="N148" s="146"/>
      <c r="O148" s="146"/>
      <c r="P148" s="146"/>
      <c r="Q148" s="146"/>
      <c r="R148" s="146" t="s">
        <v>638</v>
      </c>
      <c r="S148" s="146"/>
      <c r="T148" s="146"/>
      <c r="U148" s="146"/>
      <c r="V148" s="146"/>
      <c r="W148" s="146"/>
      <c r="X148" s="146"/>
      <c r="Y148" s="146"/>
      <c r="Z148" s="146"/>
      <c r="AA148" s="146"/>
      <c r="AB148" s="146"/>
      <c r="AC148" s="146"/>
      <c r="AD148" s="146"/>
      <c r="AE148" s="146"/>
      <c r="AF148" s="146"/>
      <c r="AG148" s="146" t="s">
        <v>678</v>
      </c>
      <c r="AH148" s="147"/>
      <c r="AI148" s="147"/>
      <c r="AJ148" s="147"/>
      <c r="AK148" s="147"/>
      <c r="AL148" s="147"/>
      <c r="AM148" s="147"/>
      <c r="AN148" s="147"/>
      <c r="AO148" s="147"/>
      <c r="AP148" s="147"/>
      <c r="AQ148" s="147"/>
      <c r="AR148" s="147"/>
      <c r="AS148" s="147"/>
      <c r="AT148" s="147"/>
      <c r="AU148" s="147"/>
    </row>
    <row r="149" spans="1:122" outlineLevel="1">
      <c r="B149" s="32" t="s">
        <v>927</v>
      </c>
      <c r="C149" s="35" t="s">
        <v>34</v>
      </c>
      <c r="D149" s="35" t="s">
        <v>34</v>
      </c>
      <c r="E149" s="35" t="s">
        <v>34</v>
      </c>
      <c r="F149" s="35" t="s">
        <v>34</v>
      </c>
      <c r="G149" s="35" t="s">
        <v>34</v>
      </c>
      <c r="H149" s="35" t="s">
        <v>34</v>
      </c>
      <c r="I149" s="35" t="s">
        <v>34</v>
      </c>
      <c r="J149" s="35" t="s">
        <v>34</v>
      </c>
      <c r="K149" s="35" t="s">
        <v>34</v>
      </c>
      <c r="L149" s="35" t="s">
        <v>34</v>
      </c>
      <c r="M149" s="35" t="s">
        <v>34</v>
      </c>
      <c r="N149" s="35" t="s">
        <v>34</v>
      </c>
      <c r="O149" s="35" t="s">
        <v>34</v>
      </c>
      <c r="P149" s="35" t="s">
        <v>34</v>
      </c>
      <c r="Q149" s="35" t="s">
        <v>34</v>
      </c>
      <c r="R149" s="35" t="s">
        <v>34</v>
      </c>
      <c r="S149" s="35" t="s">
        <v>34</v>
      </c>
      <c r="T149" s="35" t="s">
        <v>34</v>
      </c>
      <c r="U149" s="35" t="s">
        <v>34</v>
      </c>
      <c r="V149" s="35" t="s">
        <v>34</v>
      </c>
      <c r="W149" s="35" t="s">
        <v>34</v>
      </c>
      <c r="X149" s="35" t="s">
        <v>34</v>
      </c>
      <c r="Y149" s="35" t="s">
        <v>34</v>
      </c>
      <c r="Z149" s="35" t="s">
        <v>34</v>
      </c>
      <c r="AA149" s="35" t="s">
        <v>34</v>
      </c>
      <c r="AB149" s="35" t="s">
        <v>34</v>
      </c>
      <c r="AC149" s="35" t="s">
        <v>34</v>
      </c>
      <c r="AD149" s="35" t="s">
        <v>34</v>
      </c>
      <c r="AE149" s="35" t="s">
        <v>34</v>
      </c>
      <c r="AF149" s="35" t="s">
        <v>34</v>
      </c>
      <c r="AG149" s="35" t="s">
        <v>34</v>
      </c>
      <c r="AH149" s="35" t="s">
        <v>34</v>
      </c>
      <c r="AI149" s="35" t="s">
        <v>34</v>
      </c>
      <c r="AJ149" s="35" t="s">
        <v>34</v>
      </c>
      <c r="AK149" s="35" t="s">
        <v>34</v>
      </c>
      <c r="AL149" s="35" t="s">
        <v>34</v>
      </c>
      <c r="AM149" s="35" t="s">
        <v>34</v>
      </c>
      <c r="AN149" s="35" t="s">
        <v>34</v>
      </c>
      <c r="AO149" s="35" t="s">
        <v>34</v>
      </c>
      <c r="AP149" s="35" t="s">
        <v>34</v>
      </c>
      <c r="AQ149" s="35" t="s">
        <v>34</v>
      </c>
      <c r="AR149" s="35" t="s">
        <v>34</v>
      </c>
      <c r="AS149" s="35" t="s">
        <v>34</v>
      </c>
      <c r="AT149" s="35" t="s">
        <v>34</v>
      </c>
      <c r="AU149" s="35" t="s">
        <v>34</v>
      </c>
    </row>
    <row r="150" spans="1:122" outlineLevel="1">
      <c r="B150" s="32" t="s">
        <v>928</v>
      </c>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c r="AE150" s="35"/>
      <c r="AF150" s="35"/>
      <c r="AG150" s="35"/>
      <c r="AH150" s="35"/>
      <c r="AI150" s="35"/>
      <c r="AJ150" s="35"/>
      <c r="AK150" s="35"/>
      <c r="AL150" s="35"/>
      <c r="AM150" s="35"/>
      <c r="AN150" s="35"/>
      <c r="AO150" s="35"/>
      <c r="AP150" s="35"/>
      <c r="AQ150" s="35"/>
      <c r="AR150" s="35"/>
      <c r="AS150" s="35"/>
      <c r="AT150" s="35"/>
      <c r="AU150" s="35"/>
    </row>
    <row r="151" spans="1:122" outlineLevel="1">
      <c r="B151" s="32" t="s">
        <v>929</v>
      </c>
      <c r="C151" s="34">
        <f>C150</f>
        <v>0</v>
      </c>
      <c r="D151" s="34">
        <f t="shared" ref="D151:R153" si="71">D150</f>
        <v>0</v>
      </c>
      <c r="E151" s="34">
        <f t="shared" si="71"/>
        <v>0</v>
      </c>
      <c r="F151" s="34">
        <f t="shared" si="71"/>
        <v>0</v>
      </c>
      <c r="G151" s="34">
        <f t="shared" si="71"/>
        <v>0</v>
      </c>
      <c r="H151" s="34">
        <f t="shared" si="71"/>
        <v>0</v>
      </c>
      <c r="I151" s="34">
        <f t="shared" si="71"/>
        <v>0</v>
      </c>
      <c r="J151" s="34">
        <f t="shared" si="71"/>
        <v>0</v>
      </c>
      <c r="K151" s="34">
        <f t="shared" si="71"/>
        <v>0</v>
      </c>
      <c r="L151" s="34">
        <f t="shared" si="71"/>
        <v>0</v>
      </c>
      <c r="M151" s="34">
        <f t="shared" si="71"/>
        <v>0</v>
      </c>
      <c r="N151" s="34">
        <f t="shared" si="71"/>
        <v>0</v>
      </c>
      <c r="O151" s="34">
        <f t="shared" si="71"/>
        <v>0</v>
      </c>
      <c r="P151" s="34">
        <f t="shared" si="71"/>
        <v>0</v>
      </c>
      <c r="Q151" s="34">
        <f t="shared" si="71"/>
        <v>0</v>
      </c>
      <c r="R151" s="34">
        <f>R150</f>
        <v>0</v>
      </c>
      <c r="S151" s="34">
        <f t="shared" ref="S151:AG153" si="72">S150</f>
        <v>0</v>
      </c>
      <c r="T151" s="34">
        <f t="shared" si="72"/>
        <v>0</v>
      </c>
      <c r="U151" s="34">
        <f t="shared" si="72"/>
        <v>0</v>
      </c>
      <c r="V151" s="34">
        <f t="shared" si="72"/>
        <v>0</v>
      </c>
      <c r="W151" s="34">
        <f t="shared" si="72"/>
        <v>0</v>
      </c>
      <c r="X151" s="34">
        <f t="shared" si="72"/>
        <v>0</v>
      </c>
      <c r="Y151" s="34">
        <f t="shared" si="72"/>
        <v>0</v>
      </c>
      <c r="Z151" s="34">
        <f t="shared" si="72"/>
        <v>0</v>
      </c>
      <c r="AA151" s="34">
        <f t="shared" si="72"/>
        <v>0</v>
      </c>
      <c r="AB151" s="34">
        <f t="shared" si="72"/>
        <v>0</v>
      </c>
      <c r="AC151" s="34">
        <f t="shared" si="72"/>
        <v>0</v>
      </c>
      <c r="AD151" s="34">
        <f t="shared" si="72"/>
        <v>0</v>
      </c>
      <c r="AE151" s="34">
        <f t="shared" si="72"/>
        <v>0</v>
      </c>
      <c r="AF151" s="34">
        <f t="shared" si="72"/>
        <v>0</v>
      </c>
      <c r="AG151" s="34">
        <f>AG150</f>
        <v>0</v>
      </c>
      <c r="AH151" s="34">
        <f t="shared" ref="AH151:AU153" si="73">AH150</f>
        <v>0</v>
      </c>
      <c r="AI151" s="34">
        <f t="shared" si="73"/>
        <v>0</v>
      </c>
      <c r="AJ151" s="34">
        <f t="shared" si="73"/>
        <v>0</v>
      </c>
      <c r="AK151" s="34">
        <f t="shared" si="73"/>
        <v>0</v>
      </c>
      <c r="AL151" s="34">
        <f t="shared" si="73"/>
        <v>0</v>
      </c>
      <c r="AM151" s="34">
        <f t="shared" si="73"/>
        <v>0</v>
      </c>
      <c r="AN151" s="34">
        <f t="shared" si="73"/>
        <v>0</v>
      </c>
      <c r="AO151" s="34">
        <f t="shared" si="73"/>
        <v>0</v>
      </c>
      <c r="AP151" s="34">
        <f t="shared" si="73"/>
        <v>0</v>
      </c>
      <c r="AQ151" s="34">
        <f t="shared" si="73"/>
        <v>0</v>
      </c>
      <c r="AR151" s="34">
        <f t="shared" si="73"/>
        <v>0</v>
      </c>
      <c r="AS151" s="34">
        <f t="shared" si="73"/>
        <v>0</v>
      </c>
      <c r="AT151" s="34">
        <f t="shared" si="73"/>
        <v>0</v>
      </c>
      <c r="AU151" s="34">
        <f t="shared" si="73"/>
        <v>0</v>
      </c>
    </row>
    <row r="152" spans="1:122" outlineLevel="1">
      <c r="B152" s="32" t="s">
        <v>930</v>
      </c>
      <c r="C152" s="34">
        <f t="shared" ref="C152:C153" si="74">C151</f>
        <v>0</v>
      </c>
      <c r="D152" s="34">
        <f t="shared" si="71"/>
        <v>0</v>
      </c>
      <c r="E152" s="34">
        <f t="shared" si="71"/>
        <v>0</v>
      </c>
      <c r="F152" s="34">
        <f t="shared" si="71"/>
        <v>0</v>
      </c>
      <c r="G152" s="34">
        <f t="shared" si="71"/>
        <v>0</v>
      </c>
      <c r="H152" s="34">
        <f t="shared" si="71"/>
        <v>0</v>
      </c>
      <c r="I152" s="34">
        <f t="shared" si="71"/>
        <v>0</v>
      </c>
      <c r="J152" s="34">
        <f t="shared" si="71"/>
        <v>0</v>
      </c>
      <c r="K152" s="34">
        <f t="shared" si="71"/>
        <v>0</v>
      </c>
      <c r="L152" s="34">
        <f t="shared" si="71"/>
        <v>0</v>
      </c>
      <c r="M152" s="34">
        <f t="shared" si="71"/>
        <v>0</v>
      </c>
      <c r="N152" s="34">
        <f t="shared" si="71"/>
        <v>0</v>
      </c>
      <c r="O152" s="34">
        <f t="shared" si="71"/>
        <v>0</v>
      </c>
      <c r="P152" s="34">
        <f t="shared" si="71"/>
        <v>0</v>
      </c>
      <c r="Q152" s="34">
        <f t="shared" si="71"/>
        <v>0</v>
      </c>
      <c r="R152" s="34">
        <f t="shared" si="71"/>
        <v>0</v>
      </c>
      <c r="S152" s="34">
        <f t="shared" si="72"/>
        <v>0</v>
      </c>
      <c r="T152" s="34">
        <f t="shared" si="72"/>
        <v>0</v>
      </c>
      <c r="U152" s="34">
        <f t="shared" si="72"/>
        <v>0</v>
      </c>
      <c r="V152" s="34">
        <f t="shared" si="72"/>
        <v>0</v>
      </c>
      <c r="W152" s="34">
        <f t="shared" si="72"/>
        <v>0</v>
      </c>
      <c r="X152" s="34">
        <f t="shared" si="72"/>
        <v>0</v>
      </c>
      <c r="Y152" s="34">
        <f t="shared" si="72"/>
        <v>0</v>
      </c>
      <c r="Z152" s="34">
        <f t="shared" si="72"/>
        <v>0</v>
      </c>
      <c r="AA152" s="34">
        <f t="shared" si="72"/>
        <v>0</v>
      </c>
      <c r="AB152" s="34">
        <f t="shared" si="72"/>
        <v>0</v>
      </c>
      <c r="AC152" s="34">
        <f t="shared" si="72"/>
        <v>0</v>
      </c>
      <c r="AD152" s="34">
        <f t="shared" si="72"/>
        <v>0</v>
      </c>
      <c r="AE152" s="34">
        <f t="shared" si="72"/>
        <v>0</v>
      </c>
      <c r="AF152" s="34">
        <f t="shared" si="72"/>
        <v>0</v>
      </c>
      <c r="AG152" s="34">
        <f t="shared" si="72"/>
        <v>0</v>
      </c>
      <c r="AH152" s="34">
        <f t="shared" si="73"/>
        <v>0</v>
      </c>
      <c r="AI152" s="34">
        <f t="shared" si="73"/>
        <v>0</v>
      </c>
      <c r="AJ152" s="34">
        <f t="shared" si="73"/>
        <v>0</v>
      </c>
      <c r="AK152" s="34">
        <f t="shared" si="73"/>
        <v>0</v>
      </c>
      <c r="AL152" s="34">
        <f t="shared" si="73"/>
        <v>0</v>
      </c>
      <c r="AM152" s="34">
        <f t="shared" si="73"/>
        <v>0</v>
      </c>
      <c r="AN152" s="34">
        <f t="shared" si="73"/>
        <v>0</v>
      </c>
      <c r="AO152" s="34">
        <f t="shared" si="73"/>
        <v>0</v>
      </c>
      <c r="AP152" s="34">
        <f t="shared" si="73"/>
        <v>0</v>
      </c>
      <c r="AQ152" s="34">
        <f t="shared" si="73"/>
        <v>0</v>
      </c>
      <c r="AR152" s="34">
        <f t="shared" si="73"/>
        <v>0</v>
      </c>
      <c r="AS152" s="34">
        <f t="shared" si="73"/>
        <v>0</v>
      </c>
      <c r="AT152" s="34">
        <f t="shared" si="73"/>
        <v>0</v>
      </c>
      <c r="AU152" s="34">
        <f t="shared" si="73"/>
        <v>0</v>
      </c>
    </row>
    <row r="153" spans="1:122" outlineLevel="1">
      <c r="B153" s="32" t="s">
        <v>931</v>
      </c>
      <c r="C153" s="34">
        <f t="shared" si="74"/>
        <v>0</v>
      </c>
      <c r="D153" s="34">
        <f t="shared" si="71"/>
        <v>0</v>
      </c>
      <c r="E153" s="34">
        <f t="shared" si="71"/>
        <v>0</v>
      </c>
      <c r="F153" s="34">
        <f t="shared" si="71"/>
        <v>0</v>
      </c>
      <c r="G153" s="34">
        <f t="shared" si="71"/>
        <v>0</v>
      </c>
      <c r="H153" s="34">
        <f t="shared" si="71"/>
        <v>0</v>
      </c>
      <c r="I153" s="34">
        <f t="shared" si="71"/>
        <v>0</v>
      </c>
      <c r="J153" s="34">
        <f t="shared" si="71"/>
        <v>0</v>
      </c>
      <c r="K153" s="34">
        <f t="shared" si="71"/>
        <v>0</v>
      </c>
      <c r="L153" s="34">
        <f t="shared" si="71"/>
        <v>0</v>
      </c>
      <c r="M153" s="34">
        <f t="shared" si="71"/>
        <v>0</v>
      </c>
      <c r="N153" s="34">
        <f t="shared" si="71"/>
        <v>0</v>
      </c>
      <c r="O153" s="34">
        <f t="shared" si="71"/>
        <v>0</v>
      </c>
      <c r="P153" s="34">
        <f t="shared" si="71"/>
        <v>0</v>
      </c>
      <c r="Q153" s="34">
        <f t="shared" si="71"/>
        <v>0</v>
      </c>
      <c r="R153" s="34">
        <f t="shared" si="71"/>
        <v>0</v>
      </c>
      <c r="S153" s="34">
        <f t="shared" si="72"/>
        <v>0</v>
      </c>
      <c r="T153" s="34">
        <f t="shared" si="72"/>
        <v>0</v>
      </c>
      <c r="U153" s="34">
        <f t="shared" si="72"/>
        <v>0</v>
      </c>
      <c r="V153" s="34">
        <f t="shared" si="72"/>
        <v>0</v>
      </c>
      <c r="W153" s="34">
        <f t="shared" si="72"/>
        <v>0</v>
      </c>
      <c r="X153" s="34">
        <f t="shared" si="72"/>
        <v>0</v>
      </c>
      <c r="Y153" s="34">
        <f t="shared" si="72"/>
        <v>0</v>
      </c>
      <c r="Z153" s="34">
        <f t="shared" si="72"/>
        <v>0</v>
      </c>
      <c r="AA153" s="34">
        <f t="shared" si="72"/>
        <v>0</v>
      </c>
      <c r="AB153" s="34">
        <f t="shared" si="72"/>
        <v>0</v>
      </c>
      <c r="AC153" s="34">
        <f t="shared" si="72"/>
        <v>0</v>
      </c>
      <c r="AD153" s="34">
        <f t="shared" si="72"/>
        <v>0</v>
      </c>
      <c r="AE153" s="34">
        <f t="shared" si="72"/>
        <v>0</v>
      </c>
      <c r="AF153" s="34">
        <f t="shared" si="72"/>
        <v>0</v>
      </c>
      <c r="AG153" s="34">
        <f t="shared" si="72"/>
        <v>0</v>
      </c>
      <c r="AH153" s="34">
        <f t="shared" si="73"/>
        <v>0</v>
      </c>
      <c r="AI153" s="34">
        <f t="shared" si="73"/>
        <v>0</v>
      </c>
      <c r="AJ153" s="34">
        <f t="shared" si="73"/>
        <v>0</v>
      </c>
      <c r="AK153" s="34">
        <f t="shared" si="73"/>
        <v>0</v>
      </c>
      <c r="AL153" s="34">
        <f t="shared" si="73"/>
        <v>0</v>
      </c>
      <c r="AM153" s="34">
        <f t="shared" si="73"/>
        <v>0</v>
      </c>
      <c r="AN153" s="34">
        <f t="shared" si="73"/>
        <v>0</v>
      </c>
      <c r="AO153" s="34">
        <f t="shared" si="73"/>
        <v>0</v>
      </c>
      <c r="AP153" s="34">
        <f t="shared" si="73"/>
        <v>0</v>
      </c>
      <c r="AQ153" s="34">
        <f t="shared" si="73"/>
        <v>0</v>
      </c>
      <c r="AR153" s="34">
        <f t="shared" si="73"/>
        <v>0</v>
      </c>
      <c r="AS153" s="34">
        <f t="shared" si="73"/>
        <v>0</v>
      </c>
      <c r="AT153" s="34">
        <f t="shared" si="73"/>
        <v>0</v>
      </c>
      <c r="AU153" s="34">
        <f t="shared" si="73"/>
        <v>0</v>
      </c>
    </row>
    <row r="154" spans="1:122" outlineLevel="1">
      <c r="B154" s="32" t="s">
        <v>927</v>
      </c>
      <c r="C154" s="35" t="s">
        <v>34</v>
      </c>
      <c r="D154" s="35" t="s">
        <v>34</v>
      </c>
      <c r="E154" s="35" t="s">
        <v>34</v>
      </c>
      <c r="F154" s="35" t="s">
        <v>34</v>
      </c>
      <c r="G154" s="35" t="s">
        <v>34</v>
      </c>
      <c r="H154" s="35" t="s">
        <v>34</v>
      </c>
      <c r="I154" s="35" t="s">
        <v>34</v>
      </c>
      <c r="J154" s="35" t="s">
        <v>34</v>
      </c>
      <c r="K154" s="35" t="s">
        <v>34</v>
      </c>
      <c r="L154" s="35" t="s">
        <v>34</v>
      </c>
      <c r="M154" s="35" t="s">
        <v>34</v>
      </c>
      <c r="N154" s="35" t="s">
        <v>34</v>
      </c>
      <c r="O154" s="35" t="s">
        <v>34</v>
      </c>
      <c r="P154" s="35" t="s">
        <v>34</v>
      </c>
      <c r="Q154" s="35" t="s">
        <v>34</v>
      </c>
      <c r="R154" s="35" t="s">
        <v>34</v>
      </c>
      <c r="S154" s="35" t="s">
        <v>34</v>
      </c>
      <c r="T154" s="35" t="s">
        <v>34</v>
      </c>
      <c r="U154" s="35" t="s">
        <v>34</v>
      </c>
      <c r="V154" s="35" t="s">
        <v>34</v>
      </c>
      <c r="W154" s="35" t="s">
        <v>34</v>
      </c>
      <c r="X154" s="35" t="s">
        <v>34</v>
      </c>
      <c r="Y154" s="35" t="s">
        <v>34</v>
      </c>
      <c r="Z154" s="35" t="s">
        <v>34</v>
      </c>
      <c r="AA154" s="35" t="s">
        <v>34</v>
      </c>
      <c r="AB154" s="35" t="s">
        <v>34</v>
      </c>
      <c r="AC154" s="35" t="s">
        <v>34</v>
      </c>
      <c r="AD154" s="35" t="s">
        <v>34</v>
      </c>
      <c r="AE154" s="35" t="s">
        <v>34</v>
      </c>
      <c r="AF154" s="35" t="s">
        <v>34</v>
      </c>
      <c r="AG154" s="35" t="s">
        <v>34</v>
      </c>
      <c r="AH154" s="35" t="s">
        <v>34</v>
      </c>
      <c r="AI154" s="35" t="s">
        <v>34</v>
      </c>
      <c r="AJ154" s="35" t="s">
        <v>34</v>
      </c>
      <c r="AK154" s="35" t="s">
        <v>34</v>
      </c>
      <c r="AL154" s="35" t="s">
        <v>34</v>
      </c>
      <c r="AM154" s="35" t="s">
        <v>34</v>
      </c>
      <c r="AN154" s="35" t="s">
        <v>34</v>
      </c>
      <c r="AO154" s="35" t="s">
        <v>34</v>
      </c>
      <c r="AP154" s="35" t="s">
        <v>34</v>
      </c>
      <c r="AQ154" s="35" t="s">
        <v>34</v>
      </c>
      <c r="AR154" s="35" t="s">
        <v>34</v>
      </c>
      <c r="AS154" s="35" t="s">
        <v>34</v>
      </c>
      <c r="AT154" s="35" t="s">
        <v>34</v>
      </c>
      <c r="AU154" s="35" t="s">
        <v>34</v>
      </c>
    </row>
    <row r="155" spans="1:122" outlineLevel="1">
      <c r="B155" s="32" t="s">
        <v>934</v>
      </c>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c r="AE155" s="35"/>
      <c r="AF155" s="35"/>
      <c r="AG155" s="35"/>
      <c r="AH155" s="35"/>
      <c r="AI155" s="35"/>
      <c r="AJ155" s="35"/>
      <c r="AK155" s="35"/>
      <c r="AL155" s="35"/>
      <c r="AM155" s="35"/>
      <c r="AN155" s="35"/>
      <c r="AO155" s="35"/>
      <c r="AP155" s="35"/>
      <c r="AQ155" s="35"/>
      <c r="AR155" s="35"/>
      <c r="AS155" s="35"/>
      <c r="AT155" s="35"/>
      <c r="AU155" s="35"/>
    </row>
    <row r="156" spans="1:122" outlineLevel="1">
      <c r="B156" s="32" t="s">
        <v>929</v>
      </c>
      <c r="C156" s="34">
        <f t="shared" ref="C156:AU158" si="75">C155</f>
        <v>0</v>
      </c>
      <c r="D156" s="34">
        <f t="shared" si="75"/>
        <v>0</v>
      </c>
      <c r="E156" s="34">
        <f t="shared" si="75"/>
        <v>0</v>
      </c>
      <c r="F156" s="34">
        <f t="shared" si="75"/>
        <v>0</v>
      </c>
      <c r="G156" s="34">
        <f t="shared" si="75"/>
        <v>0</v>
      </c>
      <c r="H156" s="34">
        <f t="shared" si="75"/>
        <v>0</v>
      </c>
      <c r="I156" s="34">
        <f t="shared" si="75"/>
        <v>0</v>
      </c>
      <c r="J156" s="34">
        <f t="shared" si="75"/>
        <v>0</v>
      </c>
      <c r="K156" s="34">
        <f t="shared" si="75"/>
        <v>0</v>
      </c>
      <c r="L156" s="34">
        <f t="shared" si="75"/>
        <v>0</v>
      </c>
      <c r="M156" s="34">
        <f t="shared" si="75"/>
        <v>0</v>
      </c>
      <c r="N156" s="34">
        <f t="shared" si="75"/>
        <v>0</v>
      </c>
      <c r="O156" s="34">
        <f t="shared" si="75"/>
        <v>0</v>
      </c>
      <c r="P156" s="34">
        <f t="shared" si="75"/>
        <v>0</v>
      </c>
      <c r="Q156" s="34">
        <f t="shared" si="75"/>
        <v>0</v>
      </c>
      <c r="R156" s="34">
        <f t="shared" si="75"/>
        <v>0</v>
      </c>
      <c r="S156" s="34">
        <f t="shared" si="75"/>
        <v>0</v>
      </c>
      <c r="T156" s="34">
        <f t="shared" si="75"/>
        <v>0</v>
      </c>
      <c r="U156" s="34">
        <f t="shared" si="75"/>
        <v>0</v>
      </c>
      <c r="V156" s="34">
        <f t="shared" si="75"/>
        <v>0</v>
      </c>
      <c r="W156" s="34">
        <f t="shared" si="75"/>
        <v>0</v>
      </c>
      <c r="X156" s="34">
        <f t="shared" si="75"/>
        <v>0</v>
      </c>
      <c r="Y156" s="34">
        <f t="shared" si="75"/>
        <v>0</v>
      </c>
      <c r="Z156" s="34">
        <f t="shared" si="75"/>
        <v>0</v>
      </c>
      <c r="AA156" s="34">
        <f t="shared" si="75"/>
        <v>0</v>
      </c>
      <c r="AB156" s="34">
        <f t="shared" si="75"/>
        <v>0</v>
      </c>
      <c r="AC156" s="34">
        <f t="shared" si="75"/>
        <v>0</v>
      </c>
      <c r="AD156" s="34">
        <f t="shared" si="75"/>
        <v>0</v>
      </c>
      <c r="AE156" s="34">
        <f t="shared" si="75"/>
        <v>0</v>
      </c>
      <c r="AF156" s="34">
        <f t="shared" si="75"/>
        <v>0</v>
      </c>
      <c r="AG156" s="34">
        <f t="shared" si="75"/>
        <v>0</v>
      </c>
      <c r="AH156" s="34">
        <f t="shared" si="75"/>
        <v>0</v>
      </c>
      <c r="AI156" s="34">
        <f t="shared" si="75"/>
        <v>0</v>
      </c>
      <c r="AJ156" s="34">
        <f t="shared" si="75"/>
        <v>0</v>
      </c>
      <c r="AK156" s="34">
        <f t="shared" si="75"/>
        <v>0</v>
      </c>
      <c r="AL156" s="34">
        <f t="shared" si="75"/>
        <v>0</v>
      </c>
      <c r="AM156" s="34">
        <f t="shared" si="75"/>
        <v>0</v>
      </c>
      <c r="AN156" s="34">
        <f t="shared" si="75"/>
        <v>0</v>
      </c>
      <c r="AO156" s="34">
        <f t="shared" si="75"/>
        <v>0</v>
      </c>
      <c r="AP156" s="34">
        <f t="shared" si="75"/>
        <v>0</v>
      </c>
      <c r="AQ156" s="34">
        <f t="shared" si="75"/>
        <v>0</v>
      </c>
      <c r="AR156" s="34">
        <f t="shared" si="75"/>
        <v>0</v>
      </c>
      <c r="AS156" s="34">
        <f t="shared" si="75"/>
        <v>0</v>
      </c>
      <c r="AT156" s="34">
        <f t="shared" si="75"/>
        <v>0</v>
      </c>
      <c r="AU156" s="34">
        <f t="shared" si="75"/>
        <v>0</v>
      </c>
    </row>
    <row r="157" spans="1:122" outlineLevel="1">
      <c r="B157" s="32" t="s">
        <v>930</v>
      </c>
      <c r="C157" s="34">
        <f t="shared" si="75"/>
        <v>0</v>
      </c>
      <c r="D157" s="34">
        <f t="shared" si="75"/>
        <v>0</v>
      </c>
      <c r="E157" s="34">
        <f t="shared" si="75"/>
        <v>0</v>
      </c>
      <c r="F157" s="34">
        <f t="shared" si="75"/>
        <v>0</v>
      </c>
      <c r="G157" s="34">
        <f t="shared" si="75"/>
        <v>0</v>
      </c>
      <c r="H157" s="34">
        <f t="shared" si="75"/>
        <v>0</v>
      </c>
      <c r="I157" s="34">
        <f t="shared" si="75"/>
        <v>0</v>
      </c>
      <c r="J157" s="34">
        <f t="shared" si="75"/>
        <v>0</v>
      </c>
      <c r="K157" s="34">
        <f t="shared" si="75"/>
        <v>0</v>
      </c>
      <c r="L157" s="34">
        <f t="shared" si="75"/>
        <v>0</v>
      </c>
      <c r="M157" s="34">
        <f t="shared" si="75"/>
        <v>0</v>
      </c>
      <c r="N157" s="34">
        <f t="shared" si="75"/>
        <v>0</v>
      </c>
      <c r="O157" s="34">
        <f t="shared" si="75"/>
        <v>0</v>
      </c>
      <c r="P157" s="34">
        <f t="shared" si="75"/>
        <v>0</v>
      </c>
      <c r="Q157" s="34">
        <f t="shared" si="75"/>
        <v>0</v>
      </c>
      <c r="R157" s="34">
        <f t="shared" si="75"/>
        <v>0</v>
      </c>
      <c r="S157" s="34">
        <f t="shared" si="75"/>
        <v>0</v>
      </c>
      <c r="T157" s="34">
        <f t="shared" si="75"/>
        <v>0</v>
      </c>
      <c r="U157" s="34">
        <f t="shared" si="75"/>
        <v>0</v>
      </c>
      <c r="V157" s="34">
        <f t="shared" si="75"/>
        <v>0</v>
      </c>
      <c r="W157" s="34">
        <f t="shared" si="75"/>
        <v>0</v>
      </c>
      <c r="X157" s="34">
        <f t="shared" si="75"/>
        <v>0</v>
      </c>
      <c r="Y157" s="34">
        <f t="shared" si="75"/>
        <v>0</v>
      </c>
      <c r="Z157" s="34">
        <f t="shared" si="75"/>
        <v>0</v>
      </c>
      <c r="AA157" s="34">
        <f t="shared" si="75"/>
        <v>0</v>
      </c>
      <c r="AB157" s="34">
        <f t="shared" si="75"/>
        <v>0</v>
      </c>
      <c r="AC157" s="34">
        <f t="shared" si="75"/>
        <v>0</v>
      </c>
      <c r="AD157" s="34">
        <f t="shared" si="75"/>
        <v>0</v>
      </c>
      <c r="AE157" s="34">
        <f t="shared" si="75"/>
        <v>0</v>
      </c>
      <c r="AF157" s="34">
        <f t="shared" si="75"/>
        <v>0</v>
      </c>
      <c r="AG157" s="34">
        <f t="shared" si="75"/>
        <v>0</v>
      </c>
      <c r="AH157" s="34">
        <f t="shared" si="75"/>
        <v>0</v>
      </c>
      <c r="AI157" s="34">
        <f t="shared" si="75"/>
        <v>0</v>
      </c>
      <c r="AJ157" s="34">
        <f t="shared" si="75"/>
        <v>0</v>
      </c>
      <c r="AK157" s="34">
        <f t="shared" si="75"/>
        <v>0</v>
      </c>
      <c r="AL157" s="34">
        <f t="shared" si="75"/>
        <v>0</v>
      </c>
      <c r="AM157" s="34">
        <f t="shared" si="75"/>
        <v>0</v>
      </c>
      <c r="AN157" s="34">
        <f t="shared" si="75"/>
        <v>0</v>
      </c>
      <c r="AO157" s="34">
        <f t="shared" si="75"/>
        <v>0</v>
      </c>
      <c r="AP157" s="34">
        <f t="shared" si="75"/>
        <v>0</v>
      </c>
      <c r="AQ157" s="34">
        <f t="shared" si="75"/>
        <v>0</v>
      </c>
      <c r="AR157" s="34">
        <f t="shared" si="75"/>
        <v>0</v>
      </c>
      <c r="AS157" s="34">
        <f t="shared" si="75"/>
        <v>0</v>
      </c>
      <c r="AT157" s="34">
        <f t="shared" si="75"/>
        <v>0</v>
      </c>
      <c r="AU157" s="34">
        <f t="shared" si="75"/>
        <v>0</v>
      </c>
    </row>
    <row r="158" spans="1:122" outlineLevel="1">
      <c r="B158" s="32" t="s">
        <v>931</v>
      </c>
      <c r="C158" s="34">
        <f t="shared" si="75"/>
        <v>0</v>
      </c>
      <c r="D158" s="34">
        <f t="shared" si="75"/>
        <v>0</v>
      </c>
      <c r="E158" s="34">
        <f t="shared" si="75"/>
        <v>0</v>
      </c>
      <c r="F158" s="34">
        <f t="shared" si="75"/>
        <v>0</v>
      </c>
      <c r="G158" s="34">
        <f t="shared" si="75"/>
        <v>0</v>
      </c>
      <c r="H158" s="34">
        <f t="shared" si="75"/>
        <v>0</v>
      </c>
      <c r="I158" s="34">
        <f t="shared" si="75"/>
        <v>0</v>
      </c>
      <c r="J158" s="34">
        <f t="shared" si="75"/>
        <v>0</v>
      </c>
      <c r="K158" s="34">
        <f t="shared" si="75"/>
        <v>0</v>
      </c>
      <c r="L158" s="34">
        <f t="shared" si="75"/>
        <v>0</v>
      </c>
      <c r="M158" s="34">
        <f t="shared" si="75"/>
        <v>0</v>
      </c>
      <c r="N158" s="34">
        <f t="shared" si="75"/>
        <v>0</v>
      </c>
      <c r="O158" s="34">
        <f t="shared" si="75"/>
        <v>0</v>
      </c>
      <c r="P158" s="34">
        <f t="shared" si="75"/>
        <v>0</v>
      </c>
      <c r="Q158" s="34">
        <f t="shared" si="75"/>
        <v>0</v>
      </c>
      <c r="R158" s="34">
        <f t="shared" si="75"/>
        <v>0</v>
      </c>
      <c r="S158" s="34">
        <f t="shared" si="75"/>
        <v>0</v>
      </c>
      <c r="T158" s="34">
        <f t="shared" si="75"/>
        <v>0</v>
      </c>
      <c r="U158" s="34">
        <f t="shared" si="75"/>
        <v>0</v>
      </c>
      <c r="V158" s="34">
        <f t="shared" si="75"/>
        <v>0</v>
      </c>
      <c r="W158" s="34">
        <f t="shared" si="75"/>
        <v>0</v>
      </c>
      <c r="X158" s="34">
        <f t="shared" si="75"/>
        <v>0</v>
      </c>
      <c r="Y158" s="34">
        <f t="shared" si="75"/>
        <v>0</v>
      </c>
      <c r="Z158" s="34">
        <f t="shared" si="75"/>
        <v>0</v>
      </c>
      <c r="AA158" s="34">
        <f t="shared" si="75"/>
        <v>0</v>
      </c>
      <c r="AB158" s="34">
        <f t="shared" si="75"/>
        <v>0</v>
      </c>
      <c r="AC158" s="34">
        <f t="shared" si="75"/>
        <v>0</v>
      </c>
      <c r="AD158" s="34">
        <f t="shared" si="75"/>
        <v>0</v>
      </c>
      <c r="AE158" s="34">
        <f t="shared" si="75"/>
        <v>0</v>
      </c>
      <c r="AF158" s="34">
        <f t="shared" si="75"/>
        <v>0</v>
      </c>
      <c r="AG158" s="34">
        <f t="shared" si="75"/>
        <v>0</v>
      </c>
      <c r="AH158" s="34">
        <f t="shared" si="75"/>
        <v>0</v>
      </c>
      <c r="AI158" s="34">
        <f t="shared" si="75"/>
        <v>0</v>
      </c>
      <c r="AJ158" s="34">
        <f t="shared" si="75"/>
        <v>0</v>
      </c>
      <c r="AK158" s="34">
        <f t="shared" si="75"/>
        <v>0</v>
      </c>
      <c r="AL158" s="34">
        <f t="shared" si="75"/>
        <v>0</v>
      </c>
      <c r="AM158" s="34">
        <f t="shared" si="75"/>
        <v>0</v>
      </c>
      <c r="AN158" s="34">
        <f t="shared" si="75"/>
        <v>0</v>
      </c>
      <c r="AO158" s="34">
        <f t="shared" si="75"/>
        <v>0</v>
      </c>
      <c r="AP158" s="34">
        <f t="shared" si="75"/>
        <v>0</v>
      </c>
      <c r="AQ158" s="34">
        <f t="shared" si="75"/>
        <v>0</v>
      </c>
      <c r="AR158" s="34">
        <f t="shared" si="75"/>
        <v>0</v>
      </c>
      <c r="AS158" s="34">
        <f t="shared" si="75"/>
        <v>0</v>
      </c>
      <c r="AT158" s="34">
        <f t="shared" si="75"/>
        <v>0</v>
      </c>
      <c r="AU158" s="34">
        <f t="shared" si="75"/>
        <v>0</v>
      </c>
    </row>
    <row r="159" spans="1:122" outlineLevel="1">
      <c r="B159" s="32" t="s">
        <v>927</v>
      </c>
      <c r="C159" s="35" t="s">
        <v>34</v>
      </c>
      <c r="D159" s="35" t="s">
        <v>34</v>
      </c>
      <c r="E159" s="35" t="s">
        <v>34</v>
      </c>
      <c r="F159" s="35" t="s">
        <v>34</v>
      </c>
      <c r="G159" s="35" t="s">
        <v>34</v>
      </c>
      <c r="H159" s="35" t="s">
        <v>34</v>
      </c>
      <c r="I159" s="35" t="s">
        <v>34</v>
      </c>
      <c r="J159" s="35" t="s">
        <v>34</v>
      </c>
      <c r="K159" s="35" t="s">
        <v>34</v>
      </c>
      <c r="L159" s="35" t="s">
        <v>34</v>
      </c>
      <c r="M159" s="35" t="s">
        <v>34</v>
      </c>
      <c r="N159" s="35" t="s">
        <v>34</v>
      </c>
      <c r="O159" s="35" t="s">
        <v>34</v>
      </c>
      <c r="P159" s="35" t="s">
        <v>34</v>
      </c>
      <c r="Q159" s="35" t="s">
        <v>34</v>
      </c>
      <c r="R159" s="35">
        <v>1</v>
      </c>
      <c r="S159" s="35">
        <v>2</v>
      </c>
      <c r="T159" s="35">
        <v>3</v>
      </c>
      <c r="U159" s="35">
        <v>4</v>
      </c>
      <c r="V159" s="35">
        <v>5</v>
      </c>
      <c r="W159" s="35">
        <v>6</v>
      </c>
      <c r="X159" s="35">
        <v>7</v>
      </c>
      <c r="Y159" s="35">
        <v>8</v>
      </c>
      <c r="Z159" s="35">
        <v>9</v>
      </c>
      <c r="AA159" s="35">
        <v>10</v>
      </c>
      <c r="AB159" s="35">
        <v>11</v>
      </c>
      <c r="AC159" s="35">
        <v>12</v>
      </c>
      <c r="AD159" s="35">
        <v>13</v>
      </c>
      <c r="AE159" s="35">
        <v>14</v>
      </c>
      <c r="AF159" s="35">
        <v>15</v>
      </c>
      <c r="AG159" s="35" t="s">
        <v>34</v>
      </c>
      <c r="AH159" s="35" t="s">
        <v>34</v>
      </c>
      <c r="AI159" s="35" t="s">
        <v>34</v>
      </c>
      <c r="AJ159" s="35" t="s">
        <v>34</v>
      </c>
      <c r="AK159" s="35" t="s">
        <v>34</v>
      </c>
      <c r="AL159" s="35" t="s">
        <v>34</v>
      </c>
      <c r="AM159" s="35" t="s">
        <v>34</v>
      </c>
      <c r="AN159" s="35" t="s">
        <v>34</v>
      </c>
      <c r="AO159" s="35" t="s">
        <v>34</v>
      </c>
      <c r="AP159" s="35" t="s">
        <v>34</v>
      </c>
      <c r="AQ159" s="35" t="s">
        <v>34</v>
      </c>
      <c r="AR159" s="35" t="s">
        <v>34</v>
      </c>
      <c r="AS159" s="35" t="s">
        <v>34</v>
      </c>
      <c r="AT159" s="35" t="s">
        <v>34</v>
      </c>
      <c r="AU159" s="35" t="s">
        <v>34</v>
      </c>
    </row>
    <row r="160" spans="1:122" outlineLevel="1">
      <c r="B160" s="32" t="s">
        <v>935</v>
      </c>
      <c r="C160" s="35"/>
      <c r="D160" s="35"/>
      <c r="E160" s="35"/>
      <c r="F160" s="35"/>
      <c r="G160" s="35"/>
      <c r="H160" s="35"/>
      <c r="I160" s="35"/>
      <c r="J160" s="35"/>
      <c r="K160" s="35"/>
      <c r="L160" s="35"/>
      <c r="M160" s="35"/>
      <c r="N160" s="35"/>
      <c r="O160" s="35"/>
      <c r="P160" s="35"/>
      <c r="Q160" s="35"/>
      <c r="R160" s="35">
        <v>150</v>
      </c>
      <c r="S160" s="35">
        <v>0</v>
      </c>
      <c r="T160" s="35">
        <v>0</v>
      </c>
      <c r="U160" s="35">
        <v>0</v>
      </c>
      <c r="V160" s="35">
        <v>0</v>
      </c>
      <c r="W160" s="35">
        <v>0</v>
      </c>
      <c r="X160" s="35">
        <v>0</v>
      </c>
      <c r="Y160" s="35">
        <v>0</v>
      </c>
      <c r="Z160" s="35">
        <v>0</v>
      </c>
      <c r="AA160" s="35">
        <v>0</v>
      </c>
      <c r="AB160" s="35">
        <v>0</v>
      </c>
      <c r="AC160" s="35">
        <v>0</v>
      </c>
      <c r="AD160" s="35">
        <v>0</v>
      </c>
      <c r="AE160" s="35">
        <v>0</v>
      </c>
      <c r="AF160" s="35">
        <v>0</v>
      </c>
      <c r="AG160" s="35"/>
      <c r="AH160" s="35"/>
      <c r="AI160" s="35"/>
      <c r="AJ160" s="35"/>
      <c r="AK160" s="35"/>
      <c r="AL160" s="35"/>
      <c r="AM160" s="35"/>
      <c r="AN160" s="35"/>
      <c r="AO160" s="35"/>
      <c r="AP160" s="35"/>
      <c r="AQ160" s="35"/>
      <c r="AR160" s="35"/>
      <c r="AS160" s="35"/>
      <c r="AT160" s="35"/>
      <c r="AU160" s="35"/>
    </row>
    <row r="161" spans="2:47" outlineLevel="1">
      <c r="B161" s="32" t="s">
        <v>929</v>
      </c>
      <c r="C161" s="34">
        <f t="shared" ref="C161:AU163" si="76">C160</f>
        <v>0</v>
      </c>
      <c r="D161" s="34">
        <f t="shared" si="76"/>
        <v>0</v>
      </c>
      <c r="E161" s="34">
        <f t="shared" si="76"/>
        <v>0</v>
      </c>
      <c r="F161" s="34">
        <f t="shared" si="76"/>
        <v>0</v>
      </c>
      <c r="G161" s="34">
        <f t="shared" si="76"/>
        <v>0</v>
      </c>
      <c r="H161" s="34">
        <f t="shared" si="76"/>
        <v>0</v>
      </c>
      <c r="I161" s="34">
        <f t="shared" si="76"/>
        <v>0</v>
      </c>
      <c r="J161" s="34">
        <f t="shared" si="76"/>
        <v>0</v>
      </c>
      <c r="K161" s="34">
        <f t="shared" si="76"/>
        <v>0</v>
      </c>
      <c r="L161" s="34">
        <f t="shared" si="76"/>
        <v>0</v>
      </c>
      <c r="M161" s="34">
        <f t="shared" si="76"/>
        <v>0</v>
      </c>
      <c r="N161" s="34">
        <f t="shared" si="76"/>
        <v>0</v>
      </c>
      <c r="O161" s="34">
        <f t="shared" si="76"/>
        <v>0</v>
      </c>
      <c r="P161" s="34">
        <f t="shared" si="76"/>
        <v>0</v>
      </c>
      <c r="Q161" s="34">
        <f t="shared" si="76"/>
        <v>0</v>
      </c>
      <c r="R161" s="34">
        <f t="shared" si="76"/>
        <v>150</v>
      </c>
      <c r="S161" s="34">
        <f t="shared" si="76"/>
        <v>0</v>
      </c>
      <c r="T161" s="34">
        <f t="shared" si="76"/>
        <v>0</v>
      </c>
      <c r="U161" s="34">
        <f t="shared" si="76"/>
        <v>0</v>
      </c>
      <c r="V161" s="34">
        <f t="shared" si="76"/>
        <v>0</v>
      </c>
      <c r="W161" s="34">
        <f t="shared" si="76"/>
        <v>0</v>
      </c>
      <c r="X161" s="34">
        <f t="shared" si="76"/>
        <v>0</v>
      </c>
      <c r="Y161" s="34">
        <f t="shared" si="76"/>
        <v>0</v>
      </c>
      <c r="Z161" s="34">
        <f t="shared" si="76"/>
        <v>0</v>
      </c>
      <c r="AA161" s="34">
        <f t="shared" si="76"/>
        <v>0</v>
      </c>
      <c r="AB161" s="34">
        <f t="shared" si="76"/>
        <v>0</v>
      </c>
      <c r="AC161" s="34">
        <f t="shared" si="76"/>
        <v>0</v>
      </c>
      <c r="AD161" s="34">
        <f t="shared" si="76"/>
        <v>0</v>
      </c>
      <c r="AE161" s="34">
        <f t="shared" si="76"/>
        <v>0</v>
      </c>
      <c r="AF161" s="34">
        <f t="shared" si="76"/>
        <v>0</v>
      </c>
      <c r="AG161" s="34">
        <f t="shared" si="76"/>
        <v>0</v>
      </c>
      <c r="AH161" s="34">
        <f t="shared" si="76"/>
        <v>0</v>
      </c>
      <c r="AI161" s="34">
        <f t="shared" si="76"/>
        <v>0</v>
      </c>
      <c r="AJ161" s="34">
        <f t="shared" si="76"/>
        <v>0</v>
      </c>
      <c r="AK161" s="34">
        <f t="shared" si="76"/>
        <v>0</v>
      </c>
      <c r="AL161" s="34">
        <f t="shared" si="76"/>
        <v>0</v>
      </c>
      <c r="AM161" s="34">
        <f t="shared" si="76"/>
        <v>0</v>
      </c>
      <c r="AN161" s="34">
        <f t="shared" si="76"/>
        <v>0</v>
      </c>
      <c r="AO161" s="34">
        <f t="shared" si="76"/>
        <v>0</v>
      </c>
      <c r="AP161" s="34">
        <f t="shared" si="76"/>
        <v>0</v>
      </c>
      <c r="AQ161" s="34">
        <f t="shared" si="76"/>
        <v>0</v>
      </c>
      <c r="AR161" s="34">
        <f t="shared" si="76"/>
        <v>0</v>
      </c>
      <c r="AS161" s="34">
        <f t="shared" si="76"/>
        <v>0</v>
      </c>
      <c r="AT161" s="34">
        <f t="shared" si="76"/>
        <v>0</v>
      </c>
      <c r="AU161" s="34">
        <f t="shared" si="76"/>
        <v>0</v>
      </c>
    </row>
    <row r="162" spans="2:47" outlineLevel="1">
      <c r="B162" s="32" t="s">
        <v>930</v>
      </c>
      <c r="C162" s="34">
        <f t="shared" si="76"/>
        <v>0</v>
      </c>
      <c r="D162" s="34">
        <f t="shared" si="76"/>
        <v>0</v>
      </c>
      <c r="E162" s="34">
        <f t="shared" si="76"/>
        <v>0</v>
      </c>
      <c r="F162" s="34">
        <f t="shared" si="76"/>
        <v>0</v>
      </c>
      <c r="G162" s="34">
        <f t="shared" si="76"/>
        <v>0</v>
      </c>
      <c r="H162" s="34">
        <f t="shared" si="76"/>
        <v>0</v>
      </c>
      <c r="I162" s="34">
        <f t="shared" si="76"/>
        <v>0</v>
      </c>
      <c r="J162" s="34">
        <f t="shared" si="76"/>
        <v>0</v>
      </c>
      <c r="K162" s="34">
        <f t="shared" si="76"/>
        <v>0</v>
      </c>
      <c r="L162" s="34">
        <f t="shared" si="76"/>
        <v>0</v>
      </c>
      <c r="M162" s="34">
        <f t="shared" si="76"/>
        <v>0</v>
      </c>
      <c r="N162" s="34">
        <f t="shared" si="76"/>
        <v>0</v>
      </c>
      <c r="O162" s="34">
        <f t="shared" si="76"/>
        <v>0</v>
      </c>
      <c r="P162" s="34">
        <f t="shared" si="76"/>
        <v>0</v>
      </c>
      <c r="Q162" s="34">
        <f t="shared" si="76"/>
        <v>0</v>
      </c>
      <c r="R162" s="34">
        <f t="shared" si="76"/>
        <v>150</v>
      </c>
      <c r="S162" s="34">
        <f t="shared" si="76"/>
        <v>0</v>
      </c>
      <c r="T162" s="34">
        <f t="shared" si="76"/>
        <v>0</v>
      </c>
      <c r="U162" s="34">
        <f t="shared" si="76"/>
        <v>0</v>
      </c>
      <c r="V162" s="34">
        <f t="shared" si="76"/>
        <v>0</v>
      </c>
      <c r="W162" s="34">
        <f t="shared" si="76"/>
        <v>0</v>
      </c>
      <c r="X162" s="34">
        <f t="shared" si="76"/>
        <v>0</v>
      </c>
      <c r="Y162" s="34">
        <f t="shared" si="76"/>
        <v>0</v>
      </c>
      <c r="Z162" s="34">
        <f t="shared" si="76"/>
        <v>0</v>
      </c>
      <c r="AA162" s="34">
        <f t="shared" si="76"/>
        <v>0</v>
      </c>
      <c r="AB162" s="34">
        <f t="shared" si="76"/>
        <v>0</v>
      </c>
      <c r="AC162" s="34">
        <f t="shared" si="76"/>
        <v>0</v>
      </c>
      <c r="AD162" s="34">
        <f t="shared" si="76"/>
        <v>0</v>
      </c>
      <c r="AE162" s="34">
        <f t="shared" si="76"/>
        <v>0</v>
      </c>
      <c r="AF162" s="34">
        <f t="shared" si="76"/>
        <v>0</v>
      </c>
      <c r="AG162" s="34">
        <f t="shared" si="76"/>
        <v>0</v>
      </c>
      <c r="AH162" s="34">
        <f t="shared" si="76"/>
        <v>0</v>
      </c>
      <c r="AI162" s="34">
        <f t="shared" si="76"/>
        <v>0</v>
      </c>
      <c r="AJ162" s="34">
        <f t="shared" si="76"/>
        <v>0</v>
      </c>
      <c r="AK162" s="34">
        <f t="shared" si="76"/>
        <v>0</v>
      </c>
      <c r="AL162" s="34">
        <f t="shared" si="76"/>
        <v>0</v>
      </c>
      <c r="AM162" s="34">
        <f t="shared" si="76"/>
        <v>0</v>
      </c>
      <c r="AN162" s="34">
        <f t="shared" si="76"/>
        <v>0</v>
      </c>
      <c r="AO162" s="34">
        <f t="shared" si="76"/>
        <v>0</v>
      </c>
      <c r="AP162" s="34">
        <f t="shared" si="76"/>
        <v>0</v>
      </c>
      <c r="AQ162" s="34">
        <f t="shared" si="76"/>
        <v>0</v>
      </c>
      <c r="AR162" s="34">
        <f t="shared" si="76"/>
        <v>0</v>
      </c>
      <c r="AS162" s="34">
        <f t="shared" si="76"/>
        <v>0</v>
      </c>
      <c r="AT162" s="34">
        <f t="shared" si="76"/>
        <v>0</v>
      </c>
      <c r="AU162" s="34">
        <f t="shared" si="76"/>
        <v>0</v>
      </c>
    </row>
    <row r="163" spans="2:47" outlineLevel="1">
      <c r="B163" s="32" t="s">
        <v>931</v>
      </c>
      <c r="C163" s="34">
        <f t="shared" si="76"/>
        <v>0</v>
      </c>
      <c r="D163" s="34">
        <f t="shared" si="76"/>
        <v>0</v>
      </c>
      <c r="E163" s="34">
        <f t="shared" si="76"/>
        <v>0</v>
      </c>
      <c r="F163" s="34">
        <f t="shared" si="76"/>
        <v>0</v>
      </c>
      <c r="G163" s="34">
        <f t="shared" si="76"/>
        <v>0</v>
      </c>
      <c r="H163" s="34">
        <f t="shared" si="76"/>
        <v>0</v>
      </c>
      <c r="I163" s="34">
        <f t="shared" si="76"/>
        <v>0</v>
      </c>
      <c r="J163" s="34">
        <f t="shared" si="76"/>
        <v>0</v>
      </c>
      <c r="K163" s="34">
        <f t="shared" si="76"/>
        <v>0</v>
      </c>
      <c r="L163" s="34">
        <f t="shared" si="76"/>
        <v>0</v>
      </c>
      <c r="M163" s="34">
        <f t="shared" si="76"/>
        <v>0</v>
      </c>
      <c r="N163" s="34">
        <f t="shared" si="76"/>
        <v>0</v>
      </c>
      <c r="O163" s="34">
        <f t="shared" si="76"/>
        <v>0</v>
      </c>
      <c r="P163" s="34">
        <f t="shared" si="76"/>
        <v>0</v>
      </c>
      <c r="Q163" s="34">
        <f t="shared" si="76"/>
        <v>0</v>
      </c>
      <c r="R163" s="34">
        <f t="shared" si="76"/>
        <v>150</v>
      </c>
      <c r="S163" s="34">
        <f t="shared" si="76"/>
        <v>0</v>
      </c>
      <c r="T163" s="34">
        <f t="shared" si="76"/>
        <v>0</v>
      </c>
      <c r="U163" s="34">
        <f t="shared" si="76"/>
        <v>0</v>
      </c>
      <c r="V163" s="34">
        <f t="shared" si="76"/>
        <v>0</v>
      </c>
      <c r="W163" s="34">
        <f t="shared" si="76"/>
        <v>0</v>
      </c>
      <c r="X163" s="34">
        <f t="shared" si="76"/>
        <v>0</v>
      </c>
      <c r="Y163" s="34">
        <f t="shared" si="76"/>
        <v>0</v>
      </c>
      <c r="Z163" s="34">
        <f t="shared" si="76"/>
        <v>0</v>
      </c>
      <c r="AA163" s="34">
        <f t="shared" si="76"/>
        <v>0</v>
      </c>
      <c r="AB163" s="34">
        <f t="shared" si="76"/>
        <v>0</v>
      </c>
      <c r="AC163" s="34">
        <f t="shared" si="76"/>
        <v>0</v>
      </c>
      <c r="AD163" s="34">
        <f t="shared" si="76"/>
        <v>0</v>
      </c>
      <c r="AE163" s="34">
        <f t="shared" si="76"/>
        <v>0</v>
      </c>
      <c r="AF163" s="34">
        <f t="shared" si="76"/>
        <v>0</v>
      </c>
      <c r="AG163" s="34">
        <f t="shared" si="76"/>
        <v>0</v>
      </c>
      <c r="AH163" s="34">
        <f t="shared" si="76"/>
        <v>0</v>
      </c>
      <c r="AI163" s="34">
        <f t="shared" si="76"/>
        <v>0</v>
      </c>
      <c r="AJ163" s="34">
        <f t="shared" si="76"/>
        <v>0</v>
      </c>
      <c r="AK163" s="34">
        <f t="shared" si="76"/>
        <v>0</v>
      </c>
      <c r="AL163" s="34">
        <f t="shared" si="76"/>
        <v>0</v>
      </c>
      <c r="AM163" s="34">
        <f t="shared" si="76"/>
        <v>0</v>
      </c>
      <c r="AN163" s="34">
        <f t="shared" si="76"/>
        <v>0</v>
      </c>
      <c r="AO163" s="34">
        <f t="shared" si="76"/>
        <v>0</v>
      </c>
      <c r="AP163" s="34">
        <f t="shared" si="76"/>
        <v>0</v>
      </c>
      <c r="AQ163" s="34">
        <f t="shared" si="76"/>
        <v>0</v>
      </c>
      <c r="AR163" s="34">
        <f t="shared" si="76"/>
        <v>0</v>
      </c>
      <c r="AS163" s="34">
        <f t="shared" si="76"/>
        <v>0</v>
      </c>
      <c r="AT163" s="34">
        <f t="shared" si="76"/>
        <v>0</v>
      </c>
      <c r="AU163" s="34">
        <f t="shared" si="76"/>
        <v>0</v>
      </c>
    </row>
    <row r="164" spans="2:47" outlineLevel="1">
      <c r="B164" s="32" t="s">
        <v>927</v>
      </c>
      <c r="C164" s="35" t="s">
        <v>34</v>
      </c>
      <c r="D164" s="35" t="s">
        <v>34</v>
      </c>
      <c r="E164" s="35" t="s">
        <v>34</v>
      </c>
      <c r="F164" s="35" t="s">
        <v>34</v>
      </c>
      <c r="G164" s="35" t="s">
        <v>34</v>
      </c>
      <c r="H164" s="35" t="s">
        <v>34</v>
      </c>
      <c r="I164" s="35" t="s">
        <v>34</v>
      </c>
      <c r="J164" s="35" t="s">
        <v>34</v>
      </c>
      <c r="K164" s="35" t="s">
        <v>34</v>
      </c>
      <c r="L164" s="35" t="s">
        <v>34</v>
      </c>
      <c r="M164" s="35" t="s">
        <v>34</v>
      </c>
      <c r="N164" s="35" t="s">
        <v>34</v>
      </c>
      <c r="O164" s="35" t="s">
        <v>34</v>
      </c>
      <c r="P164" s="35" t="s">
        <v>34</v>
      </c>
      <c r="Q164" s="35" t="s">
        <v>34</v>
      </c>
      <c r="R164" s="35">
        <v>12</v>
      </c>
      <c r="S164" s="35">
        <v>20</v>
      </c>
      <c r="T164" s="35">
        <v>2</v>
      </c>
      <c r="U164" s="35">
        <v>3</v>
      </c>
      <c r="V164" s="35">
        <v>6</v>
      </c>
      <c r="W164" s="35">
        <v>9</v>
      </c>
      <c r="X164" s="35">
        <v>16</v>
      </c>
      <c r="Y164" s="35">
        <v>17</v>
      </c>
      <c r="Z164" s="35">
        <v>22</v>
      </c>
      <c r="AA164" s="35">
        <v>23</v>
      </c>
      <c r="AB164" s="35">
        <v>24</v>
      </c>
      <c r="AC164" s="35">
        <v>25</v>
      </c>
      <c r="AD164" s="35">
        <v>30</v>
      </c>
      <c r="AE164" s="35">
        <v>1</v>
      </c>
      <c r="AF164" s="35">
        <v>4</v>
      </c>
      <c r="AG164" s="35" t="s">
        <v>34</v>
      </c>
      <c r="AH164" s="35" t="s">
        <v>34</v>
      </c>
      <c r="AI164" s="35" t="s">
        <v>34</v>
      </c>
      <c r="AJ164" s="35" t="s">
        <v>34</v>
      </c>
      <c r="AK164" s="35" t="s">
        <v>34</v>
      </c>
      <c r="AL164" s="35" t="s">
        <v>34</v>
      </c>
      <c r="AM164" s="35" t="s">
        <v>34</v>
      </c>
      <c r="AN164" s="35" t="s">
        <v>34</v>
      </c>
      <c r="AO164" s="35" t="s">
        <v>34</v>
      </c>
      <c r="AP164" s="35" t="s">
        <v>34</v>
      </c>
      <c r="AQ164" s="35" t="s">
        <v>34</v>
      </c>
      <c r="AR164" s="35" t="s">
        <v>34</v>
      </c>
      <c r="AS164" s="35" t="s">
        <v>34</v>
      </c>
      <c r="AT164" s="35" t="s">
        <v>34</v>
      </c>
      <c r="AU164" s="35" t="s">
        <v>34</v>
      </c>
    </row>
    <row r="165" spans="2:47" outlineLevel="1">
      <c r="B165" s="32" t="s">
        <v>936</v>
      </c>
      <c r="C165" s="35"/>
      <c r="D165" s="35"/>
      <c r="E165" s="35"/>
      <c r="F165" s="35"/>
      <c r="G165" s="35"/>
      <c r="H165" s="35"/>
      <c r="I165" s="35"/>
      <c r="J165" s="35"/>
      <c r="K165" s="35"/>
      <c r="L165" s="35"/>
      <c r="M165" s="35"/>
      <c r="N165" s="35"/>
      <c r="O165" s="35"/>
      <c r="P165" s="35"/>
      <c r="Q165" s="35"/>
      <c r="R165" s="35">
        <v>0</v>
      </c>
      <c r="S165" s="35">
        <v>0</v>
      </c>
      <c r="T165" s="35">
        <v>97</v>
      </c>
      <c r="U165" s="35">
        <v>97</v>
      </c>
      <c r="V165" s="35">
        <v>97</v>
      </c>
      <c r="W165" s="35">
        <v>97</v>
      </c>
      <c r="X165" s="35">
        <v>97</v>
      </c>
      <c r="Y165" s="35">
        <v>97</v>
      </c>
      <c r="Z165" s="35">
        <v>97</v>
      </c>
      <c r="AA165" s="35">
        <v>97</v>
      </c>
      <c r="AB165" s="35">
        <v>152</v>
      </c>
      <c r="AC165" s="35">
        <v>152</v>
      </c>
      <c r="AD165" s="35">
        <v>152</v>
      </c>
      <c r="AE165" s="35">
        <v>0</v>
      </c>
      <c r="AF165" s="35">
        <v>0</v>
      </c>
      <c r="AG165" s="35"/>
      <c r="AH165" s="35"/>
      <c r="AI165" s="35"/>
      <c r="AJ165" s="35"/>
      <c r="AK165" s="35"/>
      <c r="AL165" s="35"/>
      <c r="AM165" s="35"/>
      <c r="AN165" s="35"/>
      <c r="AO165" s="35"/>
      <c r="AP165" s="35"/>
      <c r="AQ165" s="35"/>
      <c r="AR165" s="35"/>
      <c r="AS165" s="35"/>
      <c r="AT165" s="35"/>
      <c r="AU165" s="35"/>
    </row>
    <row r="166" spans="2:47" outlineLevel="1">
      <c r="B166" s="32" t="s">
        <v>929</v>
      </c>
      <c r="C166" s="34">
        <f t="shared" ref="C166:AU168" si="77">C165</f>
        <v>0</v>
      </c>
      <c r="D166" s="34">
        <f t="shared" si="77"/>
        <v>0</v>
      </c>
      <c r="E166" s="34">
        <f t="shared" si="77"/>
        <v>0</v>
      </c>
      <c r="F166" s="34">
        <f t="shared" si="77"/>
        <v>0</v>
      </c>
      <c r="G166" s="34">
        <f t="shared" si="77"/>
        <v>0</v>
      </c>
      <c r="H166" s="34">
        <f t="shared" si="77"/>
        <v>0</v>
      </c>
      <c r="I166" s="34">
        <f t="shared" si="77"/>
        <v>0</v>
      </c>
      <c r="J166" s="34">
        <f t="shared" si="77"/>
        <v>0</v>
      </c>
      <c r="K166" s="34">
        <f t="shared" si="77"/>
        <v>0</v>
      </c>
      <c r="L166" s="34">
        <f t="shared" si="77"/>
        <v>0</v>
      </c>
      <c r="M166" s="34">
        <f t="shared" si="77"/>
        <v>0</v>
      </c>
      <c r="N166" s="34">
        <f t="shared" si="77"/>
        <v>0</v>
      </c>
      <c r="O166" s="34">
        <f t="shared" si="77"/>
        <v>0</v>
      </c>
      <c r="P166" s="34">
        <f t="shared" si="77"/>
        <v>0</v>
      </c>
      <c r="Q166" s="34">
        <f t="shared" si="77"/>
        <v>0</v>
      </c>
      <c r="R166" s="34">
        <f t="shared" si="77"/>
        <v>0</v>
      </c>
      <c r="S166" s="34">
        <f t="shared" si="77"/>
        <v>0</v>
      </c>
      <c r="T166" s="34">
        <f t="shared" si="77"/>
        <v>97</v>
      </c>
      <c r="U166" s="34">
        <f t="shared" si="77"/>
        <v>97</v>
      </c>
      <c r="V166" s="34">
        <f t="shared" si="77"/>
        <v>97</v>
      </c>
      <c r="W166" s="34">
        <f t="shared" si="77"/>
        <v>97</v>
      </c>
      <c r="X166" s="34">
        <f t="shared" si="77"/>
        <v>97</v>
      </c>
      <c r="Y166" s="34">
        <f t="shared" si="77"/>
        <v>97</v>
      </c>
      <c r="Z166" s="34">
        <f t="shared" si="77"/>
        <v>97</v>
      </c>
      <c r="AA166" s="34">
        <f t="shared" si="77"/>
        <v>97</v>
      </c>
      <c r="AB166" s="34">
        <f t="shared" si="77"/>
        <v>152</v>
      </c>
      <c r="AC166" s="34">
        <f t="shared" si="77"/>
        <v>152</v>
      </c>
      <c r="AD166" s="34">
        <f t="shared" si="77"/>
        <v>152</v>
      </c>
      <c r="AE166" s="34">
        <f t="shared" si="77"/>
        <v>0</v>
      </c>
      <c r="AF166" s="34">
        <f t="shared" si="77"/>
        <v>0</v>
      </c>
      <c r="AG166" s="34">
        <f t="shared" si="77"/>
        <v>0</v>
      </c>
      <c r="AH166" s="34">
        <f t="shared" si="77"/>
        <v>0</v>
      </c>
      <c r="AI166" s="34">
        <f t="shared" si="77"/>
        <v>0</v>
      </c>
      <c r="AJ166" s="34">
        <f t="shared" si="77"/>
        <v>0</v>
      </c>
      <c r="AK166" s="34">
        <f t="shared" si="77"/>
        <v>0</v>
      </c>
      <c r="AL166" s="34">
        <f t="shared" si="77"/>
        <v>0</v>
      </c>
      <c r="AM166" s="34">
        <f t="shared" si="77"/>
        <v>0</v>
      </c>
      <c r="AN166" s="34">
        <f t="shared" si="77"/>
        <v>0</v>
      </c>
      <c r="AO166" s="34">
        <f t="shared" si="77"/>
        <v>0</v>
      </c>
      <c r="AP166" s="34">
        <f t="shared" si="77"/>
        <v>0</v>
      </c>
      <c r="AQ166" s="34">
        <f t="shared" si="77"/>
        <v>0</v>
      </c>
      <c r="AR166" s="34">
        <f t="shared" si="77"/>
        <v>0</v>
      </c>
      <c r="AS166" s="34">
        <f t="shared" si="77"/>
        <v>0</v>
      </c>
      <c r="AT166" s="34">
        <f t="shared" si="77"/>
        <v>0</v>
      </c>
      <c r="AU166" s="34">
        <f t="shared" si="77"/>
        <v>0</v>
      </c>
    </row>
    <row r="167" spans="2:47" outlineLevel="1">
      <c r="B167" s="32" t="s">
        <v>930</v>
      </c>
      <c r="C167" s="34">
        <f t="shared" si="77"/>
        <v>0</v>
      </c>
      <c r="D167" s="34">
        <f t="shared" si="77"/>
        <v>0</v>
      </c>
      <c r="E167" s="34">
        <f t="shared" si="77"/>
        <v>0</v>
      </c>
      <c r="F167" s="34">
        <f t="shared" si="77"/>
        <v>0</v>
      </c>
      <c r="G167" s="34">
        <f t="shared" si="77"/>
        <v>0</v>
      </c>
      <c r="H167" s="34">
        <f t="shared" si="77"/>
        <v>0</v>
      </c>
      <c r="I167" s="34">
        <f t="shared" si="77"/>
        <v>0</v>
      </c>
      <c r="J167" s="34">
        <f t="shared" si="77"/>
        <v>0</v>
      </c>
      <c r="K167" s="34">
        <f t="shared" si="77"/>
        <v>0</v>
      </c>
      <c r="L167" s="34">
        <f t="shared" si="77"/>
        <v>0</v>
      </c>
      <c r="M167" s="34">
        <f t="shared" si="77"/>
        <v>0</v>
      </c>
      <c r="N167" s="34">
        <f t="shared" si="77"/>
        <v>0</v>
      </c>
      <c r="O167" s="34">
        <f t="shared" si="77"/>
        <v>0</v>
      </c>
      <c r="P167" s="34">
        <f t="shared" si="77"/>
        <v>0</v>
      </c>
      <c r="Q167" s="34">
        <f t="shared" si="77"/>
        <v>0</v>
      </c>
      <c r="R167" s="34">
        <f t="shared" si="77"/>
        <v>0</v>
      </c>
      <c r="S167" s="34">
        <f t="shared" si="77"/>
        <v>0</v>
      </c>
      <c r="T167" s="34">
        <f t="shared" si="77"/>
        <v>97</v>
      </c>
      <c r="U167" s="34">
        <f t="shared" si="77"/>
        <v>97</v>
      </c>
      <c r="V167" s="34">
        <f t="shared" si="77"/>
        <v>97</v>
      </c>
      <c r="W167" s="34">
        <f t="shared" si="77"/>
        <v>97</v>
      </c>
      <c r="X167" s="34">
        <f t="shared" si="77"/>
        <v>97</v>
      </c>
      <c r="Y167" s="34">
        <f t="shared" si="77"/>
        <v>97</v>
      </c>
      <c r="Z167" s="34">
        <f t="shared" si="77"/>
        <v>97</v>
      </c>
      <c r="AA167" s="34">
        <f t="shared" si="77"/>
        <v>97</v>
      </c>
      <c r="AB167" s="34">
        <f t="shared" si="77"/>
        <v>152</v>
      </c>
      <c r="AC167" s="34">
        <f t="shared" si="77"/>
        <v>152</v>
      </c>
      <c r="AD167" s="34">
        <f t="shared" si="77"/>
        <v>152</v>
      </c>
      <c r="AE167" s="34">
        <f t="shared" si="77"/>
        <v>0</v>
      </c>
      <c r="AF167" s="34">
        <f t="shared" si="77"/>
        <v>0</v>
      </c>
      <c r="AG167" s="34">
        <f t="shared" si="77"/>
        <v>0</v>
      </c>
      <c r="AH167" s="34">
        <f t="shared" si="77"/>
        <v>0</v>
      </c>
      <c r="AI167" s="34">
        <f t="shared" si="77"/>
        <v>0</v>
      </c>
      <c r="AJ167" s="34">
        <f t="shared" si="77"/>
        <v>0</v>
      </c>
      <c r="AK167" s="34">
        <f t="shared" si="77"/>
        <v>0</v>
      </c>
      <c r="AL167" s="34">
        <f t="shared" si="77"/>
        <v>0</v>
      </c>
      <c r="AM167" s="34">
        <f t="shared" si="77"/>
        <v>0</v>
      </c>
      <c r="AN167" s="34">
        <f t="shared" si="77"/>
        <v>0</v>
      </c>
      <c r="AO167" s="34">
        <f t="shared" si="77"/>
        <v>0</v>
      </c>
      <c r="AP167" s="34">
        <f t="shared" si="77"/>
        <v>0</v>
      </c>
      <c r="AQ167" s="34">
        <f t="shared" si="77"/>
        <v>0</v>
      </c>
      <c r="AR167" s="34">
        <f t="shared" si="77"/>
        <v>0</v>
      </c>
      <c r="AS167" s="34">
        <f t="shared" si="77"/>
        <v>0</v>
      </c>
      <c r="AT167" s="34">
        <f t="shared" si="77"/>
        <v>0</v>
      </c>
      <c r="AU167" s="34">
        <f t="shared" si="77"/>
        <v>0</v>
      </c>
    </row>
    <row r="168" spans="2:47" outlineLevel="1">
      <c r="B168" s="32" t="s">
        <v>931</v>
      </c>
      <c r="C168" s="34">
        <f t="shared" si="77"/>
        <v>0</v>
      </c>
      <c r="D168" s="34">
        <f t="shared" si="77"/>
        <v>0</v>
      </c>
      <c r="E168" s="34">
        <f t="shared" si="77"/>
        <v>0</v>
      </c>
      <c r="F168" s="34">
        <f t="shared" si="77"/>
        <v>0</v>
      </c>
      <c r="G168" s="34">
        <f t="shared" si="77"/>
        <v>0</v>
      </c>
      <c r="H168" s="34">
        <f t="shared" si="77"/>
        <v>0</v>
      </c>
      <c r="I168" s="34">
        <f t="shared" si="77"/>
        <v>0</v>
      </c>
      <c r="J168" s="34">
        <f t="shared" si="77"/>
        <v>0</v>
      </c>
      <c r="K168" s="34">
        <f t="shared" si="77"/>
        <v>0</v>
      </c>
      <c r="L168" s="34">
        <f t="shared" si="77"/>
        <v>0</v>
      </c>
      <c r="M168" s="34">
        <f t="shared" si="77"/>
        <v>0</v>
      </c>
      <c r="N168" s="34">
        <f t="shared" si="77"/>
        <v>0</v>
      </c>
      <c r="O168" s="34">
        <f t="shared" si="77"/>
        <v>0</v>
      </c>
      <c r="P168" s="34">
        <f t="shared" si="77"/>
        <v>0</v>
      </c>
      <c r="Q168" s="34">
        <f t="shared" si="77"/>
        <v>0</v>
      </c>
      <c r="R168" s="34">
        <f t="shared" si="77"/>
        <v>0</v>
      </c>
      <c r="S168" s="34">
        <f t="shared" si="77"/>
        <v>0</v>
      </c>
      <c r="T168" s="34">
        <f t="shared" si="77"/>
        <v>97</v>
      </c>
      <c r="U168" s="34">
        <f t="shared" si="77"/>
        <v>97</v>
      </c>
      <c r="V168" s="34">
        <f t="shared" si="77"/>
        <v>97</v>
      </c>
      <c r="W168" s="34">
        <f t="shared" si="77"/>
        <v>97</v>
      </c>
      <c r="X168" s="34">
        <f t="shared" si="77"/>
        <v>97</v>
      </c>
      <c r="Y168" s="34">
        <f t="shared" si="77"/>
        <v>97</v>
      </c>
      <c r="Z168" s="34">
        <f t="shared" si="77"/>
        <v>97</v>
      </c>
      <c r="AA168" s="34">
        <f t="shared" si="77"/>
        <v>97</v>
      </c>
      <c r="AB168" s="34">
        <f t="shared" si="77"/>
        <v>152</v>
      </c>
      <c r="AC168" s="34">
        <f t="shared" si="77"/>
        <v>152</v>
      </c>
      <c r="AD168" s="34">
        <f t="shared" si="77"/>
        <v>152</v>
      </c>
      <c r="AE168" s="34">
        <f t="shared" si="77"/>
        <v>0</v>
      </c>
      <c r="AF168" s="34">
        <f t="shared" si="77"/>
        <v>0</v>
      </c>
      <c r="AG168" s="34">
        <f t="shared" si="77"/>
        <v>0</v>
      </c>
      <c r="AH168" s="34">
        <f t="shared" si="77"/>
        <v>0</v>
      </c>
      <c r="AI168" s="34">
        <f t="shared" si="77"/>
        <v>0</v>
      </c>
      <c r="AJ168" s="34">
        <f t="shared" si="77"/>
        <v>0</v>
      </c>
      <c r="AK168" s="34">
        <f t="shared" si="77"/>
        <v>0</v>
      </c>
      <c r="AL168" s="34">
        <f t="shared" si="77"/>
        <v>0</v>
      </c>
      <c r="AM168" s="34">
        <f t="shared" si="77"/>
        <v>0</v>
      </c>
      <c r="AN168" s="34">
        <f t="shared" si="77"/>
        <v>0</v>
      </c>
      <c r="AO168" s="34">
        <f t="shared" si="77"/>
        <v>0</v>
      </c>
      <c r="AP168" s="34">
        <f t="shared" si="77"/>
        <v>0</v>
      </c>
      <c r="AQ168" s="34">
        <f t="shared" si="77"/>
        <v>0</v>
      </c>
      <c r="AR168" s="34">
        <f t="shared" si="77"/>
        <v>0</v>
      </c>
      <c r="AS168" s="34">
        <f t="shared" si="77"/>
        <v>0</v>
      </c>
      <c r="AT168" s="34">
        <f t="shared" si="77"/>
        <v>0</v>
      </c>
      <c r="AU168" s="34">
        <f t="shared" si="77"/>
        <v>0</v>
      </c>
    </row>
    <row r="169" spans="2:47" outlineLevel="1">
      <c r="B169" s="32" t="s">
        <v>927</v>
      </c>
      <c r="C169" s="35" t="s">
        <v>34</v>
      </c>
      <c r="D169" s="35" t="s">
        <v>34</v>
      </c>
      <c r="E169" s="35" t="s">
        <v>34</v>
      </c>
      <c r="F169" s="35" t="s">
        <v>34</v>
      </c>
      <c r="G169" s="35" t="s">
        <v>34</v>
      </c>
      <c r="H169" s="35" t="s">
        <v>34</v>
      </c>
      <c r="I169" s="35" t="s">
        <v>34</v>
      </c>
      <c r="J169" s="35" t="s">
        <v>34</v>
      </c>
      <c r="K169" s="35" t="s">
        <v>34</v>
      </c>
      <c r="L169" s="35" t="s">
        <v>34</v>
      </c>
      <c r="M169" s="35" t="s">
        <v>34</v>
      </c>
      <c r="N169" s="35" t="s">
        <v>34</v>
      </c>
      <c r="O169" s="35" t="s">
        <v>34</v>
      </c>
      <c r="P169" s="35" t="s">
        <v>34</v>
      </c>
      <c r="Q169" s="35" t="s">
        <v>34</v>
      </c>
      <c r="R169" s="35">
        <v>12</v>
      </c>
      <c r="S169" s="35">
        <v>20</v>
      </c>
      <c r="T169" s="35">
        <v>2</v>
      </c>
      <c r="U169" s="35">
        <v>3</v>
      </c>
      <c r="V169" s="35">
        <v>17</v>
      </c>
      <c r="W169" s="35">
        <v>22</v>
      </c>
      <c r="X169" s="35">
        <v>6</v>
      </c>
      <c r="Y169" s="35">
        <v>9</v>
      </c>
      <c r="Z169" s="35">
        <v>16</v>
      </c>
      <c r="AA169" s="35">
        <v>23</v>
      </c>
      <c r="AB169" s="35">
        <v>5</v>
      </c>
      <c r="AC169" s="35">
        <v>8</v>
      </c>
      <c r="AD169" s="35">
        <v>15</v>
      </c>
      <c r="AE169" s="35">
        <v>1</v>
      </c>
      <c r="AF169" s="35">
        <v>4</v>
      </c>
      <c r="AG169" s="35" t="s">
        <v>34</v>
      </c>
      <c r="AH169" s="35" t="s">
        <v>34</v>
      </c>
      <c r="AI169" s="35" t="s">
        <v>34</v>
      </c>
      <c r="AJ169" s="35" t="s">
        <v>34</v>
      </c>
      <c r="AK169" s="35" t="s">
        <v>34</v>
      </c>
      <c r="AL169" s="35" t="s">
        <v>34</v>
      </c>
      <c r="AM169" s="35" t="s">
        <v>34</v>
      </c>
      <c r="AN169" s="35" t="s">
        <v>34</v>
      </c>
      <c r="AO169" s="35" t="s">
        <v>34</v>
      </c>
      <c r="AP169" s="35" t="s">
        <v>34</v>
      </c>
      <c r="AQ169" s="35" t="s">
        <v>34</v>
      </c>
      <c r="AR169" s="35" t="s">
        <v>34</v>
      </c>
      <c r="AS169" s="35" t="s">
        <v>34</v>
      </c>
      <c r="AT169" s="35" t="s">
        <v>34</v>
      </c>
      <c r="AU169" s="35" t="s">
        <v>34</v>
      </c>
    </row>
    <row r="170" spans="2:47" outlineLevel="1">
      <c r="B170" s="32" t="s">
        <v>937</v>
      </c>
      <c r="C170" s="35"/>
      <c r="D170" s="35"/>
      <c r="E170" s="35"/>
      <c r="F170" s="35"/>
      <c r="G170" s="35"/>
      <c r="H170" s="35"/>
      <c r="I170" s="35"/>
      <c r="J170" s="35"/>
      <c r="K170" s="35"/>
      <c r="L170" s="35"/>
      <c r="M170" s="35"/>
      <c r="N170" s="35"/>
      <c r="O170" s="35"/>
      <c r="P170" s="35"/>
      <c r="Q170" s="35"/>
      <c r="R170" s="35">
        <v>348</v>
      </c>
      <c r="S170" s="35">
        <v>348</v>
      </c>
      <c r="T170" s="35">
        <v>7</v>
      </c>
      <c r="U170" s="35">
        <v>7</v>
      </c>
      <c r="V170" s="35">
        <v>7</v>
      </c>
      <c r="W170" s="35">
        <v>7</v>
      </c>
      <c r="X170" s="35">
        <v>7</v>
      </c>
      <c r="Y170" s="35">
        <v>7</v>
      </c>
      <c r="Z170" s="35">
        <v>7</v>
      </c>
      <c r="AA170" s="35">
        <v>7</v>
      </c>
      <c r="AB170" s="35">
        <v>0</v>
      </c>
      <c r="AC170" s="35">
        <v>0</v>
      </c>
      <c r="AD170" s="35">
        <v>0</v>
      </c>
      <c r="AE170" s="35">
        <v>0</v>
      </c>
      <c r="AF170" s="35">
        <v>0</v>
      </c>
      <c r="AG170" s="35"/>
      <c r="AH170" s="35"/>
      <c r="AI170" s="35"/>
      <c r="AJ170" s="35"/>
      <c r="AK170" s="35"/>
      <c r="AL170" s="35"/>
      <c r="AM170" s="35"/>
      <c r="AN170" s="35"/>
      <c r="AO170" s="35"/>
      <c r="AP170" s="35"/>
      <c r="AQ170" s="35"/>
      <c r="AR170" s="35"/>
      <c r="AS170" s="35"/>
      <c r="AT170" s="35"/>
      <c r="AU170" s="35"/>
    </row>
    <row r="171" spans="2:47" outlineLevel="1">
      <c r="B171" s="32" t="s">
        <v>929</v>
      </c>
      <c r="C171" s="34">
        <f t="shared" ref="C171:AU173" si="78">C170</f>
        <v>0</v>
      </c>
      <c r="D171" s="34">
        <f t="shared" si="78"/>
        <v>0</v>
      </c>
      <c r="E171" s="34">
        <f t="shared" si="78"/>
        <v>0</v>
      </c>
      <c r="F171" s="34">
        <f t="shared" si="78"/>
        <v>0</v>
      </c>
      <c r="G171" s="34">
        <f t="shared" si="78"/>
        <v>0</v>
      </c>
      <c r="H171" s="34">
        <f t="shared" si="78"/>
        <v>0</v>
      </c>
      <c r="I171" s="34">
        <f t="shared" si="78"/>
        <v>0</v>
      </c>
      <c r="J171" s="34">
        <f t="shared" si="78"/>
        <v>0</v>
      </c>
      <c r="K171" s="34">
        <f t="shared" si="78"/>
        <v>0</v>
      </c>
      <c r="L171" s="34">
        <f t="shared" si="78"/>
        <v>0</v>
      </c>
      <c r="M171" s="34">
        <f t="shared" si="78"/>
        <v>0</v>
      </c>
      <c r="N171" s="34">
        <f t="shared" si="78"/>
        <v>0</v>
      </c>
      <c r="O171" s="34">
        <f t="shared" si="78"/>
        <v>0</v>
      </c>
      <c r="P171" s="34">
        <f t="shared" si="78"/>
        <v>0</v>
      </c>
      <c r="Q171" s="34">
        <f t="shared" si="78"/>
        <v>0</v>
      </c>
      <c r="R171" s="34">
        <f t="shared" si="78"/>
        <v>348</v>
      </c>
      <c r="S171" s="34">
        <f t="shared" si="78"/>
        <v>348</v>
      </c>
      <c r="T171" s="34">
        <f t="shared" si="78"/>
        <v>7</v>
      </c>
      <c r="U171" s="34">
        <f t="shared" si="78"/>
        <v>7</v>
      </c>
      <c r="V171" s="34">
        <f t="shared" si="78"/>
        <v>7</v>
      </c>
      <c r="W171" s="34">
        <f t="shared" si="78"/>
        <v>7</v>
      </c>
      <c r="X171" s="34">
        <f t="shared" si="78"/>
        <v>7</v>
      </c>
      <c r="Y171" s="34">
        <f t="shared" si="78"/>
        <v>7</v>
      </c>
      <c r="Z171" s="34">
        <f t="shared" si="78"/>
        <v>7</v>
      </c>
      <c r="AA171" s="34">
        <f t="shared" si="78"/>
        <v>7</v>
      </c>
      <c r="AB171" s="34">
        <f t="shared" si="78"/>
        <v>0</v>
      </c>
      <c r="AC171" s="34">
        <f t="shared" si="78"/>
        <v>0</v>
      </c>
      <c r="AD171" s="34">
        <f t="shared" si="78"/>
        <v>0</v>
      </c>
      <c r="AE171" s="34">
        <f t="shared" si="78"/>
        <v>0</v>
      </c>
      <c r="AF171" s="34">
        <f t="shared" si="78"/>
        <v>0</v>
      </c>
      <c r="AG171" s="34">
        <f t="shared" si="78"/>
        <v>0</v>
      </c>
      <c r="AH171" s="34">
        <f t="shared" si="78"/>
        <v>0</v>
      </c>
      <c r="AI171" s="34">
        <f t="shared" si="78"/>
        <v>0</v>
      </c>
      <c r="AJ171" s="34">
        <f t="shared" si="78"/>
        <v>0</v>
      </c>
      <c r="AK171" s="34">
        <f t="shared" si="78"/>
        <v>0</v>
      </c>
      <c r="AL171" s="34">
        <f t="shared" si="78"/>
        <v>0</v>
      </c>
      <c r="AM171" s="34">
        <f t="shared" si="78"/>
        <v>0</v>
      </c>
      <c r="AN171" s="34">
        <f t="shared" si="78"/>
        <v>0</v>
      </c>
      <c r="AO171" s="34">
        <f t="shared" si="78"/>
        <v>0</v>
      </c>
      <c r="AP171" s="34">
        <f t="shared" si="78"/>
        <v>0</v>
      </c>
      <c r="AQ171" s="34">
        <f t="shared" si="78"/>
        <v>0</v>
      </c>
      <c r="AR171" s="34">
        <f t="shared" si="78"/>
        <v>0</v>
      </c>
      <c r="AS171" s="34">
        <f t="shared" si="78"/>
        <v>0</v>
      </c>
      <c r="AT171" s="34">
        <f t="shared" si="78"/>
        <v>0</v>
      </c>
      <c r="AU171" s="34">
        <f t="shared" si="78"/>
        <v>0</v>
      </c>
    </row>
    <row r="172" spans="2:47" outlineLevel="1">
      <c r="B172" s="32" t="s">
        <v>930</v>
      </c>
      <c r="C172" s="34">
        <f t="shared" si="78"/>
        <v>0</v>
      </c>
      <c r="D172" s="34">
        <f t="shared" si="78"/>
        <v>0</v>
      </c>
      <c r="E172" s="34">
        <f t="shared" si="78"/>
        <v>0</v>
      </c>
      <c r="F172" s="34">
        <f t="shared" si="78"/>
        <v>0</v>
      </c>
      <c r="G172" s="34">
        <f t="shared" si="78"/>
        <v>0</v>
      </c>
      <c r="H172" s="34">
        <f t="shared" si="78"/>
        <v>0</v>
      </c>
      <c r="I172" s="34">
        <f t="shared" si="78"/>
        <v>0</v>
      </c>
      <c r="J172" s="34">
        <f t="shared" si="78"/>
        <v>0</v>
      </c>
      <c r="K172" s="34">
        <f t="shared" si="78"/>
        <v>0</v>
      </c>
      <c r="L172" s="34">
        <f t="shared" si="78"/>
        <v>0</v>
      </c>
      <c r="M172" s="34">
        <f t="shared" si="78"/>
        <v>0</v>
      </c>
      <c r="N172" s="34">
        <f t="shared" si="78"/>
        <v>0</v>
      </c>
      <c r="O172" s="34">
        <f t="shared" si="78"/>
        <v>0</v>
      </c>
      <c r="P172" s="34">
        <f t="shared" si="78"/>
        <v>0</v>
      </c>
      <c r="Q172" s="34">
        <f t="shared" si="78"/>
        <v>0</v>
      </c>
      <c r="R172" s="34">
        <f t="shared" si="78"/>
        <v>348</v>
      </c>
      <c r="S172" s="34">
        <f t="shared" si="78"/>
        <v>348</v>
      </c>
      <c r="T172" s="34">
        <f t="shared" si="78"/>
        <v>7</v>
      </c>
      <c r="U172" s="34">
        <f t="shared" si="78"/>
        <v>7</v>
      </c>
      <c r="V172" s="34">
        <f t="shared" si="78"/>
        <v>7</v>
      </c>
      <c r="W172" s="34">
        <f t="shared" si="78"/>
        <v>7</v>
      </c>
      <c r="X172" s="34">
        <f t="shared" si="78"/>
        <v>7</v>
      </c>
      <c r="Y172" s="34">
        <f t="shared" si="78"/>
        <v>7</v>
      </c>
      <c r="Z172" s="34">
        <f t="shared" si="78"/>
        <v>7</v>
      </c>
      <c r="AA172" s="34">
        <f t="shared" si="78"/>
        <v>7</v>
      </c>
      <c r="AB172" s="34">
        <f t="shared" si="78"/>
        <v>0</v>
      </c>
      <c r="AC172" s="34">
        <f t="shared" si="78"/>
        <v>0</v>
      </c>
      <c r="AD172" s="34">
        <f t="shared" si="78"/>
        <v>0</v>
      </c>
      <c r="AE172" s="34">
        <f t="shared" si="78"/>
        <v>0</v>
      </c>
      <c r="AF172" s="34">
        <f t="shared" si="78"/>
        <v>0</v>
      </c>
      <c r="AG172" s="34">
        <f t="shared" si="78"/>
        <v>0</v>
      </c>
      <c r="AH172" s="34">
        <f t="shared" si="78"/>
        <v>0</v>
      </c>
      <c r="AI172" s="34">
        <f t="shared" si="78"/>
        <v>0</v>
      </c>
      <c r="AJ172" s="34">
        <f t="shared" si="78"/>
        <v>0</v>
      </c>
      <c r="AK172" s="34">
        <f t="shared" si="78"/>
        <v>0</v>
      </c>
      <c r="AL172" s="34">
        <f t="shared" si="78"/>
        <v>0</v>
      </c>
      <c r="AM172" s="34">
        <f t="shared" si="78"/>
        <v>0</v>
      </c>
      <c r="AN172" s="34">
        <f t="shared" si="78"/>
        <v>0</v>
      </c>
      <c r="AO172" s="34">
        <f t="shared" si="78"/>
        <v>0</v>
      </c>
      <c r="AP172" s="34">
        <f t="shared" si="78"/>
        <v>0</v>
      </c>
      <c r="AQ172" s="34">
        <f t="shared" si="78"/>
        <v>0</v>
      </c>
      <c r="AR172" s="34">
        <f t="shared" si="78"/>
        <v>0</v>
      </c>
      <c r="AS172" s="34">
        <f t="shared" si="78"/>
        <v>0</v>
      </c>
      <c r="AT172" s="34">
        <f t="shared" si="78"/>
        <v>0</v>
      </c>
      <c r="AU172" s="34">
        <f t="shared" si="78"/>
        <v>0</v>
      </c>
    </row>
    <row r="173" spans="2:47" outlineLevel="1">
      <c r="B173" s="32" t="s">
        <v>931</v>
      </c>
      <c r="C173" s="34">
        <f t="shared" si="78"/>
        <v>0</v>
      </c>
      <c r="D173" s="34">
        <f t="shared" si="78"/>
        <v>0</v>
      </c>
      <c r="E173" s="34">
        <f t="shared" si="78"/>
        <v>0</v>
      </c>
      <c r="F173" s="34">
        <f t="shared" si="78"/>
        <v>0</v>
      </c>
      <c r="G173" s="34">
        <f t="shared" si="78"/>
        <v>0</v>
      </c>
      <c r="H173" s="34">
        <f t="shared" si="78"/>
        <v>0</v>
      </c>
      <c r="I173" s="34">
        <f t="shared" si="78"/>
        <v>0</v>
      </c>
      <c r="J173" s="34">
        <f t="shared" si="78"/>
        <v>0</v>
      </c>
      <c r="K173" s="34">
        <f t="shared" si="78"/>
        <v>0</v>
      </c>
      <c r="L173" s="34">
        <f t="shared" si="78"/>
        <v>0</v>
      </c>
      <c r="M173" s="34">
        <f t="shared" si="78"/>
        <v>0</v>
      </c>
      <c r="N173" s="34">
        <f t="shared" si="78"/>
        <v>0</v>
      </c>
      <c r="O173" s="34">
        <f t="shared" si="78"/>
        <v>0</v>
      </c>
      <c r="P173" s="34">
        <f t="shared" si="78"/>
        <v>0</v>
      </c>
      <c r="Q173" s="34">
        <f t="shared" si="78"/>
        <v>0</v>
      </c>
      <c r="R173" s="34">
        <f t="shared" si="78"/>
        <v>348</v>
      </c>
      <c r="S173" s="34">
        <f t="shared" si="78"/>
        <v>348</v>
      </c>
      <c r="T173" s="34">
        <f t="shared" si="78"/>
        <v>7</v>
      </c>
      <c r="U173" s="34">
        <f t="shared" si="78"/>
        <v>7</v>
      </c>
      <c r="V173" s="34">
        <f t="shared" si="78"/>
        <v>7</v>
      </c>
      <c r="W173" s="34">
        <f t="shared" si="78"/>
        <v>7</v>
      </c>
      <c r="X173" s="34">
        <f t="shared" si="78"/>
        <v>7</v>
      </c>
      <c r="Y173" s="34">
        <f t="shared" si="78"/>
        <v>7</v>
      </c>
      <c r="Z173" s="34">
        <f t="shared" si="78"/>
        <v>7</v>
      </c>
      <c r="AA173" s="34">
        <f t="shared" si="78"/>
        <v>7</v>
      </c>
      <c r="AB173" s="34">
        <f t="shared" si="78"/>
        <v>0</v>
      </c>
      <c r="AC173" s="34">
        <f t="shared" si="78"/>
        <v>0</v>
      </c>
      <c r="AD173" s="34">
        <f t="shared" si="78"/>
        <v>0</v>
      </c>
      <c r="AE173" s="34">
        <f t="shared" si="78"/>
        <v>0</v>
      </c>
      <c r="AF173" s="34">
        <f t="shared" si="78"/>
        <v>0</v>
      </c>
      <c r="AG173" s="34">
        <f t="shared" si="78"/>
        <v>0</v>
      </c>
      <c r="AH173" s="34">
        <f t="shared" si="78"/>
        <v>0</v>
      </c>
      <c r="AI173" s="34">
        <f t="shared" si="78"/>
        <v>0</v>
      </c>
      <c r="AJ173" s="34">
        <f t="shared" si="78"/>
        <v>0</v>
      </c>
      <c r="AK173" s="34">
        <f t="shared" si="78"/>
        <v>0</v>
      </c>
      <c r="AL173" s="34">
        <f t="shared" si="78"/>
        <v>0</v>
      </c>
      <c r="AM173" s="34">
        <f t="shared" si="78"/>
        <v>0</v>
      </c>
      <c r="AN173" s="34">
        <f t="shared" si="78"/>
        <v>0</v>
      </c>
      <c r="AO173" s="34">
        <f t="shared" si="78"/>
        <v>0</v>
      </c>
      <c r="AP173" s="34">
        <f t="shared" si="78"/>
        <v>0</v>
      </c>
      <c r="AQ173" s="34">
        <f t="shared" si="78"/>
        <v>0</v>
      </c>
      <c r="AR173" s="34">
        <f t="shared" si="78"/>
        <v>0</v>
      </c>
      <c r="AS173" s="34">
        <f t="shared" si="78"/>
        <v>0</v>
      </c>
      <c r="AT173" s="34">
        <f t="shared" si="78"/>
        <v>0</v>
      </c>
      <c r="AU173" s="34">
        <f t="shared" si="78"/>
        <v>0</v>
      </c>
    </row>
    <row r="174" spans="2:47" outlineLevel="1">
      <c r="B174" s="32" t="s">
        <v>927</v>
      </c>
      <c r="C174" s="35" t="s">
        <v>34</v>
      </c>
      <c r="D174" s="35" t="s">
        <v>34</v>
      </c>
      <c r="E174" s="35" t="s">
        <v>34</v>
      </c>
      <c r="F174" s="35" t="s">
        <v>34</v>
      </c>
      <c r="G174" s="35" t="s">
        <v>34</v>
      </c>
      <c r="H174" s="35" t="s">
        <v>34</v>
      </c>
      <c r="I174" s="35" t="s">
        <v>34</v>
      </c>
      <c r="J174" s="35" t="s">
        <v>34</v>
      </c>
      <c r="K174" s="35" t="s">
        <v>34</v>
      </c>
      <c r="L174" s="35" t="s">
        <v>34</v>
      </c>
      <c r="M174" s="35" t="s">
        <v>34</v>
      </c>
      <c r="N174" s="35" t="s">
        <v>34</v>
      </c>
      <c r="O174" s="35" t="s">
        <v>34</v>
      </c>
      <c r="P174" s="35" t="s">
        <v>34</v>
      </c>
      <c r="Q174" s="35" t="s">
        <v>34</v>
      </c>
      <c r="R174" s="35" t="s">
        <v>34</v>
      </c>
      <c r="S174" s="35" t="s">
        <v>34</v>
      </c>
      <c r="T174" s="35" t="s">
        <v>34</v>
      </c>
      <c r="U174" s="35" t="s">
        <v>34</v>
      </c>
      <c r="V174" s="35" t="s">
        <v>34</v>
      </c>
      <c r="W174" s="35" t="s">
        <v>34</v>
      </c>
      <c r="X174" s="35" t="s">
        <v>34</v>
      </c>
      <c r="Y174" s="35" t="s">
        <v>34</v>
      </c>
      <c r="Z174" s="35" t="s">
        <v>34</v>
      </c>
      <c r="AA174" s="35" t="s">
        <v>34</v>
      </c>
      <c r="AB174" s="35" t="s">
        <v>34</v>
      </c>
      <c r="AC174" s="35" t="s">
        <v>34</v>
      </c>
      <c r="AD174" s="35" t="s">
        <v>34</v>
      </c>
      <c r="AE174" s="35" t="s">
        <v>34</v>
      </c>
      <c r="AF174" s="35" t="s">
        <v>34</v>
      </c>
      <c r="AG174" s="35" t="s">
        <v>34</v>
      </c>
      <c r="AH174" s="35" t="s">
        <v>34</v>
      </c>
      <c r="AI174" s="35" t="s">
        <v>34</v>
      </c>
      <c r="AJ174" s="35" t="s">
        <v>34</v>
      </c>
      <c r="AK174" s="35" t="s">
        <v>34</v>
      </c>
      <c r="AL174" s="35" t="s">
        <v>34</v>
      </c>
      <c r="AM174" s="35" t="s">
        <v>34</v>
      </c>
      <c r="AN174" s="35" t="s">
        <v>34</v>
      </c>
      <c r="AO174" s="35" t="s">
        <v>34</v>
      </c>
      <c r="AP174" s="35" t="s">
        <v>34</v>
      </c>
      <c r="AQ174" s="35" t="s">
        <v>34</v>
      </c>
      <c r="AR174" s="35" t="s">
        <v>34</v>
      </c>
      <c r="AS174" s="35" t="s">
        <v>34</v>
      </c>
      <c r="AT174" s="35" t="s">
        <v>34</v>
      </c>
      <c r="AU174" s="35" t="s">
        <v>34</v>
      </c>
    </row>
    <row r="175" spans="2:47" outlineLevel="1">
      <c r="B175" s="32" t="s">
        <v>938</v>
      </c>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c r="AB175" s="35"/>
      <c r="AC175" s="35"/>
      <c r="AD175" s="35"/>
      <c r="AE175" s="35"/>
      <c r="AF175" s="35"/>
      <c r="AG175" s="35"/>
      <c r="AH175" s="35"/>
      <c r="AI175" s="35"/>
      <c r="AJ175" s="35"/>
      <c r="AK175" s="35"/>
      <c r="AL175" s="35"/>
      <c r="AM175" s="35"/>
      <c r="AN175" s="35"/>
      <c r="AO175" s="35"/>
      <c r="AP175" s="35"/>
      <c r="AQ175" s="35"/>
      <c r="AR175" s="35"/>
      <c r="AS175" s="35"/>
      <c r="AT175" s="35"/>
      <c r="AU175" s="35"/>
    </row>
    <row r="176" spans="2:47" outlineLevel="1">
      <c r="B176" s="32" t="s">
        <v>929</v>
      </c>
      <c r="C176" s="34">
        <f t="shared" ref="C176:AU178" si="79">C175</f>
        <v>0</v>
      </c>
      <c r="D176" s="34">
        <f t="shared" si="79"/>
        <v>0</v>
      </c>
      <c r="E176" s="34">
        <f t="shared" si="79"/>
        <v>0</v>
      </c>
      <c r="F176" s="34">
        <f t="shared" si="79"/>
        <v>0</v>
      </c>
      <c r="G176" s="34">
        <f t="shared" si="79"/>
        <v>0</v>
      </c>
      <c r="H176" s="34">
        <f t="shared" si="79"/>
        <v>0</v>
      </c>
      <c r="I176" s="34">
        <f t="shared" si="79"/>
        <v>0</v>
      </c>
      <c r="J176" s="34">
        <f t="shared" si="79"/>
        <v>0</v>
      </c>
      <c r="K176" s="34">
        <f t="shared" si="79"/>
        <v>0</v>
      </c>
      <c r="L176" s="34">
        <f t="shared" si="79"/>
        <v>0</v>
      </c>
      <c r="M176" s="34">
        <f t="shared" si="79"/>
        <v>0</v>
      </c>
      <c r="N176" s="34">
        <f t="shared" si="79"/>
        <v>0</v>
      </c>
      <c r="O176" s="34">
        <f t="shared" si="79"/>
        <v>0</v>
      </c>
      <c r="P176" s="34">
        <f t="shared" si="79"/>
        <v>0</v>
      </c>
      <c r="Q176" s="34">
        <f t="shared" si="79"/>
        <v>0</v>
      </c>
      <c r="R176" s="34">
        <f t="shared" si="79"/>
        <v>0</v>
      </c>
      <c r="S176" s="34">
        <f t="shared" si="79"/>
        <v>0</v>
      </c>
      <c r="T176" s="34">
        <f t="shared" si="79"/>
        <v>0</v>
      </c>
      <c r="U176" s="34">
        <f t="shared" si="79"/>
        <v>0</v>
      </c>
      <c r="V176" s="34">
        <f t="shared" si="79"/>
        <v>0</v>
      </c>
      <c r="W176" s="34">
        <f t="shared" si="79"/>
        <v>0</v>
      </c>
      <c r="X176" s="34">
        <f t="shared" si="79"/>
        <v>0</v>
      </c>
      <c r="Y176" s="34">
        <f t="shared" si="79"/>
        <v>0</v>
      </c>
      <c r="Z176" s="34">
        <f t="shared" si="79"/>
        <v>0</v>
      </c>
      <c r="AA176" s="34">
        <f t="shared" si="79"/>
        <v>0</v>
      </c>
      <c r="AB176" s="34">
        <f t="shared" si="79"/>
        <v>0</v>
      </c>
      <c r="AC176" s="34">
        <f t="shared" si="79"/>
        <v>0</v>
      </c>
      <c r="AD176" s="34">
        <f t="shared" si="79"/>
        <v>0</v>
      </c>
      <c r="AE176" s="34">
        <f t="shared" si="79"/>
        <v>0</v>
      </c>
      <c r="AF176" s="34">
        <f t="shared" si="79"/>
        <v>0</v>
      </c>
      <c r="AG176" s="34">
        <f t="shared" si="79"/>
        <v>0</v>
      </c>
      <c r="AH176" s="34">
        <f t="shared" si="79"/>
        <v>0</v>
      </c>
      <c r="AI176" s="34">
        <f t="shared" si="79"/>
        <v>0</v>
      </c>
      <c r="AJ176" s="34">
        <f t="shared" si="79"/>
        <v>0</v>
      </c>
      <c r="AK176" s="34">
        <f t="shared" si="79"/>
        <v>0</v>
      </c>
      <c r="AL176" s="34">
        <f t="shared" si="79"/>
        <v>0</v>
      </c>
      <c r="AM176" s="34">
        <f t="shared" si="79"/>
        <v>0</v>
      </c>
      <c r="AN176" s="34">
        <f t="shared" si="79"/>
        <v>0</v>
      </c>
      <c r="AO176" s="34">
        <f t="shared" si="79"/>
        <v>0</v>
      </c>
      <c r="AP176" s="34">
        <f t="shared" si="79"/>
        <v>0</v>
      </c>
      <c r="AQ176" s="34">
        <f t="shared" si="79"/>
        <v>0</v>
      </c>
      <c r="AR176" s="34">
        <f t="shared" si="79"/>
        <v>0</v>
      </c>
      <c r="AS176" s="34">
        <f t="shared" si="79"/>
        <v>0</v>
      </c>
      <c r="AT176" s="34">
        <f t="shared" si="79"/>
        <v>0</v>
      </c>
      <c r="AU176" s="34">
        <f t="shared" si="79"/>
        <v>0</v>
      </c>
    </row>
    <row r="177" spans="1:47" outlineLevel="1">
      <c r="B177" s="32" t="s">
        <v>930</v>
      </c>
      <c r="C177" s="34">
        <f t="shared" si="79"/>
        <v>0</v>
      </c>
      <c r="D177" s="34">
        <f t="shared" si="79"/>
        <v>0</v>
      </c>
      <c r="E177" s="34">
        <f t="shared" si="79"/>
        <v>0</v>
      </c>
      <c r="F177" s="34">
        <f t="shared" si="79"/>
        <v>0</v>
      </c>
      <c r="G177" s="34">
        <f t="shared" si="79"/>
        <v>0</v>
      </c>
      <c r="H177" s="34">
        <f t="shared" si="79"/>
        <v>0</v>
      </c>
      <c r="I177" s="34">
        <f t="shared" si="79"/>
        <v>0</v>
      </c>
      <c r="J177" s="34">
        <f t="shared" si="79"/>
        <v>0</v>
      </c>
      <c r="K177" s="34">
        <f t="shared" si="79"/>
        <v>0</v>
      </c>
      <c r="L177" s="34">
        <f t="shared" si="79"/>
        <v>0</v>
      </c>
      <c r="M177" s="34">
        <f t="shared" si="79"/>
        <v>0</v>
      </c>
      <c r="N177" s="34">
        <f t="shared" si="79"/>
        <v>0</v>
      </c>
      <c r="O177" s="34">
        <f t="shared" si="79"/>
        <v>0</v>
      </c>
      <c r="P177" s="34">
        <f t="shared" si="79"/>
        <v>0</v>
      </c>
      <c r="Q177" s="34">
        <f t="shared" si="79"/>
        <v>0</v>
      </c>
      <c r="R177" s="34">
        <f t="shared" si="79"/>
        <v>0</v>
      </c>
      <c r="S177" s="34">
        <f t="shared" si="79"/>
        <v>0</v>
      </c>
      <c r="T177" s="34">
        <f t="shared" si="79"/>
        <v>0</v>
      </c>
      <c r="U177" s="34">
        <f t="shared" si="79"/>
        <v>0</v>
      </c>
      <c r="V177" s="34">
        <f t="shared" si="79"/>
        <v>0</v>
      </c>
      <c r="W177" s="34">
        <f t="shared" si="79"/>
        <v>0</v>
      </c>
      <c r="X177" s="34">
        <f t="shared" si="79"/>
        <v>0</v>
      </c>
      <c r="Y177" s="34">
        <f t="shared" si="79"/>
        <v>0</v>
      </c>
      <c r="Z177" s="34">
        <f t="shared" si="79"/>
        <v>0</v>
      </c>
      <c r="AA177" s="34">
        <f t="shared" si="79"/>
        <v>0</v>
      </c>
      <c r="AB177" s="34">
        <f t="shared" si="79"/>
        <v>0</v>
      </c>
      <c r="AC177" s="34">
        <f t="shared" si="79"/>
        <v>0</v>
      </c>
      <c r="AD177" s="34">
        <f t="shared" si="79"/>
        <v>0</v>
      </c>
      <c r="AE177" s="34">
        <f t="shared" si="79"/>
        <v>0</v>
      </c>
      <c r="AF177" s="34">
        <f t="shared" si="79"/>
        <v>0</v>
      </c>
      <c r="AG177" s="34">
        <f t="shared" si="79"/>
        <v>0</v>
      </c>
      <c r="AH177" s="34">
        <f t="shared" si="79"/>
        <v>0</v>
      </c>
      <c r="AI177" s="34">
        <f t="shared" si="79"/>
        <v>0</v>
      </c>
      <c r="AJ177" s="34">
        <f t="shared" si="79"/>
        <v>0</v>
      </c>
      <c r="AK177" s="34">
        <f t="shared" si="79"/>
        <v>0</v>
      </c>
      <c r="AL177" s="34">
        <f t="shared" si="79"/>
        <v>0</v>
      </c>
      <c r="AM177" s="34">
        <f t="shared" si="79"/>
        <v>0</v>
      </c>
      <c r="AN177" s="34">
        <f t="shared" si="79"/>
        <v>0</v>
      </c>
      <c r="AO177" s="34">
        <f t="shared" si="79"/>
        <v>0</v>
      </c>
      <c r="AP177" s="34">
        <f t="shared" si="79"/>
        <v>0</v>
      </c>
      <c r="AQ177" s="34">
        <f t="shared" si="79"/>
        <v>0</v>
      </c>
      <c r="AR177" s="34">
        <f t="shared" si="79"/>
        <v>0</v>
      </c>
      <c r="AS177" s="34">
        <f t="shared" si="79"/>
        <v>0</v>
      </c>
      <c r="AT177" s="34">
        <f t="shared" si="79"/>
        <v>0</v>
      </c>
      <c r="AU177" s="34">
        <f t="shared" si="79"/>
        <v>0</v>
      </c>
    </row>
    <row r="178" spans="1:47" outlineLevel="1">
      <c r="B178" s="32" t="s">
        <v>931</v>
      </c>
      <c r="C178" s="34">
        <f t="shared" si="79"/>
        <v>0</v>
      </c>
      <c r="D178" s="34">
        <f t="shared" si="79"/>
        <v>0</v>
      </c>
      <c r="E178" s="34">
        <f t="shared" si="79"/>
        <v>0</v>
      </c>
      <c r="F178" s="34">
        <f t="shared" si="79"/>
        <v>0</v>
      </c>
      <c r="G178" s="34">
        <f t="shared" si="79"/>
        <v>0</v>
      </c>
      <c r="H178" s="34">
        <f t="shared" si="79"/>
        <v>0</v>
      </c>
      <c r="I178" s="34">
        <f t="shared" si="79"/>
        <v>0</v>
      </c>
      <c r="J178" s="34">
        <f t="shared" si="79"/>
        <v>0</v>
      </c>
      <c r="K178" s="34">
        <f t="shared" si="79"/>
        <v>0</v>
      </c>
      <c r="L178" s="34">
        <f t="shared" si="79"/>
        <v>0</v>
      </c>
      <c r="M178" s="34">
        <f t="shared" si="79"/>
        <v>0</v>
      </c>
      <c r="N178" s="34">
        <f t="shared" si="79"/>
        <v>0</v>
      </c>
      <c r="O178" s="34">
        <f t="shared" si="79"/>
        <v>0</v>
      </c>
      <c r="P178" s="34">
        <f t="shared" si="79"/>
        <v>0</v>
      </c>
      <c r="Q178" s="34">
        <f t="shared" si="79"/>
        <v>0</v>
      </c>
      <c r="R178" s="34">
        <f t="shared" si="79"/>
        <v>0</v>
      </c>
      <c r="S178" s="34">
        <f t="shared" si="79"/>
        <v>0</v>
      </c>
      <c r="T178" s="34">
        <f t="shared" si="79"/>
        <v>0</v>
      </c>
      <c r="U178" s="34">
        <f t="shared" si="79"/>
        <v>0</v>
      </c>
      <c r="V178" s="34">
        <f t="shared" si="79"/>
        <v>0</v>
      </c>
      <c r="W178" s="34">
        <f t="shared" si="79"/>
        <v>0</v>
      </c>
      <c r="X178" s="34">
        <f t="shared" si="79"/>
        <v>0</v>
      </c>
      <c r="Y178" s="34">
        <f t="shared" si="79"/>
        <v>0</v>
      </c>
      <c r="Z178" s="34">
        <f t="shared" si="79"/>
        <v>0</v>
      </c>
      <c r="AA178" s="34">
        <f t="shared" si="79"/>
        <v>0</v>
      </c>
      <c r="AB178" s="34">
        <f t="shared" si="79"/>
        <v>0</v>
      </c>
      <c r="AC178" s="34">
        <f t="shared" si="79"/>
        <v>0</v>
      </c>
      <c r="AD178" s="34">
        <f t="shared" si="79"/>
        <v>0</v>
      </c>
      <c r="AE178" s="34">
        <f t="shared" si="79"/>
        <v>0</v>
      </c>
      <c r="AF178" s="34">
        <f t="shared" si="79"/>
        <v>0</v>
      </c>
      <c r="AG178" s="34">
        <f t="shared" si="79"/>
        <v>0</v>
      </c>
      <c r="AH178" s="34">
        <f t="shared" si="79"/>
        <v>0</v>
      </c>
      <c r="AI178" s="34">
        <f t="shared" si="79"/>
        <v>0</v>
      </c>
      <c r="AJ178" s="34">
        <f t="shared" si="79"/>
        <v>0</v>
      </c>
      <c r="AK178" s="34">
        <f t="shared" si="79"/>
        <v>0</v>
      </c>
      <c r="AL178" s="34">
        <f t="shared" si="79"/>
        <v>0</v>
      </c>
      <c r="AM178" s="34">
        <f t="shared" si="79"/>
        <v>0</v>
      </c>
      <c r="AN178" s="34">
        <f t="shared" si="79"/>
        <v>0</v>
      </c>
      <c r="AO178" s="34">
        <f t="shared" si="79"/>
        <v>0</v>
      </c>
      <c r="AP178" s="34">
        <f t="shared" si="79"/>
        <v>0</v>
      </c>
      <c r="AQ178" s="34">
        <f t="shared" si="79"/>
        <v>0</v>
      </c>
      <c r="AR178" s="34">
        <f t="shared" si="79"/>
        <v>0</v>
      </c>
      <c r="AS178" s="34">
        <f t="shared" si="79"/>
        <v>0</v>
      </c>
      <c r="AT178" s="34">
        <f t="shared" si="79"/>
        <v>0</v>
      </c>
      <c r="AU178" s="34">
        <f t="shared" si="79"/>
        <v>0</v>
      </c>
    </row>
    <row r="179" spans="1:47" outlineLevel="1">
      <c r="B179" s="32" t="s">
        <v>927</v>
      </c>
      <c r="C179" s="35" t="s">
        <v>34</v>
      </c>
      <c r="D179" s="35" t="s">
        <v>34</v>
      </c>
      <c r="E179" s="35" t="s">
        <v>34</v>
      </c>
      <c r="F179" s="35" t="s">
        <v>34</v>
      </c>
      <c r="G179" s="35" t="s">
        <v>34</v>
      </c>
      <c r="H179" s="35" t="s">
        <v>34</v>
      </c>
      <c r="I179" s="35" t="s">
        <v>34</v>
      </c>
      <c r="J179" s="35" t="s">
        <v>34</v>
      </c>
      <c r="K179" s="35" t="s">
        <v>34</v>
      </c>
      <c r="L179" s="35" t="s">
        <v>34</v>
      </c>
      <c r="M179" s="35" t="s">
        <v>34</v>
      </c>
      <c r="N179" s="35" t="s">
        <v>34</v>
      </c>
      <c r="O179" s="35" t="s">
        <v>34</v>
      </c>
      <c r="P179" s="35" t="s">
        <v>34</v>
      </c>
      <c r="Q179" s="35" t="s">
        <v>34</v>
      </c>
      <c r="R179" s="35" t="s">
        <v>34</v>
      </c>
      <c r="S179" s="35" t="s">
        <v>34</v>
      </c>
      <c r="T179" s="35" t="s">
        <v>34</v>
      </c>
      <c r="U179" s="35" t="s">
        <v>34</v>
      </c>
      <c r="V179" s="35" t="s">
        <v>34</v>
      </c>
      <c r="W179" s="35" t="s">
        <v>34</v>
      </c>
      <c r="X179" s="35" t="s">
        <v>34</v>
      </c>
      <c r="Y179" s="35" t="s">
        <v>34</v>
      </c>
      <c r="Z179" s="35" t="s">
        <v>34</v>
      </c>
      <c r="AA179" s="35" t="s">
        <v>34</v>
      </c>
      <c r="AB179" s="35" t="s">
        <v>34</v>
      </c>
      <c r="AC179" s="35" t="s">
        <v>34</v>
      </c>
      <c r="AD179" s="35" t="s">
        <v>34</v>
      </c>
      <c r="AE179" s="35" t="s">
        <v>34</v>
      </c>
      <c r="AF179" s="35" t="s">
        <v>34</v>
      </c>
      <c r="AG179" s="35" t="s">
        <v>34</v>
      </c>
      <c r="AH179" s="35" t="s">
        <v>34</v>
      </c>
      <c r="AI179" s="35" t="s">
        <v>34</v>
      </c>
      <c r="AJ179" s="35" t="s">
        <v>34</v>
      </c>
      <c r="AK179" s="35" t="s">
        <v>34</v>
      </c>
      <c r="AL179" s="35" t="s">
        <v>34</v>
      </c>
      <c r="AM179" s="35" t="s">
        <v>34</v>
      </c>
      <c r="AN179" s="35" t="s">
        <v>34</v>
      </c>
      <c r="AO179" s="35" t="s">
        <v>34</v>
      </c>
      <c r="AP179" s="35" t="s">
        <v>34</v>
      </c>
      <c r="AQ179" s="35" t="s">
        <v>34</v>
      </c>
      <c r="AR179" s="35" t="s">
        <v>34</v>
      </c>
      <c r="AS179" s="35" t="s">
        <v>34</v>
      </c>
      <c r="AT179" s="35" t="s">
        <v>34</v>
      </c>
      <c r="AU179" s="35" t="s">
        <v>34</v>
      </c>
    </row>
    <row r="180" spans="1:47" outlineLevel="1">
      <c r="B180" s="32" t="s">
        <v>939</v>
      </c>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c r="AB180" s="35"/>
      <c r="AC180" s="35"/>
      <c r="AD180" s="35"/>
      <c r="AE180" s="35"/>
      <c r="AF180" s="35"/>
      <c r="AG180" s="35"/>
      <c r="AH180" s="35"/>
      <c r="AI180" s="35"/>
      <c r="AJ180" s="35"/>
      <c r="AK180" s="35"/>
      <c r="AL180" s="35"/>
      <c r="AM180" s="35"/>
      <c r="AN180" s="35"/>
      <c r="AO180" s="35"/>
      <c r="AP180" s="35"/>
      <c r="AQ180" s="35"/>
      <c r="AR180" s="35"/>
      <c r="AS180" s="35"/>
      <c r="AT180" s="35"/>
      <c r="AU180" s="35"/>
    </row>
    <row r="181" spans="1:47" outlineLevel="1">
      <c r="B181" s="32" t="s">
        <v>929</v>
      </c>
      <c r="C181" s="34">
        <f t="shared" ref="C181:AU183" si="80">C180</f>
        <v>0</v>
      </c>
      <c r="D181" s="34">
        <f t="shared" si="80"/>
        <v>0</v>
      </c>
      <c r="E181" s="34">
        <f t="shared" si="80"/>
        <v>0</v>
      </c>
      <c r="F181" s="34">
        <f t="shared" si="80"/>
        <v>0</v>
      </c>
      <c r="G181" s="34">
        <f t="shared" si="80"/>
        <v>0</v>
      </c>
      <c r="H181" s="34">
        <f t="shared" si="80"/>
        <v>0</v>
      </c>
      <c r="I181" s="34">
        <f t="shared" si="80"/>
        <v>0</v>
      </c>
      <c r="J181" s="34">
        <f t="shared" si="80"/>
        <v>0</v>
      </c>
      <c r="K181" s="34">
        <f t="shared" si="80"/>
        <v>0</v>
      </c>
      <c r="L181" s="34">
        <f t="shared" si="80"/>
        <v>0</v>
      </c>
      <c r="M181" s="34">
        <f t="shared" si="80"/>
        <v>0</v>
      </c>
      <c r="N181" s="34">
        <f t="shared" si="80"/>
        <v>0</v>
      </c>
      <c r="O181" s="34">
        <f t="shared" si="80"/>
        <v>0</v>
      </c>
      <c r="P181" s="34">
        <f t="shared" si="80"/>
        <v>0</v>
      </c>
      <c r="Q181" s="34">
        <f t="shared" si="80"/>
        <v>0</v>
      </c>
      <c r="R181" s="34">
        <f t="shared" si="80"/>
        <v>0</v>
      </c>
      <c r="S181" s="34">
        <f t="shared" si="80"/>
        <v>0</v>
      </c>
      <c r="T181" s="34">
        <f t="shared" si="80"/>
        <v>0</v>
      </c>
      <c r="U181" s="34">
        <f t="shared" si="80"/>
        <v>0</v>
      </c>
      <c r="V181" s="34">
        <f t="shared" si="80"/>
        <v>0</v>
      </c>
      <c r="W181" s="34">
        <f t="shared" si="80"/>
        <v>0</v>
      </c>
      <c r="X181" s="34">
        <f t="shared" si="80"/>
        <v>0</v>
      </c>
      <c r="Y181" s="34">
        <f t="shared" si="80"/>
        <v>0</v>
      </c>
      <c r="Z181" s="34">
        <f t="shared" si="80"/>
        <v>0</v>
      </c>
      <c r="AA181" s="34">
        <f t="shared" si="80"/>
        <v>0</v>
      </c>
      <c r="AB181" s="34">
        <f t="shared" si="80"/>
        <v>0</v>
      </c>
      <c r="AC181" s="34">
        <f t="shared" si="80"/>
        <v>0</v>
      </c>
      <c r="AD181" s="34">
        <f t="shared" si="80"/>
        <v>0</v>
      </c>
      <c r="AE181" s="34">
        <f t="shared" si="80"/>
        <v>0</v>
      </c>
      <c r="AF181" s="34">
        <f t="shared" si="80"/>
        <v>0</v>
      </c>
      <c r="AG181" s="34">
        <f t="shared" si="80"/>
        <v>0</v>
      </c>
      <c r="AH181" s="34">
        <f t="shared" si="80"/>
        <v>0</v>
      </c>
      <c r="AI181" s="34">
        <f t="shared" si="80"/>
        <v>0</v>
      </c>
      <c r="AJ181" s="34">
        <f t="shared" si="80"/>
        <v>0</v>
      </c>
      <c r="AK181" s="34">
        <f t="shared" si="80"/>
        <v>0</v>
      </c>
      <c r="AL181" s="34">
        <f t="shared" si="80"/>
        <v>0</v>
      </c>
      <c r="AM181" s="34">
        <f t="shared" si="80"/>
        <v>0</v>
      </c>
      <c r="AN181" s="34">
        <f t="shared" si="80"/>
        <v>0</v>
      </c>
      <c r="AO181" s="34">
        <f t="shared" si="80"/>
        <v>0</v>
      </c>
      <c r="AP181" s="34">
        <f t="shared" si="80"/>
        <v>0</v>
      </c>
      <c r="AQ181" s="34">
        <f t="shared" si="80"/>
        <v>0</v>
      </c>
      <c r="AR181" s="34">
        <f t="shared" si="80"/>
        <v>0</v>
      </c>
      <c r="AS181" s="34">
        <f t="shared" si="80"/>
        <v>0</v>
      </c>
      <c r="AT181" s="34">
        <f t="shared" si="80"/>
        <v>0</v>
      </c>
      <c r="AU181" s="34">
        <f t="shared" si="80"/>
        <v>0</v>
      </c>
    </row>
    <row r="182" spans="1:47" outlineLevel="1">
      <c r="B182" s="32" t="s">
        <v>930</v>
      </c>
      <c r="C182" s="34">
        <f t="shared" si="80"/>
        <v>0</v>
      </c>
      <c r="D182" s="34">
        <f t="shared" si="80"/>
        <v>0</v>
      </c>
      <c r="E182" s="34">
        <f t="shared" si="80"/>
        <v>0</v>
      </c>
      <c r="F182" s="34">
        <f t="shared" si="80"/>
        <v>0</v>
      </c>
      <c r="G182" s="34">
        <f t="shared" si="80"/>
        <v>0</v>
      </c>
      <c r="H182" s="34">
        <f t="shared" si="80"/>
        <v>0</v>
      </c>
      <c r="I182" s="34">
        <f t="shared" si="80"/>
        <v>0</v>
      </c>
      <c r="J182" s="34">
        <f t="shared" si="80"/>
        <v>0</v>
      </c>
      <c r="K182" s="34">
        <f t="shared" si="80"/>
        <v>0</v>
      </c>
      <c r="L182" s="34">
        <f t="shared" si="80"/>
        <v>0</v>
      </c>
      <c r="M182" s="34">
        <f t="shared" si="80"/>
        <v>0</v>
      </c>
      <c r="N182" s="34">
        <f t="shared" si="80"/>
        <v>0</v>
      </c>
      <c r="O182" s="34">
        <f t="shared" si="80"/>
        <v>0</v>
      </c>
      <c r="P182" s="34">
        <f t="shared" si="80"/>
        <v>0</v>
      </c>
      <c r="Q182" s="34">
        <f t="shared" si="80"/>
        <v>0</v>
      </c>
      <c r="R182" s="34">
        <f t="shared" si="80"/>
        <v>0</v>
      </c>
      <c r="S182" s="34">
        <f t="shared" si="80"/>
        <v>0</v>
      </c>
      <c r="T182" s="34">
        <f t="shared" si="80"/>
        <v>0</v>
      </c>
      <c r="U182" s="34">
        <f t="shared" si="80"/>
        <v>0</v>
      </c>
      <c r="V182" s="34">
        <f t="shared" si="80"/>
        <v>0</v>
      </c>
      <c r="W182" s="34">
        <f t="shared" si="80"/>
        <v>0</v>
      </c>
      <c r="X182" s="34">
        <f t="shared" si="80"/>
        <v>0</v>
      </c>
      <c r="Y182" s="34">
        <f t="shared" si="80"/>
        <v>0</v>
      </c>
      <c r="Z182" s="34">
        <f t="shared" si="80"/>
        <v>0</v>
      </c>
      <c r="AA182" s="34">
        <f t="shared" si="80"/>
        <v>0</v>
      </c>
      <c r="AB182" s="34">
        <f t="shared" si="80"/>
        <v>0</v>
      </c>
      <c r="AC182" s="34">
        <f t="shared" si="80"/>
        <v>0</v>
      </c>
      <c r="AD182" s="34">
        <f t="shared" si="80"/>
        <v>0</v>
      </c>
      <c r="AE182" s="34">
        <f t="shared" si="80"/>
        <v>0</v>
      </c>
      <c r="AF182" s="34">
        <f t="shared" si="80"/>
        <v>0</v>
      </c>
      <c r="AG182" s="34">
        <f t="shared" si="80"/>
        <v>0</v>
      </c>
      <c r="AH182" s="34">
        <f t="shared" si="80"/>
        <v>0</v>
      </c>
      <c r="AI182" s="34">
        <f t="shared" si="80"/>
        <v>0</v>
      </c>
      <c r="AJ182" s="34">
        <f t="shared" si="80"/>
        <v>0</v>
      </c>
      <c r="AK182" s="34">
        <f t="shared" si="80"/>
        <v>0</v>
      </c>
      <c r="AL182" s="34">
        <f t="shared" si="80"/>
        <v>0</v>
      </c>
      <c r="AM182" s="34">
        <f t="shared" si="80"/>
        <v>0</v>
      </c>
      <c r="AN182" s="34">
        <f t="shared" si="80"/>
        <v>0</v>
      </c>
      <c r="AO182" s="34">
        <f t="shared" si="80"/>
        <v>0</v>
      </c>
      <c r="AP182" s="34">
        <f t="shared" si="80"/>
        <v>0</v>
      </c>
      <c r="AQ182" s="34">
        <f t="shared" si="80"/>
        <v>0</v>
      </c>
      <c r="AR182" s="34">
        <f t="shared" si="80"/>
        <v>0</v>
      </c>
      <c r="AS182" s="34">
        <f t="shared" si="80"/>
        <v>0</v>
      </c>
      <c r="AT182" s="34">
        <f t="shared" si="80"/>
        <v>0</v>
      </c>
      <c r="AU182" s="34">
        <f t="shared" si="80"/>
        <v>0</v>
      </c>
    </row>
    <row r="183" spans="1:47" outlineLevel="1">
      <c r="B183" s="32" t="s">
        <v>931</v>
      </c>
      <c r="C183" s="34">
        <f t="shared" si="80"/>
        <v>0</v>
      </c>
      <c r="D183" s="34">
        <f t="shared" si="80"/>
        <v>0</v>
      </c>
      <c r="E183" s="34">
        <f t="shared" si="80"/>
        <v>0</v>
      </c>
      <c r="F183" s="34">
        <f t="shared" si="80"/>
        <v>0</v>
      </c>
      <c r="G183" s="34">
        <f t="shared" si="80"/>
        <v>0</v>
      </c>
      <c r="H183" s="34">
        <f t="shared" si="80"/>
        <v>0</v>
      </c>
      <c r="I183" s="34">
        <f t="shared" si="80"/>
        <v>0</v>
      </c>
      <c r="J183" s="34">
        <f t="shared" si="80"/>
        <v>0</v>
      </c>
      <c r="K183" s="34">
        <f t="shared" si="80"/>
        <v>0</v>
      </c>
      <c r="L183" s="34">
        <f t="shared" si="80"/>
        <v>0</v>
      </c>
      <c r="M183" s="34">
        <f t="shared" si="80"/>
        <v>0</v>
      </c>
      <c r="N183" s="34">
        <f t="shared" si="80"/>
        <v>0</v>
      </c>
      <c r="O183" s="34">
        <f t="shared" si="80"/>
        <v>0</v>
      </c>
      <c r="P183" s="34">
        <f t="shared" si="80"/>
        <v>0</v>
      </c>
      <c r="Q183" s="34">
        <f t="shared" si="80"/>
        <v>0</v>
      </c>
      <c r="R183" s="34">
        <f t="shared" si="80"/>
        <v>0</v>
      </c>
      <c r="S183" s="34">
        <f t="shared" si="80"/>
        <v>0</v>
      </c>
      <c r="T183" s="34">
        <f t="shared" si="80"/>
        <v>0</v>
      </c>
      <c r="U183" s="34">
        <f t="shared" si="80"/>
        <v>0</v>
      </c>
      <c r="V183" s="34">
        <f t="shared" si="80"/>
        <v>0</v>
      </c>
      <c r="W183" s="34">
        <f t="shared" si="80"/>
        <v>0</v>
      </c>
      <c r="X183" s="34">
        <f t="shared" si="80"/>
        <v>0</v>
      </c>
      <c r="Y183" s="34">
        <f t="shared" si="80"/>
        <v>0</v>
      </c>
      <c r="Z183" s="34">
        <f t="shared" si="80"/>
        <v>0</v>
      </c>
      <c r="AA183" s="34">
        <f t="shared" si="80"/>
        <v>0</v>
      </c>
      <c r="AB183" s="34">
        <f t="shared" si="80"/>
        <v>0</v>
      </c>
      <c r="AC183" s="34">
        <f t="shared" si="80"/>
        <v>0</v>
      </c>
      <c r="AD183" s="34">
        <f t="shared" si="80"/>
        <v>0</v>
      </c>
      <c r="AE183" s="34">
        <f t="shared" si="80"/>
        <v>0</v>
      </c>
      <c r="AF183" s="34">
        <f t="shared" si="80"/>
        <v>0</v>
      </c>
      <c r="AG183" s="34">
        <f t="shared" si="80"/>
        <v>0</v>
      </c>
      <c r="AH183" s="34">
        <f t="shared" si="80"/>
        <v>0</v>
      </c>
      <c r="AI183" s="34">
        <f t="shared" si="80"/>
        <v>0</v>
      </c>
      <c r="AJ183" s="34">
        <f t="shared" si="80"/>
        <v>0</v>
      </c>
      <c r="AK183" s="34">
        <f t="shared" si="80"/>
        <v>0</v>
      </c>
      <c r="AL183" s="34">
        <f t="shared" si="80"/>
        <v>0</v>
      </c>
      <c r="AM183" s="34">
        <f t="shared" si="80"/>
        <v>0</v>
      </c>
      <c r="AN183" s="34">
        <f t="shared" si="80"/>
        <v>0</v>
      </c>
      <c r="AO183" s="34">
        <f t="shared" si="80"/>
        <v>0</v>
      </c>
      <c r="AP183" s="34">
        <f t="shared" si="80"/>
        <v>0</v>
      </c>
      <c r="AQ183" s="34">
        <f t="shared" si="80"/>
        <v>0</v>
      </c>
      <c r="AR183" s="34">
        <f t="shared" si="80"/>
        <v>0</v>
      </c>
      <c r="AS183" s="34">
        <f t="shared" si="80"/>
        <v>0</v>
      </c>
      <c r="AT183" s="34">
        <f t="shared" si="80"/>
        <v>0</v>
      </c>
      <c r="AU183" s="34">
        <f t="shared" si="80"/>
        <v>0</v>
      </c>
    </row>
    <row r="184" spans="1:47" outlineLevel="1">
      <c r="B184" s="32" t="s">
        <v>927</v>
      </c>
      <c r="C184" s="35" t="s">
        <v>34</v>
      </c>
      <c r="D184" s="35" t="s">
        <v>34</v>
      </c>
      <c r="E184" s="35" t="s">
        <v>34</v>
      </c>
      <c r="F184" s="35" t="s">
        <v>34</v>
      </c>
      <c r="G184" s="35" t="s">
        <v>34</v>
      </c>
      <c r="H184" s="35" t="s">
        <v>34</v>
      </c>
      <c r="I184" s="35" t="s">
        <v>34</v>
      </c>
      <c r="J184" s="35" t="s">
        <v>34</v>
      </c>
      <c r="K184" s="35" t="s">
        <v>34</v>
      </c>
      <c r="L184" s="35" t="s">
        <v>34</v>
      </c>
      <c r="M184" s="35" t="s">
        <v>34</v>
      </c>
      <c r="N184" s="35" t="s">
        <v>34</v>
      </c>
      <c r="O184" s="35" t="s">
        <v>34</v>
      </c>
      <c r="P184" s="35" t="s">
        <v>34</v>
      </c>
      <c r="Q184" s="35" t="s">
        <v>34</v>
      </c>
      <c r="R184" s="35" t="s">
        <v>34</v>
      </c>
      <c r="S184" s="35" t="s">
        <v>34</v>
      </c>
      <c r="T184" s="35" t="s">
        <v>34</v>
      </c>
      <c r="U184" s="35" t="s">
        <v>34</v>
      </c>
      <c r="V184" s="35" t="s">
        <v>34</v>
      </c>
      <c r="W184" s="35" t="s">
        <v>34</v>
      </c>
      <c r="X184" s="35" t="s">
        <v>34</v>
      </c>
      <c r="Y184" s="35" t="s">
        <v>34</v>
      </c>
      <c r="Z184" s="35" t="s">
        <v>34</v>
      </c>
      <c r="AA184" s="35" t="s">
        <v>34</v>
      </c>
      <c r="AB184" s="35" t="s">
        <v>34</v>
      </c>
      <c r="AC184" s="35" t="s">
        <v>34</v>
      </c>
      <c r="AD184" s="35" t="s">
        <v>34</v>
      </c>
      <c r="AE184" s="35" t="s">
        <v>34</v>
      </c>
      <c r="AF184" s="35" t="s">
        <v>34</v>
      </c>
      <c r="AG184" s="35" t="s">
        <v>34</v>
      </c>
      <c r="AH184" s="35" t="s">
        <v>34</v>
      </c>
      <c r="AI184" s="35" t="s">
        <v>34</v>
      </c>
      <c r="AJ184" s="35" t="s">
        <v>34</v>
      </c>
      <c r="AK184" s="35" t="s">
        <v>34</v>
      </c>
      <c r="AL184" s="35" t="s">
        <v>34</v>
      </c>
      <c r="AM184" s="35" t="s">
        <v>34</v>
      </c>
      <c r="AN184" s="35" t="s">
        <v>34</v>
      </c>
      <c r="AO184" s="35" t="s">
        <v>34</v>
      </c>
      <c r="AP184" s="35" t="s">
        <v>34</v>
      </c>
      <c r="AQ184" s="35" t="s">
        <v>34</v>
      </c>
      <c r="AR184" s="35" t="s">
        <v>34</v>
      </c>
      <c r="AS184" s="35" t="s">
        <v>34</v>
      </c>
      <c r="AT184" s="35" t="s">
        <v>34</v>
      </c>
      <c r="AU184" s="35" t="s">
        <v>34</v>
      </c>
    </row>
    <row r="185" spans="1:47" outlineLevel="1">
      <c r="B185" s="32" t="s">
        <v>940</v>
      </c>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c r="AB185" s="35"/>
      <c r="AC185" s="35"/>
      <c r="AD185" s="35"/>
      <c r="AE185" s="35"/>
      <c r="AF185" s="35"/>
      <c r="AG185" s="35"/>
      <c r="AH185" s="35"/>
      <c r="AI185" s="35"/>
      <c r="AJ185" s="35"/>
      <c r="AK185" s="35"/>
      <c r="AL185" s="35"/>
      <c r="AM185" s="35"/>
      <c r="AN185" s="35"/>
      <c r="AO185" s="35"/>
      <c r="AP185" s="35"/>
      <c r="AQ185" s="35"/>
      <c r="AR185" s="35"/>
      <c r="AS185" s="35"/>
      <c r="AT185" s="35"/>
      <c r="AU185" s="35"/>
    </row>
    <row r="186" spans="1:47" outlineLevel="1">
      <c r="B186" s="32" t="s">
        <v>929</v>
      </c>
      <c r="C186" s="34">
        <f t="shared" ref="C186:AU188" si="81">C185</f>
        <v>0</v>
      </c>
      <c r="D186" s="34">
        <f t="shared" si="81"/>
        <v>0</v>
      </c>
      <c r="E186" s="34">
        <f t="shared" si="81"/>
        <v>0</v>
      </c>
      <c r="F186" s="34">
        <f t="shared" si="81"/>
        <v>0</v>
      </c>
      <c r="G186" s="34">
        <f t="shared" si="81"/>
        <v>0</v>
      </c>
      <c r="H186" s="34">
        <f t="shared" si="81"/>
        <v>0</v>
      </c>
      <c r="I186" s="34">
        <f t="shared" si="81"/>
        <v>0</v>
      </c>
      <c r="J186" s="34">
        <f t="shared" si="81"/>
        <v>0</v>
      </c>
      <c r="K186" s="34">
        <f t="shared" si="81"/>
        <v>0</v>
      </c>
      <c r="L186" s="34">
        <f t="shared" si="81"/>
        <v>0</v>
      </c>
      <c r="M186" s="34">
        <f t="shared" si="81"/>
        <v>0</v>
      </c>
      <c r="N186" s="34">
        <f t="shared" si="81"/>
        <v>0</v>
      </c>
      <c r="O186" s="34">
        <f t="shared" si="81"/>
        <v>0</v>
      </c>
      <c r="P186" s="34">
        <f t="shared" si="81"/>
        <v>0</v>
      </c>
      <c r="Q186" s="34">
        <f t="shared" si="81"/>
        <v>0</v>
      </c>
      <c r="R186" s="34">
        <f t="shared" si="81"/>
        <v>0</v>
      </c>
      <c r="S186" s="34">
        <f t="shared" si="81"/>
        <v>0</v>
      </c>
      <c r="T186" s="34">
        <f t="shared" si="81"/>
        <v>0</v>
      </c>
      <c r="U186" s="34">
        <f t="shared" si="81"/>
        <v>0</v>
      </c>
      <c r="V186" s="34">
        <f t="shared" si="81"/>
        <v>0</v>
      </c>
      <c r="W186" s="34">
        <f t="shared" si="81"/>
        <v>0</v>
      </c>
      <c r="X186" s="34">
        <f t="shared" si="81"/>
        <v>0</v>
      </c>
      <c r="Y186" s="34">
        <f t="shared" si="81"/>
        <v>0</v>
      </c>
      <c r="Z186" s="34">
        <f t="shared" si="81"/>
        <v>0</v>
      </c>
      <c r="AA186" s="34">
        <f t="shared" si="81"/>
        <v>0</v>
      </c>
      <c r="AB186" s="34">
        <f t="shared" si="81"/>
        <v>0</v>
      </c>
      <c r="AC186" s="34">
        <f t="shared" si="81"/>
        <v>0</v>
      </c>
      <c r="AD186" s="34">
        <f t="shared" si="81"/>
        <v>0</v>
      </c>
      <c r="AE186" s="34">
        <f t="shared" si="81"/>
        <v>0</v>
      </c>
      <c r="AF186" s="34">
        <f t="shared" si="81"/>
        <v>0</v>
      </c>
      <c r="AG186" s="34">
        <f t="shared" si="81"/>
        <v>0</v>
      </c>
      <c r="AH186" s="34">
        <f t="shared" si="81"/>
        <v>0</v>
      </c>
      <c r="AI186" s="34">
        <f t="shared" si="81"/>
        <v>0</v>
      </c>
      <c r="AJ186" s="34">
        <f t="shared" si="81"/>
        <v>0</v>
      </c>
      <c r="AK186" s="34">
        <f t="shared" si="81"/>
        <v>0</v>
      </c>
      <c r="AL186" s="34">
        <f t="shared" si="81"/>
        <v>0</v>
      </c>
      <c r="AM186" s="34">
        <f t="shared" si="81"/>
        <v>0</v>
      </c>
      <c r="AN186" s="34">
        <f t="shared" si="81"/>
        <v>0</v>
      </c>
      <c r="AO186" s="34">
        <f t="shared" si="81"/>
        <v>0</v>
      </c>
      <c r="AP186" s="34">
        <f t="shared" si="81"/>
        <v>0</v>
      </c>
      <c r="AQ186" s="34">
        <f t="shared" si="81"/>
        <v>0</v>
      </c>
      <c r="AR186" s="34">
        <f t="shared" si="81"/>
        <v>0</v>
      </c>
      <c r="AS186" s="34">
        <f t="shared" si="81"/>
        <v>0</v>
      </c>
      <c r="AT186" s="34">
        <f t="shared" si="81"/>
        <v>0</v>
      </c>
      <c r="AU186" s="34">
        <f t="shared" si="81"/>
        <v>0</v>
      </c>
    </row>
    <row r="187" spans="1:47" outlineLevel="1">
      <c r="B187" s="32" t="s">
        <v>930</v>
      </c>
      <c r="C187" s="34">
        <f t="shared" si="81"/>
        <v>0</v>
      </c>
      <c r="D187" s="34">
        <f t="shared" si="81"/>
        <v>0</v>
      </c>
      <c r="E187" s="34">
        <f t="shared" si="81"/>
        <v>0</v>
      </c>
      <c r="F187" s="34">
        <f t="shared" si="81"/>
        <v>0</v>
      </c>
      <c r="G187" s="34">
        <f t="shared" si="81"/>
        <v>0</v>
      </c>
      <c r="H187" s="34">
        <f t="shared" si="81"/>
        <v>0</v>
      </c>
      <c r="I187" s="34">
        <f t="shared" si="81"/>
        <v>0</v>
      </c>
      <c r="J187" s="34">
        <f t="shared" si="81"/>
        <v>0</v>
      </c>
      <c r="K187" s="34">
        <f t="shared" si="81"/>
        <v>0</v>
      </c>
      <c r="L187" s="34">
        <f t="shared" si="81"/>
        <v>0</v>
      </c>
      <c r="M187" s="34">
        <f t="shared" si="81"/>
        <v>0</v>
      </c>
      <c r="N187" s="34">
        <f t="shared" si="81"/>
        <v>0</v>
      </c>
      <c r="O187" s="34">
        <f t="shared" si="81"/>
        <v>0</v>
      </c>
      <c r="P187" s="34">
        <f t="shared" si="81"/>
        <v>0</v>
      </c>
      <c r="Q187" s="34">
        <f t="shared" si="81"/>
        <v>0</v>
      </c>
      <c r="R187" s="34">
        <f t="shared" si="81"/>
        <v>0</v>
      </c>
      <c r="S187" s="34">
        <f t="shared" si="81"/>
        <v>0</v>
      </c>
      <c r="T187" s="34">
        <f t="shared" si="81"/>
        <v>0</v>
      </c>
      <c r="U187" s="34">
        <f t="shared" si="81"/>
        <v>0</v>
      </c>
      <c r="V187" s="34">
        <f t="shared" si="81"/>
        <v>0</v>
      </c>
      <c r="W187" s="34">
        <f t="shared" si="81"/>
        <v>0</v>
      </c>
      <c r="X187" s="34">
        <f t="shared" si="81"/>
        <v>0</v>
      </c>
      <c r="Y187" s="34">
        <f t="shared" si="81"/>
        <v>0</v>
      </c>
      <c r="Z187" s="34">
        <f t="shared" si="81"/>
        <v>0</v>
      </c>
      <c r="AA187" s="34">
        <f t="shared" si="81"/>
        <v>0</v>
      </c>
      <c r="AB187" s="34">
        <f t="shared" si="81"/>
        <v>0</v>
      </c>
      <c r="AC187" s="34">
        <f t="shared" si="81"/>
        <v>0</v>
      </c>
      <c r="AD187" s="34">
        <f t="shared" si="81"/>
        <v>0</v>
      </c>
      <c r="AE187" s="34">
        <f t="shared" si="81"/>
        <v>0</v>
      </c>
      <c r="AF187" s="34">
        <f t="shared" si="81"/>
        <v>0</v>
      </c>
      <c r="AG187" s="34">
        <f t="shared" si="81"/>
        <v>0</v>
      </c>
      <c r="AH187" s="34">
        <f t="shared" si="81"/>
        <v>0</v>
      </c>
      <c r="AI187" s="34">
        <f t="shared" si="81"/>
        <v>0</v>
      </c>
      <c r="AJ187" s="34">
        <f t="shared" si="81"/>
        <v>0</v>
      </c>
      <c r="AK187" s="34">
        <f t="shared" si="81"/>
        <v>0</v>
      </c>
      <c r="AL187" s="34">
        <f t="shared" si="81"/>
        <v>0</v>
      </c>
      <c r="AM187" s="34">
        <f t="shared" si="81"/>
        <v>0</v>
      </c>
      <c r="AN187" s="34">
        <f t="shared" si="81"/>
        <v>0</v>
      </c>
      <c r="AO187" s="34">
        <f t="shared" si="81"/>
        <v>0</v>
      </c>
      <c r="AP187" s="34">
        <f t="shared" si="81"/>
        <v>0</v>
      </c>
      <c r="AQ187" s="34">
        <f t="shared" si="81"/>
        <v>0</v>
      </c>
      <c r="AR187" s="34">
        <f t="shared" si="81"/>
        <v>0</v>
      </c>
      <c r="AS187" s="34">
        <f t="shared" si="81"/>
        <v>0</v>
      </c>
      <c r="AT187" s="34">
        <f t="shared" si="81"/>
        <v>0</v>
      </c>
      <c r="AU187" s="34">
        <f t="shared" si="81"/>
        <v>0</v>
      </c>
    </row>
    <row r="188" spans="1:47" outlineLevel="1">
      <c r="B188" s="32" t="s">
        <v>931</v>
      </c>
      <c r="C188" s="34">
        <f t="shared" si="81"/>
        <v>0</v>
      </c>
      <c r="D188" s="34">
        <f t="shared" si="81"/>
        <v>0</v>
      </c>
      <c r="E188" s="34">
        <f t="shared" si="81"/>
        <v>0</v>
      </c>
      <c r="F188" s="34">
        <f t="shared" si="81"/>
        <v>0</v>
      </c>
      <c r="G188" s="34">
        <f t="shared" si="81"/>
        <v>0</v>
      </c>
      <c r="H188" s="34">
        <f t="shared" si="81"/>
        <v>0</v>
      </c>
      <c r="I188" s="34">
        <f t="shared" si="81"/>
        <v>0</v>
      </c>
      <c r="J188" s="34">
        <f t="shared" si="81"/>
        <v>0</v>
      </c>
      <c r="K188" s="34">
        <f t="shared" si="81"/>
        <v>0</v>
      </c>
      <c r="L188" s="34">
        <f t="shared" si="81"/>
        <v>0</v>
      </c>
      <c r="M188" s="34">
        <f t="shared" si="81"/>
        <v>0</v>
      </c>
      <c r="N188" s="34">
        <f t="shared" si="81"/>
        <v>0</v>
      </c>
      <c r="O188" s="34">
        <f t="shared" si="81"/>
        <v>0</v>
      </c>
      <c r="P188" s="34">
        <f t="shared" si="81"/>
        <v>0</v>
      </c>
      <c r="Q188" s="34">
        <f t="shared" si="81"/>
        <v>0</v>
      </c>
      <c r="R188" s="34">
        <f t="shared" si="81"/>
        <v>0</v>
      </c>
      <c r="S188" s="34">
        <f t="shared" si="81"/>
        <v>0</v>
      </c>
      <c r="T188" s="34">
        <f t="shared" si="81"/>
        <v>0</v>
      </c>
      <c r="U188" s="34">
        <f t="shared" si="81"/>
        <v>0</v>
      </c>
      <c r="V188" s="34">
        <f t="shared" si="81"/>
        <v>0</v>
      </c>
      <c r="W188" s="34">
        <f t="shared" si="81"/>
        <v>0</v>
      </c>
      <c r="X188" s="34">
        <f t="shared" si="81"/>
        <v>0</v>
      </c>
      <c r="Y188" s="34">
        <f t="shared" si="81"/>
        <v>0</v>
      </c>
      <c r="Z188" s="34">
        <f t="shared" si="81"/>
        <v>0</v>
      </c>
      <c r="AA188" s="34">
        <f t="shared" si="81"/>
        <v>0</v>
      </c>
      <c r="AB188" s="34">
        <f t="shared" si="81"/>
        <v>0</v>
      </c>
      <c r="AC188" s="34">
        <f t="shared" si="81"/>
        <v>0</v>
      </c>
      <c r="AD188" s="34">
        <f t="shared" si="81"/>
        <v>0</v>
      </c>
      <c r="AE188" s="34">
        <f t="shared" si="81"/>
        <v>0</v>
      </c>
      <c r="AF188" s="34">
        <f t="shared" si="81"/>
        <v>0</v>
      </c>
      <c r="AG188" s="34">
        <f t="shared" si="81"/>
        <v>0</v>
      </c>
      <c r="AH188" s="34">
        <f t="shared" si="81"/>
        <v>0</v>
      </c>
      <c r="AI188" s="34">
        <f t="shared" si="81"/>
        <v>0</v>
      </c>
      <c r="AJ188" s="34">
        <f t="shared" si="81"/>
        <v>0</v>
      </c>
      <c r="AK188" s="34">
        <f t="shared" si="81"/>
        <v>0</v>
      </c>
      <c r="AL188" s="34">
        <f t="shared" si="81"/>
        <v>0</v>
      </c>
      <c r="AM188" s="34">
        <f t="shared" si="81"/>
        <v>0</v>
      </c>
      <c r="AN188" s="34">
        <f t="shared" si="81"/>
        <v>0</v>
      </c>
      <c r="AO188" s="34">
        <f t="shared" si="81"/>
        <v>0</v>
      </c>
      <c r="AP188" s="34">
        <f t="shared" si="81"/>
        <v>0</v>
      </c>
      <c r="AQ188" s="34">
        <f t="shared" si="81"/>
        <v>0</v>
      </c>
      <c r="AR188" s="34">
        <f t="shared" si="81"/>
        <v>0</v>
      </c>
      <c r="AS188" s="34">
        <f t="shared" si="81"/>
        <v>0</v>
      </c>
      <c r="AT188" s="34">
        <f t="shared" si="81"/>
        <v>0</v>
      </c>
      <c r="AU188" s="34">
        <f t="shared" si="81"/>
        <v>0</v>
      </c>
    </row>
    <row r="189" spans="1:47" outlineLevel="1"/>
    <row r="191" spans="1:47">
      <c r="A191" s="191" t="s">
        <v>958</v>
      </c>
    </row>
    <row r="192" spans="1:47" outlineLevel="1">
      <c r="C192" s="174"/>
      <c r="D192" s="174" t="s">
        <v>950</v>
      </c>
      <c r="E192" s="174" t="s">
        <v>951</v>
      </c>
      <c r="F192" s="174" t="s">
        <v>952</v>
      </c>
      <c r="G192" s="174"/>
      <c r="H192" s="174" t="s">
        <v>1131</v>
      </c>
      <c r="I192" s="174"/>
      <c r="J192" s="174"/>
      <c r="K192" s="174"/>
      <c r="L192" s="174"/>
      <c r="M192" s="174"/>
      <c r="N192" s="174"/>
    </row>
    <row r="193" spans="1:14" ht="67.5" outlineLevel="1">
      <c r="C193" s="209" t="s">
        <v>943</v>
      </c>
      <c r="D193" s="174"/>
      <c r="E193" s="174"/>
      <c r="F193" s="174"/>
      <c r="G193" s="174"/>
      <c r="H193" s="174" t="s">
        <v>1132</v>
      </c>
      <c r="I193" s="174"/>
      <c r="J193" s="174"/>
      <c r="K193" s="174"/>
      <c r="L193" s="174"/>
      <c r="M193" s="174"/>
      <c r="N193" s="174"/>
    </row>
    <row r="194" spans="1:14" outlineLevel="1">
      <c r="A194">
        <v>1</v>
      </c>
      <c r="B194" t="s">
        <v>1128</v>
      </c>
      <c r="C194" s="174">
        <f t="shared" ref="C194:C199" si="82">INDEX($D194:$F194,1,d.Region)</f>
        <v>0</v>
      </c>
      <c r="D194" s="180">
        <v>0</v>
      </c>
      <c r="E194" s="180">
        <v>0</v>
      </c>
      <c r="F194" s="180">
        <v>0</v>
      </c>
      <c r="G194" s="174"/>
      <c r="H194" s="434">
        <f>ROUND(7*30.4+$C194,0)</f>
        <v>213</v>
      </c>
      <c r="I194" s="174"/>
      <c r="J194" s="174"/>
      <c r="K194" s="174"/>
      <c r="L194" s="174"/>
      <c r="M194" s="174"/>
      <c r="N194" s="174"/>
    </row>
    <row r="195" spans="1:14" outlineLevel="1">
      <c r="A195">
        <v>2</v>
      </c>
      <c r="B195" t="s">
        <v>1130</v>
      </c>
      <c r="C195" s="174">
        <f t="shared" si="82"/>
        <v>21</v>
      </c>
      <c r="D195" s="180">
        <v>21</v>
      </c>
      <c r="E195" s="180">
        <v>21</v>
      </c>
      <c r="F195" s="180">
        <v>21</v>
      </c>
      <c r="G195" s="174"/>
      <c r="H195" s="434">
        <f t="shared" ref="H195:H199" si="83">ROUND(7*30.4+$C195,0)</f>
        <v>234</v>
      </c>
      <c r="I195" s="174"/>
      <c r="J195" s="174"/>
      <c r="K195" s="174"/>
      <c r="L195" s="174"/>
      <c r="M195" s="174"/>
      <c r="N195" s="174"/>
    </row>
    <row r="196" spans="1:14" outlineLevel="1">
      <c r="A196">
        <v>3</v>
      </c>
      <c r="B196" t="s">
        <v>1129</v>
      </c>
      <c r="C196" s="174">
        <f t="shared" si="82"/>
        <v>35</v>
      </c>
      <c r="D196" s="180">
        <v>35</v>
      </c>
      <c r="E196" s="180">
        <v>35</v>
      </c>
      <c r="F196" s="180">
        <v>35</v>
      </c>
      <c r="G196" s="174"/>
      <c r="H196" s="434">
        <f t="shared" si="83"/>
        <v>248</v>
      </c>
      <c r="I196" s="174"/>
      <c r="J196" s="174"/>
      <c r="K196" s="174"/>
      <c r="L196" s="174"/>
      <c r="M196" s="174"/>
      <c r="N196" s="174"/>
    </row>
    <row r="197" spans="1:14" outlineLevel="1">
      <c r="A197">
        <v>4</v>
      </c>
      <c r="B197" t="s">
        <v>949</v>
      </c>
      <c r="C197" s="174">
        <f t="shared" si="82"/>
        <v>49</v>
      </c>
      <c r="D197" s="180">
        <v>49</v>
      </c>
      <c r="E197" s="180">
        <v>49</v>
      </c>
      <c r="F197" s="180">
        <v>49</v>
      </c>
      <c r="G197" s="174" t="s">
        <v>980</v>
      </c>
      <c r="H197" s="434">
        <f t="shared" si="83"/>
        <v>262</v>
      </c>
      <c r="I197" s="174"/>
      <c r="J197" s="174"/>
      <c r="K197" s="174"/>
      <c r="L197" s="174"/>
      <c r="M197" s="174"/>
      <c r="N197" s="174"/>
    </row>
    <row r="198" spans="1:14" outlineLevel="1">
      <c r="A198">
        <v>5</v>
      </c>
      <c r="B198" t="s">
        <v>978</v>
      </c>
      <c r="C198" s="174">
        <f t="shared" si="82"/>
        <v>63</v>
      </c>
      <c r="D198" s="180">
        <v>63</v>
      </c>
      <c r="E198" s="180">
        <v>63</v>
      </c>
      <c r="F198" s="180">
        <v>63</v>
      </c>
      <c r="G198" s="174" t="s">
        <v>980</v>
      </c>
      <c r="H198" s="434">
        <f t="shared" si="83"/>
        <v>276</v>
      </c>
      <c r="I198" s="174"/>
      <c r="J198" s="174"/>
      <c r="K198" s="174"/>
      <c r="L198" s="174"/>
      <c r="M198" s="174"/>
      <c r="N198" s="174"/>
    </row>
    <row r="199" spans="1:14" outlineLevel="1">
      <c r="A199">
        <v>6</v>
      </c>
      <c r="B199" t="s">
        <v>1526</v>
      </c>
      <c r="C199" s="174">
        <f t="shared" si="82"/>
        <v>0</v>
      </c>
      <c r="D199" s="144">
        <f>D194</f>
        <v>0</v>
      </c>
      <c r="E199" s="144">
        <f t="shared" ref="E199:F199" si="84">E194</f>
        <v>0</v>
      </c>
      <c r="F199" s="144">
        <f t="shared" si="84"/>
        <v>0</v>
      </c>
      <c r="G199" s="174" t="s">
        <v>980</v>
      </c>
      <c r="H199" s="434">
        <f t="shared" si="83"/>
        <v>213</v>
      </c>
      <c r="I199" s="174"/>
      <c r="J199" s="174"/>
      <c r="K199" s="174"/>
      <c r="L199" s="174"/>
      <c r="M199" s="174"/>
      <c r="N199" s="174"/>
    </row>
    <row r="200" spans="1:14" outlineLevel="1">
      <c r="C200" s="174"/>
      <c r="D200" s="174"/>
      <c r="E200" s="174"/>
      <c r="F200" s="174"/>
      <c r="G200" s="174"/>
      <c r="H200" s="174"/>
      <c r="I200" s="174"/>
      <c r="J200" s="174"/>
      <c r="K200" s="174"/>
      <c r="L200" s="174"/>
      <c r="M200" s="174"/>
      <c r="N200" s="174"/>
    </row>
    <row r="201" spans="1:14">
      <c r="C201" s="174"/>
      <c r="D201" s="174"/>
      <c r="E201" s="174"/>
      <c r="F201" s="174"/>
      <c r="G201" s="174"/>
      <c r="H201" s="174"/>
      <c r="I201" s="174"/>
      <c r="J201" s="174"/>
      <c r="K201" s="174"/>
      <c r="L201" s="174"/>
      <c r="M201" s="174"/>
      <c r="N201" s="174"/>
    </row>
    <row r="202" spans="1:14">
      <c r="A202" s="191" t="s">
        <v>1443</v>
      </c>
      <c r="C202" s="174"/>
      <c r="D202" s="174"/>
      <c r="E202" s="174"/>
      <c r="F202" s="174"/>
      <c r="G202" s="174"/>
      <c r="H202" s="174"/>
      <c r="I202" s="174"/>
      <c r="J202" s="174"/>
      <c r="K202" s="174"/>
      <c r="L202" s="174"/>
      <c r="M202" s="174"/>
      <c r="N202" s="174"/>
    </row>
    <row r="203" spans="1:14" outlineLevel="1">
      <c r="C203" s="182" t="s">
        <v>972</v>
      </c>
      <c r="D203" s="182" t="s">
        <v>973</v>
      </c>
      <c r="E203" s="182" t="s">
        <v>974</v>
      </c>
      <c r="F203" s="179" t="s">
        <v>950</v>
      </c>
      <c r="G203" s="179"/>
      <c r="H203" s="179"/>
      <c r="I203" s="179" t="s">
        <v>951</v>
      </c>
      <c r="J203" s="179"/>
      <c r="K203" s="179"/>
      <c r="L203" s="179" t="s">
        <v>952</v>
      </c>
      <c r="M203" s="179"/>
      <c r="N203" s="179"/>
    </row>
    <row r="204" spans="1:14" outlineLevel="1">
      <c r="C204" s="181">
        <v>287</v>
      </c>
      <c r="D204" s="435">
        <v>321</v>
      </c>
      <c r="E204" s="435">
        <v>356</v>
      </c>
      <c r="F204" s="182" t="s">
        <v>972</v>
      </c>
      <c r="G204" s="182" t="s">
        <v>973</v>
      </c>
      <c r="H204" s="182" t="s">
        <v>974</v>
      </c>
      <c r="I204" s="182" t="s">
        <v>972</v>
      </c>
      <c r="J204" s="182" t="s">
        <v>973</v>
      </c>
      <c r="K204" s="182" t="s">
        <v>974</v>
      </c>
      <c r="L204" s="182" t="s">
        <v>972</v>
      </c>
      <c r="M204" s="182" t="s">
        <v>973</v>
      </c>
      <c r="N204" s="182" t="s">
        <v>974</v>
      </c>
    </row>
    <row r="205" spans="1:14" outlineLevel="1">
      <c r="A205">
        <v>1</v>
      </c>
      <c r="B205" t="s">
        <v>1128</v>
      </c>
      <c r="C205" s="345">
        <f t="shared" ref="C205:E210" si="85">C$204+CHOOSE(d.Region,F205,I205,L205)</f>
        <v>287</v>
      </c>
      <c r="D205" s="346">
        <f t="shared" si="85"/>
        <v>321</v>
      </c>
      <c r="E205" s="347">
        <f t="shared" si="85"/>
        <v>356</v>
      </c>
      <c r="F205" s="432"/>
      <c r="G205" s="228"/>
      <c r="H205" s="228"/>
      <c r="I205" s="228"/>
      <c r="J205" s="228"/>
      <c r="K205" s="228"/>
      <c r="L205" s="228"/>
      <c r="M205" s="228"/>
      <c r="N205" s="228"/>
    </row>
    <row r="206" spans="1:14" outlineLevel="1">
      <c r="A206">
        <v>2</v>
      </c>
      <c r="B206" t="s">
        <v>1130</v>
      </c>
      <c r="C206" s="348">
        <f t="shared" si="85"/>
        <v>287</v>
      </c>
      <c r="D206" s="174">
        <f t="shared" si="85"/>
        <v>321</v>
      </c>
      <c r="E206" s="349">
        <f t="shared" si="85"/>
        <v>356</v>
      </c>
      <c r="F206" s="432"/>
      <c r="G206" s="228"/>
      <c r="H206" s="228"/>
      <c r="I206" s="228"/>
      <c r="J206" s="228"/>
      <c r="K206" s="228"/>
      <c r="L206" s="228"/>
      <c r="M206" s="228"/>
      <c r="N206" s="228"/>
    </row>
    <row r="207" spans="1:14" outlineLevel="1">
      <c r="A207">
        <v>3</v>
      </c>
      <c r="B207" t="s">
        <v>1129</v>
      </c>
      <c r="C207" s="348">
        <f t="shared" si="85"/>
        <v>287</v>
      </c>
      <c r="D207" s="174">
        <f t="shared" si="85"/>
        <v>321</v>
      </c>
      <c r="E207" s="349">
        <f t="shared" si="85"/>
        <v>356</v>
      </c>
      <c r="F207" s="432"/>
      <c r="G207" s="228"/>
      <c r="H207" s="228"/>
      <c r="I207" s="228"/>
      <c r="J207" s="228"/>
      <c r="K207" s="228"/>
      <c r="L207" s="228"/>
      <c r="M207" s="228"/>
      <c r="N207" s="228"/>
    </row>
    <row r="208" spans="1:14" outlineLevel="1">
      <c r="A208">
        <v>4</v>
      </c>
      <c r="B208" t="s">
        <v>949</v>
      </c>
      <c r="C208" s="348">
        <f t="shared" si="85"/>
        <v>287</v>
      </c>
      <c r="D208" s="174">
        <f t="shared" si="85"/>
        <v>321</v>
      </c>
      <c r="E208" s="349">
        <f t="shared" si="85"/>
        <v>356</v>
      </c>
      <c r="F208" s="432"/>
      <c r="G208" s="228"/>
      <c r="H208" s="228"/>
      <c r="I208" s="228"/>
      <c r="J208" s="228"/>
      <c r="K208" s="228"/>
      <c r="L208" s="228"/>
      <c r="M208" s="228"/>
      <c r="N208" s="228"/>
    </row>
    <row r="209" spans="1:42" outlineLevel="1">
      <c r="A209">
        <v>5</v>
      </c>
      <c r="B209" t="s">
        <v>978</v>
      </c>
      <c r="C209" s="348">
        <f t="shared" ref="C209" si="86">C$204+CHOOSE(d.Region,F209,I209,L209)</f>
        <v>287</v>
      </c>
      <c r="D209" s="174">
        <f t="shared" ref="D209" si="87">D$204+CHOOSE(d.Region,G209,J209,M209)</f>
        <v>321</v>
      </c>
      <c r="E209" s="349">
        <f t="shared" ref="E209" si="88">E$204+CHOOSE(d.Region,H209,K209,N209)</f>
        <v>356</v>
      </c>
      <c r="F209" s="432"/>
      <c r="G209" s="228"/>
      <c r="H209" s="228"/>
      <c r="I209" s="228"/>
      <c r="J209" s="228"/>
      <c r="K209" s="228"/>
      <c r="L209" s="228"/>
      <c r="M209" s="228"/>
      <c r="N209" s="228"/>
    </row>
    <row r="210" spans="1:42" outlineLevel="1">
      <c r="A210">
        <v>6</v>
      </c>
      <c r="B210" t="s">
        <v>1526</v>
      </c>
      <c r="C210" s="350">
        <f t="shared" si="85"/>
        <v>287</v>
      </c>
      <c r="D210" s="351">
        <f t="shared" si="85"/>
        <v>321</v>
      </c>
      <c r="E210" s="352">
        <f t="shared" si="85"/>
        <v>356</v>
      </c>
      <c r="F210" s="483">
        <f>F205</f>
        <v>0</v>
      </c>
      <c r="G210" s="483">
        <f t="shared" ref="G210:N210" si="89">G205</f>
        <v>0</v>
      </c>
      <c r="H210" s="483">
        <f t="shared" si="89"/>
        <v>0</v>
      </c>
      <c r="I210" s="483">
        <f t="shared" si="89"/>
        <v>0</v>
      </c>
      <c r="J210" s="483">
        <f t="shared" si="89"/>
        <v>0</v>
      </c>
      <c r="K210" s="483">
        <f t="shared" si="89"/>
        <v>0</v>
      </c>
      <c r="L210" s="483">
        <f t="shared" si="89"/>
        <v>0</v>
      </c>
      <c r="M210" s="483">
        <f t="shared" si="89"/>
        <v>0</v>
      </c>
      <c r="N210" s="483">
        <f t="shared" si="89"/>
        <v>0</v>
      </c>
    </row>
    <row r="211" spans="1:42" outlineLevel="1"/>
    <row r="213" spans="1:42">
      <c r="A213" s="191" t="s">
        <v>1068</v>
      </c>
      <c r="B213" s="174"/>
      <c r="C213" s="174"/>
      <c r="D213" s="174"/>
      <c r="E213" s="174"/>
      <c r="F213" s="174"/>
      <c r="G213" s="174"/>
      <c r="H213" s="174"/>
      <c r="I213" s="174"/>
      <c r="J213" s="174"/>
      <c r="K213" s="174"/>
      <c r="L213" s="174"/>
      <c r="M213" s="174"/>
      <c r="N213" s="174"/>
    </row>
    <row r="214" spans="1:42" outlineLevel="1">
      <c r="A214" s="174"/>
      <c r="B214" s="174"/>
      <c r="C214" s="174">
        <v>1</v>
      </c>
      <c r="D214" s="174">
        <v>2</v>
      </c>
      <c r="E214" s="174">
        <v>3</v>
      </c>
      <c r="F214" s="179" t="s">
        <v>950</v>
      </c>
      <c r="G214" s="179"/>
      <c r="H214" s="179"/>
      <c r="I214" s="179" t="s">
        <v>951</v>
      </c>
      <c r="J214" s="179"/>
      <c r="K214" s="179"/>
      <c r="L214" s="179" t="s">
        <v>952</v>
      </c>
      <c r="M214" s="179"/>
      <c r="N214" s="179"/>
    </row>
    <row r="215" spans="1:42" outlineLevel="1">
      <c r="A215" s="174"/>
      <c r="B215" s="174"/>
      <c r="C215" s="182" t="s">
        <v>972</v>
      </c>
      <c r="D215" s="182" t="s">
        <v>973</v>
      </c>
      <c r="E215" s="182" t="s">
        <v>974</v>
      </c>
      <c r="F215" s="182" t="s">
        <v>972</v>
      </c>
      <c r="G215" s="182" t="s">
        <v>973</v>
      </c>
      <c r="H215" s="182" t="s">
        <v>974</v>
      </c>
      <c r="I215" s="182" t="s">
        <v>972</v>
      </c>
      <c r="J215" s="182" t="s">
        <v>973</v>
      </c>
      <c r="K215" s="182" t="s">
        <v>974</v>
      </c>
      <c r="L215" s="182" t="s">
        <v>972</v>
      </c>
      <c r="M215" s="182" t="s">
        <v>973</v>
      </c>
      <c r="N215" s="182" t="s">
        <v>974</v>
      </c>
    </row>
    <row r="216" spans="1:42" ht="57.75" outlineLevel="1">
      <c r="A216" s="174"/>
      <c r="B216" s="174"/>
      <c r="C216" s="175" t="s">
        <v>814</v>
      </c>
      <c r="D216" s="175" t="s">
        <v>1270</v>
      </c>
      <c r="E216" s="175" t="s">
        <v>1270</v>
      </c>
      <c r="F216" s="174" t="s">
        <v>1270</v>
      </c>
      <c r="G216" s="174"/>
      <c r="H216" s="174"/>
      <c r="I216" s="174"/>
      <c r="J216" s="174"/>
      <c r="K216" s="174"/>
      <c r="L216" s="174"/>
      <c r="M216" s="174"/>
      <c r="N216" s="174"/>
    </row>
    <row r="217" spans="1:42" outlineLevel="1">
      <c r="A217" s="174">
        <v>1</v>
      </c>
      <c r="B217" s="174" t="s">
        <v>1069</v>
      </c>
      <c r="C217" s="227">
        <f t="shared" ref="C217:E219" si="90">INDEX($F217:$N217,$214:$214+(d.Region-1)*3)</f>
        <v>0</v>
      </c>
      <c r="D217" s="227">
        <f t="shared" si="90"/>
        <v>0</v>
      </c>
      <c r="E217" s="227">
        <f t="shared" si="90"/>
        <v>0</v>
      </c>
      <c r="F217" s="228">
        <v>0</v>
      </c>
      <c r="G217" s="228">
        <v>0</v>
      </c>
      <c r="H217" s="228">
        <v>0</v>
      </c>
      <c r="I217" s="228">
        <v>0</v>
      </c>
      <c r="J217" s="228">
        <v>0</v>
      </c>
      <c r="K217" s="228">
        <v>0</v>
      </c>
      <c r="L217" s="228">
        <v>0</v>
      </c>
      <c r="M217" s="228">
        <v>0</v>
      </c>
      <c r="N217" s="228">
        <v>0</v>
      </c>
    </row>
    <row r="218" spans="1:42" outlineLevel="1">
      <c r="A218" s="174">
        <v>2</v>
      </c>
      <c r="B218" s="174" t="s">
        <v>377</v>
      </c>
      <c r="C218" s="227">
        <f t="shared" si="90"/>
        <v>0.25</v>
      </c>
      <c r="D218" s="227">
        <f t="shared" si="90"/>
        <v>0.25</v>
      </c>
      <c r="E218" s="227">
        <f t="shared" si="90"/>
        <v>0.25</v>
      </c>
      <c r="F218" s="228">
        <v>0.25</v>
      </c>
      <c r="G218" s="228">
        <v>0.25</v>
      </c>
      <c r="H218" s="228">
        <v>0.25</v>
      </c>
      <c r="I218" s="228">
        <v>0.25</v>
      </c>
      <c r="J218" s="228">
        <v>0.25</v>
      </c>
      <c r="K218" s="228">
        <v>0.25</v>
      </c>
      <c r="L218" s="228">
        <v>0.25</v>
      </c>
      <c r="M218" s="228">
        <v>0.25</v>
      </c>
      <c r="N218" s="228">
        <v>0.25</v>
      </c>
    </row>
    <row r="219" spans="1:42" outlineLevel="1">
      <c r="A219" s="174">
        <v>3</v>
      </c>
      <c r="B219" s="174" t="s">
        <v>1070</v>
      </c>
      <c r="C219" s="227">
        <f t="shared" si="90"/>
        <v>0.5</v>
      </c>
      <c r="D219" s="227">
        <f t="shared" si="90"/>
        <v>0.5</v>
      </c>
      <c r="E219" s="227">
        <f t="shared" si="90"/>
        <v>0.5</v>
      </c>
      <c r="F219" s="228">
        <v>0.5</v>
      </c>
      <c r="G219" s="228">
        <v>0.5</v>
      </c>
      <c r="H219" s="228">
        <v>0.5</v>
      </c>
      <c r="I219" s="228">
        <v>0.5</v>
      </c>
      <c r="J219" s="228">
        <v>0.5</v>
      </c>
      <c r="K219" s="228">
        <v>0.5</v>
      </c>
      <c r="L219" s="228">
        <v>0.5</v>
      </c>
      <c r="M219" s="228">
        <v>0.5</v>
      </c>
      <c r="N219" s="228">
        <v>0.5</v>
      </c>
    </row>
    <row r="222" spans="1:42">
      <c r="A222" s="16" t="s">
        <v>1694</v>
      </c>
    </row>
    <row r="223" spans="1:42" outlineLevel="1">
      <c r="B223" t="s">
        <v>959</v>
      </c>
      <c r="C223">
        <v>1</v>
      </c>
      <c r="D223">
        <f>C223</f>
        <v>1</v>
      </c>
      <c r="E223">
        <f t="shared" ref="E223:F223" si="91">D223</f>
        <v>1</v>
      </c>
      <c r="F223">
        <f t="shared" si="91"/>
        <v>1</v>
      </c>
      <c r="G223">
        <f>C223+1</f>
        <v>2</v>
      </c>
      <c r="H223">
        <f>G223</f>
        <v>2</v>
      </c>
      <c r="I223">
        <f t="shared" ref="I223:J223" si="92">H223</f>
        <v>2</v>
      </c>
      <c r="J223">
        <f t="shared" si="92"/>
        <v>2</v>
      </c>
      <c r="K223">
        <f t="shared" ref="K223" si="93">G223+1</f>
        <v>3</v>
      </c>
      <c r="L223">
        <f t="shared" ref="L223:R223" si="94">K223</f>
        <v>3</v>
      </c>
      <c r="M223">
        <f t="shared" si="94"/>
        <v>3</v>
      </c>
      <c r="N223">
        <f t="shared" si="94"/>
        <v>3</v>
      </c>
      <c r="O223">
        <f t="shared" ref="O223" si="95">K223+1</f>
        <v>4</v>
      </c>
      <c r="P223">
        <f t="shared" ref="P223" si="96">O223</f>
        <v>4</v>
      </c>
      <c r="Q223">
        <f t="shared" si="94"/>
        <v>4</v>
      </c>
      <c r="R223">
        <f t="shared" si="94"/>
        <v>4</v>
      </c>
      <c r="S223">
        <f>O223+1</f>
        <v>5</v>
      </c>
      <c r="T223">
        <f>S223</f>
        <v>5</v>
      </c>
      <c r="U223">
        <f>T223</f>
        <v>5</v>
      </c>
      <c r="V223">
        <f>U223</f>
        <v>5</v>
      </c>
      <c r="W223">
        <f>S223+1</f>
        <v>6</v>
      </c>
      <c r="X223">
        <f>W223</f>
        <v>6</v>
      </c>
      <c r="Y223">
        <f>X223</f>
        <v>6</v>
      </c>
      <c r="Z223">
        <f>Y223</f>
        <v>6</v>
      </c>
      <c r="AA223">
        <v>1</v>
      </c>
      <c r="AB223">
        <v>1</v>
      </c>
      <c r="AC223">
        <v>1</v>
      </c>
      <c r="AD223">
        <v>1</v>
      </c>
      <c r="AE223">
        <v>1</v>
      </c>
      <c r="AF223">
        <v>1</v>
      </c>
      <c r="AG223">
        <v>1</v>
      </c>
      <c r="AH223">
        <v>1</v>
      </c>
      <c r="AI223">
        <v>1</v>
      </c>
      <c r="AJ223">
        <v>1</v>
      </c>
      <c r="AK223">
        <v>1</v>
      </c>
      <c r="AL223">
        <v>1</v>
      </c>
      <c r="AM223">
        <v>1</v>
      </c>
      <c r="AN223">
        <v>1</v>
      </c>
      <c r="AO223">
        <v>1</v>
      </c>
      <c r="AP223">
        <v>1</v>
      </c>
    </row>
    <row r="224" spans="1:42" outlineLevel="1">
      <c r="B224" t="s">
        <v>960</v>
      </c>
      <c r="C224" t="s">
        <v>962</v>
      </c>
      <c r="D224" t="s">
        <v>1090</v>
      </c>
      <c r="E224" t="s">
        <v>1756</v>
      </c>
      <c r="F224" t="s">
        <v>1755</v>
      </c>
      <c r="G224" t="s">
        <v>962</v>
      </c>
      <c r="H224" t="s">
        <v>1090</v>
      </c>
      <c r="I224" t="s">
        <v>1756</v>
      </c>
      <c r="J224" t="s">
        <v>1755</v>
      </c>
      <c r="K224" t="s">
        <v>962</v>
      </c>
      <c r="L224" t="s">
        <v>1090</v>
      </c>
      <c r="M224" t="s">
        <v>1756</v>
      </c>
      <c r="N224" t="s">
        <v>1755</v>
      </c>
      <c r="O224" t="s">
        <v>962</v>
      </c>
      <c r="P224" t="s">
        <v>1090</v>
      </c>
      <c r="Q224" t="s">
        <v>1756</v>
      </c>
      <c r="R224" t="s">
        <v>1755</v>
      </c>
      <c r="S224" t="s">
        <v>962</v>
      </c>
      <c r="T224" t="s">
        <v>1090</v>
      </c>
      <c r="U224" t="s">
        <v>1756</v>
      </c>
      <c r="V224" t="s">
        <v>1755</v>
      </c>
      <c r="W224" t="s">
        <v>962</v>
      </c>
      <c r="X224" t="s">
        <v>1090</v>
      </c>
      <c r="Y224" t="s">
        <v>1756</v>
      </c>
      <c r="Z224" t="s">
        <v>1755</v>
      </c>
      <c r="AA224" t="s">
        <v>1090</v>
      </c>
      <c r="AB224" t="s">
        <v>1721</v>
      </c>
      <c r="AC224" t="s">
        <v>1740</v>
      </c>
      <c r="AD224" t="s">
        <v>1090</v>
      </c>
      <c r="AE224" t="s">
        <v>1722</v>
      </c>
      <c r="AF224" t="s">
        <v>1741</v>
      </c>
      <c r="AG224" t="s">
        <v>1090</v>
      </c>
      <c r="AH224" t="s">
        <v>1723</v>
      </c>
      <c r="AI224" t="s">
        <v>1742</v>
      </c>
      <c r="AJ224" t="s">
        <v>1090</v>
      </c>
      <c r="AK224" t="s">
        <v>1724</v>
      </c>
      <c r="AL224" t="s">
        <v>1743</v>
      </c>
      <c r="AM224" t="s">
        <v>1090</v>
      </c>
      <c r="AN224" t="s">
        <v>1725</v>
      </c>
      <c r="AO224" t="s">
        <v>1744</v>
      </c>
    </row>
    <row r="225" spans="1:66" outlineLevel="1">
      <c r="B225" t="s">
        <v>1152</v>
      </c>
      <c r="C225">
        <v>1</v>
      </c>
      <c r="D225">
        <v>2</v>
      </c>
      <c r="E225">
        <v>3</v>
      </c>
      <c r="F225">
        <v>6</v>
      </c>
      <c r="G225">
        <v>1</v>
      </c>
      <c r="H225">
        <v>2</v>
      </c>
      <c r="I225">
        <v>3</v>
      </c>
      <c r="J225">
        <v>6</v>
      </c>
      <c r="K225">
        <v>1</v>
      </c>
      <c r="L225">
        <v>2</v>
      </c>
      <c r="M225">
        <v>3</v>
      </c>
      <c r="N225">
        <v>6</v>
      </c>
      <c r="O225">
        <v>1</v>
      </c>
      <c r="P225">
        <v>2</v>
      </c>
      <c r="Q225">
        <v>3</v>
      </c>
      <c r="R225">
        <v>6</v>
      </c>
      <c r="S225">
        <v>1</v>
      </c>
      <c r="T225">
        <v>2</v>
      </c>
      <c r="U225">
        <v>3</v>
      </c>
      <c r="V225">
        <v>6</v>
      </c>
      <c r="W225">
        <v>1</v>
      </c>
      <c r="X225">
        <v>2</v>
      </c>
      <c r="Y225">
        <v>3</v>
      </c>
      <c r="Z225">
        <v>6</v>
      </c>
      <c r="AA225">
        <v>7</v>
      </c>
      <c r="AB225">
        <v>8</v>
      </c>
      <c r="AC225">
        <v>10</v>
      </c>
      <c r="AD225">
        <f>AA225+4</f>
        <v>11</v>
      </c>
      <c r="AE225">
        <f t="shared" ref="AE225:AO225" si="97">AB225+4</f>
        <v>12</v>
      </c>
      <c r="AF225">
        <f t="shared" si="97"/>
        <v>14</v>
      </c>
      <c r="AG225">
        <f t="shared" si="97"/>
        <v>15</v>
      </c>
      <c r="AH225">
        <f t="shared" si="97"/>
        <v>16</v>
      </c>
      <c r="AI225">
        <f t="shared" si="97"/>
        <v>18</v>
      </c>
      <c r="AJ225">
        <f t="shared" si="97"/>
        <v>19</v>
      </c>
      <c r="AK225">
        <f t="shared" si="97"/>
        <v>20</v>
      </c>
      <c r="AL225">
        <f t="shared" si="97"/>
        <v>22</v>
      </c>
      <c r="AM225">
        <f t="shared" si="97"/>
        <v>23</v>
      </c>
      <c r="AN225">
        <f t="shared" si="97"/>
        <v>24</v>
      </c>
      <c r="AO225">
        <f t="shared" si="97"/>
        <v>26</v>
      </c>
    </row>
    <row r="226" spans="1:66" outlineLevel="1">
      <c r="B226" t="s">
        <v>976</v>
      </c>
      <c r="C226" s="148">
        <f t="shared" ref="C226:R226" si="98">INDEX(i.Periods,C$225,1+d.TOL+(C$223-1)*3)</f>
        <v>38</v>
      </c>
      <c r="D226" s="148">
        <f t="shared" si="98"/>
        <v>54</v>
      </c>
      <c r="E226" s="148">
        <f t="shared" si="98"/>
        <v>59</v>
      </c>
      <c r="F226" s="148">
        <f t="shared" si="98"/>
        <v>89</v>
      </c>
      <c r="G226" s="148">
        <f t="shared" si="98"/>
        <v>38</v>
      </c>
      <c r="H226" s="148">
        <f t="shared" si="98"/>
        <v>56</v>
      </c>
      <c r="I226" s="148">
        <f t="shared" si="98"/>
        <v>61</v>
      </c>
      <c r="J226" s="148">
        <f t="shared" si="98"/>
        <v>91</v>
      </c>
      <c r="K226" s="148">
        <f t="shared" si="98"/>
        <v>38</v>
      </c>
      <c r="L226" s="148">
        <f t="shared" si="98"/>
        <v>59</v>
      </c>
      <c r="M226" s="148">
        <f t="shared" si="98"/>
        <v>64</v>
      </c>
      <c r="N226" s="148">
        <f t="shared" si="98"/>
        <v>94</v>
      </c>
      <c r="O226" s="148">
        <f t="shared" si="98"/>
        <v>38</v>
      </c>
      <c r="P226" s="148">
        <f t="shared" si="98"/>
        <v>61</v>
      </c>
      <c r="Q226" s="148">
        <f t="shared" si="98"/>
        <v>66</v>
      </c>
      <c r="R226" s="148">
        <f t="shared" si="98"/>
        <v>96</v>
      </c>
      <c r="S226" s="148">
        <f t="shared" ref="S226:AO226" si="99">INDEX(i.Periods,S$225,1+d.TOL+(S$223-1)*3)</f>
        <v>38</v>
      </c>
      <c r="T226" s="148">
        <f t="shared" si="99"/>
        <v>63</v>
      </c>
      <c r="U226" s="148">
        <f t="shared" si="99"/>
        <v>68</v>
      </c>
      <c r="V226" s="148">
        <f t="shared" si="99"/>
        <v>98</v>
      </c>
      <c r="W226" s="148">
        <f t="shared" si="99"/>
        <v>38</v>
      </c>
      <c r="X226" s="148">
        <f t="shared" si="99"/>
        <v>54</v>
      </c>
      <c r="Y226" s="148">
        <f t="shared" si="99"/>
        <v>59</v>
      </c>
      <c r="Z226" s="148">
        <f t="shared" si="99"/>
        <v>89</v>
      </c>
      <c r="AA226" s="148">
        <f t="shared" si="99"/>
        <v>106</v>
      </c>
      <c r="AB226" s="148">
        <f t="shared" si="99"/>
        <v>126</v>
      </c>
      <c r="AC226" s="148">
        <f t="shared" si="99"/>
        <v>141</v>
      </c>
      <c r="AD226" s="148">
        <f t="shared" si="99"/>
        <v>159</v>
      </c>
      <c r="AE226" s="148">
        <f t="shared" si="99"/>
        <v>178</v>
      </c>
      <c r="AF226" s="148">
        <f t="shared" si="99"/>
        <v>194</v>
      </c>
      <c r="AG226" s="148">
        <f t="shared" si="99"/>
        <v>211</v>
      </c>
      <c r="AH226" s="148">
        <f t="shared" si="99"/>
        <v>230</v>
      </c>
      <c r="AI226" s="148">
        <f t="shared" si="99"/>
        <v>246</v>
      </c>
      <c r="AJ226" s="148">
        <f t="shared" si="99"/>
        <v>263</v>
      </c>
      <c r="AK226" s="148">
        <f t="shared" si="99"/>
        <v>282</v>
      </c>
      <c r="AL226" s="148">
        <f t="shared" si="99"/>
        <v>298</v>
      </c>
      <c r="AM226" s="148">
        <f t="shared" si="99"/>
        <v>315</v>
      </c>
      <c r="AN226" s="148">
        <f t="shared" si="99"/>
        <v>334</v>
      </c>
      <c r="AO226" s="148">
        <f t="shared" si="99"/>
        <v>350</v>
      </c>
    </row>
    <row r="227" spans="1:66" outlineLevel="1">
      <c r="B227" t="s">
        <v>979</v>
      </c>
      <c r="C227" s="125">
        <f>INDEX(i.Periods,C$225+1,1+d.TOL+(C$223-1)*3)</f>
        <v>54</v>
      </c>
      <c r="D227" s="125">
        <f>INDEX(i.Periods,D$225+1,1+d.TOL+(D$223-1)*3)</f>
        <v>59</v>
      </c>
      <c r="E227" s="238">
        <f>INDEX(i.Periods,E$225+2,1+d.TOL+(E$223-1)*3)</f>
        <v>81</v>
      </c>
      <c r="F227" s="125">
        <f>INDEX(i.Periods,F$225+1,1+d.TOL+(F$223-1)*3)</f>
        <v>106</v>
      </c>
      <c r="G227" s="125">
        <f>INDEX(i.Periods,G$225+1,1+d.TOL+(G$223-1)*3)</f>
        <v>56</v>
      </c>
      <c r="H227" s="125">
        <f>INDEX(i.Periods,H$225+1,1+d.TOL+(H$223-1)*3)</f>
        <v>61</v>
      </c>
      <c r="I227" s="238">
        <f>INDEX(i.Periods,I$225+2,1+d.TOL+(I$223-1)*3)</f>
        <v>83</v>
      </c>
      <c r="J227" s="125">
        <f>INDEX(i.Periods,J$225+1,1+d.TOL+(J$223-1)*3)</f>
        <v>106</v>
      </c>
      <c r="K227" s="125">
        <f>INDEX(i.Periods,K$225+1,1+d.TOL+(K$223-1)*3)</f>
        <v>59</v>
      </c>
      <c r="L227" s="125">
        <f>INDEX(i.Periods,L$225+1,1+d.TOL+(L$223-1)*3)</f>
        <v>64</v>
      </c>
      <c r="M227" s="238">
        <f>INDEX(i.Periods,M$225+2,1+d.TOL+(M$223-1)*3)</f>
        <v>86</v>
      </c>
      <c r="N227" s="125">
        <f>INDEX(i.Periods,N$225+1,1+d.TOL+(N$223-1)*3)</f>
        <v>106</v>
      </c>
      <c r="O227" s="125">
        <f>INDEX(i.Periods,O$225+1,1+d.TOL+(O$223-1)*3)</f>
        <v>61</v>
      </c>
      <c r="P227" s="125">
        <f>INDEX(i.Periods,P$225+1,1+d.TOL+(P$223-1)*3)</f>
        <v>66</v>
      </c>
      <c r="Q227" s="238">
        <f>INDEX(i.Periods,Q$225+2,1+d.TOL+(Q$223-1)*3)</f>
        <v>88</v>
      </c>
      <c r="R227" s="125">
        <f>INDEX(i.Periods,R$225+1,1+d.TOL+(R$223-1)*3)</f>
        <v>106</v>
      </c>
      <c r="S227" s="125">
        <f>INDEX(i.Periods,S$225+1,1+d.TOL+(S$223-1)*3)</f>
        <v>63</v>
      </c>
      <c r="T227" s="125">
        <f>INDEX(i.Periods,T$225+1,1+d.TOL+(T$223-1)*3)</f>
        <v>68</v>
      </c>
      <c r="U227" s="238">
        <f>INDEX(i.Periods,U$225+2,1+d.TOL+(U$223-1)*3)</f>
        <v>90</v>
      </c>
      <c r="V227" s="125">
        <f>INDEX(i.Periods,V$225+1,1+d.TOL+(V$223-1)*3)</f>
        <v>106</v>
      </c>
      <c r="W227" s="125">
        <f>INDEX(i.Periods,W$225+1,1+d.TOL+(W$223-1)*3)</f>
        <v>54</v>
      </c>
      <c r="X227" s="125">
        <f>INDEX(i.Periods,X$225+1,1+d.TOL+(X$223-1)*3)</f>
        <v>59</v>
      </c>
      <c r="Y227" s="238">
        <f>INDEX(i.Periods,Y$225+2,1+d.TOL+(Y$223-1)*3)</f>
        <v>81</v>
      </c>
      <c r="Z227" s="125">
        <f t="shared" ref="Z227:AO227" si="100">INDEX(i.Periods,Z$225+1,1+d.TOL+(Z$223-1)*3)</f>
        <v>106</v>
      </c>
      <c r="AA227" s="125">
        <f t="shared" si="100"/>
        <v>126</v>
      </c>
      <c r="AB227" s="125">
        <f t="shared" si="100"/>
        <v>133</v>
      </c>
      <c r="AC227" s="125">
        <f t="shared" si="100"/>
        <v>159</v>
      </c>
      <c r="AD227" s="125">
        <f t="shared" si="100"/>
        <v>178</v>
      </c>
      <c r="AE227" s="125">
        <f t="shared" si="100"/>
        <v>186</v>
      </c>
      <c r="AF227" s="125">
        <f t="shared" si="100"/>
        <v>211</v>
      </c>
      <c r="AG227" s="125">
        <f t="shared" si="100"/>
        <v>230</v>
      </c>
      <c r="AH227" s="125">
        <f t="shared" si="100"/>
        <v>238</v>
      </c>
      <c r="AI227" s="125">
        <f t="shared" si="100"/>
        <v>263</v>
      </c>
      <c r="AJ227" s="125">
        <f t="shared" si="100"/>
        <v>282</v>
      </c>
      <c r="AK227" s="125">
        <f t="shared" si="100"/>
        <v>290</v>
      </c>
      <c r="AL227" s="125">
        <f t="shared" si="100"/>
        <v>315</v>
      </c>
      <c r="AM227" s="125">
        <f t="shared" si="100"/>
        <v>334</v>
      </c>
      <c r="AN227" s="125">
        <f t="shared" si="100"/>
        <v>342</v>
      </c>
      <c r="AO227" s="125">
        <f t="shared" si="100"/>
        <v>367</v>
      </c>
    </row>
    <row r="228" spans="1:66" ht="60.75" customHeight="1" outlineLevel="1">
      <c r="A228">
        <v>1</v>
      </c>
      <c r="B228" t="s">
        <v>961</v>
      </c>
      <c r="C228" s="476" t="str">
        <f t="shared" ref="C228:L229" si="101">INDEX(i.TOL_indices,d.TOL,$A228)&amp;", "&amp;TEXT(C$226,"0")&amp;":"&amp;TEXT(C$227,"0")</f>
        <v>43:44, 38:54</v>
      </c>
      <c r="D228" s="476" t="str">
        <f t="shared" si="101"/>
        <v>43:44, 54:59</v>
      </c>
      <c r="E228" s="476" t="str">
        <f t="shared" si="101"/>
        <v>43:44, 59:81</v>
      </c>
      <c r="F228" s="476" t="str">
        <f t="shared" si="101"/>
        <v>43:44, 89:106</v>
      </c>
      <c r="G228" s="476" t="str">
        <f t="shared" si="101"/>
        <v>43:44, 38:56</v>
      </c>
      <c r="H228" s="476" t="str">
        <f t="shared" si="101"/>
        <v>43:44, 56:61</v>
      </c>
      <c r="I228" s="476" t="str">
        <f t="shared" si="101"/>
        <v>43:44, 61:83</v>
      </c>
      <c r="J228" s="476" t="str">
        <f t="shared" si="101"/>
        <v>43:44, 91:106</v>
      </c>
      <c r="K228" s="476" t="str">
        <f t="shared" si="101"/>
        <v>43:44, 38:59</v>
      </c>
      <c r="L228" s="476" t="str">
        <f t="shared" si="101"/>
        <v>43:44, 59:64</v>
      </c>
      <c r="M228" s="476" t="str">
        <f t="shared" ref="M228:AD229" si="102">INDEX(i.TOL_indices,d.TOL,$A228)&amp;", "&amp;TEXT(M$226,"0")&amp;":"&amp;TEXT(M$227,"0")</f>
        <v>43:44, 64:86</v>
      </c>
      <c r="N228" s="476" t="str">
        <f t="shared" si="102"/>
        <v>43:44, 94:106</v>
      </c>
      <c r="O228" s="476" t="str">
        <f t="shared" si="102"/>
        <v>43:44, 38:61</v>
      </c>
      <c r="P228" s="476" t="str">
        <f t="shared" si="102"/>
        <v>43:44, 61:66</v>
      </c>
      <c r="Q228" s="476" t="str">
        <f t="shared" si="102"/>
        <v>43:44, 66:88</v>
      </c>
      <c r="R228" s="476" t="str">
        <f t="shared" si="102"/>
        <v>43:44, 96:106</v>
      </c>
      <c r="S228" s="476" t="str">
        <f t="shared" si="102"/>
        <v>43:44, 38:63</v>
      </c>
      <c r="T228" s="476" t="str">
        <f t="shared" si="102"/>
        <v>43:44, 63:68</v>
      </c>
      <c r="U228" s="476" t="str">
        <f t="shared" si="102"/>
        <v>43:44, 68:90</v>
      </c>
      <c r="V228" s="476" t="str">
        <f t="shared" si="102"/>
        <v>43:44, 98:106</v>
      </c>
      <c r="W228" s="476" t="str">
        <f t="shared" si="102"/>
        <v>43:44, 38:54</v>
      </c>
      <c r="X228" s="476" t="str">
        <f t="shared" si="102"/>
        <v>43:44, 54:59</v>
      </c>
      <c r="Y228" s="476" t="str">
        <f t="shared" si="102"/>
        <v>43:44, 59:81</v>
      </c>
      <c r="Z228" s="476" t="str">
        <f t="shared" si="102"/>
        <v>43:44, 89:106</v>
      </c>
      <c r="AA228" s="476" t="str">
        <f t="shared" si="102"/>
        <v>43:44, 106:126</v>
      </c>
      <c r="AB228" s="476" t="str">
        <f t="shared" si="102"/>
        <v>43:44, 126:133</v>
      </c>
      <c r="AC228" s="476" t="str">
        <f t="shared" ref="AA228:AC229" si="103">INDEX(i.TOL_indices,d.TOL,$A228)&amp;", "&amp;TEXT(AC$226,"0")&amp;":"&amp;TEXT(AC$227,"0")</f>
        <v>43:44, 141:159</v>
      </c>
      <c r="AD228" s="476" t="str">
        <f t="shared" si="102"/>
        <v>43:44, 159:178</v>
      </c>
      <c r="AE228" s="476" t="str">
        <f t="shared" ref="AD228:AO229" si="104">INDEX(i.TOL_indices,d.TOL,$A228)&amp;", "&amp;TEXT(AE$226,"0")&amp;":"&amp;TEXT(AE$227,"0")</f>
        <v>43:44, 178:186</v>
      </c>
      <c r="AF228" s="476" t="str">
        <f t="shared" si="104"/>
        <v>43:44, 194:211</v>
      </c>
      <c r="AG228" s="476" t="str">
        <f t="shared" si="104"/>
        <v>43:44, 211:230</v>
      </c>
      <c r="AH228" s="476" t="str">
        <f t="shared" si="104"/>
        <v>43:44, 230:238</v>
      </c>
      <c r="AI228" s="476" t="str">
        <f t="shared" si="104"/>
        <v>43:44, 246:263</v>
      </c>
      <c r="AJ228" s="476" t="str">
        <f t="shared" si="104"/>
        <v>43:44, 263:282</v>
      </c>
      <c r="AK228" s="476" t="str">
        <f t="shared" si="104"/>
        <v>43:44, 282:290</v>
      </c>
      <c r="AL228" s="476" t="str">
        <f t="shared" si="104"/>
        <v>43:44, 298:315</v>
      </c>
      <c r="AM228" s="476" t="str">
        <f t="shared" si="104"/>
        <v>43:44, 315:334</v>
      </c>
      <c r="AN228" s="476" t="str">
        <f t="shared" si="104"/>
        <v>43:44, 334:342</v>
      </c>
      <c r="AO228" s="476" t="str">
        <f t="shared" si="104"/>
        <v>43:44, 350:367</v>
      </c>
    </row>
    <row r="229" spans="1:66" ht="63" customHeight="1" outlineLevel="1">
      <c r="A229">
        <v>2</v>
      </c>
      <c r="C229" s="476" t="str">
        <f t="shared" si="101"/>
        <v>25:26, 38:54</v>
      </c>
      <c r="D229" s="476" t="str">
        <f t="shared" si="101"/>
        <v>25:26, 54:59</v>
      </c>
      <c r="E229" s="476" t="str">
        <f t="shared" si="101"/>
        <v>25:26, 59:81</v>
      </c>
      <c r="F229" s="476" t="str">
        <f t="shared" si="101"/>
        <v>25:26, 89:106</v>
      </c>
      <c r="G229" s="476" t="str">
        <f t="shared" si="101"/>
        <v>25:26, 38:56</v>
      </c>
      <c r="H229" s="476" t="str">
        <f t="shared" si="101"/>
        <v>25:26, 56:61</v>
      </c>
      <c r="I229" s="476" t="str">
        <f t="shared" si="101"/>
        <v>25:26, 61:83</v>
      </c>
      <c r="J229" s="476" t="str">
        <f t="shared" si="101"/>
        <v>25:26, 91:106</v>
      </c>
      <c r="K229" s="476" t="str">
        <f t="shared" si="101"/>
        <v>25:26, 38:59</v>
      </c>
      <c r="L229" s="476" t="str">
        <f t="shared" si="101"/>
        <v>25:26, 59:64</v>
      </c>
      <c r="M229" s="476" t="str">
        <f t="shared" si="102"/>
        <v>25:26, 64:86</v>
      </c>
      <c r="N229" s="476" t="str">
        <f t="shared" si="102"/>
        <v>25:26, 94:106</v>
      </c>
      <c r="O229" s="476" t="str">
        <f t="shared" si="102"/>
        <v>25:26, 38:61</v>
      </c>
      <c r="P229" s="476" t="str">
        <f t="shared" si="102"/>
        <v>25:26, 61:66</v>
      </c>
      <c r="Q229" s="476" t="str">
        <f t="shared" si="102"/>
        <v>25:26, 66:88</v>
      </c>
      <c r="R229" s="476" t="str">
        <f t="shared" si="102"/>
        <v>25:26, 96:106</v>
      </c>
      <c r="S229" s="476" t="str">
        <f t="shared" si="102"/>
        <v>25:26, 38:63</v>
      </c>
      <c r="T229" s="476" t="str">
        <f t="shared" si="102"/>
        <v>25:26, 63:68</v>
      </c>
      <c r="U229" s="476" t="str">
        <f t="shared" si="102"/>
        <v>25:26, 68:90</v>
      </c>
      <c r="V229" s="476" t="str">
        <f t="shared" si="102"/>
        <v>25:26, 98:106</v>
      </c>
      <c r="W229" s="476" t="str">
        <f t="shared" si="102"/>
        <v>25:26, 38:54</v>
      </c>
      <c r="X229" s="476" t="str">
        <f t="shared" si="102"/>
        <v>25:26, 54:59</v>
      </c>
      <c r="Y229" s="476" t="str">
        <f t="shared" si="102"/>
        <v>25:26, 59:81</v>
      </c>
      <c r="Z229" s="476" t="str">
        <f t="shared" si="102"/>
        <v>25:26, 89:106</v>
      </c>
      <c r="AA229" s="476" t="str">
        <f t="shared" si="103"/>
        <v>25:26, 106:126</v>
      </c>
      <c r="AB229" s="476" t="str">
        <f t="shared" si="103"/>
        <v>25:26, 126:133</v>
      </c>
      <c r="AC229" s="476" t="str">
        <f t="shared" si="103"/>
        <v>25:26, 141:159</v>
      </c>
      <c r="AD229" s="476" t="str">
        <f t="shared" si="104"/>
        <v>25:26, 159:178</v>
      </c>
      <c r="AE229" s="476" t="str">
        <f t="shared" si="104"/>
        <v>25:26, 178:186</v>
      </c>
      <c r="AF229" s="476" t="str">
        <f t="shared" si="104"/>
        <v>25:26, 194:211</v>
      </c>
      <c r="AG229" s="476" t="str">
        <f t="shared" si="104"/>
        <v>25:26, 211:230</v>
      </c>
      <c r="AH229" s="476" t="str">
        <f t="shared" si="104"/>
        <v>25:26, 230:238</v>
      </c>
      <c r="AI229" s="476" t="str">
        <f t="shared" si="104"/>
        <v>25:26, 246:263</v>
      </c>
      <c r="AJ229" s="476" t="str">
        <f t="shared" si="104"/>
        <v>25:26, 263:282</v>
      </c>
      <c r="AK229" s="476" t="str">
        <f t="shared" si="104"/>
        <v>25:26, 282:290</v>
      </c>
      <c r="AL229" s="476" t="str">
        <f t="shared" si="104"/>
        <v>25:26, 298:315</v>
      </c>
      <c r="AM229" s="476" t="str">
        <f t="shared" si="104"/>
        <v>25:26, 315:334</v>
      </c>
      <c r="AN229" s="476" t="str">
        <f t="shared" si="104"/>
        <v>25:26, 334:342</v>
      </c>
      <c r="AO229" s="476" t="str">
        <f t="shared" si="104"/>
        <v>25:26, 350:367</v>
      </c>
    </row>
    <row r="230" spans="1:66" outlineLevel="1">
      <c r="B230" t="s">
        <v>1153</v>
      </c>
    </row>
    <row r="231" spans="1:66" outlineLevel="1">
      <c r="A231">
        <v>0</v>
      </c>
      <c r="C231" s="180">
        <v>0</v>
      </c>
      <c r="D231" s="180">
        <v>0</v>
      </c>
      <c r="E231" s="180">
        <v>0</v>
      </c>
      <c r="F231" s="180">
        <v>0</v>
      </c>
      <c r="G231" s="174">
        <f>C231</f>
        <v>0</v>
      </c>
      <c r="H231" s="174">
        <f t="shared" ref="H231:K236" si="105">D231</f>
        <v>0</v>
      </c>
      <c r="I231" s="174">
        <f t="shared" si="105"/>
        <v>0</v>
      </c>
      <c r="J231" s="174">
        <f t="shared" si="105"/>
        <v>0</v>
      </c>
      <c r="K231" s="174">
        <f>G231</f>
        <v>0</v>
      </c>
      <c r="L231" s="174">
        <f t="shared" ref="L231:O236" si="106">H231</f>
        <v>0</v>
      </c>
      <c r="M231" s="174">
        <f t="shared" si="106"/>
        <v>0</v>
      </c>
      <c r="N231" s="174">
        <f t="shared" si="106"/>
        <v>0</v>
      </c>
      <c r="O231" s="174">
        <f>K231</f>
        <v>0</v>
      </c>
      <c r="P231" s="174">
        <f t="shared" ref="P231:R234" si="107">L231</f>
        <v>0</v>
      </c>
      <c r="Q231" s="174">
        <f t="shared" si="107"/>
        <v>0</v>
      </c>
      <c r="R231" s="174">
        <f t="shared" si="107"/>
        <v>0</v>
      </c>
      <c r="S231" s="174">
        <f t="shared" ref="S231:S236" si="108">O231</f>
        <v>0</v>
      </c>
      <c r="T231" s="174">
        <f t="shared" ref="T231:T234" si="109">P231</f>
        <v>0</v>
      </c>
      <c r="U231" s="174">
        <f t="shared" ref="U231:U234" si="110">Q231</f>
        <v>0</v>
      </c>
      <c r="V231" s="174">
        <f t="shared" ref="V231:V234" si="111">R231</f>
        <v>0</v>
      </c>
      <c r="W231" s="174">
        <f t="shared" ref="W231:W236" si="112">S231</f>
        <v>0</v>
      </c>
      <c r="X231" s="174">
        <f t="shared" ref="X231:X234" si="113">T231</f>
        <v>0</v>
      </c>
      <c r="Y231" s="174">
        <f t="shared" ref="Y231:Y234" si="114">U231</f>
        <v>0</v>
      </c>
      <c r="Z231" s="174">
        <f t="shared" ref="Z231:Z234" si="115">V231</f>
        <v>0</v>
      </c>
      <c r="AA231" s="174">
        <f t="shared" ref="AA231:AD234" si="116">W231</f>
        <v>0</v>
      </c>
      <c r="AB231" s="174">
        <f t="shared" si="116"/>
        <v>0</v>
      </c>
      <c r="AC231" s="174">
        <f t="shared" si="116"/>
        <v>0</v>
      </c>
      <c r="AD231" s="174">
        <f t="shared" si="116"/>
        <v>0</v>
      </c>
      <c r="AE231" s="174">
        <f t="shared" ref="AE231:AE234" si="117">AA231</f>
        <v>0</v>
      </c>
      <c r="AF231" s="174">
        <f t="shared" ref="AF231:AF234" si="118">AB231</f>
        <v>0</v>
      </c>
      <c r="AG231" s="174">
        <f t="shared" ref="AG231:AG234" si="119">AC231</f>
        <v>0</v>
      </c>
      <c r="AH231" s="174">
        <f t="shared" ref="AH231:AH234" si="120">AD231</f>
        <v>0</v>
      </c>
      <c r="AI231" s="174">
        <f t="shared" ref="AI231:AI234" si="121">AE231</f>
        <v>0</v>
      </c>
      <c r="AJ231" s="174">
        <f t="shared" ref="AJ231:AJ234" si="122">AF231</f>
        <v>0</v>
      </c>
      <c r="AK231" s="174">
        <f t="shared" ref="AK231:AK234" si="123">AG231</f>
        <v>0</v>
      </c>
      <c r="AL231" s="174">
        <f t="shared" ref="AL231:AL234" si="124">AH231</f>
        <v>0</v>
      </c>
      <c r="AM231" s="174">
        <f t="shared" ref="AM231:AM234" si="125">AI231</f>
        <v>0</v>
      </c>
      <c r="AN231" s="174">
        <f t="shared" ref="AN231:AN234" si="126">AJ231</f>
        <v>0</v>
      </c>
      <c r="AO231" s="174">
        <f t="shared" ref="AO231:AO234" si="127">AK231</f>
        <v>0</v>
      </c>
    </row>
    <row r="232" spans="1:66" outlineLevel="1">
      <c r="A232">
        <v>1</v>
      </c>
      <c r="C232" s="180">
        <v>-1</v>
      </c>
      <c r="D232" s="180">
        <v>0.5</v>
      </c>
      <c r="E232" s="180">
        <v>0.5</v>
      </c>
      <c r="F232" s="180">
        <v>0.5</v>
      </c>
      <c r="G232" s="174">
        <f>C232</f>
        <v>-1</v>
      </c>
      <c r="H232" s="174">
        <f t="shared" si="105"/>
        <v>0.5</v>
      </c>
      <c r="I232" s="174">
        <f t="shared" si="105"/>
        <v>0.5</v>
      </c>
      <c r="J232" s="174">
        <f t="shared" si="105"/>
        <v>0.5</v>
      </c>
      <c r="K232" s="174">
        <f>G232</f>
        <v>-1</v>
      </c>
      <c r="L232" s="174">
        <f t="shared" si="106"/>
        <v>0.5</v>
      </c>
      <c r="M232" s="174">
        <f t="shared" si="106"/>
        <v>0.5</v>
      </c>
      <c r="N232" s="174">
        <f t="shared" si="106"/>
        <v>0.5</v>
      </c>
      <c r="O232" s="174">
        <f>K232</f>
        <v>-1</v>
      </c>
      <c r="P232" s="174">
        <f t="shared" si="107"/>
        <v>0.5</v>
      </c>
      <c r="Q232" s="174">
        <f t="shared" si="107"/>
        <v>0.5</v>
      </c>
      <c r="R232" s="174">
        <f t="shared" si="107"/>
        <v>0.5</v>
      </c>
      <c r="S232" s="174">
        <f t="shared" si="108"/>
        <v>-1</v>
      </c>
      <c r="T232" s="174">
        <f t="shared" si="109"/>
        <v>0.5</v>
      </c>
      <c r="U232" s="174">
        <f t="shared" si="110"/>
        <v>0.5</v>
      </c>
      <c r="V232" s="174">
        <f t="shared" si="111"/>
        <v>0.5</v>
      </c>
      <c r="W232" s="174">
        <f t="shared" si="112"/>
        <v>-1</v>
      </c>
      <c r="X232" s="174">
        <f t="shared" si="113"/>
        <v>0.5</v>
      </c>
      <c r="Y232" s="174">
        <f t="shared" si="114"/>
        <v>0.5</v>
      </c>
      <c r="Z232" s="174">
        <f t="shared" si="115"/>
        <v>0.5</v>
      </c>
      <c r="AA232" s="174">
        <f t="shared" si="116"/>
        <v>-1</v>
      </c>
      <c r="AB232" s="174">
        <f t="shared" si="116"/>
        <v>0.5</v>
      </c>
      <c r="AC232" s="174">
        <f t="shared" si="116"/>
        <v>0.5</v>
      </c>
      <c r="AD232" s="174">
        <f t="shared" si="116"/>
        <v>0.5</v>
      </c>
      <c r="AE232" s="174">
        <f t="shared" si="117"/>
        <v>-1</v>
      </c>
      <c r="AF232" s="174">
        <f t="shared" si="118"/>
        <v>0.5</v>
      </c>
      <c r="AG232" s="174">
        <f t="shared" si="119"/>
        <v>0.5</v>
      </c>
      <c r="AH232" s="174">
        <f t="shared" si="120"/>
        <v>0.5</v>
      </c>
      <c r="AI232" s="174">
        <f t="shared" si="121"/>
        <v>-1</v>
      </c>
      <c r="AJ232" s="174">
        <f t="shared" si="122"/>
        <v>0.5</v>
      </c>
      <c r="AK232" s="174">
        <f t="shared" si="123"/>
        <v>0.5</v>
      </c>
      <c r="AL232" s="174">
        <f t="shared" si="124"/>
        <v>0.5</v>
      </c>
      <c r="AM232" s="174">
        <f t="shared" si="125"/>
        <v>-1</v>
      </c>
      <c r="AN232" s="174">
        <f t="shared" si="126"/>
        <v>0.5</v>
      </c>
      <c r="AO232" s="174">
        <f t="shared" si="127"/>
        <v>0.5</v>
      </c>
    </row>
    <row r="233" spans="1:66" outlineLevel="1">
      <c r="A233">
        <v>2</v>
      </c>
      <c r="C233" s="180">
        <v>-0.5</v>
      </c>
      <c r="D233" s="180">
        <v>1</v>
      </c>
      <c r="E233" s="180">
        <v>1</v>
      </c>
      <c r="F233" s="180">
        <v>1</v>
      </c>
      <c r="G233" s="174">
        <f t="shared" ref="G233:G236" si="128">C233</f>
        <v>-0.5</v>
      </c>
      <c r="H233" s="174">
        <f t="shared" si="105"/>
        <v>1</v>
      </c>
      <c r="I233" s="174">
        <f t="shared" si="105"/>
        <v>1</v>
      </c>
      <c r="J233" s="174">
        <f t="shared" si="105"/>
        <v>1</v>
      </c>
      <c r="K233" s="174">
        <f t="shared" si="105"/>
        <v>-0.5</v>
      </c>
      <c r="L233" s="174">
        <f t="shared" si="106"/>
        <v>1</v>
      </c>
      <c r="M233" s="174">
        <f t="shared" si="106"/>
        <v>1</v>
      </c>
      <c r="N233" s="174">
        <f t="shared" si="106"/>
        <v>1</v>
      </c>
      <c r="O233" s="174">
        <f t="shared" si="106"/>
        <v>-0.5</v>
      </c>
      <c r="P233" s="174">
        <f t="shared" si="107"/>
        <v>1</v>
      </c>
      <c r="Q233" s="174">
        <f t="shared" si="107"/>
        <v>1</v>
      </c>
      <c r="R233" s="174">
        <f t="shared" si="107"/>
        <v>1</v>
      </c>
      <c r="S233" s="174">
        <f t="shared" si="108"/>
        <v>-0.5</v>
      </c>
      <c r="T233" s="174">
        <f t="shared" si="109"/>
        <v>1</v>
      </c>
      <c r="U233" s="174">
        <f t="shared" si="110"/>
        <v>1</v>
      </c>
      <c r="V233" s="174">
        <f t="shared" si="111"/>
        <v>1</v>
      </c>
      <c r="W233" s="174">
        <f t="shared" si="112"/>
        <v>-0.5</v>
      </c>
      <c r="X233" s="174">
        <f t="shared" si="113"/>
        <v>1</v>
      </c>
      <c r="Y233" s="174">
        <f t="shared" si="114"/>
        <v>1</v>
      </c>
      <c r="Z233" s="174">
        <f t="shared" si="115"/>
        <v>1</v>
      </c>
      <c r="AA233" s="174">
        <f t="shared" si="116"/>
        <v>-0.5</v>
      </c>
      <c r="AB233" s="174">
        <f t="shared" si="116"/>
        <v>1</v>
      </c>
      <c r="AC233" s="174">
        <f t="shared" si="116"/>
        <v>1</v>
      </c>
      <c r="AD233" s="174">
        <f t="shared" si="116"/>
        <v>1</v>
      </c>
      <c r="AE233" s="174">
        <f t="shared" si="117"/>
        <v>-0.5</v>
      </c>
      <c r="AF233" s="174">
        <f t="shared" si="118"/>
        <v>1</v>
      </c>
      <c r="AG233" s="174">
        <f t="shared" si="119"/>
        <v>1</v>
      </c>
      <c r="AH233" s="174">
        <f t="shared" si="120"/>
        <v>1</v>
      </c>
      <c r="AI233" s="174">
        <f t="shared" si="121"/>
        <v>-0.5</v>
      </c>
      <c r="AJ233" s="174">
        <f t="shared" si="122"/>
        <v>1</v>
      </c>
      <c r="AK233" s="174">
        <f t="shared" si="123"/>
        <v>1</v>
      </c>
      <c r="AL233" s="174">
        <f t="shared" si="124"/>
        <v>1</v>
      </c>
      <c r="AM233" s="174">
        <f t="shared" si="125"/>
        <v>-0.5</v>
      </c>
      <c r="AN233" s="174">
        <f t="shared" si="126"/>
        <v>1</v>
      </c>
      <c r="AO233" s="174">
        <f t="shared" si="127"/>
        <v>1</v>
      </c>
    </row>
    <row r="234" spans="1:66" outlineLevel="1">
      <c r="A234">
        <v>3</v>
      </c>
      <c r="C234" s="180">
        <v>0</v>
      </c>
      <c r="D234" s="180">
        <v>1.5</v>
      </c>
      <c r="E234" s="180">
        <v>1.5</v>
      </c>
      <c r="F234" s="180">
        <v>1.5</v>
      </c>
      <c r="G234" s="174">
        <f t="shared" si="128"/>
        <v>0</v>
      </c>
      <c r="H234" s="174">
        <f t="shared" si="105"/>
        <v>1.5</v>
      </c>
      <c r="I234" s="174">
        <f t="shared" si="105"/>
        <v>1.5</v>
      </c>
      <c r="J234" s="174">
        <f t="shared" si="105"/>
        <v>1.5</v>
      </c>
      <c r="K234" s="174">
        <f t="shared" si="105"/>
        <v>0</v>
      </c>
      <c r="L234" s="174">
        <f t="shared" si="106"/>
        <v>1.5</v>
      </c>
      <c r="M234" s="174">
        <f t="shared" si="106"/>
        <v>1.5</v>
      </c>
      <c r="N234" s="174">
        <f t="shared" si="106"/>
        <v>1.5</v>
      </c>
      <c r="O234" s="174">
        <f t="shared" si="106"/>
        <v>0</v>
      </c>
      <c r="P234" s="174">
        <f t="shared" si="107"/>
        <v>1.5</v>
      </c>
      <c r="Q234" s="174">
        <f t="shared" si="107"/>
        <v>1.5</v>
      </c>
      <c r="R234" s="174">
        <f t="shared" si="107"/>
        <v>1.5</v>
      </c>
      <c r="S234" s="174">
        <f t="shared" si="108"/>
        <v>0</v>
      </c>
      <c r="T234" s="174">
        <f t="shared" si="109"/>
        <v>1.5</v>
      </c>
      <c r="U234" s="174">
        <f t="shared" si="110"/>
        <v>1.5</v>
      </c>
      <c r="V234" s="174">
        <f t="shared" si="111"/>
        <v>1.5</v>
      </c>
      <c r="W234" s="174">
        <f t="shared" si="112"/>
        <v>0</v>
      </c>
      <c r="X234" s="174">
        <f t="shared" si="113"/>
        <v>1.5</v>
      </c>
      <c r="Y234" s="174">
        <f t="shared" si="114"/>
        <v>1.5</v>
      </c>
      <c r="Z234" s="174">
        <f t="shared" si="115"/>
        <v>1.5</v>
      </c>
      <c r="AA234" s="174">
        <f t="shared" si="116"/>
        <v>0</v>
      </c>
      <c r="AB234" s="174">
        <f t="shared" si="116"/>
        <v>1.5</v>
      </c>
      <c r="AC234" s="174">
        <f t="shared" si="116"/>
        <v>1.5</v>
      </c>
      <c r="AD234" s="174">
        <f t="shared" si="116"/>
        <v>1.5</v>
      </c>
      <c r="AE234" s="174">
        <f t="shared" si="117"/>
        <v>0</v>
      </c>
      <c r="AF234" s="174">
        <f t="shared" si="118"/>
        <v>1.5</v>
      </c>
      <c r="AG234" s="174">
        <f t="shared" si="119"/>
        <v>1.5</v>
      </c>
      <c r="AH234" s="174">
        <f t="shared" si="120"/>
        <v>1.5</v>
      </c>
      <c r="AI234" s="174">
        <f t="shared" si="121"/>
        <v>0</v>
      </c>
      <c r="AJ234" s="174">
        <f t="shared" si="122"/>
        <v>1.5</v>
      </c>
      <c r="AK234" s="174">
        <f t="shared" si="123"/>
        <v>1.5</v>
      </c>
      <c r="AL234" s="174">
        <f t="shared" si="124"/>
        <v>1.5</v>
      </c>
      <c r="AM234" s="174">
        <f t="shared" si="125"/>
        <v>0</v>
      </c>
      <c r="AN234" s="174">
        <f t="shared" si="126"/>
        <v>1.5</v>
      </c>
      <c r="AO234" s="174">
        <f t="shared" si="127"/>
        <v>1.5</v>
      </c>
    </row>
    <row r="235" spans="1:66" outlineLevel="1">
      <c r="A235">
        <v>4</v>
      </c>
      <c r="C235" s="180">
        <v>0.5</v>
      </c>
      <c r="D235" s="174"/>
      <c r="E235" s="174"/>
      <c r="F235" s="174"/>
      <c r="G235" s="174">
        <f t="shared" si="128"/>
        <v>0.5</v>
      </c>
      <c r="H235" s="174"/>
      <c r="I235" s="174"/>
      <c r="J235" s="174"/>
      <c r="K235" s="174">
        <f t="shared" si="105"/>
        <v>0.5</v>
      </c>
      <c r="L235" s="174"/>
      <c r="M235" s="174"/>
      <c r="N235" s="174"/>
      <c r="O235" s="174">
        <f t="shared" si="106"/>
        <v>0.5</v>
      </c>
      <c r="P235" s="174"/>
      <c r="Q235" s="174"/>
      <c r="R235" s="174"/>
      <c r="S235" s="174">
        <f t="shared" si="108"/>
        <v>0.5</v>
      </c>
      <c r="T235" s="174"/>
      <c r="U235" s="174"/>
      <c r="V235" s="174"/>
      <c r="W235" s="174">
        <f t="shared" si="112"/>
        <v>0.5</v>
      </c>
      <c r="X235" s="174"/>
      <c r="Y235" s="174"/>
      <c r="Z235" s="174"/>
      <c r="AA235" s="174"/>
      <c r="AB235" s="174"/>
      <c r="AC235" s="174"/>
      <c r="AD235" s="174"/>
      <c r="AE235" s="174"/>
      <c r="AF235" s="174"/>
      <c r="AG235" s="174"/>
      <c r="AH235" s="174"/>
      <c r="AI235" s="174"/>
      <c r="AJ235" s="174"/>
      <c r="AK235" s="174"/>
      <c r="AL235" s="174"/>
      <c r="AM235" s="174"/>
      <c r="AN235" s="174"/>
      <c r="AO235" s="174"/>
    </row>
    <row r="236" spans="1:66" outlineLevel="1">
      <c r="A236">
        <v>5</v>
      </c>
      <c r="C236" s="180">
        <v>1</v>
      </c>
      <c r="D236" s="174"/>
      <c r="E236" s="174"/>
      <c r="F236" s="174"/>
      <c r="G236" s="174">
        <f t="shared" si="128"/>
        <v>1</v>
      </c>
      <c r="H236" s="174"/>
      <c r="I236" s="174"/>
      <c r="J236" s="174"/>
      <c r="K236" s="174">
        <f t="shared" si="105"/>
        <v>1</v>
      </c>
      <c r="L236" s="174"/>
      <c r="M236" s="174"/>
      <c r="N236" s="174"/>
      <c r="O236" s="174">
        <f t="shared" si="106"/>
        <v>1</v>
      </c>
      <c r="P236" s="174"/>
      <c r="Q236" s="174"/>
      <c r="R236" s="174"/>
      <c r="S236" s="174">
        <f t="shared" si="108"/>
        <v>1</v>
      </c>
      <c r="T236" s="174"/>
      <c r="U236" s="174"/>
      <c r="V236" s="174"/>
      <c r="W236" s="174">
        <f t="shared" si="112"/>
        <v>1</v>
      </c>
      <c r="X236" s="174"/>
      <c r="Y236" s="174"/>
      <c r="Z236" s="174"/>
      <c r="AA236" s="174"/>
      <c r="AB236" s="174"/>
      <c r="AC236" s="174"/>
      <c r="AD236" s="174"/>
      <c r="AE236" s="174"/>
      <c r="AF236" s="174"/>
      <c r="AG236" s="174"/>
      <c r="AH236" s="174"/>
      <c r="AI236" s="174"/>
      <c r="AJ236" s="174"/>
      <c r="AK236" s="174"/>
      <c r="AL236" s="174"/>
      <c r="AM236" s="174"/>
      <c r="AN236" s="174"/>
      <c r="AO236" s="174"/>
    </row>
    <row r="237" spans="1:66" outlineLevel="1"/>
    <row r="239" spans="1:66">
      <c r="A239" s="254" t="s">
        <v>1182</v>
      </c>
    </row>
    <row r="240" spans="1:66">
      <c r="A240" s="254"/>
      <c r="B240" s="253"/>
      <c r="C240" s="126" t="str">
        <f>d.RegionName</f>
        <v>GSM</v>
      </c>
      <c r="D240" s="126"/>
      <c r="E240" s="126"/>
      <c r="F240" s="126"/>
      <c r="G240" s="126"/>
      <c r="H240" s="126"/>
      <c r="I240" s="126"/>
      <c r="J240" s="126"/>
      <c r="K240" s="126"/>
      <c r="L240" s="126"/>
      <c r="M240" s="126"/>
      <c r="N240" s="126"/>
      <c r="O240" s="126"/>
      <c r="P240" s="126"/>
      <c r="Q240" s="126"/>
      <c r="R240" s="126"/>
      <c r="S240" s="454" t="s">
        <v>950</v>
      </c>
      <c r="T240" s="126"/>
      <c r="U240" s="126"/>
      <c r="V240" s="126"/>
      <c r="W240" s="126"/>
      <c r="X240" s="126"/>
      <c r="Y240" s="126"/>
      <c r="Z240" s="126"/>
      <c r="AA240" s="126"/>
      <c r="AB240" s="126"/>
      <c r="AC240" s="126"/>
      <c r="AD240" s="126"/>
      <c r="AE240" s="126"/>
      <c r="AF240" s="126"/>
      <c r="AG240" s="126"/>
      <c r="AH240" s="466"/>
      <c r="AI240" s="454" t="s">
        <v>951</v>
      </c>
      <c r="AJ240" s="126"/>
      <c r="AK240" s="126"/>
      <c r="AL240" s="126"/>
      <c r="AM240" s="126"/>
      <c r="AN240" s="126"/>
      <c r="AO240" s="126"/>
      <c r="AP240" s="126"/>
      <c r="AQ240" s="126"/>
      <c r="AR240" s="126"/>
      <c r="AS240" s="126"/>
      <c r="AT240" s="126"/>
      <c r="AU240" s="126"/>
      <c r="AV240" s="126"/>
      <c r="AW240" s="126"/>
      <c r="AX240" s="466"/>
      <c r="AY240" s="454" t="s">
        <v>952</v>
      </c>
      <c r="AZ240" s="126"/>
      <c r="BA240" s="126"/>
      <c r="BB240" s="126"/>
      <c r="BC240" s="126"/>
      <c r="BD240" s="126"/>
      <c r="BE240" s="126"/>
      <c r="BF240" s="126"/>
      <c r="BG240" s="126"/>
      <c r="BH240" s="126"/>
      <c r="BI240" s="126"/>
      <c r="BJ240" s="126"/>
      <c r="BK240" s="126"/>
      <c r="BL240" s="126"/>
      <c r="BM240" s="126"/>
      <c r="BN240" s="466"/>
    </row>
    <row r="241" spans="1:67">
      <c r="A241" s="254"/>
      <c r="B241" s="253"/>
      <c r="C241" s="126" t="s">
        <v>1123</v>
      </c>
      <c r="D241" s="126"/>
      <c r="E241" s="126"/>
      <c r="F241" s="126"/>
      <c r="G241" s="126" t="s">
        <v>1124</v>
      </c>
      <c r="H241" s="126"/>
      <c r="I241" s="126"/>
      <c r="J241" s="126"/>
      <c r="K241" s="126" t="s">
        <v>1125</v>
      </c>
      <c r="L241" s="126"/>
      <c r="M241" s="126"/>
      <c r="N241" s="126"/>
      <c r="O241" s="126" t="s">
        <v>876</v>
      </c>
      <c r="P241" s="126"/>
      <c r="Q241" s="126"/>
      <c r="R241" s="126"/>
      <c r="S241" s="454" t="s">
        <v>1123</v>
      </c>
      <c r="T241" s="126"/>
      <c r="U241" s="126"/>
      <c r="V241" s="126"/>
      <c r="W241" s="126" t="s">
        <v>1124</v>
      </c>
      <c r="X241" s="126"/>
      <c r="Y241" s="126"/>
      <c r="Z241" s="126"/>
      <c r="AA241" s="126" t="s">
        <v>1125</v>
      </c>
      <c r="AB241" s="126"/>
      <c r="AC241" s="126"/>
      <c r="AD241" s="126"/>
      <c r="AE241" s="126" t="s">
        <v>876</v>
      </c>
      <c r="AF241" s="126"/>
      <c r="AG241" s="126"/>
      <c r="AH241" s="466"/>
      <c r="AI241" s="454" t="s">
        <v>1123</v>
      </c>
      <c r="AJ241" s="126"/>
      <c r="AK241" s="126"/>
      <c r="AL241" s="126"/>
      <c r="AM241" s="126" t="s">
        <v>1124</v>
      </c>
      <c r="AN241" s="126"/>
      <c r="AO241" s="126"/>
      <c r="AP241" s="126"/>
      <c r="AQ241" s="126" t="s">
        <v>1125</v>
      </c>
      <c r="AR241" s="126"/>
      <c r="AS241" s="126"/>
      <c r="AT241" s="126"/>
      <c r="AU241" s="126" t="s">
        <v>876</v>
      </c>
      <c r="AV241" s="126"/>
      <c r="AW241" s="126"/>
      <c r="AX241" s="466"/>
      <c r="AY241" s="454" t="s">
        <v>1123</v>
      </c>
      <c r="AZ241" s="126"/>
      <c r="BA241" s="126"/>
      <c r="BB241" s="126"/>
      <c r="BC241" s="126" t="s">
        <v>1124</v>
      </c>
      <c r="BD241" s="126"/>
      <c r="BE241" s="126"/>
      <c r="BF241" s="126"/>
      <c r="BG241" s="126" t="s">
        <v>1125</v>
      </c>
      <c r="BH241" s="126"/>
      <c r="BI241" s="126"/>
      <c r="BJ241" s="126"/>
      <c r="BK241" s="126" t="s">
        <v>876</v>
      </c>
      <c r="BL241" s="126"/>
      <c r="BM241" s="126"/>
      <c r="BN241" s="466"/>
    </row>
    <row r="242" spans="1:67">
      <c r="A242" s="254"/>
      <c r="B242" s="253"/>
      <c r="C242" s="21" t="s">
        <v>1437</v>
      </c>
      <c r="D242" s="21" t="s">
        <v>1438</v>
      </c>
      <c r="E242" s="21" t="s">
        <v>1439</v>
      </c>
      <c r="F242" s="21" t="s">
        <v>1440</v>
      </c>
      <c r="G242" s="21" t="s">
        <v>1437</v>
      </c>
      <c r="H242" s="21" t="s">
        <v>1438</v>
      </c>
      <c r="I242" s="21" t="s">
        <v>1439</v>
      </c>
      <c r="J242" s="21" t="s">
        <v>1440</v>
      </c>
      <c r="K242" s="21" t="s">
        <v>1437</v>
      </c>
      <c r="L242" s="21" t="s">
        <v>1438</v>
      </c>
      <c r="M242" s="21" t="s">
        <v>1439</v>
      </c>
      <c r="N242" s="21" t="s">
        <v>1440</v>
      </c>
      <c r="O242" s="21" t="s">
        <v>1437</v>
      </c>
      <c r="P242" s="21" t="s">
        <v>1438</v>
      </c>
      <c r="Q242" s="21" t="s">
        <v>1439</v>
      </c>
      <c r="R242" s="21" t="s">
        <v>1440</v>
      </c>
      <c r="S242" s="454"/>
      <c r="T242" s="126"/>
      <c r="U242" s="126"/>
      <c r="V242" s="126"/>
      <c r="W242" s="126"/>
      <c r="X242" s="126"/>
      <c r="Y242" s="126"/>
      <c r="Z242" s="126"/>
      <c r="AA242" s="126"/>
      <c r="AB242" s="126"/>
      <c r="AC242" s="126"/>
      <c r="AD242" s="126"/>
      <c r="AE242" s="126"/>
      <c r="AF242" s="126"/>
      <c r="AG242" s="126"/>
      <c r="AH242" s="466"/>
      <c r="AI242" s="454"/>
      <c r="AJ242" s="126"/>
      <c r="AK242" s="126"/>
      <c r="AL242" s="126"/>
      <c r="AM242" s="126"/>
      <c r="AN242" s="126"/>
      <c r="AO242" s="126"/>
      <c r="AP242" s="126"/>
      <c r="AQ242" s="126"/>
      <c r="AR242" s="126"/>
      <c r="AS242" s="126"/>
      <c r="AT242" s="126"/>
      <c r="AU242" s="126"/>
      <c r="AV242" s="126"/>
      <c r="AW242" s="126"/>
      <c r="AX242" s="466"/>
      <c r="AY242" s="454"/>
      <c r="AZ242" s="126"/>
      <c r="BA242" s="126"/>
      <c r="BB242" s="126"/>
      <c r="BC242" s="126"/>
      <c r="BD242" s="126"/>
      <c r="BE242" s="126"/>
      <c r="BF242" s="126"/>
      <c r="BG242" s="126"/>
      <c r="BH242" s="126"/>
      <c r="BI242" s="126"/>
      <c r="BJ242" s="126"/>
      <c r="BK242" s="126"/>
      <c r="BL242" s="126"/>
      <c r="BM242" s="126"/>
      <c r="BN242" s="466"/>
    </row>
    <row r="243" spans="1:67" ht="24.75" outlineLevel="1">
      <c r="B243" s="53" t="str">
        <f>"Timing 1 - Wean to Join
"&amp;$B$194&amp;""</f>
        <v>Timing 1 - Wean to Join
Standard (7mo)</v>
      </c>
      <c r="C243" s="428">
        <f t="shared" ref="C243:R266" si="129">CHOOSE(d.Region,S243,AI243,AY243)</f>
        <v>0</v>
      </c>
      <c r="D243" s="428">
        <f t="shared" si="129"/>
        <v>0</v>
      </c>
      <c r="E243" s="428">
        <f t="shared" si="129"/>
        <v>0</v>
      </c>
      <c r="F243" s="428">
        <f t="shared" si="129"/>
        <v>0</v>
      </c>
      <c r="G243" s="428">
        <f t="shared" si="129"/>
        <v>0</v>
      </c>
      <c r="H243" s="428">
        <f t="shared" si="129"/>
        <v>0</v>
      </c>
      <c r="I243" s="428">
        <f t="shared" si="129"/>
        <v>0</v>
      </c>
      <c r="J243" s="428">
        <f t="shared" si="129"/>
        <v>0</v>
      </c>
      <c r="K243" s="428">
        <f t="shared" si="129"/>
        <v>0</v>
      </c>
      <c r="L243" s="428">
        <f t="shared" si="129"/>
        <v>0</v>
      </c>
      <c r="M243" s="428">
        <f t="shared" si="129"/>
        <v>0</v>
      </c>
      <c r="N243" s="428">
        <f t="shared" si="129"/>
        <v>0</v>
      </c>
      <c r="O243" s="428">
        <f t="shared" si="129"/>
        <v>0</v>
      </c>
      <c r="P243" s="428">
        <f t="shared" si="129"/>
        <v>0</v>
      </c>
      <c r="Q243" s="428">
        <f t="shared" si="129"/>
        <v>0</v>
      </c>
      <c r="R243" s="445">
        <f t="shared" si="129"/>
        <v>0</v>
      </c>
      <c r="S243" s="455"/>
      <c r="T243" s="324"/>
      <c r="U243" s="324"/>
      <c r="V243" s="324"/>
      <c r="W243" s="324"/>
      <c r="X243" s="324"/>
      <c r="Y243" s="324"/>
      <c r="Z243" s="324"/>
      <c r="AA243" s="324"/>
      <c r="AB243" s="324"/>
      <c r="AC243" s="324"/>
      <c r="AD243" s="324"/>
      <c r="AE243" s="324"/>
      <c r="AF243" s="324"/>
      <c r="AG243" s="324"/>
      <c r="AH243" s="467"/>
      <c r="AI243" s="455"/>
      <c r="AJ243" s="324"/>
      <c r="AK243" s="324"/>
      <c r="AL243" s="324"/>
      <c r="AM243" s="324"/>
      <c r="AN243" s="324"/>
      <c r="AO243" s="324"/>
      <c r="AP243" s="324"/>
      <c r="AQ243" s="324"/>
      <c r="AR243" s="324"/>
      <c r="AS243" s="324"/>
      <c r="AT243" s="324"/>
      <c r="AU243" s="324"/>
      <c r="AV243" s="324"/>
      <c r="AW243" s="324"/>
      <c r="AX243" s="467"/>
      <c r="AY243" s="455"/>
      <c r="AZ243" s="324"/>
      <c r="BA243" s="324"/>
      <c r="BB243" s="324"/>
      <c r="BC243" s="324"/>
      <c r="BD243" s="324"/>
      <c r="BE243" s="324"/>
      <c r="BF243" s="324"/>
      <c r="BG243" s="324"/>
      <c r="BH243" s="324"/>
      <c r="BI243" s="324"/>
      <c r="BJ243" s="324"/>
      <c r="BK243" s="324"/>
      <c r="BL243" s="324"/>
      <c r="BM243" s="324"/>
      <c r="BN243" s="467"/>
      <c r="BO243" s="429" t="s">
        <v>1442</v>
      </c>
    </row>
    <row r="244" spans="1:67" outlineLevel="1">
      <c r="B244" s="54" t="str">
        <f>$B$195&amp;""</f>
        <v>Early</v>
      </c>
      <c r="C244" s="430">
        <f t="shared" si="129"/>
        <v>0</v>
      </c>
      <c r="D244" s="430">
        <f t="shared" si="129"/>
        <v>0</v>
      </c>
      <c r="E244" s="430">
        <f t="shared" si="129"/>
        <v>0</v>
      </c>
      <c r="F244" s="430">
        <f t="shared" si="129"/>
        <v>0</v>
      </c>
      <c r="G244" s="430">
        <f t="shared" si="129"/>
        <v>0</v>
      </c>
      <c r="H244" s="430">
        <f t="shared" si="129"/>
        <v>0</v>
      </c>
      <c r="I244" s="430">
        <f t="shared" si="129"/>
        <v>0</v>
      </c>
      <c r="J244" s="430">
        <f t="shared" si="129"/>
        <v>0</v>
      </c>
      <c r="K244" s="430">
        <f t="shared" si="129"/>
        <v>0</v>
      </c>
      <c r="L244" s="430">
        <f t="shared" si="129"/>
        <v>0</v>
      </c>
      <c r="M244" s="430">
        <f t="shared" si="129"/>
        <v>0</v>
      </c>
      <c r="N244" s="430">
        <f t="shared" si="129"/>
        <v>0</v>
      </c>
      <c r="O244" s="430">
        <f t="shared" si="129"/>
        <v>0</v>
      </c>
      <c r="P244" s="430">
        <f t="shared" si="129"/>
        <v>0</v>
      </c>
      <c r="Q244" s="430">
        <f t="shared" si="129"/>
        <v>0</v>
      </c>
      <c r="R244" s="446">
        <f t="shared" si="129"/>
        <v>0</v>
      </c>
      <c r="S244" s="456"/>
      <c r="T244" s="457"/>
      <c r="U244" s="457"/>
      <c r="V244" s="457"/>
      <c r="W244" s="457"/>
      <c r="X244" s="457"/>
      <c r="Y244" s="457"/>
      <c r="Z244" s="457"/>
      <c r="AA244" s="457"/>
      <c r="AB244" s="457"/>
      <c r="AC244" s="457"/>
      <c r="AD244" s="457"/>
      <c r="AE244" s="457"/>
      <c r="AF244" s="457"/>
      <c r="AG244" s="457"/>
      <c r="AH244" s="468"/>
      <c r="AI244" s="456"/>
      <c r="AJ244" s="457"/>
      <c r="AK244" s="457"/>
      <c r="AL244" s="457"/>
      <c r="AM244" s="457"/>
      <c r="AN244" s="457"/>
      <c r="AO244" s="457"/>
      <c r="AP244" s="457"/>
      <c r="AQ244" s="457"/>
      <c r="AR244" s="457"/>
      <c r="AS244" s="457"/>
      <c r="AT244" s="457"/>
      <c r="AU244" s="457"/>
      <c r="AV244" s="457"/>
      <c r="AW244" s="457"/>
      <c r="AX244" s="468"/>
      <c r="AY244" s="456"/>
      <c r="AZ244" s="457"/>
      <c r="BA244" s="457"/>
      <c r="BB244" s="457"/>
      <c r="BC244" s="457"/>
      <c r="BD244" s="457"/>
      <c r="BE244" s="457"/>
      <c r="BF244" s="457"/>
      <c r="BG244" s="457"/>
      <c r="BH244" s="457"/>
      <c r="BI244" s="457"/>
      <c r="BJ244" s="457"/>
      <c r="BK244" s="457"/>
      <c r="BL244" s="457"/>
      <c r="BM244" s="457"/>
      <c r="BN244" s="468"/>
      <c r="BO244" s="65"/>
    </row>
    <row r="245" spans="1:67" outlineLevel="1">
      <c r="B245" s="54" t="str">
        <f>$B$196&amp;""</f>
        <v>Middle</v>
      </c>
      <c r="C245" s="430">
        <f t="shared" si="129"/>
        <v>0</v>
      </c>
      <c r="D245" s="430">
        <f t="shared" si="129"/>
        <v>0</v>
      </c>
      <c r="E245" s="430">
        <f t="shared" si="129"/>
        <v>0</v>
      </c>
      <c r="F245" s="430">
        <f t="shared" si="129"/>
        <v>0</v>
      </c>
      <c r="G245" s="430">
        <f t="shared" si="129"/>
        <v>0</v>
      </c>
      <c r="H245" s="430">
        <f t="shared" si="129"/>
        <v>0</v>
      </c>
      <c r="I245" s="430">
        <f t="shared" si="129"/>
        <v>0</v>
      </c>
      <c r="J245" s="430">
        <f t="shared" si="129"/>
        <v>0</v>
      </c>
      <c r="K245" s="430">
        <f t="shared" si="129"/>
        <v>0</v>
      </c>
      <c r="L245" s="430">
        <f t="shared" si="129"/>
        <v>0</v>
      </c>
      <c r="M245" s="430">
        <f t="shared" si="129"/>
        <v>0</v>
      </c>
      <c r="N245" s="430">
        <f t="shared" si="129"/>
        <v>0</v>
      </c>
      <c r="O245" s="430">
        <f t="shared" si="129"/>
        <v>0</v>
      </c>
      <c r="P245" s="430">
        <f t="shared" si="129"/>
        <v>0</v>
      </c>
      <c r="Q245" s="430">
        <f t="shared" si="129"/>
        <v>0</v>
      </c>
      <c r="R245" s="446">
        <f t="shared" si="129"/>
        <v>0</v>
      </c>
      <c r="S245" s="456"/>
      <c r="T245" s="457"/>
      <c r="U245" s="457"/>
      <c r="V245" s="457"/>
      <c r="W245" s="457"/>
      <c r="X245" s="457"/>
      <c r="Y245" s="457"/>
      <c r="Z245" s="457"/>
      <c r="AA245" s="457"/>
      <c r="AB245" s="457"/>
      <c r="AC245" s="457"/>
      <c r="AD245" s="457"/>
      <c r="AE245" s="457"/>
      <c r="AF245" s="457"/>
      <c r="AG245" s="457"/>
      <c r="AH245" s="468"/>
      <c r="AI245" s="456"/>
      <c r="AJ245" s="457"/>
      <c r="AK245" s="457"/>
      <c r="AL245" s="457"/>
      <c r="AM245" s="457"/>
      <c r="AN245" s="457"/>
      <c r="AO245" s="457"/>
      <c r="AP245" s="457"/>
      <c r="AQ245" s="457"/>
      <c r="AR245" s="457"/>
      <c r="AS245" s="457"/>
      <c r="AT245" s="457"/>
      <c r="AU245" s="457"/>
      <c r="AV245" s="457"/>
      <c r="AW245" s="457"/>
      <c r="AX245" s="468"/>
      <c r="AY245" s="456"/>
      <c r="AZ245" s="457"/>
      <c r="BA245" s="457"/>
      <c r="BB245" s="457"/>
      <c r="BC245" s="457"/>
      <c r="BD245" s="457"/>
      <c r="BE245" s="457"/>
      <c r="BF245" s="457"/>
      <c r="BG245" s="457"/>
      <c r="BH245" s="457"/>
      <c r="BI245" s="457"/>
      <c r="BJ245" s="457"/>
      <c r="BK245" s="457"/>
      <c r="BL245" s="457"/>
      <c r="BM245" s="457"/>
      <c r="BN245" s="468"/>
      <c r="BO245" s="65"/>
    </row>
    <row r="246" spans="1:67" outlineLevel="1">
      <c r="B246" s="54" t="str">
        <f>$B$197&amp;""</f>
        <v>Late</v>
      </c>
      <c r="C246" s="430">
        <f t="shared" si="129"/>
        <v>0</v>
      </c>
      <c r="D246" s="430">
        <f t="shared" si="129"/>
        <v>0</v>
      </c>
      <c r="E246" s="430">
        <f t="shared" si="129"/>
        <v>0</v>
      </c>
      <c r="F246" s="430">
        <f t="shared" si="129"/>
        <v>0</v>
      </c>
      <c r="G246" s="430">
        <f t="shared" si="129"/>
        <v>0</v>
      </c>
      <c r="H246" s="430">
        <f t="shared" si="129"/>
        <v>0</v>
      </c>
      <c r="I246" s="430">
        <f t="shared" si="129"/>
        <v>0</v>
      </c>
      <c r="J246" s="430">
        <f t="shared" si="129"/>
        <v>0</v>
      </c>
      <c r="K246" s="430">
        <f t="shared" si="129"/>
        <v>0</v>
      </c>
      <c r="L246" s="430">
        <f t="shared" si="129"/>
        <v>0</v>
      </c>
      <c r="M246" s="430">
        <f t="shared" si="129"/>
        <v>0</v>
      </c>
      <c r="N246" s="430">
        <f t="shared" si="129"/>
        <v>0</v>
      </c>
      <c r="O246" s="430">
        <f t="shared" si="129"/>
        <v>0</v>
      </c>
      <c r="P246" s="430">
        <f t="shared" si="129"/>
        <v>0</v>
      </c>
      <c r="Q246" s="430">
        <f t="shared" si="129"/>
        <v>0</v>
      </c>
      <c r="R246" s="446">
        <f t="shared" si="129"/>
        <v>0</v>
      </c>
      <c r="S246" s="456"/>
      <c r="T246" s="457"/>
      <c r="U246" s="457"/>
      <c r="V246" s="457"/>
      <c r="W246" s="457"/>
      <c r="X246" s="457"/>
      <c r="Y246" s="457"/>
      <c r="Z246" s="457"/>
      <c r="AA246" s="457"/>
      <c r="AB246" s="457"/>
      <c r="AC246" s="457"/>
      <c r="AD246" s="457"/>
      <c r="AE246" s="457"/>
      <c r="AF246" s="457"/>
      <c r="AG246" s="457"/>
      <c r="AH246" s="468"/>
      <c r="AI246" s="456"/>
      <c r="AJ246" s="457"/>
      <c r="AK246" s="457"/>
      <c r="AL246" s="457"/>
      <c r="AM246" s="457"/>
      <c r="AN246" s="457"/>
      <c r="AO246" s="457"/>
      <c r="AP246" s="457"/>
      <c r="AQ246" s="457"/>
      <c r="AR246" s="457"/>
      <c r="AS246" s="457"/>
      <c r="AT246" s="457"/>
      <c r="AU246" s="457"/>
      <c r="AV246" s="457"/>
      <c r="AW246" s="457"/>
      <c r="AX246" s="468"/>
      <c r="AY246" s="456"/>
      <c r="AZ246" s="457"/>
      <c r="BA246" s="457"/>
      <c r="BB246" s="457"/>
      <c r="BC246" s="457"/>
      <c r="BD246" s="457"/>
      <c r="BE246" s="457"/>
      <c r="BF246" s="457"/>
      <c r="BG246" s="457"/>
      <c r="BH246" s="457"/>
      <c r="BI246" s="457"/>
      <c r="BJ246" s="457"/>
      <c r="BK246" s="457"/>
      <c r="BL246" s="457"/>
      <c r="BM246" s="457"/>
      <c r="BN246" s="468"/>
      <c r="BO246" s="65"/>
    </row>
    <row r="247" spans="1:67" outlineLevel="1">
      <c r="B247" s="54" t="s">
        <v>1589</v>
      </c>
      <c r="C247" s="430">
        <f t="shared" ref="C247:C249" si="130">CHOOSE(d.Region,S247,AI247,AY247)</f>
        <v>0</v>
      </c>
      <c r="D247" s="430">
        <f t="shared" ref="D247:D249" si="131">CHOOSE(d.Region,T247,AJ247,AZ247)</f>
        <v>0</v>
      </c>
      <c r="E247" s="430">
        <f t="shared" ref="E247:E249" si="132">CHOOSE(d.Region,U247,AK247,BA247)</f>
        <v>0</v>
      </c>
      <c r="F247" s="430">
        <f t="shared" ref="F247:F249" si="133">CHOOSE(d.Region,V247,AL247,BB247)</f>
        <v>0</v>
      </c>
      <c r="G247" s="430">
        <f t="shared" ref="G247:G249" si="134">CHOOSE(d.Region,W247,AM247,BC247)</f>
        <v>0</v>
      </c>
      <c r="H247" s="430">
        <f t="shared" ref="H247:H249" si="135">CHOOSE(d.Region,X247,AN247,BD247)</f>
        <v>0</v>
      </c>
      <c r="I247" s="430">
        <f t="shared" ref="I247:I249" si="136">CHOOSE(d.Region,Y247,AO247,BE247)</f>
        <v>0</v>
      </c>
      <c r="J247" s="430">
        <f t="shared" ref="J247:J249" si="137">CHOOSE(d.Region,Z247,AP247,BF247)</f>
        <v>0</v>
      </c>
      <c r="K247" s="430">
        <f t="shared" ref="K247:K249" si="138">CHOOSE(d.Region,AA247,AQ247,BG247)</f>
        <v>0</v>
      </c>
      <c r="L247" s="430">
        <f t="shared" ref="L247:L249" si="139">CHOOSE(d.Region,AB247,AR247,BH247)</f>
        <v>0</v>
      </c>
      <c r="M247" s="430">
        <f t="shared" ref="M247:M249" si="140">CHOOSE(d.Region,AC247,AS247,BI247)</f>
        <v>0</v>
      </c>
      <c r="N247" s="430">
        <f t="shared" ref="N247:N249" si="141">CHOOSE(d.Region,AD247,AT247,BJ247)</f>
        <v>0</v>
      </c>
      <c r="O247" s="430">
        <f t="shared" ref="O247:O249" si="142">CHOOSE(d.Region,AE247,AU247,BK247)</f>
        <v>0</v>
      </c>
      <c r="P247" s="430">
        <f t="shared" ref="P247:P249" si="143">CHOOSE(d.Region,AF247,AV247,BL247)</f>
        <v>0</v>
      </c>
      <c r="Q247" s="430">
        <f t="shared" ref="Q247:Q249" si="144">CHOOSE(d.Region,AG247,AW247,BM247)</f>
        <v>0</v>
      </c>
      <c r="R247" s="446">
        <f t="shared" ref="R247:R249" si="145">CHOOSE(d.Region,AH247,AX247,BN247)</f>
        <v>0</v>
      </c>
      <c r="S247" s="487"/>
      <c r="T247" s="488"/>
      <c r="U247" s="488"/>
      <c r="V247" s="488"/>
      <c r="W247" s="488"/>
      <c r="X247" s="488"/>
      <c r="Y247" s="488"/>
      <c r="Z247" s="488"/>
      <c r="AA247" s="488"/>
      <c r="AB247" s="488"/>
      <c r="AC247" s="488"/>
      <c r="AD247" s="488"/>
      <c r="AE247" s="488"/>
      <c r="AF247" s="488"/>
      <c r="AG247" s="488"/>
      <c r="AH247" s="489"/>
      <c r="AI247" s="487"/>
      <c r="AJ247" s="488"/>
      <c r="AK247" s="488"/>
      <c r="AL247" s="488"/>
      <c r="AM247" s="488"/>
      <c r="AN247" s="488"/>
      <c r="AO247" s="488"/>
      <c r="AP247" s="488"/>
      <c r="AQ247" s="488"/>
      <c r="AR247" s="488"/>
      <c r="AS247" s="488"/>
      <c r="AT247" s="488"/>
      <c r="AU247" s="488"/>
      <c r="AV247" s="488"/>
      <c r="AW247" s="488"/>
      <c r="AX247" s="489"/>
      <c r="AY247" s="487"/>
      <c r="AZ247" s="488"/>
      <c r="BA247" s="488"/>
      <c r="BB247" s="488"/>
      <c r="BC247" s="488"/>
      <c r="BD247" s="488"/>
      <c r="BE247" s="488"/>
      <c r="BF247" s="488"/>
      <c r="BG247" s="488"/>
      <c r="BH247" s="488"/>
      <c r="BI247" s="488"/>
      <c r="BJ247" s="488"/>
      <c r="BK247" s="488"/>
      <c r="BL247" s="488"/>
      <c r="BM247" s="488"/>
      <c r="BN247" s="489"/>
      <c r="BO247" s="65"/>
    </row>
    <row r="248" spans="1:67" outlineLevel="1">
      <c r="B248" s="54" t="str">
        <f t="shared" ref="B248" si="146">$B$199&amp;""</f>
        <v>7mo with 0% mated</v>
      </c>
      <c r="C248" s="430">
        <f t="shared" si="130"/>
        <v>0</v>
      </c>
      <c r="D248" s="430">
        <f t="shared" si="131"/>
        <v>0</v>
      </c>
      <c r="E248" s="430">
        <f t="shared" si="132"/>
        <v>0</v>
      </c>
      <c r="F248" s="430">
        <f t="shared" si="133"/>
        <v>0</v>
      </c>
      <c r="G248" s="430">
        <f t="shared" si="134"/>
        <v>0</v>
      </c>
      <c r="H248" s="430">
        <f t="shared" si="135"/>
        <v>0</v>
      </c>
      <c r="I248" s="430">
        <f t="shared" si="136"/>
        <v>0</v>
      </c>
      <c r="J248" s="430">
        <f t="shared" si="137"/>
        <v>0</v>
      </c>
      <c r="K248" s="430">
        <f t="shared" si="138"/>
        <v>0</v>
      </c>
      <c r="L248" s="430">
        <f t="shared" si="139"/>
        <v>0</v>
      </c>
      <c r="M248" s="430">
        <f t="shared" si="140"/>
        <v>0</v>
      </c>
      <c r="N248" s="430">
        <f t="shared" si="141"/>
        <v>0</v>
      </c>
      <c r="O248" s="430">
        <f t="shared" si="142"/>
        <v>0</v>
      </c>
      <c r="P248" s="430">
        <f t="shared" si="143"/>
        <v>0</v>
      </c>
      <c r="Q248" s="430">
        <f t="shared" si="144"/>
        <v>0</v>
      </c>
      <c r="R248" s="446">
        <f t="shared" si="145"/>
        <v>0</v>
      </c>
      <c r="S248" s="487"/>
      <c r="T248" s="488"/>
      <c r="U248" s="488"/>
      <c r="V248" s="488"/>
      <c r="W248" s="488"/>
      <c r="X248" s="488"/>
      <c r="Y248" s="488"/>
      <c r="Z248" s="488"/>
      <c r="AA248" s="488"/>
      <c r="AB248" s="488"/>
      <c r="AC248" s="488"/>
      <c r="AD248" s="488"/>
      <c r="AE248" s="488"/>
      <c r="AF248" s="488"/>
      <c r="AG248" s="488"/>
      <c r="AH248" s="489"/>
      <c r="AI248" s="487"/>
      <c r="AJ248" s="488"/>
      <c r="AK248" s="488"/>
      <c r="AL248" s="488"/>
      <c r="AM248" s="488"/>
      <c r="AN248" s="488"/>
      <c r="AO248" s="488"/>
      <c r="AP248" s="488"/>
      <c r="AQ248" s="488"/>
      <c r="AR248" s="488"/>
      <c r="AS248" s="488"/>
      <c r="AT248" s="488"/>
      <c r="AU248" s="488"/>
      <c r="AV248" s="488"/>
      <c r="AW248" s="488"/>
      <c r="AX248" s="489"/>
      <c r="AY248" s="487"/>
      <c r="AZ248" s="488"/>
      <c r="BA248" s="488"/>
      <c r="BB248" s="488"/>
      <c r="BC248" s="488"/>
      <c r="BD248" s="488"/>
      <c r="BE248" s="488"/>
      <c r="BF248" s="488"/>
      <c r="BG248" s="488"/>
      <c r="BH248" s="488"/>
      <c r="BI248" s="488"/>
      <c r="BJ248" s="488"/>
      <c r="BK248" s="488"/>
      <c r="BL248" s="488"/>
      <c r="BM248" s="488"/>
      <c r="BN248" s="489"/>
      <c r="BO248" s="65"/>
    </row>
    <row r="249" spans="1:67" outlineLevel="1">
      <c r="B249" s="54" t="s">
        <v>1749</v>
      </c>
      <c r="C249" s="430">
        <f t="shared" si="130"/>
        <v>0</v>
      </c>
      <c r="D249" s="430">
        <f t="shared" si="131"/>
        <v>0</v>
      </c>
      <c r="E249" s="430">
        <f t="shared" si="132"/>
        <v>0</v>
      </c>
      <c r="F249" s="430">
        <f t="shared" si="133"/>
        <v>0</v>
      </c>
      <c r="G249" s="430">
        <f t="shared" si="134"/>
        <v>0</v>
      </c>
      <c r="H249" s="430">
        <f t="shared" si="135"/>
        <v>0</v>
      </c>
      <c r="I249" s="430">
        <f t="shared" si="136"/>
        <v>0</v>
      </c>
      <c r="J249" s="430">
        <f t="shared" si="137"/>
        <v>0</v>
      </c>
      <c r="K249" s="430">
        <f t="shared" si="138"/>
        <v>0</v>
      </c>
      <c r="L249" s="430">
        <f t="shared" si="139"/>
        <v>0</v>
      </c>
      <c r="M249" s="430">
        <f t="shared" si="140"/>
        <v>0</v>
      </c>
      <c r="N249" s="430">
        <f t="shared" si="141"/>
        <v>0</v>
      </c>
      <c r="O249" s="430">
        <f t="shared" si="142"/>
        <v>0</v>
      </c>
      <c r="P249" s="430">
        <f t="shared" si="143"/>
        <v>0</v>
      </c>
      <c r="Q249" s="430">
        <f t="shared" si="144"/>
        <v>0</v>
      </c>
      <c r="R249" s="446">
        <f t="shared" si="145"/>
        <v>0</v>
      </c>
      <c r="S249" s="487"/>
      <c r="T249" s="488"/>
      <c r="U249" s="488"/>
      <c r="V249" s="488"/>
      <c r="W249" s="488"/>
      <c r="X249" s="488"/>
      <c r="Y249" s="488"/>
      <c r="Z249" s="488"/>
      <c r="AA249" s="488"/>
      <c r="AB249" s="488"/>
      <c r="AC249" s="488"/>
      <c r="AD249" s="488"/>
      <c r="AE249" s="488"/>
      <c r="AF249" s="488"/>
      <c r="AG249" s="488"/>
      <c r="AH249" s="489"/>
      <c r="AI249" s="487"/>
      <c r="AJ249" s="488"/>
      <c r="AK249" s="488"/>
      <c r="AL249" s="488"/>
      <c r="AM249" s="488"/>
      <c r="AN249" s="488"/>
      <c r="AO249" s="488"/>
      <c r="AP249" s="488"/>
      <c r="AQ249" s="488"/>
      <c r="AR249" s="488"/>
      <c r="AS249" s="488"/>
      <c r="AT249" s="488"/>
      <c r="AU249" s="488"/>
      <c r="AV249" s="488"/>
      <c r="AW249" s="488"/>
      <c r="AX249" s="489"/>
      <c r="AY249" s="487"/>
      <c r="AZ249" s="488"/>
      <c r="BA249" s="488"/>
      <c r="BB249" s="488"/>
      <c r="BC249" s="488"/>
      <c r="BD249" s="488"/>
      <c r="BE249" s="488"/>
      <c r="BF249" s="488"/>
      <c r="BG249" s="488"/>
      <c r="BH249" s="488"/>
      <c r="BI249" s="488"/>
      <c r="BJ249" s="488"/>
      <c r="BK249" s="488"/>
      <c r="BL249" s="488"/>
      <c r="BM249" s="488"/>
      <c r="BN249" s="489"/>
      <c r="BO249" s="65"/>
    </row>
    <row r="250" spans="1:67" outlineLevel="1">
      <c r="B250" s="54" t="s">
        <v>1114</v>
      </c>
      <c r="C250" s="431">
        <f t="shared" si="129"/>
        <v>0</v>
      </c>
      <c r="D250" s="431">
        <f t="shared" si="129"/>
        <v>0</v>
      </c>
      <c r="E250" s="431">
        <f t="shared" si="129"/>
        <v>0</v>
      </c>
      <c r="F250" s="431">
        <f t="shared" si="129"/>
        <v>0</v>
      </c>
      <c r="G250" s="431">
        <f t="shared" si="129"/>
        <v>0</v>
      </c>
      <c r="H250" s="431">
        <f t="shared" si="129"/>
        <v>0</v>
      </c>
      <c r="I250" s="431">
        <f t="shared" si="129"/>
        <v>0</v>
      </c>
      <c r="J250" s="431">
        <f t="shared" si="129"/>
        <v>0</v>
      </c>
      <c r="K250" s="431">
        <f t="shared" si="129"/>
        <v>0</v>
      </c>
      <c r="L250" s="431">
        <f t="shared" si="129"/>
        <v>0</v>
      </c>
      <c r="M250" s="431">
        <f t="shared" si="129"/>
        <v>0</v>
      </c>
      <c r="N250" s="431">
        <f t="shared" si="129"/>
        <v>0</v>
      </c>
      <c r="O250" s="431">
        <f t="shared" si="129"/>
        <v>0</v>
      </c>
      <c r="P250" s="431">
        <f t="shared" si="129"/>
        <v>0</v>
      </c>
      <c r="Q250" s="431">
        <f t="shared" si="129"/>
        <v>0</v>
      </c>
      <c r="R250" s="447">
        <f t="shared" si="129"/>
        <v>0</v>
      </c>
      <c r="S250" s="508"/>
      <c r="T250" s="509"/>
      <c r="U250" s="509"/>
      <c r="V250" s="509"/>
      <c r="W250" s="509"/>
      <c r="X250" s="509"/>
      <c r="Y250" s="509"/>
      <c r="Z250" s="509"/>
      <c r="AA250" s="509"/>
      <c r="AB250" s="509"/>
      <c r="AC250" s="509"/>
      <c r="AD250" s="509"/>
      <c r="AE250" s="509"/>
      <c r="AF250" s="509"/>
      <c r="AG250" s="509"/>
      <c r="AH250" s="510"/>
      <c r="AI250" s="508"/>
      <c r="AJ250" s="509"/>
      <c r="AK250" s="509"/>
      <c r="AL250" s="509"/>
      <c r="AM250" s="509"/>
      <c r="AN250" s="509"/>
      <c r="AO250" s="509"/>
      <c r="AP250" s="509"/>
      <c r="AQ250" s="509"/>
      <c r="AR250" s="509"/>
      <c r="AS250" s="509"/>
      <c r="AT250" s="509"/>
      <c r="AU250" s="509"/>
      <c r="AV250" s="509"/>
      <c r="AW250" s="509"/>
      <c r="AX250" s="510"/>
      <c r="AY250" s="508"/>
      <c r="AZ250" s="509"/>
      <c r="BA250" s="509"/>
      <c r="BB250" s="509"/>
      <c r="BC250" s="509"/>
      <c r="BD250" s="509"/>
      <c r="BE250" s="509"/>
      <c r="BF250" s="509"/>
      <c r="BG250" s="509"/>
      <c r="BH250" s="509"/>
      <c r="BI250" s="509"/>
      <c r="BJ250" s="509"/>
      <c r="BK250" s="509"/>
      <c r="BL250" s="509"/>
      <c r="BM250" s="509"/>
      <c r="BN250" s="510"/>
      <c r="BO250" s="65"/>
    </row>
    <row r="251" spans="1:67" ht="24.75">
      <c r="B251" s="53" t="str">
        <f>"Timing 2 - Join to mid preg
"&amp;$B$194&amp;""</f>
        <v>Timing 2 - Join to mid preg
Standard (7mo)</v>
      </c>
      <c r="C251" s="428">
        <f t="shared" si="129"/>
        <v>0</v>
      </c>
      <c r="D251" s="428">
        <f t="shared" si="129"/>
        <v>0</v>
      </c>
      <c r="E251" s="428">
        <f t="shared" si="129"/>
        <v>0</v>
      </c>
      <c r="F251" s="428">
        <f t="shared" si="129"/>
        <v>0</v>
      </c>
      <c r="G251" s="428">
        <f t="shared" si="129"/>
        <v>0</v>
      </c>
      <c r="H251" s="428">
        <f t="shared" si="129"/>
        <v>0</v>
      </c>
      <c r="I251" s="428">
        <f t="shared" si="129"/>
        <v>0</v>
      </c>
      <c r="J251" s="428">
        <f t="shared" si="129"/>
        <v>0</v>
      </c>
      <c r="K251" s="428">
        <f t="shared" si="129"/>
        <v>0</v>
      </c>
      <c r="L251" s="428">
        <f t="shared" si="129"/>
        <v>0</v>
      </c>
      <c r="M251" s="428">
        <f t="shared" si="129"/>
        <v>0</v>
      </c>
      <c r="N251" s="428">
        <f t="shared" si="129"/>
        <v>0</v>
      </c>
      <c r="O251" s="428">
        <f t="shared" si="129"/>
        <v>0</v>
      </c>
      <c r="P251" s="428">
        <f t="shared" si="129"/>
        <v>0</v>
      </c>
      <c r="Q251" s="428">
        <f t="shared" si="129"/>
        <v>0</v>
      </c>
      <c r="R251" s="445">
        <f t="shared" si="129"/>
        <v>0</v>
      </c>
      <c r="S251" s="455"/>
      <c r="T251" s="324"/>
      <c r="U251" s="324"/>
      <c r="V251" s="324"/>
      <c r="W251" s="324"/>
      <c r="X251" s="324"/>
      <c r="Y251" s="324"/>
      <c r="Z251" s="324"/>
      <c r="AA251" s="324"/>
      <c r="AB251" s="324"/>
      <c r="AC251" s="324"/>
      <c r="AD251" s="324"/>
      <c r="AE251" s="324"/>
      <c r="AF251" s="324"/>
      <c r="AG251" s="324"/>
      <c r="AH251" s="467"/>
      <c r="AI251" s="455"/>
      <c r="AJ251" s="324"/>
      <c r="AK251" s="324"/>
      <c r="AL251" s="324"/>
      <c r="AM251" s="324"/>
      <c r="AN251" s="324"/>
      <c r="AO251" s="324"/>
      <c r="AP251" s="324"/>
      <c r="AQ251" s="324"/>
      <c r="AR251" s="324"/>
      <c r="AS251" s="324"/>
      <c r="AT251" s="324"/>
      <c r="AU251" s="324"/>
      <c r="AV251" s="324"/>
      <c r="AW251" s="324"/>
      <c r="AX251" s="467"/>
      <c r="AY251" s="455"/>
      <c r="AZ251" s="324"/>
      <c r="BA251" s="324"/>
      <c r="BB251" s="324"/>
      <c r="BC251" s="324"/>
      <c r="BD251" s="324"/>
      <c r="BE251" s="324"/>
      <c r="BF251" s="324"/>
      <c r="BG251" s="324"/>
      <c r="BH251" s="324"/>
      <c r="BI251" s="324"/>
      <c r="BJ251" s="324"/>
      <c r="BK251" s="324"/>
      <c r="BL251" s="324"/>
      <c r="BM251" s="324"/>
      <c r="BN251" s="467"/>
      <c r="BO251" s="429" t="s">
        <v>1442</v>
      </c>
    </row>
    <row r="252" spans="1:67">
      <c r="B252" s="54" t="str">
        <f t="shared" ref="B252" si="147">$B$195&amp;""</f>
        <v>Early</v>
      </c>
      <c r="C252" s="430">
        <f t="shared" si="129"/>
        <v>0</v>
      </c>
      <c r="D252" s="430">
        <f t="shared" si="129"/>
        <v>0</v>
      </c>
      <c r="E252" s="430">
        <f t="shared" si="129"/>
        <v>0</v>
      </c>
      <c r="F252" s="430">
        <f t="shared" si="129"/>
        <v>0</v>
      </c>
      <c r="G252" s="430">
        <f t="shared" si="129"/>
        <v>0</v>
      </c>
      <c r="H252" s="430">
        <f t="shared" si="129"/>
        <v>0</v>
      </c>
      <c r="I252" s="430">
        <f t="shared" si="129"/>
        <v>0</v>
      </c>
      <c r="J252" s="430">
        <f t="shared" si="129"/>
        <v>0</v>
      </c>
      <c r="K252" s="430">
        <f t="shared" si="129"/>
        <v>0</v>
      </c>
      <c r="L252" s="430">
        <f t="shared" si="129"/>
        <v>0</v>
      </c>
      <c r="M252" s="430">
        <f t="shared" si="129"/>
        <v>0</v>
      </c>
      <c r="N252" s="430">
        <f t="shared" si="129"/>
        <v>0</v>
      </c>
      <c r="O252" s="430">
        <f t="shared" si="129"/>
        <v>0</v>
      </c>
      <c r="P252" s="430">
        <f t="shared" si="129"/>
        <v>0</v>
      </c>
      <c r="Q252" s="430">
        <f t="shared" si="129"/>
        <v>0</v>
      </c>
      <c r="R252" s="446">
        <f t="shared" si="129"/>
        <v>0</v>
      </c>
      <c r="S252" s="456"/>
      <c r="T252" s="457"/>
      <c r="U252" s="457"/>
      <c r="V252" s="457"/>
      <c r="W252" s="457"/>
      <c r="X252" s="457"/>
      <c r="Y252" s="457"/>
      <c r="Z252" s="457"/>
      <c r="AA252" s="457"/>
      <c r="AB252" s="457"/>
      <c r="AC252" s="457"/>
      <c r="AD252" s="457"/>
      <c r="AE252" s="457"/>
      <c r="AF252" s="457"/>
      <c r="AG252" s="457"/>
      <c r="AH252" s="468"/>
      <c r="AI252" s="456"/>
      <c r="AJ252" s="457"/>
      <c r="AK252" s="457"/>
      <c r="AL252" s="457"/>
      <c r="AM252" s="457"/>
      <c r="AN252" s="457"/>
      <c r="AO252" s="457"/>
      <c r="AP252" s="457"/>
      <c r="AQ252" s="457"/>
      <c r="AR252" s="457"/>
      <c r="AS252" s="457"/>
      <c r="AT252" s="457"/>
      <c r="AU252" s="457"/>
      <c r="AV252" s="457"/>
      <c r="AW252" s="457"/>
      <c r="AX252" s="468"/>
      <c r="AY252" s="456"/>
      <c r="AZ252" s="457"/>
      <c r="BA252" s="457"/>
      <c r="BB252" s="457"/>
      <c r="BC252" s="457"/>
      <c r="BD252" s="457"/>
      <c r="BE252" s="457"/>
      <c r="BF252" s="457"/>
      <c r="BG252" s="457"/>
      <c r="BH252" s="457"/>
      <c r="BI252" s="457"/>
      <c r="BJ252" s="457"/>
      <c r="BK252" s="457"/>
      <c r="BL252" s="457"/>
      <c r="BM252" s="457"/>
      <c r="BN252" s="468"/>
      <c r="BO252" s="65"/>
    </row>
    <row r="253" spans="1:67">
      <c r="B253" s="54" t="str">
        <f t="shared" ref="B253" si="148">$B$196&amp;""</f>
        <v>Middle</v>
      </c>
      <c r="C253" s="430">
        <f t="shared" si="129"/>
        <v>0</v>
      </c>
      <c r="D253" s="430">
        <f t="shared" si="129"/>
        <v>0</v>
      </c>
      <c r="E253" s="430">
        <f t="shared" si="129"/>
        <v>0</v>
      </c>
      <c r="F253" s="430">
        <f t="shared" si="129"/>
        <v>0</v>
      </c>
      <c r="G253" s="430">
        <f t="shared" si="129"/>
        <v>0</v>
      </c>
      <c r="H253" s="430">
        <f t="shared" si="129"/>
        <v>0</v>
      </c>
      <c r="I253" s="430">
        <f t="shared" si="129"/>
        <v>0</v>
      </c>
      <c r="J253" s="430">
        <f t="shared" si="129"/>
        <v>0</v>
      </c>
      <c r="K253" s="430">
        <f t="shared" si="129"/>
        <v>0</v>
      </c>
      <c r="L253" s="430">
        <f t="shared" si="129"/>
        <v>0</v>
      </c>
      <c r="M253" s="430">
        <f t="shared" si="129"/>
        <v>0</v>
      </c>
      <c r="N253" s="430">
        <f t="shared" si="129"/>
        <v>0</v>
      </c>
      <c r="O253" s="430">
        <f t="shared" si="129"/>
        <v>0</v>
      </c>
      <c r="P253" s="430">
        <f t="shared" si="129"/>
        <v>0</v>
      </c>
      <c r="Q253" s="430">
        <f t="shared" si="129"/>
        <v>0</v>
      </c>
      <c r="R253" s="446">
        <f t="shared" si="129"/>
        <v>0</v>
      </c>
      <c r="S253" s="456"/>
      <c r="T253" s="457"/>
      <c r="U253" s="457"/>
      <c r="V253" s="457"/>
      <c r="W253" s="457"/>
      <c r="X253" s="457"/>
      <c r="Y253" s="457"/>
      <c r="Z253" s="457"/>
      <c r="AA253" s="457"/>
      <c r="AB253" s="457"/>
      <c r="AC253" s="457"/>
      <c r="AD253" s="457"/>
      <c r="AE253" s="457"/>
      <c r="AF253" s="457"/>
      <c r="AG253" s="457"/>
      <c r="AH253" s="468"/>
      <c r="AI253" s="456"/>
      <c r="AJ253" s="457"/>
      <c r="AK253" s="457"/>
      <c r="AL253" s="457"/>
      <c r="AM253" s="457"/>
      <c r="AN253" s="457"/>
      <c r="AO253" s="457"/>
      <c r="AP253" s="457"/>
      <c r="AQ253" s="457"/>
      <c r="AR253" s="457"/>
      <c r="AS253" s="457"/>
      <c r="AT253" s="457"/>
      <c r="AU253" s="457"/>
      <c r="AV253" s="457"/>
      <c r="AW253" s="457"/>
      <c r="AX253" s="468"/>
      <c r="AY253" s="456"/>
      <c r="AZ253" s="457"/>
      <c r="BA253" s="457"/>
      <c r="BB253" s="457"/>
      <c r="BC253" s="457"/>
      <c r="BD253" s="457"/>
      <c r="BE253" s="457"/>
      <c r="BF253" s="457"/>
      <c r="BG253" s="457"/>
      <c r="BH253" s="457"/>
      <c r="BI253" s="457"/>
      <c r="BJ253" s="457"/>
      <c r="BK253" s="457"/>
      <c r="BL253" s="457"/>
      <c r="BM253" s="457"/>
      <c r="BN253" s="468"/>
      <c r="BO253" s="65"/>
    </row>
    <row r="254" spans="1:67">
      <c r="B254" s="54" t="str">
        <f t="shared" ref="B254" si="149">$B$197&amp;""</f>
        <v>Late</v>
      </c>
      <c r="C254" s="430">
        <f t="shared" si="129"/>
        <v>0</v>
      </c>
      <c r="D254" s="430">
        <f t="shared" si="129"/>
        <v>0</v>
      </c>
      <c r="E254" s="430">
        <f t="shared" si="129"/>
        <v>0</v>
      </c>
      <c r="F254" s="430">
        <f t="shared" si="129"/>
        <v>0</v>
      </c>
      <c r="G254" s="430">
        <f t="shared" si="129"/>
        <v>0</v>
      </c>
      <c r="H254" s="430">
        <f t="shared" si="129"/>
        <v>0</v>
      </c>
      <c r="I254" s="430">
        <f t="shared" si="129"/>
        <v>0</v>
      </c>
      <c r="J254" s="430">
        <f t="shared" si="129"/>
        <v>0</v>
      </c>
      <c r="K254" s="430">
        <f t="shared" si="129"/>
        <v>0</v>
      </c>
      <c r="L254" s="430">
        <f t="shared" si="129"/>
        <v>0</v>
      </c>
      <c r="M254" s="430">
        <f t="shared" si="129"/>
        <v>0</v>
      </c>
      <c r="N254" s="430">
        <f t="shared" si="129"/>
        <v>0</v>
      </c>
      <c r="O254" s="430">
        <f t="shared" si="129"/>
        <v>0</v>
      </c>
      <c r="P254" s="430">
        <f t="shared" si="129"/>
        <v>0</v>
      </c>
      <c r="Q254" s="430">
        <f t="shared" si="129"/>
        <v>0</v>
      </c>
      <c r="R254" s="446">
        <f t="shared" si="129"/>
        <v>0</v>
      </c>
      <c r="S254" s="456"/>
      <c r="T254" s="457"/>
      <c r="U254" s="457"/>
      <c r="V254" s="457"/>
      <c r="W254" s="457"/>
      <c r="X254" s="457"/>
      <c r="Y254" s="457"/>
      <c r="Z254" s="457"/>
      <c r="AA254" s="457"/>
      <c r="AB254" s="457"/>
      <c r="AC254" s="457"/>
      <c r="AD254" s="457"/>
      <c r="AE254" s="457"/>
      <c r="AF254" s="457"/>
      <c r="AG254" s="457"/>
      <c r="AH254" s="468"/>
      <c r="AI254" s="456"/>
      <c r="AJ254" s="457"/>
      <c r="AK254" s="457"/>
      <c r="AL254" s="457"/>
      <c r="AM254" s="457"/>
      <c r="AN254" s="457"/>
      <c r="AO254" s="457"/>
      <c r="AP254" s="457"/>
      <c r="AQ254" s="457"/>
      <c r="AR254" s="457"/>
      <c r="AS254" s="457"/>
      <c r="AT254" s="457"/>
      <c r="AU254" s="457"/>
      <c r="AV254" s="457"/>
      <c r="AW254" s="457"/>
      <c r="AX254" s="468"/>
      <c r="AY254" s="456"/>
      <c r="AZ254" s="457"/>
      <c r="BA254" s="457"/>
      <c r="BB254" s="457"/>
      <c r="BC254" s="457"/>
      <c r="BD254" s="457"/>
      <c r="BE254" s="457"/>
      <c r="BF254" s="457"/>
      <c r="BG254" s="457"/>
      <c r="BH254" s="457"/>
      <c r="BI254" s="457"/>
      <c r="BJ254" s="457"/>
      <c r="BK254" s="457"/>
      <c r="BL254" s="457"/>
      <c r="BM254" s="457"/>
      <c r="BN254" s="468"/>
      <c r="BO254" s="65"/>
    </row>
    <row r="255" spans="1:67">
      <c r="B255" s="54" t="s">
        <v>978</v>
      </c>
      <c r="C255" s="430">
        <f t="shared" ref="C255:C257" si="150">CHOOSE(d.Region,S255,AI255,AY255)</f>
        <v>0</v>
      </c>
      <c r="D255" s="430">
        <f t="shared" ref="D255:D257" si="151">CHOOSE(d.Region,T255,AJ255,AZ255)</f>
        <v>0</v>
      </c>
      <c r="E255" s="430">
        <f t="shared" ref="E255:E257" si="152">CHOOSE(d.Region,U255,AK255,BA255)</f>
        <v>0</v>
      </c>
      <c r="F255" s="430">
        <f t="shared" ref="F255:F257" si="153">CHOOSE(d.Region,V255,AL255,BB255)</f>
        <v>0</v>
      </c>
      <c r="G255" s="430">
        <f t="shared" ref="G255:G257" si="154">CHOOSE(d.Region,W255,AM255,BC255)</f>
        <v>0</v>
      </c>
      <c r="H255" s="430">
        <f t="shared" ref="H255:H257" si="155">CHOOSE(d.Region,X255,AN255,BD255)</f>
        <v>0</v>
      </c>
      <c r="I255" s="430">
        <f t="shared" ref="I255:I257" si="156">CHOOSE(d.Region,Y255,AO255,BE255)</f>
        <v>0</v>
      </c>
      <c r="J255" s="430">
        <f t="shared" ref="J255:J257" si="157">CHOOSE(d.Region,Z255,AP255,BF255)</f>
        <v>0</v>
      </c>
      <c r="K255" s="430">
        <f t="shared" ref="K255:K257" si="158">CHOOSE(d.Region,AA255,AQ255,BG255)</f>
        <v>0</v>
      </c>
      <c r="L255" s="430">
        <f t="shared" ref="L255:L257" si="159">CHOOSE(d.Region,AB255,AR255,BH255)</f>
        <v>0</v>
      </c>
      <c r="M255" s="430">
        <f t="shared" ref="M255:M257" si="160">CHOOSE(d.Region,AC255,AS255,BI255)</f>
        <v>0</v>
      </c>
      <c r="N255" s="430">
        <f t="shared" ref="N255:N257" si="161">CHOOSE(d.Region,AD255,AT255,BJ255)</f>
        <v>0</v>
      </c>
      <c r="O255" s="430">
        <f t="shared" ref="O255:O257" si="162">CHOOSE(d.Region,AE255,AU255,BK255)</f>
        <v>0</v>
      </c>
      <c r="P255" s="430">
        <f t="shared" ref="P255:P257" si="163">CHOOSE(d.Region,AF255,AV255,BL255)</f>
        <v>0</v>
      </c>
      <c r="Q255" s="430">
        <f t="shared" ref="Q255:Q257" si="164">CHOOSE(d.Region,AG255,AW255,BM255)</f>
        <v>0</v>
      </c>
      <c r="R255" s="446">
        <f t="shared" ref="R255:R257" si="165">CHOOSE(d.Region,AH255,AX255,BN255)</f>
        <v>0</v>
      </c>
      <c r="S255" s="487"/>
      <c r="T255" s="488"/>
      <c r="U255" s="488"/>
      <c r="V255" s="488"/>
      <c r="W255" s="488"/>
      <c r="X255" s="488"/>
      <c r="Y255" s="488"/>
      <c r="Z255" s="488"/>
      <c r="AA255" s="488"/>
      <c r="AB255" s="488"/>
      <c r="AC255" s="488"/>
      <c r="AD255" s="488"/>
      <c r="AE255" s="488"/>
      <c r="AF255" s="488"/>
      <c r="AG255" s="488"/>
      <c r="AH255" s="489"/>
      <c r="AI255" s="487"/>
      <c r="AJ255" s="488"/>
      <c r="AK255" s="488"/>
      <c r="AL255" s="488"/>
      <c r="AM255" s="488"/>
      <c r="AN255" s="488"/>
      <c r="AO255" s="488"/>
      <c r="AP255" s="488"/>
      <c r="AQ255" s="488"/>
      <c r="AR255" s="488"/>
      <c r="AS255" s="488"/>
      <c r="AT255" s="488"/>
      <c r="AU255" s="488"/>
      <c r="AV255" s="488"/>
      <c r="AW255" s="488"/>
      <c r="AX255" s="489"/>
      <c r="AY255" s="487"/>
      <c r="AZ255" s="488"/>
      <c r="BA255" s="488"/>
      <c r="BB255" s="488"/>
      <c r="BC255" s="488"/>
      <c r="BD255" s="488"/>
      <c r="BE255" s="488"/>
      <c r="BF255" s="488"/>
      <c r="BG255" s="488"/>
      <c r="BH255" s="488"/>
      <c r="BI255" s="488"/>
      <c r="BJ255" s="488"/>
      <c r="BK255" s="488"/>
      <c r="BL255" s="488"/>
      <c r="BM255" s="488"/>
      <c r="BN255" s="489"/>
      <c r="BO255" s="65"/>
    </row>
    <row r="256" spans="1:67">
      <c r="B256" s="54" t="str">
        <f t="shared" ref="B256" si="166">$B$199&amp;""</f>
        <v>7mo with 0% mated</v>
      </c>
      <c r="C256" s="430">
        <f t="shared" si="150"/>
        <v>0</v>
      </c>
      <c r="D256" s="430">
        <f t="shared" si="151"/>
        <v>0</v>
      </c>
      <c r="E256" s="430">
        <f t="shared" si="152"/>
        <v>0</v>
      </c>
      <c r="F256" s="430">
        <f t="shared" si="153"/>
        <v>0</v>
      </c>
      <c r="G256" s="430">
        <f t="shared" si="154"/>
        <v>0</v>
      </c>
      <c r="H256" s="430">
        <f t="shared" si="155"/>
        <v>0</v>
      </c>
      <c r="I256" s="430">
        <f t="shared" si="156"/>
        <v>0</v>
      </c>
      <c r="J256" s="430">
        <f t="shared" si="157"/>
        <v>0</v>
      </c>
      <c r="K256" s="430">
        <f t="shared" si="158"/>
        <v>0</v>
      </c>
      <c r="L256" s="430">
        <f t="shared" si="159"/>
        <v>0</v>
      </c>
      <c r="M256" s="430">
        <f t="shared" si="160"/>
        <v>0</v>
      </c>
      <c r="N256" s="430">
        <f t="shared" si="161"/>
        <v>0</v>
      </c>
      <c r="O256" s="430">
        <f t="shared" si="162"/>
        <v>0</v>
      </c>
      <c r="P256" s="430">
        <f t="shared" si="163"/>
        <v>0</v>
      </c>
      <c r="Q256" s="430">
        <f t="shared" si="164"/>
        <v>0</v>
      </c>
      <c r="R256" s="446">
        <f t="shared" si="165"/>
        <v>0</v>
      </c>
      <c r="S256" s="487"/>
      <c r="T256" s="488"/>
      <c r="U256" s="488"/>
      <c r="V256" s="488"/>
      <c r="W256" s="488"/>
      <c r="X256" s="488"/>
      <c r="Y256" s="488"/>
      <c r="Z256" s="488"/>
      <c r="AA256" s="488"/>
      <c r="AB256" s="488"/>
      <c r="AC256" s="488"/>
      <c r="AD256" s="488"/>
      <c r="AE256" s="488"/>
      <c r="AF256" s="488"/>
      <c r="AG256" s="488"/>
      <c r="AH256" s="489"/>
      <c r="AI256" s="487"/>
      <c r="AJ256" s="488"/>
      <c r="AK256" s="488"/>
      <c r="AL256" s="488"/>
      <c r="AM256" s="488"/>
      <c r="AN256" s="488"/>
      <c r="AO256" s="488"/>
      <c r="AP256" s="488"/>
      <c r="AQ256" s="488"/>
      <c r="AR256" s="488"/>
      <c r="AS256" s="488"/>
      <c r="AT256" s="488"/>
      <c r="AU256" s="488"/>
      <c r="AV256" s="488"/>
      <c r="AW256" s="488"/>
      <c r="AX256" s="489"/>
      <c r="AY256" s="487"/>
      <c r="AZ256" s="488"/>
      <c r="BA256" s="488"/>
      <c r="BB256" s="488"/>
      <c r="BC256" s="488"/>
      <c r="BD256" s="488"/>
      <c r="BE256" s="488"/>
      <c r="BF256" s="488"/>
      <c r="BG256" s="488"/>
      <c r="BH256" s="488"/>
      <c r="BI256" s="488"/>
      <c r="BJ256" s="488"/>
      <c r="BK256" s="488"/>
      <c r="BL256" s="488"/>
      <c r="BM256" s="488"/>
      <c r="BN256" s="489"/>
      <c r="BO256" s="65"/>
    </row>
    <row r="257" spans="1:67">
      <c r="B257" s="54" t="s">
        <v>1749</v>
      </c>
      <c r="C257" s="430">
        <f t="shared" si="150"/>
        <v>0</v>
      </c>
      <c r="D257" s="430">
        <f t="shared" si="151"/>
        <v>0</v>
      </c>
      <c r="E257" s="430">
        <f t="shared" si="152"/>
        <v>0</v>
      </c>
      <c r="F257" s="430">
        <f t="shared" si="153"/>
        <v>0</v>
      </c>
      <c r="G257" s="430">
        <f t="shared" si="154"/>
        <v>0</v>
      </c>
      <c r="H257" s="430">
        <f t="shared" si="155"/>
        <v>0</v>
      </c>
      <c r="I257" s="430">
        <f t="shared" si="156"/>
        <v>0</v>
      </c>
      <c r="J257" s="430">
        <f t="shared" si="157"/>
        <v>0</v>
      </c>
      <c r="K257" s="430">
        <f t="shared" si="158"/>
        <v>0</v>
      </c>
      <c r="L257" s="430">
        <f t="shared" si="159"/>
        <v>0</v>
      </c>
      <c r="M257" s="430">
        <f t="shared" si="160"/>
        <v>0</v>
      </c>
      <c r="N257" s="430">
        <f t="shared" si="161"/>
        <v>0</v>
      </c>
      <c r="O257" s="430">
        <f t="shared" si="162"/>
        <v>0</v>
      </c>
      <c r="P257" s="430">
        <f t="shared" si="163"/>
        <v>0</v>
      </c>
      <c r="Q257" s="430">
        <f t="shared" si="164"/>
        <v>0</v>
      </c>
      <c r="R257" s="446">
        <f t="shared" si="165"/>
        <v>0</v>
      </c>
      <c r="S257" s="487"/>
      <c r="T257" s="488"/>
      <c r="U257" s="488"/>
      <c r="V257" s="488"/>
      <c r="W257" s="488"/>
      <c r="X257" s="488"/>
      <c r="Y257" s="488"/>
      <c r="Z257" s="488"/>
      <c r="AA257" s="488"/>
      <c r="AB257" s="488"/>
      <c r="AC257" s="488"/>
      <c r="AD257" s="488"/>
      <c r="AE257" s="488"/>
      <c r="AF257" s="488"/>
      <c r="AG257" s="488"/>
      <c r="AH257" s="489"/>
      <c r="AI257" s="487"/>
      <c r="AJ257" s="488"/>
      <c r="AK257" s="488"/>
      <c r="AL257" s="488"/>
      <c r="AM257" s="488"/>
      <c r="AN257" s="488"/>
      <c r="AO257" s="488"/>
      <c r="AP257" s="488"/>
      <c r="AQ257" s="488"/>
      <c r="AR257" s="488"/>
      <c r="AS257" s="488"/>
      <c r="AT257" s="488"/>
      <c r="AU257" s="488"/>
      <c r="AV257" s="488"/>
      <c r="AW257" s="488"/>
      <c r="AX257" s="489"/>
      <c r="AY257" s="487"/>
      <c r="AZ257" s="488"/>
      <c r="BA257" s="488"/>
      <c r="BB257" s="488"/>
      <c r="BC257" s="488"/>
      <c r="BD257" s="488"/>
      <c r="BE257" s="488"/>
      <c r="BF257" s="488"/>
      <c r="BG257" s="488"/>
      <c r="BH257" s="488"/>
      <c r="BI257" s="488"/>
      <c r="BJ257" s="488"/>
      <c r="BK257" s="488"/>
      <c r="BL257" s="488"/>
      <c r="BM257" s="488"/>
      <c r="BN257" s="489"/>
      <c r="BO257" s="65"/>
    </row>
    <row r="258" spans="1:67">
      <c r="B258" s="54" t="s">
        <v>1114</v>
      </c>
      <c r="C258" s="431">
        <f t="shared" si="129"/>
        <v>0</v>
      </c>
      <c r="D258" s="431">
        <f t="shared" si="129"/>
        <v>0</v>
      </c>
      <c r="E258" s="431">
        <f t="shared" si="129"/>
        <v>0</v>
      </c>
      <c r="F258" s="431">
        <f t="shared" si="129"/>
        <v>0</v>
      </c>
      <c r="G258" s="431">
        <f t="shared" si="129"/>
        <v>0</v>
      </c>
      <c r="H258" s="431">
        <f t="shared" si="129"/>
        <v>0</v>
      </c>
      <c r="I258" s="431">
        <f t="shared" si="129"/>
        <v>0</v>
      </c>
      <c r="J258" s="431">
        <f t="shared" si="129"/>
        <v>0</v>
      </c>
      <c r="K258" s="431">
        <f t="shared" si="129"/>
        <v>0</v>
      </c>
      <c r="L258" s="431">
        <f t="shared" si="129"/>
        <v>0</v>
      </c>
      <c r="M258" s="431">
        <f t="shared" si="129"/>
        <v>0</v>
      </c>
      <c r="N258" s="431">
        <f t="shared" si="129"/>
        <v>0</v>
      </c>
      <c r="O258" s="431">
        <f t="shared" si="129"/>
        <v>0</v>
      </c>
      <c r="P258" s="431">
        <f t="shared" si="129"/>
        <v>0</v>
      </c>
      <c r="Q258" s="431">
        <f t="shared" si="129"/>
        <v>0</v>
      </c>
      <c r="R258" s="447">
        <f t="shared" si="129"/>
        <v>0</v>
      </c>
      <c r="S258" s="508"/>
      <c r="T258" s="509"/>
      <c r="U258" s="509"/>
      <c r="V258" s="509"/>
      <c r="W258" s="509"/>
      <c r="X258" s="509"/>
      <c r="Y258" s="509"/>
      <c r="Z258" s="509"/>
      <c r="AA258" s="509"/>
      <c r="AB258" s="509"/>
      <c r="AC258" s="509"/>
      <c r="AD258" s="509"/>
      <c r="AE258" s="509"/>
      <c r="AF258" s="509"/>
      <c r="AG258" s="509"/>
      <c r="AH258" s="510"/>
      <c r="AI258" s="508"/>
      <c r="AJ258" s="509"/>
      <c r="AK258" s="509"/>
      <c r="AL258" s="509"/>
      <c r="AM258" s="509"/>
      <c r="AN258" s="509"/>
      <c r="AO258" s="509"/>
      <c r="AP258" s="509"/>
      <c r="AQ258" s="509"/>
      <c r="AR258" s="509"/>
      <c r="AS258" s="509"/>
      <c r="AT258" s="509"/>
      <c r="AU258" s="509"/>
      <c r="AV258" s="509"/>
      <c r="AW258" s="509"/>
      <c r="AX258" s="510"/>
      <c r="AY258" s="508"/>
      <c r="AZ258" s="509"/>
      <c r="BA258" s="509"/>
      <c r="BB258" s="509"/>
      <c r="BC258" s="509"/>
      <c r="BD258" s="509"/>
      <c r="BE258" s="509"/>
      <c r="BF258" s="509"/>
      <c r="BG258" s="509"/>
      <c r="BH258" s="509"/>
      <c r="BI258" s="509"/>
      <c r="BJ258" s="509"/>
      <c r="BK258" s="509"/>
      <c r="BL258" s="509"/>
      <c r="BM258" s="509"/>
      <c r="BN258" s="510"/>
      <c r="BO258" s="65"/>
    </row>
    <row r="259" spans="1:67" ht="24.75" outlineLevel="1">
      <c r="B259" s="53" t="str">
        <f>"Timing 3 - mid preg to Birth
"&amp;$B$194&amp;""</f>
        <v>Timing 3 - mid preg to Birth
Standard (7mo)</v>
      </c>
      <c r="C259" s="428">
        <f t="shared" si="129"/>
        <v>0</v>
      </c>
      <c r="D259" s="428">
        <f t="shared" si="129"/>
        <v>0</v>
      </c>
      <c r="E259" s="428">
        <f t="shared" si="129"/>
        <v>0</v>
      </c>
      <c r="F259" s="428">
        <f t="shared" si="129"/>
        <v>0</v>
      </c>
      <c r="G259" s="428">
        <f t="shared" si="129"/>
        <v>0</v>
      </c>
      <c r="H259" s="428">
        <f t="shared" si="129"/>
        <v>0</v>
      </c>
      <c r="I259" s="428">
        <f t="shared" si="129"/>
        <v>0</v>
      </c>
      <c r="J259" s="428">
        <f t="shared" si="129"/>
        <v>0</v>
      </c>
      <c r="K259" s="428">
        <f t="shared" si="129"/>
        <v>0</v>
      </c>
      <c r="L259" s="428">
        <f t="shared" si="129"/>
        <v>0</v>
      </c>
      <c r="M259" s="428">
        <f t="shared" si="129"/>
        <v>0</v>
      </c>
      <c r="N259" s="428">
        <f t="shared" si="129"/>
        <v>0</v>
      </c>
      <c r="O259" s="428">
        <f t="shared" si="129"/>
        <v>0</v>
      </c>
      <c r="P259" s="428">
        <f t="shared" si="129"/>
        <v>0</v>
      </c>
      <c r="Q259" s="428">
        <f t="shared" si="129"/>
        <v>0</v>
      </c>
      <c r="R259" s="445">
        <f t="shared" si="129"/>
        <v>0</v>
      </c>
      <c r="S259" s="455"/>
      <c r="T259" s="324"/>
      <c r="U259" s="324"/>
      <c r="V259" s="324"/>
      <c r="W259" s="324"/>
      <c r="X259" s="324"/>
      <c r="Y259" s="324"/>
      <c r="Z259" s="324"/>
      <c r="AA259" s="324"/>
      <c r="AB259" s="324"/>
      <c r="AC259" s="324"/>
      <c r="AD259" s="324"/>
      <c r="AE259" s="324"/>
      <c r="AF259" s="324"/>
      <c r="AG259" s="324"/>
      <c r="AH259" s="467"/>
      <c r="AI259" s="455"/>
      <c r="AJ259" s="324"/>
      <c r="AK259" s="324"/>
      <c r="AL259" s="324"/>
      <c r="AM259" s="324"/>
      <c r="AN259" s="324"/>
      <c r="AO259" s="324"/>
      <c r="AP259" s="324"/>
      <c r="AQ259" s="324"/>
      <c r="AR259" s="324"/>
      <c r="AS259" s="324"/>
      <c r="AT259" s="324"/>
      <c r="AU259" s="324"/>
      <c r="AV259" s="324"/>
      <c r="AW259" s="324"/>
      <c r="AX259" s="467"/>
      <c r="AY259" s="455"/>
      <c r="AZ259" s="324"/>
      <c r="BA259" s="324"/>
      <c r="BB259" s="324"/>
      <c r="BC259" s="324"/>
      <c r="BD259" s="324"/>
      <c r="BE259" s="324"/>
      <c r="BF259" s="324"/>
      <c r="BG259" s="324"/>
      <c r="BH259" s="324"/>
      <c r="BI259" s="324"/>
      <c r="BJ259" s="324"/>
      <c r="BK259" s="324"/>
      <c r="BL259" s="324"/>
      <c r="BM259" s="324"/>
      <c r="BN259" s="467"/>
      <c r="BO259" s="429" t="s">
        <v>1442</v>
      </c>
    </row>
    <row r="260" spans="1:67" outlineLevel="1">
      <c r="B260" s="54" t="str">
        <f t="shared" ref="B260" si="167">$B$195&amp;""</f>
        <v>Early</v>
      </c>
      <c r="C260" s="430">
        <f t="shared" si="129"/>
        <v>0</v>
      </c>
      <c r="D260" s="430">
        <f t="shared" si="129"/>
        <v>0</v>
      </c>
      <c r="E260" s="430">
        <f t="shared" si="129"/>
        <v>0</v>
      </c>
      <c r="F260" s="430">
        <f t="shared" si="129"/>
        <v>0</v>
      </c>
      <c r="G260" s="430">
        <f t="shared" si="129"/>
        <v>0</v>
      </c>
      <c r="H260" s="430">
        <f t="shared" si="129"/>
        <v>0</v>
      </c>
      <c r="I260" s="430">
        <f t="shared" si="129"/>
        <v>0</v>
      </c>
      <c r="J260" s="430">
        <f t="shared" si="129"/>
        <v>0</v>
      </c>
      <c r="K260" s="430">
        <f t="shared" si="129"/>
        <v>0</v>
      </c>
      <c r="L260" s="430">
        <f t="shared" si="129"/>
        <v>0</v>
      </c>
      <c r="M260" s="430">
        <f t="shared" si="129"/>
        <v>0</v>
      </c>
      <c r="N260" s="430">
        <f t="shared" si="129"/>
        <v>0</v>
      </c>
      <c r="O260" s="430">
        <f t="shared" si="129"/>
        <v>0</v>
      </c>
      <c r="P260" s="430">
        <f t="shared" si="129"/>
        <v>0</v>
      </c>
      <c r="Q260" s="430">
        <f t="shared" si="129"/>
        <v>0</v>
      </c>
      <c r="R260" s="446">
        <f t="shared" si="129"/>
        <v>0</v>
      </c>
      <c r="S260" s="456"/>
      <c r="T260" s="457"/>
      <c r="U260" s="457"/>
      <c r="V260" s="457"/>
      <c r="W260" s="457"/>
      <c r="X260" s="457"/>
      <c r="Y260" s="457"/>
      <c r="Z260" s="457"/>
      <c r="AA260" s="457"/>
      <c r="AB260" s="457"/>
      <c r="AC260" s="457"/>
      <c r="AD260" s="457"/>
      <c r="AE260" s="457"/>
      <c r="AF260" s="457"/>
      <c r="AG260" s="457"/>
      <c r="AH260" s="468"/>
      <c r="AI260" s="456"/>
      <c r="AJ260" s="457"/>
      <c r="AK260" s="457"/>
      <c r="AL260" s="457"/>
      <c r="AM260" s="457"/>
      <c r="AN260" s="457"/>
      <c r="AO260" s="457"/>
      <c r="AP260" s="457"/>
      <c r="AQ260" s="457"/>
      <c r="AR260" s="457"/>
      <c r="AS260" s="457"/>
      <c r="AT260" s="457"/>
      <c r="AU260" s="457"/>
      <c r="AV260" s="457"/>
      <c r="AW260" s="457"/>
      <c r="AX260" s="468"/>
      <c r="AY260" s="456"/>
      <c r="AZ260" s="457"/>
      <c r="BA260" s="457"/>
      <c r="BB260" s="457"/>
      <c r="BC260" s="457"/>
      <c r="BD260" s="457"/>
      <c r="BE260" s="457"/>
      <c r="BF260" s="457"/>
      <c r="BG260" s="457"/>
      <c r="BH260" s="457"/>
      <c r="BI260" s="457"/>
      <c r="BJ260" s="457"/>
      <c r="BK260" s="457"/>
      <c r="BL260" s="457"/>
      <c r="BM260" s="457"/>
      <c r="BN260" s="468"/>
      <c r="BO260" s="65"/>
    </row>
    <row r="261" spans="1:67" outlineLevel="1">
      <c r="B261" s="54" t="str">
        <f t="shared" ref="B261" si="168">$B$196&amp;""</f>
        <v>Middle</v>
      </c>
      <c r="C261" s="430">
        <f t="shared" si="129"/>
        <v>0</v>
      </c>
      <c r="D261" s="430">
        <f t="shared" si="129"/>
        <v>0</v>
      </c>
      <c r="E261" s="430">
        <f t="shared" si="129"/>
        <v>0</v>
      </c>
      <c r="F261" s="430">
        <f t="shared" si="129"/>
        <v>0</v>
      </c>
      <c r="G261" s="430">
        <f t="shared" si="129"/>
        <v>0</v>
      </c>
      <c r="H261" s="430">
        <f t="shared" si="129"/>
        <v>0</v>
      </c>
      <c r="I261" s="430">
        <f t="shared" si="129"/>
        <v>0</v>
      </c>
      <c r="J261" s="430">
        <f t="shared" si="129"/>
        <v>0</v>
      </c>
      <c r="K261" s="430">
        <f t="shared" si="129"/>
        <v>0</v>
      </c>
      <c r="L261" s="430">
        <f t="shared" si="129"/>
        <v>0</v>
      </c>
      <c r="M261" s="430">
        <f t="shared" si="129"/>
        <v>0</v>
      </c>
      <c r="N261" s="430">
        <f t="shared" si="129"/>
        <v>0</v>
      </c>
      <c r="O261" s="430">
        <f t="shared" si="129"/>
        <v>0</v>
      </c>
      <c r="P261" s="430">
        <f t="shared" si="129"/>
        <v>0</v>
      </c>
      <c r="Q261" s="430">
        <f t="shared" si="129"/>
        <v>0</v>
      </c>
      <c r="R261" s="446">
        <f t="shared" si="129"/>
        <v>0</v>
      </c>
      <c r="S261" s="456"/>
      <c r="T261" s="457"/>
      <c r="U261" s="457"/>
      <c r="V261" s="457"/>
      <c r="W261" s="457"/>
      <c r="X261" s="457"/>
      <c r="Y261" s="457"/>
      <c r="Z261" s="457"/>
      <c r="AA261" s="457"/>
      <c r="AB261" s="457"/>
      <c r="AC261" s="457"/>
      <c r="AD261" s="457"/>
      <c r="AE261" s="457"/>
      <c r="AF261" s="457"/>
      <c r="AG261" s="457"/>
      <c r="AH261" s="468"/>
      <c r="AI261" s="456"/>
      <c r="AJ261" s="457"/>
      <c r="AK261" s="457"/>
      <c r="AL261" s="457"/>
      <c r="AM261" s="457"/>
      <c r="AN261" s="457"/>
      <c r="AO261" s="457"/>
      <c r="AP261" s="457"/>
      <c r="AQ261" s="457"/>
      <c r="AR261" s="457"/>
      <c r="AS261" s="457"/>
      <c r="AT261" s="457"/>
      <c r="AU261" s="457"/>
      <c r="AV261" s="457"/>
      <c r="AW261" s="457"/>
      <c r="AX261" s="468"/>
      <c r="AY261" s="456"/>
      <c r="AZ261" s="457"/>
      <c r="BA261" s="457"/>
      <c r="BB261" s="457"/>
      <c r="BC261" s="457"/>
      <c r="BD261" s="457"/>
      <c r="BE261" s="457"/>
      <c r="BF261" s="457"/>
      <c r="BG261" s="457"/>
      <c r="BH261" s="457"/>
      <c r="BI261" s="457"/>
      <c r="BJ261" s="457"/>
      <c r="BK261" s="457"/>
      <c r="BL261" s="457"/>
      <c r="BM261" s="457"/>
      <c r="BN261" s="468"/>
      <c r="BO261" s="65"/>
    </row>
    <row r="262" spans="1:67" outlineLevel="1">
      <c r="B262" s="54" t="str">
        <f t="shared" ref="B262" si="169">$B$197&amp;""</f>
        <v>Late</v>
      </c>
      <c r="C262" s="430">
        <f t="shared" si="129"/>
        <v>0</v>
      </c>
      <c r="D262" s="430">
        <f t="shared" si="129"/>
        <v>0</v>
      </c>
      <c r="E262" s="430">
        <f t="shared" si="129"/>
        <v>0</v>
      </c>
      <c r="F262" s="430">
        <f t="shared" si="129"/>
        <v>0</v>
      </c>
      <c r="G262" s="430">
        <f t="shared" si="129"/>
        <v>0</v>
      </c>
      <c r="H262" s="430">
        <f t="shared" si="129"/>
        <v>0</v>
      </c>
      <c r="I262" s="430">
        <f t="shared" si="129"/>
        <v>0</v>
      </c>
      <c r="J262" s="430">
        <f t="shared" si="129"/>
        <v>0</v>
      </c>
      <c r="K262" s="430">
        <f t="shared" si="129"/>
        <v>0</v>
      </c>
      <c r="L262" s="430">
        <f t="shared" si="129"/>
        <v>0</v>
      </c>
      <c r="M262" s="430">
        <f t="shared" si="129"/>
        <v>0</v>
      </c>
      <c r="N262" s="430">
        <f t="shared" si="129"/>
        <v>0</v>
      </c>
      <c r="O262" s="430">
        <f t="shared" si="129"/>
        <v>0</v>
      </c>
      <c r="P262" s="430">
        <f t="shared" si="129"/>
        <v>0</v>
      </c>
      <c r="Q262" s="430">
        <f t="shared" si="129"/>
        <v>0</v>
      </c>
      <c r="R262" s="446">
        <f t="shared" si="129"/>
        <v>0</v>
      </c>
      <c r="S262" s="456"/>
      <c r="T262" s="457"/>
      <c r="U262" s="457"/>
      <c r="V262" s="457"/>
      <c r="W262" s="457"/>
      <c r="X262" s="457"/>
      <c r="Y262" s="457"/>
      <c r="Z262" s="457"/>
      <c r="AA262" s="457"/>
      <c r="AB262" s="457"/>
      <c r="AC262" s="457"/>
      <c r="AD262" s="457"/>
      <c r="AE262" s="457"/>
      <c r="AF262" s="457"/>
      <c r="AG262" s="457"/>
      <c r="AH262" s="468"/>
      <c r="AI262" s="456"/>
      <c r="AJ262" s="457"/>
      <c r="AK262" s="457"/>
      <c r="AL262" s="457"/>
      <c r="AM262" s="457"/>
      <c r="AN262" s="457"/>
      <c r="AO262" s="457"/>
      <c r="AP262" s="457"/>
      <c r="AQ262" s="457"/>
      <c r="AR262" s="457"/>
      <c r="AS262" s="457"/>
      <c r="AT262" s="457"/>
      <c r="AU262" s="457"/>
      <c r="AV262" s="457"/>
      <c r="AW262" s="457"/>
      <c r="AX262" s="468"/>
      <c r="AY262" s="456"/>
      <c r="AZ262" s="457"/>
      <c r="BA262" s="457"/>
      <c r="BB262" s="457"/>
      <c r="BC262" s="457"/>
      <c r="BD262" s="457"/>
      <c r="BE262" s="457"/>
      <c r="BF262" s="457"/>
      <c r="BG262" s="457"/>
      <c r="BH262" s="457"/>
      <c r="BI262" s="457"/>
      <c r="BJ262" s="457"/>
      <c r="BK262" s="457"/>
      <c r="BL262" s="457"/>
      <c r="BM262" s="457"/>
      <c r="BN262" s="468"/>
      <c r="BO262" s="65"/>
    </row>
    <row r="263" spans="1:67" outlineLevel="1">
      <c r="B263" s="54" t="s">
        <v>978</v>
      </c>
      <c r="C263" s="430">
        <f t="shared" ref="C263:C265" si="170">CHOOSE(d.Region,S263,AI263,AY263)</f>
        <v>0</v>
      </c>
      <c r="D263" s="430">
        <f t="shared" ref="D263:D265" si="171">CHOOSE(d.Region,T263,AJ263,AZ263)</f>
        <v>0</v>
      </c>
      <c r="E263" s="430">
        <f t="shared" ref="E263:E265" si="172">CHOOSE(d.Region,U263,AK263,BA263)</f>
        <v>0</v>
      </c>
      <c r="F263" s="430">
        <f t="shared" ref="F263:F265" si="173">CHOOSE(d.Region,V263,AL263,BB263)</f>
        <v>0</v>
      </c>
      <c r="G263" s="430">
        <f t="shared" ref="G263:G265" si="174">CHOOSE(d.Region,W263,AM263,BC263)</f>
        <v>0</v>
      </c>
      <c r="H263" s="430">
        <f t="shared" ref="H263:H265" si="175">CHOOSE(d.Region,X263,AN263,BD263)</f>
        <v>0</v>
      </c>
      <c r="I263" s="430">
        <f t="shared" ref="I263:I265" si="176">CHOOSE(d.Region,Y263,AO263,BE263)</f>
        <v>0</v>
      </c>
      <c r="J263" s="430">
        <f t="shared" ref="J263:J265" si="177">CHOOSE(d.Region,Z263,AP263,BF263)</f>
        <v>0</v>
      </c>
      <c r="K263" s="430">
        <f t="shared" ref="K263:K265" si="178">CHOOSE(d.Region,AA263,AQ263,BG263)</f>
        <v>0</v>
      </c>
      <c r="L263" s="430">
        <f t="shared" ref="L263:L265" si="179">CHOOSE(d.Region,AB263,AR263,BH263)</f>
        <v>0</v>
      </c>
      <c r="M263" s="430">
        <f t="shared" ref="M263:M265" si="180">CHOOSE(d.Region,AC263,AS263,BI263)</f>
        <v>0</v>
      </c>
      <c r="N263" s="430">
        <f t="shared" ref="N263:N265" si="181">CHOOSE(d.Region,AD263,AT263,BJ263)</f>
        <v>0</v>
      </c>
      <c r="O263" s="430">
        <f t="shared" ref="O263:O265" si="182">CHOOSE(d.Region,AE263,AU263,BK263)</f>
        <v>0</v>
      </c>
      <c r="P263" s="430">
        <f t="shared" ref="P263:P265" si="183">CHOOSE(d.Region,AF263,AV263,BL263)</f>
        <v>0</v>
      </c>
      <c r="Q263" s="430">
        <f t="shared" ref="Q263:Q265" si="184">CHOOSE(d.Region,AG263,AW263,BM263)</f>
        <v>0</v>
      </c>
      <c r="R263" s="446">
        <f t="shared" ref="R263:R265" si="185">CHOOSE(d.Region,AH263,AX263,BN263)</f>
        <v>0</v>
      </c>
      <c r="S263" s="487"/>
      <c r="T263" s="488"/>
      <c r="U263" s="488"/>
      <c r="V263" s="488"/>
      <c r="W263" s="488"/>
      <c r="X263" s="488"/>
      <c r="Y263" s="488"/>
      <c r="Z263" s="488"/>
      <c r="AA263" s="488"/>
      <c r="AB263" s="488"/>
      <c r="AC263" s="488"/>
      <c r="AD263" s="488"/>
      <c r="AE263" s="488"/>
      <c r="AF263" s="488"/>
      <c r="AG263" s="488"/>
      <c r="AH263" s="489"/>
      <c r="AI263" s="487"/>
      <c r="AJ263" s="488"/>
      <c r="AK263" s="488"/>
      <c r="AL263" s="488"/>
      <c r="AM263" s="488"/>
      <c r="AN263" s="488"/>
      <c r="AO263" s="488"/>
      <c r="AP263" s="488"/>
      <c r="AQ263" s="488"/>
      <c r="AR263" s="488"/>
      <c r="AS263" s="488"/>
      <c r="AT263" s="488"/>
      <c r="AU263" s="488"/>
      <c r="AV263" s="488"/>
      <c r="AW263" s="488"/>
      <c r="AX263" s="489"/>
      <c r="AY263" s="487"/>
      <c r="AZ263" s="488"/>
      <c r="BA263" s="488"/>
      <c r="BB263" s="488"/>
      <c r="BC263" s="488"/>
      <c r="BD263" s="488"/>
      <c r="BE263" s="488"/>
      <c r="BF263" s="488"/>
      <c r="BG263" s="488"/>
      <c r="BH263" s="488"/>
      <c r="BI263" s="488"/>
      <c r="BJ263" s="488"/>
      <c r="BK263" s="488"/>
      <c r="BL263" s="488"/>
      <c r="BM263" s="488"/>
      <c r="BN263" s="489"/>
      <c r="BO263" s="65"/>
    </row>
    <row r="264" spans="1:67" outlineLevel="1">
      <c r="B264" s="54" t="str">
        <f t="shared" ref="B264" si="186">$B$199&amp;""</f>
        <v>7mo with 0% mated</v>
      </c>
      <c r="C264" s="430">
        <f t="shared" si="170"/>
        <v>0</v>
      </c>
      <c r="D264" s="430">
        <f t="shared" si="171"/>
        <v>0</v>
      </c>
      <c r="E264" s="430">
        <f t="shared" si="172"/>
        <v>0</v>
      </c>
      <c r="F264" s="430">
        <f t="shared" si="173"/>
        <v>0</v>
      </c>
      <c r="G264" s="430">
        <f t="shared" si="174"/>
        <v>0</v>
      </c>
      <c r="H264" s="430">
        <f t="shared" si="175"/>
        <v>0</v>
      </c>
      <c r="I264" s="430">
        <f t="shared" si="176"/>
        <v>0</v>
      </c>
      <c r="J264" s="430">
        <f t="shared" si="177"/>
        <v>0</v>
      </c>
      <c r="K264" s="430">
        <f t="shared" si="178"/>
        <v>0</v>
      </c>
      <c r="L264" s="430">
        <f t="shared" si="179"/>
        <v>0</v>
      </c>
      <c r="M264" s="430">
        <f t="shared" si="180"/>
        <v>0</v>
      </c>
      <c r="N264" s="430">
        <f t="shared" si="181"/>
        <v>0</v>
      </c>
      <c r="O264" s="430">
        <f t="shared" si="182"/>
        <v>0</v>
      </c>
      <c r="P264" s="430">
        <f t="shared" si="183"/>
        <v>0</v>
      </c>
      <c r="Q264" s="430">
        <f t="shared" si="184"/>
        <v>0</v>
      </c>
      <c r="R264" s="446">
        <f t="shared" si="185"/>
        <v>0</v>
      </c>
      <c r="S264" s="487"/>
      <c r="T264" s="488"/>
      <c r="U264" s="488"/>
      <c r="V264" s="488"/>
      <c r="W264" s="488"/>
      <c r="X264" s="488"/>
      <c r="Y264" s="488"/>
      <c r="Z264" s="488"/>
      <c r="AA264" s="488"/>
      <c r="AB264" s="488"/>
      <c r="AC264" s="488"/>
      <c r="AD264" s="488"/>
      <c r="AE264" s="488"/>
      <c r="AF264" s="488"/>
      <c r="AG264" s="488"/>
      <c r="AH264" s="489"/>
      <c r="AI264" s="487"/>
      <c r="AJ264" s="488"/>
      <c r="AK264" s="488"/>
      <c r="AL264" s="488"/>
      <c r="AM264" s="488"/>
      <c r="AN264" s="488"/>
      <c r="AO264" s="488"/>
      <c r="AP264" s="488"/>
      <c r="AQ264" s="488"/>
      <c r="AR264" s="488"/>
      <c r="AS264" s="488"/>
      <c r="AT264" s="488"/>
      <c r="AU264" s="488"/>
      <c r="AV264" s="488"/>
      <c r="AW264" s="488"/>
      <c r="AX264" s="489"/>
      <c r="AY264" s="487"/>
      <c r="AZ264" s="488"/>
      <c r="BA264" s="488"/>
      <c r="BB264" s="488"/>
      <c r="BC264" s="488"/>
      <c r="BD264" s="488"/>
      <c r="BE264" s="488"/>
      <c r="BF264" s="488"/>
      <c r="BG264" s="488"/>
      <c r="BH264" s="488"/>
      <c r="BI264" s="488"/>
      <c r="BJ264" s="488"/>
      <c r="BK264" s="488"/>
      <c r="BL264" s="488"/>
      <c r="BM264" s="488"/>
      <c r="BN264" s="489"/>
      <c r="BO264" s="65"/>
    </row>
    <row r="265" spans="1:67" outlineLevel="1">
      <c r="B265" s="54" t="s">
        <v>1749</v>
      </c>
      <c r="C265" s="430">
        <f t="shared" si="170"/>
        <v>0</v>
      </c>
      <c r="D265" s="430">
        <f t="shared" si="171"/>
        <v>0</v>
      </c>
      <c r="E265" s="430">
        <f t="shared" si="172"/>
        <v>0</v>
      </c>
      <c r="F265" s="430">
        <f t="shared" si="173"/>
        <v>0</v>
      </c>
      <c r="G265" s="430">
        <f t="shared" si="174"/>
        <v>0</v>
      </c>
      <c r="H265" s="430">
        <f t="shared" si="175"/>
        <v>0</v>
      </c>
      <c r="I265" s="430">
        <f t="shared" si="176"/>
        <v>0</v>
      </c>
      <c r="J265" s="430">
        <f t="shared" si="177"/>
        <v>0</v>
      </c>
      <c r="K265" s="430">
        <f t="shared" si="178"/>
        <v>0</v>
      </c>
      <c r="L265" s="430">
        <f t="shared" si="179"/>
        <v>0</v>
      </c>
      <c r="M265" s="430">
        <f t="shared" si="180"/>
        <v>0</v>
      </c>
      <c r="N265" s="430">
        <f t="shared" si="181"/>
        <v>0</v>
      </c>
      <c r="O265" s="430">
        <f t="shared" si="182"/>
        <v>0</v>
      </c>
      <c r="P265" s="430">
        <f t="shared" si="183"/>
        <v>0</v>
      </c>
      <c r="Q265" s="430">
        <f t="shared" si="184"/>
        <v>0</v>
      </c>
      <c r="R265" s="446">
        <f t="shared" si="185"/>
        <v>0</v>
      </c>
      <c r="S265" s="487"/>
      <c r="T265" s="488"/>
      <c r="U265" s="488"/>
      <c r="V265" s="488"/>
      <c r="W265" s="488"/>
      <c r="X265" s="488"/>
      <c r="Y265" s="488"/>
      <c r="Z265" s="488"/>
      <c r="AA265" s="488"/>
      <c r="AB265" s="488"/>
      <c r="AC265" s="488"/>
      <c r="AD265" s="488"/>
      <c r="AE265" s="488"/>
      <c r="AF265" s="488"/>
      <c r="AG265" s="488"/>
      <c r="AH265" s="489"/>
      <c r="AI265" s="487"/>
      <c r="AJ265" s="488"/>
      <c r="AK265" s="488"/>
      <c r="AL265" s="488"/>
      <c r="AM265" s="488"/>
      <c r="AN265" s="488"/>
      <c r="AO265" s="488"/>
      <c r="AP265" s="488"/>
      <c r="AQ265" s="488"/>
      <c r="AR265" s="488"/>
      <c r="AS265" s="488"/>
      <c r="AT265" s="488"/>
      <c r="AU265" s="488"/>
      <c r="AV265" s="488"/>
      <c r="AW265" s="488"/>
      <c r="AX265" s="489"/>
      <c r="AY265" s="487"/>
      <c r="AZ265" s="488"/>
      <c r="BA265" s="488"/>
      <c r="BB265" s="488"/>
      <c r="BC265" s="488"/>
      <c r="BD265" s="488"/>
      <c r="BE265" s="488"/>
      <c r="BF265" s="488"/>
      <c r="BG265" s="488"/>
      <c r="BH265" s="488"/>
      <c r="BI265" s="488"/>
      <c r="BJ265" s="488"/>
      <c r="BK265" s="488"/>
      <c r="BL265" s="488"/>
      <c r="BM265" s="488"/>
      <c r="BN265" s="489"/>
      <c r="BO265" s="65"/>
    </row>
    <row r="266" spans="1:67" outlineLevel="1">
      <c r="B266" s="54" t="s">
        <v>1114</v>
      </c>
      <c r="C266" s="431">
        <f t="shared" si="129"/>
        <v>0</v>
      </c>
      <c r="D266" s="431">
        <f t="shared" si="129"/>
        <v>0</v>
      </c>
      <c r="E266" s="431">
        <f t="shared" si="129"/>
        <v>0</v>
      </c>
      <c r="F266" s="431">
        <f t="shared" si="129"/>
        <v>0</v>
      </c>
      <c r="G266" s="431">
        <f t="shared" si="129"/>
        <v>0</v>
      </c>
      <c r="H266" s="431">
        <f t="shared" si="129"/>
        <v>0</v>
      </c>
      <c r="I266" s="431">
        <f t="shared" si="129"/>
        <v>0</v>
      </c>
      <c r="J266" s="431">
        <f t="shared" si="129"/>
        <v>0</v>
      </c>
      <c r="K266" s="431">
        <f t="shared" si="129"/>
        <v>0</v>
      </c>
      <c r="L266" s="431">
        <f t="shared" si="129"/>
        <v>0</v>
      </c>
      <c r="M266" s="431">
        <f t="shared" si="129"/>
        <v>0</v>
      </c>
      <c r="N266" s="431">
        <f t="shared" si="129"/>
        <v>0</v>
      </c>
      <c r="O266" s="431">
        <f t="shared" si="129"/>
        <v>0</v>
      </c>
      <c r="P266" s="431">
        <f t="shared" si="129"/>
        <v>0</v>
      </c>
      <c r="Q266" s="431">
        <f t="shared" si="129"/>
        <v>0</v>
      </c>
      <c r="R266" s="447">
        <f t="shared" si="129"/>
        <v>0</v>
      </c>
      <c r="S266" s="508"/>
      <c r="T266" s="509"/>
      <c r="U266" s="509"/>
      <c r="V266" s="509"/>
      <c r="W266" s="509"/>
      <c r="X266" s="509"/>
      <c r="Y266" s="509"/>
      <c r="Z266" s="509"/>
      <c r="AA266" s="509"/>
      <c r="AB266" s="509"/>
      <c r="AC266" s="509"/>
      <c r="AD266" s="509"/>
      <c r="AE266" s="509"/>
      <c r="AF266" s="509"/>
      <c r="AG266" s="509"/>
      <c r="AH266" s="510"/>
      <c r="AI266" s="508"/>
      <c r="AJ266" s="509"/>
      <c r="AK266" s="509"/>
      <c r="AL266" s="509"/>
      <c r="AM266" s="509"/>
      <c r="AN266" s="509"/>
      <c r="AO266" s="509"/>
      <c r="AP266" s="509"/>
      <c r="AQ266" s="509"/>
      <c r="AR266" s="509"/>
      <c r="AS266" s="509"/>
      <c r="AT266" s="509"/>
      <c r="AU266" s="509"/>
      <c r="AV266" s="509"/>
      <c r="AW266" s="509"/>
      <c r="AX266" s="510"/>
      <c r="AY266" s="508"/>
      <c r="AZ266" s="509"/>
      <c r="BA266" s="509"/>
      <c r="BB266" s="509"/>
      <c r="BC266" s="509"/>
      <c r="BD266" s="509"/>
      <c r="BE266" s="509"/>
      <c r="BF266" s="509"/>
      <c r="BG266" s="509"/>
      <c r="BH266" s="509"/>
      <c r="BI266" s="509"/>
      <c r="BJ266" s="509"/>
      <c r="BK266" s="509"/>
      <c r="BL266" s="509"/>
      <c r="BM266" s="509"/>
      <c r="BN266" s="510"/>
      <c r="BO266" s="65"/>
    </row>
    <row r="267" spans="1:67">
      <c r="B267" s="107"/>
      <c r="C267" s="107"/>
      <c r="D267" s="107"/>
      <c r="E267" s="107"/>
      <c r="F267" s="107"/>
      <c r="G267" s="107"/>
      <c r="H267" s="107"/>
      <c r="I267" s="107"/>
      <c r="J267" s="107"/>
      <c r="K267" s="107"/>
      <c r="L267" s="107"/>
      <c r="M267" s="107"/>
      <c r="N267" s="107"/>
      <c r="O267" s="107"/>
      <c r="P267" s="107"/>
      <c r="Q267" s="107"/>
      <c r="R267" s="107"/>
    </row>
    <row r="269" spans="1:67">
      <c r="A269" s="254" t="s">
        <v>1136</v>
      </c>
      <c r="B269" s="253"/>
      <c r="C269" s="126"/>
      <c r="D269" s="126"/>
      <c r="E269" s="126"/>
      <c r="F269" s="126"/>
      <c r="G269" s="126"/>
      <c r="H269" s="126"/>
      <c r="I269" s="126"/>
      <c r="J269" s="126"/>
      <c r="K269" s="126"/>
      <c r="L269" s="126"/>
      <c r="M269" s="126"/>
      <c r="N269" s="126"/>
      <c r="O269" s="126"/>
      <c r="P269" s="126"/>
      <c r="Q269" s="126"/>
      <c r="R269" s="126"/>
      <c r="S269" s="126"/>
      <c r="T269" s="126"/>
      <c r="U269" s="126"/>
      <c r="V269" s="126"/>
      <c r="W269" s="126"/>
      <c r="X269" s="126"/>
      <c r="Y269" s="126"/>
      <c r="Z269" s="126"/>
      <c r="AA269" s="126"/>
      <c r="AB269" s="126"/>
      <c r="AC269" s="126"/>
      <c r="AD269" s="126"/>
      <c r="AE269" s="126"/>
      <c r="AF269" s="126"/>
      <c r="AG269" s="126"/>
      <c r="AH269" s="126"/>
      <c r="AI269" s="126"/>
      <c r="AJ269" s="126"/>
      <c r="AK269" s="126"/>
      <c r="AL269" s="126"/>
      <c r="AM269" s="126"/>
      <c r="AN269" s="126"/>
      <c r="AO269" s="126"/>
      <c r="AP269" s="126"/>
      <c r="AQ269" s="126"/>
      <c r="AR269" s="126"/>
      <c r="AS269" s="126"/>
      <c r="AT269" s="126"/>
      <c r="AU269" s="126"/>
      <c r="AV269" s="126"/>
      <c r="AW269" s="126"/>
      <c r="AX269" s="126"/>
      <c r="AY269" s="126"/>
      <c r="AZ269" s="126"/>
      <c r="BA269" s="126"/>
      <c r="BB269" s="126"/>
      <c r="BC269" s="126"/>
      <c r="BD269" s="126"/>
      <c r="BE269" s="126"/>
      <c r="BF269" s="126"/>
      <c r="BG269" s="126"/>
      <c r="BH269" s="126"/>
      <c r="BI269" s="126"/>
      <c r="BJ269" s="126"/>
      <c r="BK269" s="126"/>
      <c r="BL269" s="126"/>
      <c r="BM269" s="126"/>
      <c r="BN269" s="126"/>
    </row>
    <row r="270" spans="1:67" outlineLevel="1">
      <c r="A270" s="254"/>
      <c r="B270" s="253"/>
      <c r="C270" s="126" t="str">
        <f>d.RegionName</f>
        <v>GSM</v>
      </c>
      <c r="D270" s="126"/>
      <c r="E270" s="126"/>
      <c r="F270" s="126"/>
      <c r="G270" s="126"/>
      <c r="H270" s="126"/>
      <c r="I270" s="126"/>
      <c r="J270" s="126"/>
      <c r="K270" s="126"/>
      <c r="L270" s="126"/>
      <c r="M270" s="126"/>
      <c r="N270" s="126"/>
      <c r="O270" s="126"/>
      <c r="P270" s="126"/>
      <c r="Q270" s="126"/>
      <c r="R270" s="126"/>
      <c r="S270" s="454" t="s">
        <v>950</v>
      </c>
      <c r="T270" s="126"/>
      <c r="U270" s="126"/>
      <c r="V270" s="126"/>
      <c r="W270" s="126"/>
      <c r="X270" s="126"/>
      <c r="Y270" s="126"/>
      <c r="Z270" s="126"/>
      <c r="AA270" s="126"/>
      <c r="AB270" s="126"/>
      <c r="AC270" s="126"/>
      <c r="AD270" s="126"/>
      <c r="AE270" s="126"/>
      <c r="AF270" s="126"/>
      <c r="AG270" s="126"/>
      <c r="AH270" s="466"/>
      <c r="AI270" s="454" t="s">
        <v>951</v>
      </c>
      <c r="AJ270" s="126"/>
      <c r="AK270" s="126"/>
      <c r="AL270" s="126"/>
      <c r="AM270" s="126"/>
      <c r="AN270" s="126"/>
      <c r="AO270" s="126"/>
      <c r="AP270" s="126"/>
      <c r="AQ270" s="126"/>
      <c r="AR270" s="126"/>
      <c r="AS270" s="126"/>
      <c r="AT270" s="126"/>
      <c r="AU270" s="126"/>
      <c r="AV270" s="126"/>
      <c r="AW270" s="126"/>
      <c r="AX270" s="466"/>
      <c r="AY270" s="454" t="s">
        <v>952</v>
      </c>
      <c r="AZ270" s="126"/>
      <c r="BA270" s="126"/>
      <c r="BB270" s="126"/>
      <c r="BC270" s="126"/>
      <c r="BD270" s="126"/>
      <c r="BE270" s="126"/>
      <c r="BF270" s="126"/>
      <c r="BG270" s="126"/>
      <c r="BH270" s="126"/>
      <c r="BI270" s="126"/>
      <c r="BJ270" s="126"/>
      <c r="BK270" s="126"/>
      <c r="BL270" s="126"/>
      <c r="BM270" s="126"/>
      <c r="BN270" s="466"/>
    </row>
    <row r="271" spans="1:67" outlineLevel="1" collapsed="1">
      <c r="A271" s="254"/>
      <c r="B271" s="253"/>
      <c r="C271" s="126" t="s">
        <v>1123</v>
      </c>
      <c r="D271" s="126"/>
      <c r="E271" s="126"/>
      <c r="F271" s="126"/>
      <c r="G271" s="126" t="s">
        <v>1124</v>
      </c>
      <c r="H271" s="126"/>
      <c r="I271" s="126"/>
      <c r="J271" s="126"/>
      <c r="K271" s="126" t="s">
        <v>1125</v>
      </c>
      <c r="L271" s="126"/>
      <c r="M271" s="126"/>
      <c r="N271" s="126"/>
      <c r="O271" s="126" t="s">
        <v>876</v>
      </c>
      <c r="P271" s="126"/>
      <c r="Q271" s="126"/>
      <c r="R271" s="126"/>
      <c r="S271" s="454" t="s">
        <v>1123</v>
      </c>
      <c r="T271" s="126"/>
      <c r="U271" s="126"/>
      <c r="V271" s="126"/>
      <c r="W271" s="126" t="s">
        <v>1124</v>
      </c>
      <c r="X271" s="126"/>
      <c r="Y271" s="126"/>
      <c r="Z271" s="126"/>
      <c r="AA271" s="126" t="s">
        <v>1125</v>
      </c>
      <c r="AB271" s="126"/>
      <c r="AC271" s="126"/>
      <c r="AD271" s="126"/>
      <c r="AE271" s="126" t="s">
        <v>876</v>
      </c>
      <c r="AF271" s="126"/>
      <c r="AG271" s="126"/>
      <c r="AH271" s="466"/>
      <c r="AI271" s="454" t="s">
        <v>1123</v>
      </c>
      <c r="AJ271" s="126"/>
      <c r="AK271" s="126"/>
      <c r="AL271" s="126"/>
      <c r="AM271" s="126" t="s">
        <v>1124</v>
      </c>
      <c r="AN271" s="126"/>
      <c r="AO271" s="126"/>
      <c r="AP271" s="126"/>
      <c r="AQ271" s="126" t="s">
        <v>1125</v>
      </c>
      <c r="AR271" s="126"/>
      <c r="AS271" s="126"/>
      <c r="AT271" s="126"/>
      <c r="AU271" s="126" t="s">
        <v>876</v>
      </c>
      <c r="AV271" s="126"/>
      <c r="AW271" s="126"/>
      <c r="AX271" s="466"/>
      <c r="AY271" s="454" t="s">
        <v>1123</v>
      </c>
      <c r="AZ271" s="126"/>
      <c r="BA271" s="126"/>
      <c r="BB271" s="126"/>
      <c r="BC271" s="126" t="s">
        <v>1124</v>
      </c>
      <c r="BD271" s="126"/>
      <c r="BE271" s="126"/>
      <c r="BF271" s="126"/>
      <c r="BG271" s="126" t="s">
        <v>1125</v>
      </c>
      <c r="BH271" s="126"/>
      <c r="BI271" s="126"/>
      <c r="BJ271" s="126"/>
      <c r="BK271" s="126" t="s">
        <v>876</v>
      </c>
      <c r="BL271" s="126"/>
      <c r="BM271" s="126"/>
      <c r="BN271" s="466"/>
    </row>
    <row r="272" spans="1:67" outlineLevel="1">
      <c r="A272" s="254"/>
      <c r="B272" s="253"/>
      <c r="C272" s="21" t="s">
        <v>1437</v>
      </c>
      <c r="D272" s="21" t="s">
        <v>1438</v>
      </c>
      <c r="E272" s="21" t="s">
        <v>1439</v>
      </c>
      <c r="F272" s="21" t="s">
        <v>1440</v>
      </c>
      <c r="G272" s="21" t="s">
        <v>1437</v>
      </c>
      <c r="H272" s="21" t="s">
        <v>1438</v>
      </c>
      <c r="I272" s="21" t="s">
        <v>1439</v>
      </c>
      <c r="J272" s="21" t="s">
        <v>1440</v>
      </c>
      <c r="K272" s="21" t="s">
        <v>1437</v>
      </c>
      <c r="L272" s="21" t="s">
        <v>1438</v>
      </c>
      <c r="M272" s="21" t="s">
        <v>1439</v>
      </c>
      <c r="N272" s="21" t="s">
        <v>1440</v>
      </c>
      <c r="O272" s="21" t="s">
        <v>1437</v>
      </c>
      <c r="P272" s="21" t="s">
        <v>1438</v>
      </c>
      <c r="Q272" s="21" t="s">
        <v>1439</v>
      </c>
      <c r="R272" s="21" t="s">
        <v>1440</v>
      </c>
      <c r="S272" s="458" t="s">
        <v>1437</v>
      </c>
      <c r="T272" s="21" t="s">
        <v>1438</v>
      </c>
      <c r="U272" s="21" t="s">
        <v>1439</v>
      </c>
      <c r="V272" s="21" t="s">
        <v>1440</v>
      </c>
      <c r="W272" s="21" t="s">
        <v>1437</v>
      </c>
      <c r="X272" s="21" t="s">
        <v>1438</v>
      </c>
      <c r="Y272" s="21" t="s">
        <v>1439</v>
      </c>
      <c r="Z272" s="21" t="s">
        <v>1440</v>
      </c>
      <c r="AA272" s="21" t="s">
        <v>1437</v>
      </c>
      <c r="AB272" s="21" t="s">
        <v>1438</v>
      </c>
      <c r="AC272" s="21" t="s">
        <v>1439</v>
      </c>
      <c r="AD272" s="21" t="s">
        <v>1440</v>
      </c>
      <c r="AE272" s="21" t="s">
        <v>1437</v>
      </c>
      <c r="AF272" s="21" t="s">
        <v>1438</v>
      </c>
      <c r="AG272" s="21" t="s">
        <v>1439</v>
      </c>
      <c r="AH272" s="469" t="s">
        <v>1440</v>
      </c>
      <c r="AI272" s="458" t="s">
        <v>1437</v>
      </c>
      <c r="AJ272" s="21" t="s">
        <v>1438</v>
      </c>
      <c r="AK272" s="21" t="s">
        <v>1439</v>
      </c>
      <c r="AL272" s="21" t="s">
        <v>1440</v>
      </c>
      <c r="AM272" s="21" t="s">
        <v>1437</v>
      </c>
      <c r="AN272" s="21" t="s">
        <v>1438</v>
      </c>
      <c r="AO272" s="21" t="s">
        <v>1439</v>
      </c>
      <c r="AP272" s="21" t="s">
        <v>1440</v>
      </c>
      <c r="AQ272" s="21" t="s">
        <v>1437</v>
      </c>
      <c r="AR272" s="21" t="s">
        <v>1438</v>
      </c>
      <c r="AS272" s="21" t="s">
        <v>1439</v>
      </c>
      <c r="AT272" s="21" t="s">
        <v>1440</v>
      </c>
      <c r="AU272" s="21" t="s">
        <v>1437</v>
      </c>
      <c r="AV272" s="21" t="s">
        <v>1438</v>
      </c>
      <c r="AW272" s="21" t="s">
        <v>1439</v>
      </c>
      <c r="AX272" s="469" t="s">
        <v>1440</v>
      </c>
      <c r="AY272" s="458" t="s">
        <v>1437</v>
      </c>
      <c r="AZ272" s="21" t="s">
        <v>1438</v>
      </c>
      <c r="BA272" s="21" t="s">
        <v>1439</v>
      </c>
      <c r="BB272" s="21" t="s">
        <v>1440</v>
      </c>
      <c r="BC272" s="21" t="s">
        <v>1437</v>
      </c>
      <c r="BD272" s="21" t="s">
        <v>1438</v>
      </c>
      <c r="BE272" s="21" t="s">
        <v>1439</v>
      </c>
      <c r="BF272" s="21" t="s">
        <v>1440</v>
      </c>
      <c r="BG272" s="21" t="s">
        <v>1437</v>
      </c>
      <c r="BH272" s="21" t="s">
        <v>1438</v>
      </c>
      <c r="BI272" s="21" t="s">
        <v>1439</v>
      </c>
      <c r="BJ272" s="21" t="s">
        <v>1440</v>
      </c>
      <c r="BK272" s="21" t="s">
        <v>1437</v>
      </c>
      <c r="BL272" s="21" t="s">
        <v>1438</v>
      </c>
      <c r="BM272" s="21" t="s">
        <v>1439</v>
      </c>
      <c r="BN272" s="469" t="s">
        <v>1440</v>
      </c>
    </row>
    <row r="273" spans="2:67" ht="24.75" outlineLevel="2">
      <c r="B273" s="53" t="str">
        <f>"Grazing Intensity 1
"&amp;$B$194&amp;": Ewe Lambs"</f>
        <v>Grazing Intensity 1
Standard (7mo): Ewe Lambs</v>
      </c>
      <c r="C273" s="61">
        <f t="shared" ref="C273:C326" si="187">CHOOSE(d.Region,S273,AI273,AY273)</f>
        <v>0</v>
      </c>
      <c r="D273" s="61">
        <f t="shared" ref="D273:D326" si="188">CHOOSE(d.Region,T273,AJ273,AZ273)</f>
        <v>0</v>
      </c>
      <c r="E273" s="61">
        <f t="shared" ref="E273:E326" si="189">CHOOSE(d.Region,U273,AK273,BA273)</f>
        <v>0</v>
      </c>
      <c r="F273" s="61">
        <f t="shared" ref="F273:F326" si="190">CHOOSE(d.Region,V273,AL273,BB273)</f>
        <v>0</v>
      </c>
      <c r="G273" s="61">
        <f t="shared" ref="G273:G326" si="191">CHOOSE(d.Region,W273,AM273,BC273)</f>
        <v>0</v>
      </c>
      <c r="H273" s="61">
        <f t="shared" ref="H273:H326" si="192">CHOOSE(d.Region,X273,AN273,BD273)</f>
        <v>0</v>
      </c>
      <c r="I273" s="61">
        <f t="shared" ref="I273:I326" si="193">CHOOSE(d.Region,Y273,AO273,BE273)</f>
        <v>0</v>
      </c>
      <c r="J273" s="61">
        <f t="shared" ref="J273:J326" si="194">CHOOSE(d.Region,Z273,AP273,BF273)</f>
        <v>0</v>
      </c>
      <c r="K273" s="61">
        <f t="shared" ref="K273:K326" si="195">CHOOSE(d.Region,AA273,AQ273,BG273)</f>
        <v>0</v>
      </c>
      <c r="L273" s="61">
        <f t="shared" ref="L273:L326" si="196">CHOOSE(d.Region,AB273,AR273,BH273)</f>
        <v>0</v>
      </c>
      <c r="M273" s="61">
        <f t="shared" ref="M273:M326" si="197">CHOOSE(d.Region,AC273,AS273,BI273)</f>
        <v>0</v>
      </c>
      <c r="N273" s="61">
        <f t="shared" ref="N273:N326" si="198">CHOOSE(d.Region,AD273,AT273,BJ273)</f>
        <v>0</v>
      </c>
      <c r="O273" s="61">
        <f t="shared" ref="O273:O326" si="199">CHOOSE(d.Region,AE273,AU273,BK273)</f>
        <v>0</v>
      </c>
      <c r="P273" s="61">
        <f t="shared" ref="P273:P326" si="200">CHOOSE(d.Region,AF273,AV273,BL273)</f>
        <v>0</v>
      </c>
      <c r="Q273" s="61">
        <f t="shared" ref="Q273:Q326" si="201">CHOOSE(d.Region,AG273,AW273,BM273)</f>
        <v>0</v>
      </c>
      <c r="R273" s="448">
        <f t="shared" ref="R273:R326" si="202">CHOOSE(d.Region,AH273,AX273,BN273)</f>
        <v>0</v>
      </c>
      <c r="S273" s="459"/>
      <c r="T273" s="250"/>
      <c r="U273" s="250"/>
      <c r="V273" s="250"/>
      <c r="W273" s="250"/>
      <c r="X273" s="250"/>
      <c r="Y273" s="250"/>
      <c r="Z273" s="250"/>
      <c r="AA273" s="250"/>
      <c r="AB273" s="250"/>
      <c r="AC273" s="250"/>
      <c r="AD273" s="250"/>
      <c r="AE273" s="250"/>
      <c r="AF273" s="250"/>
      <c r="AG273" s="250"/>
      <c r="AH273" s="470"/>
      <c r="AI273" s="459"/>
      <c r="AJ273" s="250"/>
      <c r="AK273" s="250"/>
      <c r="AL273" s="250"/>
      <c r="AM273" s="250"/>
      <c r="AN273" s="250"/>
      <c r="AO273" s="250"/>
      <c r="AP273" s="250"/>
      <c r="AQ273" s="250"/>
      <c r="AR273" s="250"/>
      <c r="AS273" s="250"/>
      <c r="AT273" s="250"/>
      <c r="AU273" s="250"/>
      <c r="AV273" s="250"/>
      <c r="AW273" s="250"/>
      <c r="AX273" s="470"/>
      <c r="AY273" s="459"/>
      <c r="AZ273" s="250"/>
      <c r="BA273" s="250"/>
      <c r="BB273" s="250"/>
      <c r="BC273" s="250"/>
      <c r="BD273" s="250"/>
      <c r="BE273" s="250"/>
      <c r="BF273" s="250"/>
      <c r="BG273" s="250"/>
      <c r="BH273" s="250"/>
      <c r="BI273" s="250"/>
      <c r="BJ273" s="250"/>
      <c r="BK273" s="250"/>
      <c r="BL273" s="250"/>
      <c r="BM273" s="250"/>
      <c r="BN273" s="470"/>
      <c r="BO273" s="34" t="s">
        <v>1098</v>
      </c>
    </row>
    <row r="274" spans="2:67" outlineLevel="2">
      <c r="B274" s="54" t="s">
        <v>1134</v>
      </c>
      <c r="C274" s="249">
        <f t="shared" si="187"/>
        <v>0</v>
      </c>
      <c r="D274" s="249">
        <f t="shared" si="188"/>
        <v>0</v>
      </c>
      <c r="E274" s="249">
        <f t="shared" si="189"/>
        <v>0</v>
      </c>
      <c r="F274" s="249">
        <f t="shared" si="190"/>
        <v>0</v>
      </c>
      <c r="G274" s="249">
        <f t="shared" si="191"/>
        <v>0</v>
      </c>
      <c r="H274" s="249">
        <f t="shared" si="192"/>
        <v>0</v>
      </c>
      <c r="I274" s="249">
        <f t="shared" si="193"/>
        <v>0</v>
      </c>
      <c r="J274" s="249">
        <f t="shared" si="194"/>
        <v>0</v>
      </c>
      <c r="K274" s="249">
        <f t="shared" si="195"/>
        <v>0</v>
      </c>
      <c r="L274" s="249">
        <f t="shared" si="196"/>
        <v>0</v>
      </c>
      <c r="M274" s="249">
        <f t="shared" si="197"/>
        <v>0</v>
      </c>
      <c r="N274" s="249">
        <f t="shared" si="198"/>
        <v>0</v>
      </c>
      <c r="O274" s="249">
        <f t="shared" si="199"/>
        <v>0</v>
      </c>
      <c r="P274" s="249">
        <f t="shared" si="200"/>
        <v>0</v>
      </c>
      <c r="Q274" s="249">
        <f t="shared" si="201"/>
        <v>0</v>
      </c>
      <c r="R274" s="449">
        <f t="shared" si="202"/>
        <v>0</v>
      </c>
      <c r="S274" s="460"/>
      <c r="T274" s="248"/>
      <c r="U274" s="248"/>
      <c r="V274" s="248"/>
      <c r="W274" s="248"/>
      <c r="X274" s="248"/>
      <c r="Y274" s="248"/>
      <c r="Z274" s="248"/>
      <c r="AA274" s="248"/>
      <c r="AB274" s="248"/>
      <c r="AC274" s="248"/>
      <c r="AD274" s="248"/>
      <c r="AE274" s="248"/>
      <c r="AF274" s="248"/>
      <c r="AG274" s="248"/>
      <c r="AH274" s="471"/>
      <c r="AI274" s="460"/>
      <c r="AJ274" s="248"/>
      <c r="AK274" s="248"/>
      <c r="AL274" s="248"/>
      <c r="AM274" s="248"/>
      <c r="AN274" s="248"/>
      <c r="AO274" s="248"/>
      <c r="AP274" s="248"/>
      <c r="AQ274" s="248"/>
      <c r="AR274" s="248"/>
      <c r="AS274" s="248"/>
      <c r="AT274" s="248"/>
      <c r="AU274" s="248"/>
      <c r="AV274" s="248"/>
      <c r="AW274" s="248"/>
      <c r="AX274" s="471"/>
      <c r="AY274" s="460"/>
      <c r="AZ274" s="248"/>
      <c r="BA274" s="248"/>
      <c r="BB274" s="248"/>
      <c r="BC274" s="248"/>
      <c r="BD274" s="248"/>
      <c r="BE274" s="248"/>
      <c r="BF274" s="248"/>
      <c r="BG274" s="248"/>
      <c r="BH274" s="248"/>
      <c r="BI274" s="248"/>
      <c r="BJ274" s="248"/>
      <c r="BK274" s="248"/>
      <c r="BL274" s="248"/>
      <c r="BM274" s="248"/>
      <c r="BN274" s="471"/>
    </row>
    <row r="275" spans="2:67" outlineLevel="2">
      <c r="B275" s="55" t="s">
        <v>1135</v>
      </c>
      <c r="C275" s="62">
        <f t="shared" si="187"/>
        <v>0</v>
      </c>
      <c r="D275" s="62">
        <f t="shared" si="188"/>
        <v>0</v>
      </c>
      <c r="E275" s="62">
        <f t="shared" si="189"/>
        <v>0</v>
      </c>
      <c r="F275" s="62">
        <f t="shared" si="190"/>
        <v>0</v>
      </c>
      <c r="G275" s="62">
        <f t="shared" si="191"/>
        <v>0</v>
      </c>
      <c r="H275" s="62">
        <f t="shared" si="192"/>
        <v>0</v>
      </c>
      <c r="I275" s="62">
        <f t="shared" si="193"/>
        <v>0</v>
      </c>
      <c r="J275" s="62">
        <f t="shared" si="194"/>
        <v>0</v>
      </c>
      <c r="K275" s="62">
        <f t="shared" si="195"/>
        <v>0</v>
      </c>
      <c r="L275" s="62">
        <f t="shared" si="196"/>
        <v>0</v>
      </c>
      <c r="M275" s="62">
        <f t="shared" si="197"/>
        <v>0</v>
      </c>
      <c r="N275" s="62">
        <f t="shared" si="198"/>
        <v>0</v>
      </c>
      <c r="O275" s="62">
        <f t="shared" si="199"/>
        <v>0</v>
      </c>
      <c r="P275" s="62">
        <f t="shared" si="200"/>
        <v>0</v>
      </c>
      <c r="Q275" s="62">
        <f t="shared" si="201"/>
        <v>0</v>
      </c>
      <c r="R275" s="450">
        <f t="shared" si="202"/>
        <v>0</v>
      </c>
      <c r="S275" s="461"/>
      <c r="T275" s="247"/>
      <c r="U275" s="247"/>
      <c r="V275" s="247"/>
      <c r="W275" s="247"/>
      <c r="X275" s="247"/>
      <c r="Y275" s="247"/>
      <c r="Z275" s="247"/>
      <c r="AA275" s="247"/>
      <c r="AB275" s="247"/>
      <c r="AC275" s="247"/>
      <c r="AD275" s="247"/>
      <c r="AE275" s="247"/>
      <c r="AF275" s="247"/>
      <c r="AG275" s="247"/>
      <c r="AH275" s="472"/>
      <c r="AI275" s="461"/>
      <c r="AJ275" s="247"/>
      <c r="AK275" s="247"/>
      <c r="AL275" s="247"/>
      <c r="AM275" s="247"/>
      <c r="AN275" s="247"/>
      <c r="AO275" s="247"/>
      <c r="AP275" s="247"/>
      <c r="AQ275" s="247"/>
      <c r="AR275" s="247"/>
      <c r="AS275" s="247"/>
      <c r="AT275" s="247"/>
      <c r="AU275" s="247"/>
      <c r="AV275" s="247"/>
      <c r="AW275" s="247"/>
      <c r="AX275" s="472"/>
      <c r="AY275" s="461"/>
      <c r="AZ275" s="247"/>
      <c r="BA275" s="247"/>
      <c r="BB275" s="247"/>
      <c r="BC275" s="247"/>
      <c r="BD275" s="247"/>
      <c r="BE275" s="247"/>
      <c r="BF275" s="247"/>
      <c r="BG275" s="247"/>
      <c r="BH275" s="247"/>
      <c r="BI275" s="247"/>
      <c r="BJ275" s="247"/>
      <c r="BK275" s="247"/>
      <c r="BL275" s="247"/>
      <c r="BM275" s="247"/>
      <c r="BN275" s="472"/>
    </row>
    <row r="276" spans="2:67" outlineLevel="2">
      <c r="B276" s="53" t="str">
        <f>$B$195&amp;": Ewe Lambs"</f>
        <v>Early: Ewe Lambs</v>
      </c>
      <c r="C276" s="61">
        <f t="shared" si="187"/>
        <v>0</v>
      </c>
      <c r="D276" s="61">
        <f t="shared" si="188"/>
        <v>0</v>
      </c>
      <c r="E276" s="61">
        <f t="shared" si="189"/>
        <v>0</v>
      </c>
      <c r="F276" s="61">
        <f t="shared" si="190"/>
        <v>0</v>
      </c>
      <c r="G276" s="61">
        <f t="shared" si="191"/>
        <v>0</v>
      </c>
      <c r="H276" s="61">
        <f t="shared" si="192"/>
        <v>0</v>
      </c>
      <c r="I276" s="61">
        <f t="shared" si="193"/>
        <v>0</v>
      </c>
      <c r="J276" s="61">
        <f t="shared" si="194"/>
        <v>0</v>
      </c>
      <c r="K276" s="61">
        <f t="shared" si="195"/>
        <v>0</v>
      </c>
      <c r="L276" s="61">
        <f t="shared" si="196"/>
        <v>0</v>
      </c>
      <c r="M276" s="61">
        <f t="shared" si="197"/>
        <v>0</v>
      </c>
      <c r="N276" s="61">
        <f t="shared" si="198"/>
        <v>0</v>
      </c>
      <c r="O276" s="61">
        <f t="shared" si="199"/>
        <v>0</v>
      </c>
      <c r="P276" s="61">
        <f t="shared" si="200"/>
        <v>0</v>
      </c>
      <c r="Q276" s="61">
        <f t="shared" si="201"/>
        <v>0</v>
      </c>
      <c r="R276" s="448">
        <f t="shared" si="202"/>
        <v>0</v>
      </c>
      <c r="S276" s="459"/>
      <c r="T276" s="250"/>
      <c r="U276" s="250"/>
      <c r="V276" s="250"/>
      <c r="W276" s="250"/>
      <c r="X276" s="250"/>
      <c r="Y276" s="250"/>
      <c r="Z276" s="250"/>
      <c r="AA276" s="250"/>
      <c r="AB276" s="250"/>
      <c r="AC276" s="250"/>
      <c r="AD276" s="250"/>
      <c r="AE276" s="250"/>
      <c r="AF276" s="250"/>
      <c r="AG276" s="250"/>
      <c r="AH276" s="470"/>
      <c r="AI276" s="459"/>
      <c r="AJ276" s="250"/>
      <c r="AK276" s="250"/>
      <c r="AL276" s="250"/>
      <c r="AM276" s="250"/>
      <c r="AN276" s="250"/>
      <c r="AO276" s="250"/>
      <c r="AP276" s="250"/>
      <c r="AQ276" s="250"/>
      <c r="AR276" s="250"/>
      <c r="AS276" s="250"/>
      <c r="AT276" s="250"/>
      <c r="AU276" s="250"/>
      <c r="AV276" s="250"/>
      <c r="AW276" s="250"/>
      <c r="AX276" s="470"/>
      <c r="AY276" s="459"/>
      <c r="AZ276" s="250"/>
      <c r="BA276" s="250"/>
      <c r="BB276" s="250"/>
      <c r="BC276" s="250"/>
      <c r="BD276" s="250"/>
      <c r="BE276" s="250"/>
      <c r="BF276" s="250"/>
      <c r="BG276" s="250"/>
      <c r="BH276" s="250"/>
      <c r="BI276" s="250"/>
      <c r="BJ276" s="250"/>
      <c r="BK276" s="250"/>
      <c r="BL276" s="250"/>
      <c r="BM276" s="250"/>
      <c r="BN276" s="470"/>
      <c r="BO276" s="34" t="s">
        <v>1098</v>
      </c>
    </row>
    <row r="277" spans="2:67" outlineLevel="2">
      <c r="B277" s="54" t="s">
        <v>1134</v>
      </c>
      <c r="C277" s="249">
        <f t="shared" si="187"/>
        <v>0</v>
      </c>
      <c r="D277" s="249">
        <f t="shared" si="188"/>
        <v>0</v>
      </c>
      <c r="E277" s="249">
        <f t="shared" si="189"/>
        <v>0</v>
      </c>
      <c r="F277" s="249">
        <f t="shared" si="190"/>
        <v>0</v>
      </c>
      <c r="G277" s="249">
        <f t="shared" si="191"/>
        <v>0</v>
      </c>
      <c r="H277" s="249">
        <f t="shared" si="192"/>
        <v>0</v>
      </c>
      <c r="I277" s="249">
        <f t="shared" si="193"/>
        <v>0</v>
      </c>
      <c r="J277" s="249">
        <f t="shared" si="194"/>
        <v>0</v>
      </c>
      <c r="K277" s="249">
        <f t="shared" si="195"/>
        <v>0</v>
      </c>
      <c r="L277" s="249">
        <f t="shared" si="196"/>
        <v>0</v>
      </c>
      <c r="M277" s="249">
        <f t="shared" si="197"/>
        <v>0</v>
      </c>
      <c r="N277" s="249">
        <f t="shared" si="198"/>
        <v>0</v>
      </c>
      <c r="O277" s="249">
        <f t="shared" si="199"/>
        <v>0</v>
      </c>
      <c r="P277" s="249">
        <f t="shared" si="200"/>
        <v>0</v>
      </c>
      <c r="Q277" s="249">
        <f t="shared" si="201"/>
        <v>0</v>
      </c>
      <c r="R277" s="449">
        <f t="shared" si="202"/>
        <v>0</v>
      </c>
      <c r="S277" s="460"/>
      <c r="T277" s="248"/>
      <c r="U277" s="248"/>
      <c r="V277" s="248"/>
      <c r="W277" s="248"/>
      <c r="X277" s="248"/>
      <c r="Y277" s="248"/>
      <c r="Z277" s="248"/>
      <c r="AA277" s="248"/>
      <c r="AB277" s="248"/>
      <c r="AC277" s="248"/>
      <c r="AD277" s="248"/>
      <c r="AE277" s="248"/>
      <c r="AF277" s="248"/>
      <c r="AG277" s="248"/>
      <c r="AH277" s="471"/>
      <c r="AI277" s="460"/>
      <c r="AJ277" s="248"/>
      <c r="AK277" s="248"/>
      <c r="AL277" s="248"/>
      <c r="AM277" s="248"/>
      <c r="AN277" s="248"/>
      <c r="AO277" s="248"/>
      <c r="AP277" s="248"/>
      <c r="AQ277" s="248"/>
      <c r="AR277" s="248"/>
      <c r="AS277" s="248"/>
      <c r="AT277" s="248"/>
      <c r="AU277" s="248"/>
      <c r="AV277" s="248"/>
      <c r="AW277" s="248"/>
      <c r="AX277" s="471"/>
      <c r="AY277" s="460"/>
      <c r="AZ277" s="248"/>
      <c r="BA277" s="248"/>
      <c r="BB277" s="248"/>
      <c r="BC277" s="248"/>
      <c r="BD277" s="248"/>
      <c r="BE277" s="248"/>
      <c r="BF277" s="248"/>
      <c r="BG277" s="248"/>
      <c r="BH277" s="248"/>
      <c r="BI277" s="248"/>
      <c r="BJ277" s="248"/>
      <c r="BK277" s="248"/>
      <c r="BL277" s="248"/>
      <c r="BM277" s="248"/>
      <c r="BN277" s="471"/>
    </row>
    <row r="278" spans="2:67" outlineLevel="2">
      <c r="B278" s="55" t="s">
        <v>1135</v>
      </c>
      <c r="C278" s="62">
        <f t="shared" si="187"/>
        <v>0</v>
      </c>
      <c r="D278" s="62">
        <f t="shared" si="188"/>
        <v>0</v>
      </c>
      <c r="E278" s="62">
        <f t="shared" si="189"/>
        <v>0</v>
      </c>
      <c r="F278" s="62">
        <f t="shared" si="190"/>
        <v>0</v>
      </c>
      <c r="G278" s="62">
        <f t="shared" si="191"/>
        <v>0</v>
      </c>
      <c r="H278" s="62">
        <f t="shared" si="192"/>
        <v>0</v>
      </c>
      <c r="I278" s="62">
        <f t="shared" si="193"/>
        <v>0</v>
      </c>
      <c r="J278" s="62">
        <f t="shared" si="194"/>
        <v>0</v>
      </c>
      <c r="K278" s="62">
        <f t="shared" si="195"/>
        <v>0</v>
      </c>
      <c r="L278" s="62">
        <f t="shared" si="196"/>
        <v>0</v>
      </c>
      <c r="M278" s="62">
        <f t="shared" si="197"/>
        <v>0</v>
      </c>
      <c r="N278" s="62">
        <f t="shared" si="198"/>
        <v>0</v>
      </c>
      <c r="O278" s="62">
        <f t="shared" si="199"/>
        <v>0</v>
      </c>
      <c r="P278" s="62">
        <f t="shared" si="200"/>
        <v>0</v>
      </c>
      <c r="Q278" s="62">
        <f t="shared" si="201"/>
        <v>0</v>
      </c>
      <c r="R278" s="450">
        <f t="shared" si="202"/>
        <v>0</v>
      </c>
      <c r="S278" s="461"/>
      <c r="T278" s="247"/>
      <c r="U278" s="247"/>
      <c r="V278" s="247"/>
      <c r="W278" s="247"/>
      <c r="X278" s="247"/>
      <c r="Y278" s="247"/>
      <c r="Z278" s="247"/>
      <c r="AA278" s="247"/>
      <c r="AB278" s="247"/>
      <c r="AC278" s="247"/>
      <c r="AD278" s="247"/>
      <c r="AE278" s="247"/>
      <c r="AF278" s="247"/>
      <c r="AG278" s="247"/>
      <c r="AH278" s="472"/>
      <c r="AI278" s="461"/>
      <c r="AJ278" s="247"/>
      <c r="AK278" s="247"/>
      <c r="AL278" s="247"/>
      <c r="AM278" s="247"/>
      <c r="AN278" s="247"/>
      <c r="AO278" s="247"/>
      <c r="AP278" s="247"/>
      <c r="AQ278" s="247"/>
      <c r="AR278" s="247"/>
      <c r="AS278" s="247"/>
      <c r="AT278" s="247"/>
      <c r="AU278" s="247"/>
      <c r="AV278" s="247"/>
      <c r="AW278" s="247"/>
      <c r="AX278" s="472"/>
      <c r="AY278" s="461"/>
      <c r="AZ278" s="247"/>
      <c r="BA278" s="247"/>
      <c r="BB278" s="247"/>
      <c r="BC278" s="247"/>
      <c r="BD278" s="247"/>
      <c r="BE278" s="247"/>
      <c r="BF278" s="247"/>
      <c r="BG278" s="247"/>
      <c r="BH278" s="247"/>
      <c r="BI278" s="247"/>
      <c r="BJ278" s="247"/>
      <c r="BK278" s="247"/>
      <c r="BL278" s="247"/>
      <c r="BM278" s="247"/>
      <c r="BN278" s="472"/>
    </row>
    <row r="279" spans="2:67" outlineLevel="2">
      <c r="B279" s="53" t="str">
        <f>$B$196&amp;": Ewe Lambs"</f>
        <v>Middle: Ewe Lambs</v>
      </c>
      <c r="C279" s="61">
        <f t="shared" si="187"/>
        <v>0</v>
      </c>
      <c r="D279" s="61">
        <f t="shared" si="188"/>
        <v>0</v>
      </c>
      <c r="E279" s="61">
        <f t="shared" si="189"/>
        <v>0</v>
      </c>
      <c r="F279" s="61">
        <f t="shared" si="190"/>
        <v>0</v>
      </c>
      <c r="G279" s="61">
        <f t="shared" si="191"/>
        <v>0</v>
      </c>
      <c r="H279" s="61">
        <f t="shared" si="192"/>
        <v>0</v>
      </c>
      <c r="I279" s="61">
        <f t="shared" si="193"/>
        <v>0</v>
      </c>
      <c r="J279" s="61">
        <f t="shared" si="194"/>
        <v>0</v>
      </c>
      <c r="K279" s="61">
        <f t="shared" si="195"/>
        <v>0</v>
      </c>
      <c r="L279" s="61">
        <f t="shared" si="196"/>
        <v>0</v>
      </c>
      <c r="M279" s="61">
        <f t="shared" si="197"/>
        <v>0</v>
      </c>
      <c r="N279" s="61">
        <f t="shared" si="198"/>
        <v>0</v>
      </c>
      <c r="O279" s="61">
        <f t="shared" si="199"/>
        <v>0</v>
      </c>
      <c r="P279" s="61">
        <f t="shared" si="200"/>
        <v>0</v>
      </c>
      <c r="Q279" s="61">
        <f t="shared" si="201"/>
        <v>0</v>
      </c>
      <c r="R279" s="448">
        <f t="shared" si="202"/>
        <v>0</v>
      </c>
      <c r="S279" s="459"/>
      <c r="T279" s="250"/>
      <c r="U279" s="250"/>
      <c r="V279" s="250"/>
      <c r="W279" s="250"/>
      <c r="X279" s="250"/>
      <c r="Y279" s="250"/>
      <c r="Z279" s="250"/>
      <c r="AA279" s="250"/>
      <c r="AB279" s="250"/>
      <c r="AC279" s="250"/>
      <c r="AD279" s="250"/>
      <c r="AE279" s="250"/>
      <c r="AF279" s="250"/>
      <c r="AG279" s="250"/>
      <c r="AH279" s="470"/>
      <c r="AI279" s="459"/>
      <c r="AJ279" s="250"/>
      <c r="AK279" s="250"/>
      <c r="AL279" s="250"/>
      <c r="AM279" s="250"/>
      <c r="AN279" s="250"/>
      <c r="AO279" s="250"/>
      <c r="AP279" s="250"/>
      <c r="AQ279" s="250"/>
      <c r="AR279" s="250"/>
      <c r="AS279" s="250"/>
      <c r="AT279" s="250"/>
      <c r="AU279" s="250"/>
      <c r="AV279" s="250"/>
      <c r="AW279" s="250"/>
      <c r="AX279" s="470"/>
      <c r="AY279" s="459"/>
      <c r="AZ279" s="250"/>
      <c r="BA279" s="250"/>
      <c r="BB279" s="250"/>
      <c r="BC279" s="250"/>
      <c r="BD279" s="250"/>
      <c r="BE279" s="250"/>
      <c r="BF279" s="250"/>
      <c r="BG279" s="250"/>
      <c r="BH279" s="250"/>
      <c r="BI279" s="250"/>
      <c r="BJ279" s="250"/>
      <c r="BK279" s="250"/>
      <c r="BL279" s="250"/>
      <c r="BM279" s="250"/>
      <c r="BN279" s="470"/>
      <c r="BO279" s="34" t="s">
        <v>1098</v>
      </c>
    </row>
    <row r="280" spans="2:67" outlineLevel="2">
      <c r="B280" s="54" t="s">
        <v>1134</v>
      </c>
      <c r="C280" s="249">
        <f t="shared" si="187"/>
        <v>0</v>
      </c>
      <c r="D280" s="249">
        <f t="shared" si="188"/>
        <v>0</v>
      </c>
      <c r="E280" s="249">
        <f t="shared" si="189"/>
        <v>0</v>
      </c>
      <c r="F280" s="249">
        <f t="shared" si="190"/>
        <v>0</v>
      </c>
      <c r="G280" s="249">
        <f t="shared" si="191"/>
        <v>0</v>
      </c>
      <c r="H280" s="249">
        <f t="shared" si="192"/>
        <v>0</v>
      </c>
      <c r="I280" s="249">
        <f t="shared" si="193"/>
        <v>0</v>
      </c>
      <c r="J280" s="249">
        <f t="shared" si="194"/>
        <v>0</v>
      </c>
      <c r="K280" s="249">
        <f t="shared" si="195"/>
        <v>0</v>
      </c>
      <c r="L280" s="249">
        <f t="shared" si="196"/>
        <v>0</v>
      </c>
      <c r="M280" s="249">
        <f t="shared" si="197"/>
        <v>0</v>
      </c>
      <c r="N280" s="249">
        <f t="shared" si="198"/>
        <v>0</v>
      </c>
      <c r="O280" s="249">
        <f t="shared" si="199"/>
        <v>0</v>
      </c>
      <c r="P280" s="249">
        <f t="shared" si="200"/>
        <v>0</v>
      </c>
      <c r="Q280" s="249">
        <f t="shared" si="201"/>
        <v>0</v>
      </c>
      <c r="R280" s="449">
        <f t="shared" si="202"/>
        <v>0</v>
      </c>
      <c r="S280" s="460"/>
      <c r="T280" s="248"/>
      <c r="U280" s="248"/>
      <c r="V280" s="248"/>
      <c r="W280" s="248"/>
      <c r="X280" s="248"/>
      <c r="Y280" s="248"/>
      <c r="Z280" s="248"/>
      <c r="AA280" s="248"/>
      <c r="AB280" s="248"/>
      <c r="AC280" s="248"/>
      <c r="AD280" s="248"/>
      <c r="AE280" s="248"/>
      <c r="AF280" s="248"/>
      <c r="AG280" s="248"/>
      <c r="AH280" s="471"/>
      <c r="AI280" s="460"/>
      <c r="AJ280" s="248"/>
      <c r="AK280" s="248"/>
      <c r="AL280" s="248"/>
      <c r="AM280" s="248"/>
      <c r="AN280" s="248"/>
      <c r="AO280" s="248"/>
      <c r="AP280" s="248"/>
      <c r="AQ280" s="248"/>
      <c r="AR280" s="248"/>
      <c r="AS280" s="248"/>
      <c r="AT280" s="248"/>
      <c r="AU280" s="248"/>
      <c r="AV280" s="248"/>
      <c r="AW280" s="248"/>
      <c r="AX280" s="471"/>
      <c r="AY280" s="460"/>
      <c r="AZ280" s="248"/>
      <c r="BA280" s="248"/>
      <c r="BB280" s="248"/>
      <c r="BC280" s="248"/>
      <c r="BD280" s="248"/>
      <c r="BE280" s="248"/>
      <c r="BF280" s="248"/>
      <c r="BG280" s="248"/>
      <c r="BH280" s="248"/>
      <c r="BI280" s="248"/>
      <c r="BJ280" s="248"/>
      <c r="BK280" s="248"/>
      <c r="BL280" s="248"/>
      <c r="BM280" s="248"/>
      <c r="BN280" s="471"/>
    </row>
    <row r="281" spans="2:67" outlineLevel="2">
      <c r="B281" s="55" t="s">
        <v>1135</v>
      </c>
      <c r="C281" s="62">
        <f t="shared" si="187"/>
        <v>0</v>
      </c>
      <c r="D281" s="62">
        <f t="shared" si="188"/>
        <v>0</v>
      </c>
      <c r="E281" s="62">
        <f t="shared" si="189"/>
        <v>0</v>
      </c>
      <c r="F281" s="62">
        <f t="shared" si="190"/>
        <v>0</v>
      </c>
      <c r="G281" s="62">
        <f t="shared" si="191"/>
        <v>0</v>
      </c>
      <c r="H281" s="62">
        <f t="shared" si="192"/>
        <v>0</v>
      </c>
      <c r="I281" s="62">
        <f t="shared" si="193"/>
        <v>0</v>
      </c>
      <c r="J281" s="62">
        <f t="shared" si="194"/>
        <v>0</v>
      </c>
      <c r="K281" s="62">
        <f t="shared" si="195"/>
        <v>0</v>
      </c>
      <c r="L281" s="62">
        <f t="shared" si="196"/>
        <v>0</v>
      </c>
      <c r="M281" s="62">
        <f t="shared" si="197"/>
        <v>0</v>
      </c>
      <c r="N281" s="62">
        <f t="shared" si="198"/>
        <v>0</v>
      </c>
      <c r="O281" s="62">
        <f t="shared" si="199"/>
        <v>0</v>
      </c>
      <c r="P281" s="62">
        <f t="shared" si="200"/>
        <v>0</v>
      </c>
      <c r="Q281" s="62">
        <f t="shared" si="201"/>
        <v>0</v>
      </c>
      <c r="R281" s="450">
        <f t="shared" si="202"/>
        <v>0</v>
      </c>
      <c r="S281" s="461"/>
      <c r="T281" s="247"/>
      <c r="U281" s="247"/>
      <c r="V281" s="247"/>
      <c r="W281" s="247"/>
      <c r="X281" s="247"/>
      <c r="Y281" s="247"/>
      <c r="Z281" s="247"/>
      <c r="AA281" s="247"/>
      <c r="AB281" s="247"/>
      <c r="AC281" s="247"/>
      <c r="AD281" s="247"/>
      <c r="AE281" s="247"/>
      <c r="AF281" s="247"/>
      <c r="AG281" s="247"/>
      <c r="AH281" s="472"/>
      <c r="AI281" s="461"/>
      <c r="AJ281" s="247"/>
      <c r="AK281" s="247"/>
      <c r="AL281" s="247"/>
      <c r="AM281" s="247"/>
      <c r="AN281" s="247"/>
      <c r="AO281" s="247"/>
      <c r="AP281" s="247"/>
      <c r="AQ281" s="247"/>
      <c r="AR281" s="247"/>
      <c r="AS281" s="247"/>
      <c r="AT281" s="247"/>
      <c r="AU281" s="247"/>
      <c r="AV281" s="247"/>
      <c r="AW281" s="247"/>
      <c r="AX281" s="472"/>
      <c r="AY281" s="461"/>
      <c r="AZ281" s="247"/>
      <c r="BA281" s="247"/>
      <c r="BB281" s="247"/>
      <c r="BC281" s="247"/>
      <c r="BD281" s="247"/>
      <c r="BE281" s="247"/>
      <c r="BF281" s="247"/>
      <c r="BG281" s="247"/>
      <c r="BH281" s="247"/>
      <c r="BI281" s="247"/>
      <c r="BJ281" s="247"/>
      <c r="BK281" s="247"/>
      <c r="BL281" s="247"/>
      <c r="BM281" s="247"/>
      <c r="BN281" s="472"/>
    </row>
    <row r="282" spans="2:67" outlineLevel="2">
      <c r="B282" s="53" t="str">
        <f>$B$197&amp;": Ewe Lambs"</f>
        <v>Late: Ewe Lambs</v>
      </c>
      <c r="C282" s="61">
        <f t="shared" si="187"/>
        <v>0</v>
      </c>
      <c r="D282" s="61">
        <f t="shared" si="188"/>
        <v>0</v>
      </c>
      <c r="E282" s="61">
        <f t="shared" si="189"/>
        <v>0</v>
      </c>
      <c r="F282" s="61">
        <f t="shared" si="190"/>
        <v>0</v>
      </c>
      <c r="G282" s="61">
        <f t="shared" si="191"/>
        <v>0</v>
      </c>
      <c r="H282" s="61">
        <f t="shared" si="192"/>
        <v>0</v>
      </c>
      <c r="I282" s="61">
        <f t="shared" si="193"/>
        <v>0</v>
      </c>
      <c r="J282" s="61">
        <f t="shared" si="194"/>
        <v>0</v>
      </c>
      <c r="K282" s="61">
        <f t="shared" si="195"/>
        <v>0</v>
      </c>
      <c r="L282" s="61">
        <f t="shared" si="196"/>
        <v>0</v>
      </c>
      <c r="M282" s="61">
        <f t="shared" si="197"/>
        <v>0</v>
      </c>
      <c r="N282" s="61">
        <f t="shared" si="198"/>
        <v>0</v>
      </c>
      <c r="O282" s="61">
        <f t="shared" si="199"/>
        <v>0</v>
      </c>
      <c r="P282" s="61">
        <f t="shared" si="200"/>
        <v>0</v>
      </c>
      <c r="Q282" s="61">
        <f t="shared" si="201"/>
        <v>0</v>
      </c>
      <c r="R282" s="448">
        <f t="shared" si="202"/>
        <v>0</v>
      </c>
      <c r="S282" s="459"/>
      <c r="T282" s="250"/>
      <c r="U282" s="250"/>
      <c r="V282" s="250"/>
      <c r="W282" s="250"/>
      <c r="X282" s="250"/>
      <c r="Y282" s="250"/>
      <c r="Z282" s="250"/>
      <c r="AA282" s="250"/>
      <c r="AB282" s="250"/>
      <c r="AC282" s="250"/>
      <c r="AD282" s="250"/>
      <c r="AE282" s="250"/>
      <c r="AF282" s="250"/>
      <c r="AG282" s="250"/>
      <c r="AH282" s="470"/>
      <c r="AI282" s="459"/>
      <c r="AJ282" s="250"/>
      <c r="AK282" s="250"/>
      <c r="AL282" s="250"/>
      <c r="AM282" s="250"/>
      <c r="AN282" s="250"/>
      <c r="AO282" s="250"/>
      <c r="AP282" s="250"/>
      <c r="AQ282" s="250"/>
      <c r="AR282" s="250"/>
      <c r="AS282" s="250"/>
      <c r="AT282" s="250"/>
      <c r="AU282" s="250"/>
      <c r="AV282" s="250"/>
      <c r="AW282" s="250"/>
      <c r="AX282" s="470"/>
      <c r="AY282" s="459"/>
      <c r="AZ282" s="250"/>
      <c r="BA282" s="250"/>
      <c r="BB282" s="250"/>
      <c r="BC282" s="250"/>
      <c r="BD282" s="250"/>
      <c r="BE282" s="250"/>
      <c r="BF282" s="250"/>
      <c r="BG282" s="250"/>
      <c r="BH282" s="250"/>
      <c r="BI282" s="250"/>
      <c r="BJ282" s="250"/>
      <c r="BK282" s="250"/>
      <c r="BL282" s="250"/>
      <c r="BM282" s="250"/>
      <c r="BN282" s="470"/>
      <c r="BO282" s="34" t="s">
        <v>1098</v>
      </c>
    </row>
    <row r="283" spans="2:67" outlineLevel="2">
      <c r="B283" s="54" t="s">
        <v>1134</v>
      </c>
      <c r="C283" s="249">
        <f t="shared" si="187"/>
        <v>0</v>
      </c>
      <c r="D283" s="249">
        <f t="shared" si="188"/>
        <v>0</v>
      </c>
      <c r="E283" s="249">
        <f t="shared" si="189"/>
        <v>0</v>
      </c>
      <c r="F283" s="249">
        <f t="shared" si="190"/>
        <v>0</v>
      </c>
      <c r="G283" s="249">
        <f t="shared" si="191"/>
        <v>0</v>
      </c>
      <c r="H283" s="249">
        <f t="shared" si="192"/>
        <v>0</v>
      </c>
      <c r="I283" s="249">
        <f t="shared" si="193"/>
        <v>0</v>
      </c>
      <c r="J283" s="249">
        <f t="shared" si="194"/>
        <v>0</v>
      </c>
      <c r="K283" s="249">
        <f t="shared" si="195"/>
        <v>0</v>
      </c>
      <c r="L283" s="249">
        <f t="shared" si="196"/>
        <v>0</v>
      </c>
      <c r="M283" s="249">
        <f t="shared" si="197"/>
        <v>0</v>
      </c>
      <c r="N283" s="249">
        <f t="shared" si="198"/>
        <v>0</v>
      </c>
      <c r="O283" s="249">
        <f t="shared" si="199"/>
        <v>0</v>
      </c>
      <c r="P283" s="249">
        <f t="shared" si="200"/>
        <v>0</v>
      </c>
      <c r="Q283" s="249">
        <f t="shared" si="201"/>
        <v>0</v>
      </c>
      <c r="R283" s="449">
        <f t="shared" si="202"/>
        <v>0</v>
      </c>
      <c r="S283" s="460"/>
      <c r="T283" s="248"/>
      <c r="U283" s="248"/>
      <c r="V283" s="248"/>
      <c r="W283" s="248"/>
      <c r="X283" s="248"/>
      <c r="Y283" s="248"/>
      <c r="Z283" s="248"/>
      <c r="AA283" s="248"/>
      <c r="AB283" s="248"/>
      <c r="AC283" s="248"/>
      <c r="AD283" s="248"/>
      <c r="AE283" s="248"/>
      <c r="AF283" s="248"/>
      <c r="AG283" s="248"/>
      <c r="AH283" s="471"/>
      <c r="AI283" s="460"/>
      <c r="AJ283" s="248"/>
      <c r="AK283" s="248"/>
      <c r="AL283" s="248"/>
      <c r="AM283" s="248"/>
      <c r="AN283" s="248"/>
      <c r="AO283" s="248"/>
      <c r="AP283" s="248"/>
      <c r="AQ283" s="248"/>
      <c r="AR283" s="248"/>
      <c r="AS283" s="248"/>
      <c r="AT283" s="248"/>
      <c r="AU283" s="248"/>
      <c r="AV283" s="248"/>
      <c r="AW283" s="248"/>
      <c r="AX283" s="471"/>
      <c r="AY283" s="460"/>
      <c r="AZ283" s="248"/>
      <c r="BA283" s="248"/>
      <c r="BB283" s="248"/>
      <c r="BC283" s="248"/>
      <c r="BD283" s="248"/>
      <c r="BE283" s="248"/>
      <c r="BF283" s="248"/>
      <c r="BG283" s="248"/>
      <c r="BH283" s="248"/>
      <c r="BI283" s="248"/>
      <c r="BJ283" s="248"/>
      <c r="BK283" s="248"/>
      <c r="BL283" s="248"/>
      <c r="BM283" s="248"/>
      <c r="BN283" s="471"/>
    </row>
    <row r="284" spans="2:67" outlineLevel="2">
      <c r="B284" s="55" t="s">
        <v>1135</v>
      </c>
      <c r="C284" s="62">
        <f t="shared" si="187"/>
        <v>0</v>
      </c>
      <c r="D284" s="62">
        <f t="shared" si="188"/>
        <v>0</v>
      </c>
      <c r="E284" s="62">
        <f t="shared" si="189"/>
        <v>0</v>
      </c>
      <c r="F284" s="62">
        <f t="shared" si="190"/>
        <v>0</v>
      </c>
      <c r="G284" s="62">
        <f t="shared" si="191"/>
        <v>0</v>
      </c>
      <c r="H284" s="62">
        <f t="shared" si="192"/>
        <v>0</v>
      </c>
      <c r="I284" s="62">
        <f t="shared" si="193"/>
        <v>0</v>
      </c>
      <c r="J284" s="62">
        <f t="shared" si="194"/>
        <v>0</v>
      </c>
      <c r="K284" s="62">
        <f t="shared" si="195"/>
        <v>0</v>
      </c>
      <c r="L284" s="62">
        <f t="shared" si="196"/>
        <v>0</v>
      </c>
      <c r="M284" s="62">
        <f t="shared" si="197"/>
        <v>0</v>
      </c>
      <c r="N284" s="62">
        <f t="shared" si="198"/>
        <v>0</v>
      </c>
      <c r="O284" s="62">
        <f t="shared" si="199"/>
        <v>0</v>
      </c>
      <c r="P284" s="62">
        <f t="shared" si="200"/>
        <v>0</v>
      </c>
      <c r="Q284" s="62">
        <f t="shared" si="201"/>
        <v>0</v>
      </c>
      <c r="R284" s="450">
        <f t="shared" si="202"/>
        <v>0</v>
      </c>
      <c r="S284" s="461"/>
      <c r="T284" s="247"/>
      <c r="U284" s="247"/>
      <c r="V284" s="247"/>
      <c r="W284" s="247"/>
      <c r="X284" s="247"/>
      <c r="Y284" s="247"/>
      <c r="Z284" s="247"/>
      <c r="AA284" s="247"/>
      <c r="AB284" s="247"/>
      <c r="AC284" s="247"/>
      <c r="AD284" s="247"/>
      <c r="AE284" s="247"/>
      <c r="AF284" s="247"/>
      <c r="AG284" s="247"/>
      <c r="AH284" s="472"/>
      <c r="AI284" s="461"/>
      <c r="AJ284" s="247"/>
      <c r="AK284" s="247"/>
      <c r="AL284" s="247"/>
      <c r="AM284" s="247"/>
      <c r="AN284" s="247"/>
      <c r="AO284" s="247"/>
      <c r="AP284" s="247"/>
      <c r="AQ284" s="247"/>
      <c r="AR284" s="247"/>
      <c r="AS284" s="247"/>
      <c r="AT284" s="247"/>
      <c r="AU284" s="247"/>
      <c r="AV284" s="247"/>
      <c r="AW284" s="247"/>
      <c r="AX284" s="472"/>
      <c r="AY284" s="461"/>
      <c r="AZ284" s="247"/>
      <c r="BA284" s="247"/>
      <c r="BB284" s="247"/>
      <c r="BC284" s="247"/>
      <c r="BD284" s="247"/>
      <c r="BE284" s="247"/>
      <c r="BF284" s="247"/>
      <c r="BG284" s="247"/>
      <c r="BH284" s="247"/>
      <c r="BI284" s="247"/>
      <c r="BJ284" s="247"/>
      <c r="BK284" s="247"/>
      <c r="BL284" s="247"/>
      <c r="BM284" s="247"/>
      <c r="BN284" s="472"/>
    </row>
    <row r="285" spans="2:67" outlineLevel="2">
      <c r="B285" s="53" t="str">
        <f>$B$198&amp;": Ewe Lambs"</f>
        <v>V. Late: Ewe Lambs</v>
      </c>
      <c r="C285" s="61">
        <f t="shared" ref="C285:C287" si="203">CHOOSE(d.Region,S285,AI285,AY285)</f>
        <v>0</v>
      </c>
      <c r="D285" s="61">
        <f t="shared" ref="D285:D287" si="204">CHOOSE(d.Region,T285,AJ285,AZ285)</f>
        <v>0</v>
      </c>
      <c r="E285" s="61">
        <f t="shared" ref="E285:E287" si="205">CHOOSE(d.Region,U285,AK285,BA285)</f>
        <v>0</v>
      </c>
      <c r="F285" s="61">
        <f t="shared" ref="F285:F287" si="206">CHOOSE(d.Region,V285,AL285,BB285)</f>
        <v>0</v>
      </c>
      <c r="G285" s="61">
        <f t="shared" ref="G285:G287" si="207">CHOOSE(d.Region,W285,AM285,BC285)</f>
        <v>0</v>
      </c>
      <c r="H285" s="61">
        <f t="shared" ref="H285:H287" si="208">CHOOSE(d.Region,X285,AN285,BD285)</f>
        <v>0</v>
      </c>
      <c r="I285" s="61">
        <f t="shared" ref="I285:I287" si="209">CHOOSE(d.Region,Y285,AO285,BE285)</f>
        <v>0</v>
      </c>
      <c r="J285" s="61">
        <f t="shared" ref="J285:J287" si="210">CHOOSE(d.Region,Z285,AP285,BF285)</f>
        <v>0</v>
      </c>
      <c r="K285" s="61">
        <f t="shared" ref="K285:K287" si="211">CHOOSE(d.Region,AA285,AQ285,BG285)</f>
        <v>0</v>
      </c>
      <c r="L285" s="61">
        <f t="shared" ref="L285:L287" si="212">CHOOSE(d.Region,AB285,AR285,BH285)</f>
        <v>0</v>
      </c>
      <c r="M285" s="61">
        <f t="shared" ref="M285:M287" si="213">CHOOSE(d.Region,AC285,AS285,BI285)</f>
        <v>0</v>
      </c>
      <c r="N285" s="61">
        <f t="shared" ref="N285:N287" si="214">CHOOSE(d.Region,AD285,AT285,BJ285)</f>
        <v>0</v>
      </c>
      <c r="O285" s="61">
        <f t="shared" ref="O285:O287" si="215">CHOOSE(d.Region,AE285,AU285,BK285)</f>
        <v>0</v>
      </c>
      <c r="P285" s="61">
        <f t="shared" ref="P285:P287" si="216">CHOOSE(d.Region,AF285,AV285,BL285)</f>
        <v>0</v>
      </c>
      <c r="Q285" s="61">
        <f t="shared" ref="Q285:Q287" si="217">CHOOSE(d.Region,AG285,AW285,BM285)</f>
        <v>0</v>
      </c>
      <c r="R285" s="448">
        <f t="shared" ref="R285:R287" si="218">CHOOSE(d.Region,AH285,AX285,BN285)</f>
        <v>0</v>
      </c>
      <c r="S285" s="459"/>
      <c r="T285" s="250"/>
      <c r="U285" s="250"/>
      <c r="V285" s="250"/>
      <c r="W285" s="250"/>
      <c r="X285" s="250"/>
      <c r="Y285" s="250"/>
      <c r="Z285" s="250"/>
      <c r="AA285" s="250"/>
      <c r="AB285" s="250"/>
      <c r="AC285" s="250"/>
      <c r="AD285" s="250"/>
      <c r="AE285" s="250"/>
      <c r="AF285" s="250"/>
      <c r="AG285" s="250"/>
      <c r="AH285" s="470"/>
      <c r="AI285" s="459"/>
      <c r="AJ285" s="250"/>
      <c r="AK285" s="250"/>
      <c r="AL285" s="250"/>
      <c r="AM285" s="250"/>
      <c r="AN285" s="250"/>
      <c r="AO285" s="250"/>
      <c r="AP285" s="250"/>
      <c r="AQ285" s="250"/>
      <c r="AR285" s="250"/>
      <c r="AS285" s="250"/>
      <c r="AT285" s="250"/>
      <c r="AU285" s="250"/>
      <c r="AV285" s="250"/>
      <c r="AW285" s="250"/>
      <c r="AX285" s="470"/>
      <c r="AY285" s="459"/>
      <c r="AZ285" s="250"/>
      <c r="BA285" s="250"/>
      <c r="BB285" s="250"/>
      <c r="BC285" s="250"/>
      <c r="BD285" s="250"/>
      <c r="BE285" s="250"/>
      <c r="BF285" s="250"/>
      <c r="BG285" s="250"/>
      <c r="BH285" s="250"/>
      <c r="BI285" s="250"/>
      <c r="BJ285" s="250"/>
      <c r="BK285" s="250"/>
      <c r="BL285" s="250"/>
      <c r="BM285" s="250"/>
      <c r="BN285" s="470"/>
      <c r="BO285" s="34" t="s">
        <v>1098</v>
      </c>
    </row>
    <row r="286" spans="2:67" outlineLevel="2">
      <c r="B286" s="54" t="s">
        <v>1134</v>
      </c>
      <c r="C286" s="249">
        <f t="shared" si="203"/>
        <v>0</v>
      </c>
      <c r="D286" s="249">
        <f t="shared" si="204"/>
        <v>0</v>
      </c>
      <c r="E286" s="249">
        <f t="shared" si="205"/>
        <v>0</v>
      </c>
      <c r="F286" s="249">
        <f t="shared" si="206"/>
        <v>0</v>
      </c>
      <c r="G286" s="249">
        <f t="shared" si="207"/>
        <v>0</v>
      </c>
      <c r="H286" s="249">
        <f t="shared" si="208"/>
        <v>0</v>
      </c>
      <c r="I286" s="249">
        <f t="shared" si="209"/>
        <v>0</v>
      </c>
      <c r="J286" s="249">
        <f t="shared" si="210"/>
        <v>0</v>
      </c>
      <c r="K286" s="249">
        <f t="shared" si="211"/>
        <v>0</v>
      </c>
      <c r="L286" s="249">
        <f t="shared" si="212"/>
        <v>0</v>
      </c>
      <c r="M286" s="249">
        <f t="shared" si="213"/>
        <v>0</v>
      </c>
      <c r="N286" s="249">
        <f t="shared" si="214"/>
        <v>0</v>
      </c>
      <c r="O286" s="249">
        <f t="shared" si="215"/>
        <v>0</v>
      </c>
      <c r="P286" s="249">
        <f t="shared" si="216"/>
        <v>0</v>
      </c>
      <c r="Q286" s="249">
        <f t="shared" si="217"/>
        <v>0</v>
      </c>
      <c r="R286" s="449">
        <f t="shared" si="218"/>
        <v>0</v>
      </c>
      <c r="S286" s="460"/>
      <c r="T286" s="248"/>
      <c r="U286" s="248"/>
      <c r="V286" s="248"/>
      <c r="W286" s="248"/>
      <c r="X286" s="248"/>
      <c r="Y286" s="248"/>
      <c r="Z286" s="248"/>
      <c r="AA286" s="248"/>
      <c r="AB286" s="248"/>
      <c r="AC286" s="248"/>
      <c r="AD286" s="248"/>
      <c r="AE286" s="248"/>
      <c r="AF286" s="248"/>
      <c r="AG286" s="248"/>
      <c r="AH286" s="471"/>
      <c r="AI286" s="460"/>
      <c r="AJ286" s="248"/>
      <c r="AK286" s="248"/>
      <c r="AL286" s="248"/>
      <c r="AM286" s="248"/>
      <c r="AN286" s="248"/>
      <c r="AO286" s="248"/>
      <c r="AP286" s="248"/>
      <c r="AQ286" s="248"/>
      <c r="AR286" s="248"/>
      <c r="AS286" s="248"/>
      <c r="AT286" s="248"/>
      <c r="AU286" s="248"/>
      <c r="AV286" s="248"/>
      <c r="AW286" s="248"/>
      <c r="AX286" s="471"/>
      <c r="AY286" s="460"/>
      <c r="AZ286" s="248"/>
      <c r="BA286" s="248"/>
      <c r="BB286" s="248"/>
      <c r="BC286" s="248"/>
      <c r="BD286" s="248"/>
      <c r="BE286" s="248"/>
      <c r="BF286" s="248"/>
      <c r="BG286" s="248"/>
      <c r="BH286" s="248"/>
      <c r="BI286" s="248"/>
      <c r="BJ286" s="248"/>
      <c r="BK286" s="248"/>
      <c r="BL286" s="248"/>
      <c r="BM286" s="248"/>
      <c r="BN286" s="471"/>
    </row>
    <row r="287" spans="2:67" outlineLevel="2">
      <c r="B287" s="55" t="s">
        <v>1135</v>
      </c>
      <c r="C287" s="62">
        <f t="shared" si="203"/>
        <v>0</v>
      </c>
      <c r="D287" s="62">
        <f t="shared" si="204"/>
        <v>0</v>
      </c>
      <c r="E287" s="62">
        <f t="shared" si="205"/>
        <v>0</v>
      </c>
      <c r="F287" s="62">
        <f t="shared" si="206"/>
        <v>0</v>
      </c>
      <c r="G287" s="62">
        <f t="shared" si="207"/>
        <v>0</v>
      </c>
      <c r="H287" s="62">
        <f t="shared" si="208"/>
        <v>0</v>
      </c>
      <c r="I287" s="62">
        <f t="shared" si="209"/>
        <v>0</v>
      </c>
      <c r="J287" s="62">
        <f t="shared" si="210"/>
        <v>0</v>
      </c>
      <c r="K287" s="62">
        <f t="shared" si="211"/>
        <v>0</v>
      </c>
      <c r="L287" s="62">
        <f t="shared" si="212"/>
        <v>0</v>
      </c>
      <c r="M287" s="62">
        <f t="shared" si="213"/>
        <v>0</v>
      </c>
      <c r="N287" s="62">
        <f t="shared" si="214"/>
        <v>0</v>
      </c>
      <c r="O287" s="62">
        <f t="shared" si="215"/>
        <v>0</v>
      </c>
      <c r="P287" s="62">
        <f t="shared" si="216"/>
        <v>0</v>
      </c>
      <c r="Q287" s="62">
        <f t="shared" si="217"/>
        <v>0</v>
      </c>
      <c r="R287" s="450">
        <f t="shared" si="218"/>
        <v>0</v>
      </c>
      <c r="S287" s="461"/>
      <c r="T287" s="247"/>
      <c r="U287" s="247"/>
      <c r="V287" s="247"/>
      <c r="W287" s="247"/>
      <c r="X287" s="247"/>
      <c r="Y287" s="247"/>
      <c r="Z287" s="247"/>
      <c r="AA287" s="247"/>
      <c r="AB287" s="247"/>
      <c r="AC287" s="247"/>
      <c r="AD287" s="247"/>
      <c r="AE287" s="247"/>
      <c r="AF287" s="247"/>
      <c r="AG287" s="247"/>
      <c r="AH287" s="472"/>
      <c r="AI287" s="461"/>
      <c r="AJ287" s="247"/>
      <c r="AK287" s="247"/>
      <c r="AL287" s="247"/>
      <c r="AM287" s="247"/>
      <c r="AN287" s="247"/>
      <c r="AO287" s="247"/>
      <c r="AP287" s="247"/>
      <c r="AQ287" s="247"/>
      <c r="AR287" s="247"/>
      <c r="AS287" s="247"/>
      <c r="AT287" s="247"/>
      <c r="AU287" s="247"/>
      <c r="AV287" s="247"/>
      <c r="AW287" s="247"/>
      <c r="AX287" s="472"/>
      <c r="AY287" s="461"/>
      <c r="AZ287" s="247"/>
      <c r="BA287" s="247"/>
      <c r="BB287" s="247"/>
      <c r="BC287" s="247"/>
      <c r="BD287" s="247"/>
      <c r="BE287" s="247"/>
      <c r="BF287" s="247"/>
      <c r="BG287" s="247"/>
      <c r="BH287" s="247"/>
      <c r="BI287" s="247"/>
      <c r="BJ287" s="247"/>
      <c r="BK287" s="247"/>
      <c r="BL287" s="247"/>
      <c r="BM287" s="247"/>
      <c r="BN287" s="472"/>
    </row>
    <row r="288" spans="2:67" outlineLevel="2">
      <c r="B288" s="53" t="str">
        <f>$B$199&amp;": Ewe Lambs"</f>
        <v>7mo with 0% mated: Ewe Lambs</v>
      </c>
      <c r="C288" s="61">
        <f t="shared" si="187"/>
        <v>0</v>
      </c>
      <c r="D288" s="61">
        <f t="shared" si="188"/>
        <v>0</v>
      </c>
      <c r="E288" s="61">
        <f t="shared" si="189"/>
        <v>0</v>
      </c>
      <c r="F288" s="61">
        <f t="shared" si="190"/>
        <v>0</v>
      </c>
      <c r="G288" s="61">
        <f t="shared" si="191"/>
        <v>0</v>
      </c>
      <c r="H288" s="61">
        <f t="shared" si="192"/>
        <v>0</v>
      </c>
      <c r="I288" s="61">
        <f t="shared" si="193"/>
        <v>0</v>
      </c>
      <c r="J288" s="61">
        <f t="shared" si="194"/>
        <v>0</v>
      </c>
      <c r="K288" s="61">
        <f t="shared" si="195"/>
        <v>0</v>
      </c>
      <c r="L288" s="61">
        <f t="shared" si="196"/>
        <v>0</v>
      </c>
      <c r="M288" s="61">
        <f t="shared" si="197"/>
        <v>0</v>
      </c>
      <c r="N288" s="61">
        <f t="shared" si="198"/>
        <v>0</v>
      </c>
      <c r="O288" s="61">
        <f t="shared" si="199"/>
        <v>0</v>
      </c>
      <c r="P288" s="61">
        <f t="shared" si="200"/>
        <v>0</v>
      </c>
      <c r="Q288" s="61">
        <f t="shared" si="201"/>
        <v>0</v>
      </c>
      <c r="R288" s="448">
        <f t="shared" si="202"/>
        <v>0</v>
      </c>
      <c r="S288" s="362">
        <f>S273</f>
        <v>0</v>
      </c>
      <c r="T288" s="362">
        <f t="shared" ref="T288:BN288" si="219">T273</f>
        <v>0</v>
      </c>
      <c r="U288" s="362">
        <f t="shared" si="219"/>
        <v>0</v>
      </c>
      <c r="V288" s="362">
        <f t="shared" si="219"/>
        <v>0</v>
      </c>
      <c r="W288" s="362">
        <f t="shared" si="219"/>
        <v>0</v>
      </c>
      <c r="X288" s="362">
        <f t="shared" si="219"/>
        <v>0</v>
      </c>
      <c r="Y288" s="362">
        <f t="shared" si="219"/>
        <v>0</v>
      </c>
      <c r="Z288" s="362">
        <f t="shared" si="219"/>
        <v>0</v>
      </c>
      <c r="AA288" s="362">
        <f t="shared" si="219"/>
        <v>0</v>
      </c>
      <c r="AB288" s="362">
        <f t="shared" si="219"/>
        <v>0</v>
      </c>
      <c r="AC288" s="362">
        <f t="shared" si="219"/>
        <v>0</v>
      </c>
      <c r="AD288" s="362">
        <f t="shared" si="219"/>
        <v>0</v>
      </c>
      <c r="AE288" s="362">
        <f t="shared" si="219"/>
        <v>0</v>
      </c>
      <c r="AF288" s="362">
        <f t="shared" si="219"/>
        <v>0</v>
      </c>
      <c r="AG288" s="362">
        <f t="shared" si="219"/>
        <v>0</v>
      </c>
      <c r="AH288" s="362">
        <f t="shared" si="219"/>
        <v>0</v>
      </c>
      <c r="AI288" s="362">
        <f t="shared" si="219"/>
        <v>0</v>
      </c>
      <c r="AJ288" s="362">
        <f t="shared" si="219"/>
        <v>0</v>
      </c>
      <c r="AK288" s="362">
        <f t="shared" si="219"/>
        <v>0</v>
      </c>
      <c r="AL288" s="362">
        <f t="shared" si="219"/>
        <v>0</v>
      </c>
      <c r="AM288" s="362">
        <f t="shared" si="219"/>
        <v>0</v>
      </c>
      <c r="AN288" s="362">
        <f t="shared" si="219"/>
        <v>0</v>
      </c>
      <c r="AO288" s="362">
        <f t="shared" si="219"/>
        <v>0</v>
      </c>
      <c r="AP288" s="362">
        <f t="shared" si="219"/>
        <v>0</v>
      </c>
      <c r="AQ288" s="362">
        <f t="shared" si="219"/>
        <v>0</v>
      </c>
      <c r="AR288" s="362">
        <f t="shared" si="219"/>
        <v>0</v>
      </c>
      <c r="AS288" s="362">
        <f t="shared" si="219"/>
        <v>0</v>
      </c>
      <c r="AT288" s="362">
        <f t="shared" si="219"/>
        <v>0</v>
      </c>
      <c r="AU288" s="362">
        <f t="shared" si="219"/>
        <v>0</v>
      </c>
      <c r="AV288" s="362">
        <f t="shared" si="219"/>
        <v>0</v>
      </c>
      <c r="AW288" s="362">
        <f t="shared" si="219"/>
        <v>0</v>
      </c>
      <c r="AX288" s="362">
        <f t="shared" si="219"/>
        <v>0</v>
      </c>
      <c r="AY288" s="362">
        <f t="shared" si="219"/>
        <v>0</v>
      </c>
      <c r="AZ288" s="362">
        <f t="shared" si="219"/>
        <v>0</v>
      </c>
      <c r="BA288" s="362">
        <f t="shared" si="219"/>
        <v>0</v>
      </c>
      <c r="BB288" s="362">
        <f t="shared" si="219"/>
        <v>0</v>
      </c>
      <c r="BC288" s="362">
        <f t="shared" si="219"/>
        <v>0</v>
      </c>
      <c r="BD288" s="362">
        <f t="shared" si="219"/>
        <v>0</v>
      </c>
      <c r="BE288" s="362">
        <f t="shared" si="219"/>
        <v>0</v>
      </c>
      <c r="BF288" s="362">
        <f t="shared" si="219"/>
        <v>0</v>
      </c>
      <c r="BG288" s="362">
        <f t="shared" si="219"/>
        <v>0</v>
      </c>
      <c r="BH288" s="362">
        <f t="shared" si="219"/>
        <v>0</v>
      </c>
      <c r="BI288" s="362">
        <f t="shared" si="219"/>
        <v>0</v>
      </c>
      <c r="BJ288" s="362">
        <f t="shared" si="219"/>
        <v>0</v>
      </c>
      <c r="BK288" s="362">
        <f t="shared" si="219"/>
        <v>0</v>
      </c>
      <c r="BL288" s="362">
        <f t="shared" si="219"/>
        <v>0</v>
      </c>
      <c r="BM288" s="362">
        <f t="shared" si="219"/>
        <v>0</v>
      </c>
      <c r="BN288" s="362">
        <f t="shared" si="219"/>
        <v>0</v>
      </c>
      <c r="BO288" s="34" t="s">
        <v>1098</v>
      </c>
    </row>
    <row r="289" spans="2:67" outlineLevel="2">
      <c r="B289" s="54" t="s">
        <v>1134</v>
      </c>
      <c r="C289" s="249">
        <f t="shared" si="187"/>
        <v>0</v>
      </c>
      <c r="D289" s="249">
        <f t="shared" si="188"/>
        <v>0</v>
      </c>
      <c r="E289" s="249">
        <f t="shared" si="189"/>
        <v>0</v>
      </c>
      <c r="F289" s="249">
        <f t="shared" si="190"/>
        <v>0</v>
      </c>
      <c r="G289" s="249">
        <f t="shared" si="191"/>
        <v>0</v>
      </c>
      <c r="H289" s="249">
        <f t="shared" si="192"/>
        <v>0</v>
      </c>
      <c r="I289" s="249">
        <f t="shared" si="193"/>
        <v>0</v>
      </c>
      <c r="J289" s="249">
        <f t="shared" si="194"/>
        <v>0</v>
      </c>
      <c r="K289" s="249">
        <f t="shared" si="195"/>
        <v>0</v>
      </c>
      <c r="L289" s="249">
        <f t="shared" si="196"/>
        <v>0</v>
      </c>
      <c r="M289" s="249">
        <f t="shared" si="197"/>
        <v>0</v>
      </c>
      <c r="N289" s="249">
        <f t="shared" si="198"/>
        <v>0</v>
      </c>
      <c r="O289" s="249">
        <f t="shared" si="199"/>
        <v>0</v>
      </c>
      <c r="P289" s="249">
        <f t="shared" si="200"/>
        <v>0</v>
      </c>
      <c r="Q289" s="249">
        <f t="shared" si="201"/>
        <v>0</v>
      </c>
      <c r="R289" s="449">
        <f t="shared" si="202"/>
        <v>0</v>
      </c>
      <c r="S289" s="362">
        <f t="shared" ref="S289:BN289" si="220">S274</f>
        <v>0</v>
      </c>
      <c r="T289" s="362">
        <f t="shared" si="220"/>
        <v>0</v>
      </c>
      <c r="U289" s="362">
        <f t="shared" si="220"/>
        <v>0</v>
      </c>
      <c r="V289" s="362">
        <f t="shared" si="220"/>
        <v>0</v>
      </c>
      <c r="W289" s="362">
        <f t="shared" si="220"/>
        <v>0</v>
      </c>
      <c r="X289" s="362">
        <f t="shared" si="220"/>
        <v>0</v>
      </c>
      <c r="Y289" s="362">
        <f t="shared" si="220"/>
        <v>0</v>
      </c>
      <c r="Z289" s="362">
        <f t="shared" si="220"/>
        <v>0</v>
      </c>
      <c r="AA289" s="362">
        <f t="shared" si="220"/>
        <v>0</v>
      </c>
      <c r="AB289" s="362">
        <f t="shared" si="220"/>
        <v>0</v>
      </c>
      <c r="AC289" s="362">
        <f t="shared" si="220"/>
        <v>0</v>
      </c>
      <c r="AD289" s="362">
        <f t="shared" si="220"/>
        <v>0</v>
      </c>
      <c r="AE289" s="362">
        <f t="shared" si="220"/>
        <v>0</v>
      </c>
      <c r="AF289" s="362">
        <f t="shared" si="220"/>
        <v>0</v>
      </c>
      <c r="AG289" s="362">
        <f t="shared" si="220"/>
        <v>0</v>
      </c>
      <c r="AH289" s="362">
        <f t="shared" si="220"/>
        <v>0</v>
      </c>
      <c r="AI289" s="362">
        <f t="shared" si="220"/>
        <v>0</v>
      </c>
      <c r="AJ289" s="362">
        <f t="shared" si="220"/>
        <v>0</v>
      </c>
      <c r="AK289" s="362">
        <f t="shared" si="220"/>
        <v>0</v>
      </c>
      <c r="AL289" s="362">
        <f t="shared" si="220"/>
        <v>0</v>
      </c>
      <c r="AM289" s="362">
        <f t="shared" si="220"/>
        <v>0</v>
      </c>
      <c r="AN289" s="362">
        <f t="shared" si="220"/>
        <v>0</v>
      </c>
      <c r="AO289" s="362">
        <f t="shared" si="220"/>
        <v>0</v>
      </c>
      <c r="AP289" s="362">
        <f t="shared" si="220"/>
        <v>0</v>
      </c>
      <c r="AQ289" s="362">
        <f t="shared" si="220"/>
        <v>0</v>
      </c>
      <c r="AR289" s="362">
        <f t="shared" si="220"/>
        <v>0</v>
      </c>
      <c r="AS289" s="362">
        <f t="shared" si="220"/>
        <v>0</v>
      </c>
      <c r="AT289" s="362">
        <f t="shared" si="220"/>
        <v>0</v>
      </c>
      <c r="AU289" s="362">
        <f t="shared" si="220"/>
        <v>0</v>
      </c>
      <c r="AV289" s="362">
        <f t="shared" si="220"/>
        <v>0</v>
      </c>
      <c r="AW289" s="362">
        <f t="shared" si="220"/>
        <v>0</v>
      </c>
      <c r="AX289" s="362">
        <f t="shared" si="220"/>
        <v>0</v>
      </c>
      <c r="AY289" s="362">
        <f t="shared" si="220"/>
        <v>0</v>
      </c>
      <c r="AZ289" s="362">
        <f t="shared" si="220"/>
        <v>0</v>
      </c>
      <c r="BA289" s="362">
        <f t="shared" si="220"/>
        <v>0</v>
      </c>
      <c r="BB289" s="362">
        <f t="shared" si="220"/>
        <v>0</v>
      </c>
      <c r="BC289" s="362">
        <f t="shared" si="220"/>
        <v>0</v>
      </c>
      <c r="BD289" s="362">
        <f t="shared" si="220"/>
        <v>0</v>
      </c>
      <c r="BE289" s="362">
        <f t="shared" si="220"/>
        <v>0</v>
      </c>
      <c r="BF289" s="362">
        <f t="shared" si="220"/>
        <v>0</v>
      </c>
      <c r="BG289" s="362">
        <f t="shared" si="220"/>
        <v>0</v>
      </c>
      <c r="BH289" s="362">
        <f t="shared" si="220"/>
        <v>0</v>
      </c>
      <c r="BI289" s="362">
        <f t="shared" si="220"/>
        <v>0</v>
      </c>
      <c r="BJ289" s="362">
        <f t="shared" si="220"/>
        <v>0</v>
      </c>
      <c r="BK289" s="362">
        <f t="shared" si="220"/>
        <v>0</v>
      </c>
      <c r="BL289" s="362">
        <f t="shared" si="220"/>
        <v>0</v>
      </c>
      <c r="BM289" s="362">
        <f t="shared" si="220"/>
        <v>0</v>
      </c>
      <c r="BN289" s="362">
        <f t="shared" si="220"/>
        <v>0</v>
      </c>
    </row>
    <row r="290" spans="2:67" outlineLevel="2">
      <c r="B290" s="55" t="s">
        <v>1135</v>
      </c>
      <c r="C290" s="62">
        <f t="shared" si="187"/>
        <v>0</v>
      </c>
      <c r="D290" s="62">
        <f t="shared" si="188"/>
        <v>0</v>
      </c>
      <c r="E290" s="62">
        <f t="shared" si="189"/>
        <v>0</v>
      </c>
      <c r="F290" s="62">
        <f t="shared" si="190"/>
        <v>0</v>
      </c>
      <c r="G290" s="62">
        <f t="shared" si="191"/>
        <v>0</v>
      </c>
      <c r="H290" s="62">
        <f t="shared" si="192"/>
        <v>0</v>
      </c>
      <c r="I290" s="62">
        <f t="shared" si="193"/>
        <v>0</v>
      </c>
      <c r="J290" s="62">
        <f t="shared" si="194"/>
        <v>0</v>
      </c>
      <c r="K290" s="62">
        <f t="shared" si="195"/>
        <v>0</v>
      </c>
      <c r="L290" s="62">
        <f t="shared" si="196"/>
        <v>0</v>
      </c>
      <c r="M290" s="62">
        <f t="shared" si="197"/>
        <v>0</v>
      </c>
      <c r="N290" s="62">
        <f t="shared" si="198"/>
        <v>0</v>
      </c>
      <c r="O290" s="62">
        <f t="shared" si="199"/>
        <v>0</v>
      </c>
      <c r="P290" s="62">
        <f t="shared" si="200"/>
        <v>0</v>
      </c>
      <c r="Q290" s="62">
        <f t="shared" si="201"/>
        <v>0</v>
      </c>
      <c r="R290" s="450">
        <f t="shared" si="202"/>
        <v>0</v>
      </c>
      <c r="S290" s="362">
        <f t="shared" ref="S290:BN290" si="221">S275</f>
        <v>0</v>
      </c>
      <c r="T290" s="362">
        <f t="shared" si="221"/>
        <v>0</v>
      </c>
      <c r="U290" s="362">
        <f t="shared" si="221"/>
        <v>0</v>
      </c>
      <c r="V290" s="362">
        <f t="shared" si="221"/>
        <v>0</v>
      </c>
      <c r="W290" s="362">
        <f t="shared" si="221"/>
        <v>0</v>
      </c>
      <c r="X290" s="362">
        <f t="shared" si="221"/>
        <v>0</v>
      </c>
      <c r="Y290" s="362">
        <f t="shared" si="221"/>
        <v>0</v>
      </c>
      <c r="Z290" s="362">
        <f t="shared" si="221"/>
        <v>0</v>
      </c>
      <c r="AA290" s="362">
        <f t="shared" si="221"/>
        <v>0</v>
      </c>
      <c r="AB290" s="362">
        <f t="shared" si="221"/>
        <v>0</v>
      </c>
      <c r="AC290" s="362">
        <f t="shared" si="221"/>
        <v>0</v>
      </c>
      <c r="AD290" s="362">
        <f t="shared" si="221"/>
        <v>0</v>
      </c>
      <c r="AE290" s="362">
        <f t="shared" si="221"/>
        <v>0</v>
      </c>
      <c r="AF290" s="362">
        <f t="shared" si="221"/>
        <v>0</v>
      </c>
      <c r="AG290" s="362">
        <f t="shared" si="221"/>
        <v>0</v>
      </c>
      <c r="AH290" s="362">
        <f t="shared" si="221"/>
        <v>0</v>
      </c>
      <c r="AI290" s="362">
        <f t="shared" si="221"/>
        <v>0</v>
      </c>
      <c r="AJ290" s="362">
        <f t="shared" si="221"/>
        <v>0</v>
      </c>
      <c r="AK290" s="362">
        <f t="shared" si="221"/>
        <v>0</v>
      </c>
      <c r="AL290" s="362">
        <f t="shared" si="221"/>
        <v>0</v>
      </c>
      <c r="AM290" s="362">
        <f t="shared" si="221"/>
        <v>0</v>
      </c>
      <c r="AN290" s="362">
        <f t="shared" si="221"/>
        <v>0</v>
      </c>
      <c r="AO290" s="362">
        <f t="shared" si="221"/>
        <v>0</v>
      </c>
      <c r="AP290" s="362">
        <f t="shared" si="221"/>
        <v>0</v>
      </c>
      <c r="AQ290" s="362">
        <f t="shared" si="221"/>
        <v>0</v>
      </c>
      <c r="AR290" s="362">
        <f t="shared" si="221"/>
        <v>0</v>
      </c>
      <c r="AS290" s="362">
        <f t="shared" si="221"/>
        <v>0</v>
      </c>
      <c r="AT290" s="362">
        <f t="shared" si="221"/>
        <v>0</v>
      </c>
      <c r="AU290" s="362">
        <f t="shared" si="221"/>
        <v>0</v>
      </c>
      <c r="AV290" s="362">
        <f t="shared" si="221"/>
        <v>0</v>
      </c>
      <c r="AW290" s="362">
        <f t="shared" si="221"/>
        <v>0</v>
      </c>
      <c r="AX290" s="362">
        <f t="shared" si="221"/>
        <v>0</v>
      </c>
      <c r="AY290" s="362">
        <f t="shared" si="221"/>
        <v>0</v>
      </c>
      <c r="AZ290" s="362">
        <f t="shared" si="221"/>
        <v>0</v>
      </c>
      <c r="BA290" s="362">
        <f t="shared" si="221"/>
        <v>0</v>
      </c>
      <c r="BB290" s="362">
        <f t="shared" si="221"/>
        <v>0</v>
      </c>
      <c r="BC290" s="362">
        <f t="shared" si="221"/>
        <v>0</v>
      </c>
      <c r="BD290" s="362">
        <f t="shared" si="221"/>
        <v>0</v>
      </c>
      <c r="BE290" s="362">
        <f t="shared" si="221"/>
        <v>0</v>
      </c>
      <c r="BF290" s="362">
        <f t="shared" si="221"/>
        <v>0</v>
      </c>
      <c r="BG290" s="362">
        <f t="shared" si="221"/>
        <v>0</v>
      </c>
      <c r="BH290" s="362">
        <f t="shared" si="221"/>
        <v>0</v>
      </c>
      <c r="BI290" s="362">
        <f t="shared" si="221"/>
        <v>0</v>
      </c>
      <c r="BJ290" s="362">
        <f t="shared" si="221"/>
        <v>0</v>
      </c>
      <c r="BK290" s="362">
        <f t="shared" si="221"/>
        <v>0</v>
      </c>
      <c r="BL290" s="362">
        <f t="shared" si="221"/>
        <v>0</v>
      </c>
      <c r="BM290" s="362">
        <f t="shared" si="221"/>
        <v>0</v>
      </c>
      <c r="BN290" s="362">
        <f t="shared" si="221"/>
        <v>0</v>
      </c>
    </row>
    <row r="291" spans="2:67" ht="24.75" outlineLevel="1">
      <c r="B291" s="53" t="str">
        <f>"Grazing Intensity 2
"&amp;$B$194&amp;": Ewe Lambs"</f>
        <v>Grazing Intensity 2
Standard (7mo): Ewe Lambs</v>
      </c>
      <c r="C291" s="61">
        <f t="shared" si="187"/>
        <v>98</v>
      </c>
      <c r="D291" s="61">
        <f t="shared" si="188"/>
        <v>93</v>
      </c>
      <c r="E291" s="61">
        <f t="shared" si="189"/>
        <v>92</v>
      </c>
      <c r="F291" s="61">
        <f t="shared" si="190"/>
        <v>97</v>
      </c>
      <c r="G291" s="61">
        <f t="shared" si="191"/>
        <v>90</v>
      </c>
      <c r="H291" s="61">
        <f t="shared" si="192"/>
        <v>97</v>
      </c>
      <c r="I291" s="61">
        <f t="shared" si="193"/>
        <v>98</v>
      </c>
      <c r="J291" s="61">
        <f t="shared" si="194"/>
        <v>96</v>
      </c>
      <c r="K291" s="61">
        <f t="shared" si="195"/>
        <v>0</v>
      </c>
      <c r="L291" s="61">
        <f t="shared" si="196"/>
        <v>0</v>
      </c>
      <c r="M291" s="61">
        <f t="shared" si="197"/>
        <v>0</v>
      </c>
      <c r="N291" s="61">
        <f t="shared" si="198"/>
        <v>0</v>
      </c>
      <c r="O291" s="61">
        <f t="shared" si="199"/>
        <v>94</v>
      </c>
      <c r="P291" s="61">
        <f t="shared" si="200"/>
        <v>94</v>
      </c>
      <c r="Q291" s="61">
        <f t="shared" si="201"/>
        <v>94</v>
      </c>
      <c r="R291" s="448">
        <f t="shared" si="202"/>
        <v>95</v>
      </c>
      <c r="S291" s="459">
        <v>98</v>
      </c>
      <c r="T291" s="250">
        <v>95</v>
      </c>
      <c r="U291" s="250">
        <v>98</v>
      </c>
      <c r="V291" s="250">
        <v>98</v>
      </c>
      <c r="W291" s="250">
        <v>98</v>
      </c>
      <c r="X291" s="250">
        <v>93</v>
      </c>
      <c r="Y291" s="250">
        <v>98</v>
      </c>
      <c r="Z291" s="250">
        <v>97</v>
      </c>
      <c r="AA291" s="250"/>
      <c r="AB291" s="250"/>
      <c r="AC291" s="250"/>
      <c r="AD291" s="250"/>
      <c r="AE291" s="250">
        <v>98</v>
      </c>
      <c r="AF291" s="250">
        <v>95</v>
      </c>
      <c r="AG291" s="250">
        <v>98</v>
      </c>
      <c r="AH291" s="470">
        <v>95</v>
      </c>
      <c r="AI291" s="459">
        <v>98</v>
      </c>
      <c r="AJ291" s="250">
        <v>93</v>
      </c>
      <c r="AK291" s="250">
        <v>92</v>
      </c>
      <c r="AL291" s="250">
        <v>97</v>
      </c>
      <c r="AM291" s="250">
        <v>90</v>
      </c>
      <c r="AN291" s="250">
        <v>97</v>
      </c>
      <c r="AO291" s="250">
        <v>98</v>
      </c>
      <c r="AP291" s="250">
        <v>96</v>
      </c>
      <c r="AQ291" s="250"/>
      <c r="AR291" s="250"/>
      <c r="AS291" s="250"/>
      <c r="AT291" s="250"/>
      <c r="AU291" s="250">
        <v>94</v>
      </c>
      <c r="AV291" s="250">
        <v>94</v>
      </c>
      <c r="AW291" s="250">
        <v>94</v>
      </c>
      <c r="AX291" s="470">
        <v>95</v>
      </c>
      <c r="AY291" s="459">
        <v>90</v>
      </c>
      <c r="AZ291" s="250">
        <v>98</v>
      </c>
      <c r="BA291" s="250">
        <v>98</v>
      </c>
      <c r="BB291" s="250">
        <v>98</v>
      </c>
      <c r="BC291" s="250">
        <v>95</v>
      </c>
      <c r="BD291" s="250">
        <v>98</v>
      </c>
      <c r="BE291" s="250">
        <v>98</v>
      </c>
      <c r="BF291" s="250">
        <v>97</v>
      </c>
      <c r="BG291" s="250"/>
      <c r="BH291" s="250"/>
      <c r="BI291" s="250"/>
      <c r="BJ291" s="250"/>
      <c r="BK291" s="250">
        <v>94</v>
      </c>
      <c r="BL291" s="250">
        <v>92</v>
      </c>
      <c r="BM291" s="250">
        <v>98</v>
      </c>
      <c r="BN291" s="470">
        <v>98</v>
      </c>
      <c r="BO291" s="34" t="s">
        <v>1098</v>
      </c>
    </row>
    <row r="292" spans="2:67" outlineLevel="1">
      <c r="B292" s="54" t="s">
        <v>1134</v>
      </c>
      <c r="C292" s="249">
        <f t="shared" si="187"/>
        <v>98</v>
      </c>
      <c r="D292" s="249">
        <f t="shared" si="188"/>
        <v>95</v>
      </c>
      <c r="E292" s="249">
        <f t="shared" si="189"/>
        <v>97</v>
      </c>
      <c r="F292" s="249">
        <f t="shared" si="190"/>
        <v>93</v>
      </c>
      <c r="G292" s="249">
        <f t="shared" si="191"/>
        <v>98</v>
      </c>
      <c r="H292" s="249">
        <f t="shared" si="192"/>
        <v>97</v>
      </c>
      <c r="I292" s="249">
        <f t="shared" si="193"/>
        <v>95</v>
      </c>
      <c r="J292" s="249">
        <f t="shared" si="194"/>
        <v>94</v>
      </c>
      <c r="K292" s="249">
        <f t="shared" si="195"/>
        <v>0</v>
      </c>
      <c r="L292" s="249">
        <f t="shared" si="196"/>
        <v>0</v>
      </c>
      <c r="M292" s="249">
        <f t="shared" si="197"/>
        <v>0</v>
      </c>
      <c r="N292" s="249">
        <f t="shared" si="198"/>
        <v>0</v>
      </c>
      <c r="O292" s="249">
        <f t="shared" si="199"/>
        <v>94</v>
      </c>
      <c r="P292" s="249">
        <f t="shared" si="200"/>
        <v>95</v>
      </c>
      <c r="Q292" s="249">
        <f t="shared" si="201"/>
        <v>95</v>
      </c>
      <c r="R292" s="449">
        <f t="shared" si="202"/>
        <v>94</v>
      </c>
      <c r="S292" s="460">
        <v>98</v>
      </c>
      <c r="T292" s="248">
        <v>97</v>
      </c>
      <c r="U292" s="248">
        <v>98</v>
      </c>
      <c r="V292" s="248">
        <v>98</v>
      </c>
      <c r="W292" s="248">
        <v>95</v>
      </c>
      <c r="X292" s="248">
        <v>97</v>
      </c>
      <c r="Y292" s="248">
        <v>98</v>
      </c>
      <c r="Z292" s="248">
        <v>97</v>
      </c>
      <c r="AA292" s="248"/>
      <c r="AB292" s="248"/>
      <c r="AC292" s="248"/>
      <c r="AD292" s="248"/>
      <c r="AE292" s="248">
        <v>94</v>
      </c>
      <c r="AF292" s="248">
        <v>94</v>
      </c>
      <c r="AG292" s="248">
        <v>94</v>
      </c>
      <c r="AH292" s="471">
        <v>98</v>
      </c>
      <c r="AI292" s="460">
        <v>98</v>
      </c>
      <c r="AJ292" s="248">
        <v>95</v>
      </c>
      <c r="AK292" s="248">
        <v>97</v>
      </c>
      <c r="AL292" s="248">
        <v>93</v>
      </c>
      <c r="AM292" s="248">
        <v>98</v>
      </c>
      <c r="AN292" s="248">
        <v>97</v>
      </c>
      <c r="AO292" s="248">
        <v>95</v>
      </c>
      <c r="AP292" s="248">
        <v>94</v>
      </c>
      <c r="AQ292" s="248"/>
      <c r="AR292" s="248"/>
      <c r="AS292" s="248"/>
      <c r="AT292" s="248"/>
      <c r="AU292" s="248">
        <v>94</v>
      </c>
      <c r="AV292" s="248">
        <v>95</v>
      </c>
      <c r="AW292" s="248">
        <v>95</v>
      </c>
      <c r="AX292" s="471">
        <v>94</v>
      </c>
      <c r="AY292" s="460">
        <v>98</v>
      </c>
      <c r="AZ292" s="248">
        <v>98</v>
      </c>
      <c r="BA292" s="248">
        <v>98</v>
      </c>
      <c r="BB292" s="248">
        <v>98</v>
      </c>
      <c r="BC292" s="248">
        <v>95</v>
      </c>
      <c r="BD292" s="248">
        <v>98</v>
      </c>
      <c r="BE292" s="248">
        <v>98</v>
      </c>
      <c r="BF292" s="248">
        <v>98</v>
      </c>
      <c r="BG292" s="248"/>
      <c r="BH292" s="248"/>
      <c r="BI292" s="248"/>
      <c r="BJ292" s="248"/>
      <c r="BK292" s="248">
        <v>97</v>
      </c>
      <c r="BL292" s="248">
        <v>98</v>
      </c>
      <c r="BM292" s="248">
        <v>98</v>
      </c>
      <c r="BN292" s="471">
        <v>98</v>
      </c>
    </row>
    <row r="293" spans="2:67" outlineLevel="1">
      <c r="B293" s="55" t="s">
        <v>1135</v>
      </c>
      <c r="C293" s="62">
        <f t="shared" si="187"/>
        <v>98</v>
      </c>
      <c r="D293" s="62">
        <f t="shared" si="188"/>
        <v>95</v>
      </c>
      <c r="E293" s="62">
        <f t="shared" si="189"/>
        <v>95</v>
      </c>
      <c r="F293" s="62">
        <f t="shared" si="190"/>
        <v>94</v>
      </c>
      <c r="G293" s="62">
        <f t="shared" si="191"/>
        <v>98</v>
      </c>
      <c r="H293" s="62">
        <f t="shared" si="192"/>
        <v>97</v>
      </c>
      <c r="I293" s="62">
        <f t="shared" si="193"/>
        <v>98</v>
      </c>
      <c r="J293" s="62">
        <f t="shared" si="194"/>
        <v>94</v>
      </c>
      <c r="K293" s="62">
        <f t="shared" si="195"/>
        <v>0</v>
      </c>
      <c r="L293" s="62">
        <f t="shared" si="196"/>
        <v>0</v>
      </c>
      <c r="M293" s="62">
        <f t="shared" si="197"/>
        <v>0</v>
      </c>
      <c r="N293" s="62">
        <f t="shared" si="198"/>
        <v>0</v>
      </c>
      <c r="O293" s="62">
        <f t="shared" si="199"/>
        <v>94</v>
      </c>
      <c r="P293" s="62">
        <f t="shared" si="200"/>
        <v>94</v>
      </c>
      <c r="Q293" s="62">
        <f t="shared" si="201"/>
        <v>93</v>
      </c>
      <c r="R293" s="450">
        <f t="shared" si="202"/>
        <v>94</v>
      </c>
      <c r="S293" s="461">
        <v>98</v>
      </c>
      <c r="T293" s="247">
        <v>97</v>
      </c>
      <c r="U293" s="247">
        <v>98</v>
      </c>
      <c r="V293" s="247">
        <v>98</v>
      </c>
      <c r="W293" s="247">
        <v>98</v>
      </c>
      <c r="X293" s="247">
        <v>97</v>
      </c>
      <c r="Y293" s="247">
        <v>98</v>
      </c>
      <c r="Z293" s="247">
        <v>98</v>
      </c>
      <c r="AA293" s="247"/>
      <c r="AB293" s="247"/>
      <c r="AC293" s="247"/>
      <c r="AD293" s="247"/>
      <c r="AE293" s="247">
        <v>94</v>
      </c>
      <c r="AF293" s="247">
        <v>94</v>
      </c>
      <c r="AG293" s="247">
        <v>97</v>
      </c>
      <c r="AH293" s="472">
        <v>97</v>
      </c>
      <c r="AI293" s="461">
        <v>98</v>
      </c>
      <c r="AJ293" s="247">
        <v>95</v>
      </c>
      <c r="AK293" s="247">
        <v>95</v>
      </c>
      <c r="AL293" s="247">
        <v>94</v>
      </c>
      <c r="AM293" s="247">
        <v>98</v>
      </c>
      <c r="AN293" s="247">
        <v>97</v>
      </c>
      <c r="AO293" s="247">
        <v>98</v>
      </c>
      <c r="AP293" s="247">
        <v>94</v>
      </c>
      <c r="AQ293" s="247"/>
      <c r="AR293" s="247"/>
      <c r="AS293" s="247"/>
      <c r="AT293" s="247"/>
      <c r="AU293" s="247">
        <v>94</v>
      </c>
      <c r="AV293" s="247">
        <v>94</v>
      </c>
      <c r="AW293" s="247">
        <v>93</v>
      </c>
      <c r="AX293" s="472">
        <v>94</v>
      </c>
      <c r="AY293" s="461">
        <v>98</v>
      </c>
      <c r="AZ293" s="247">
        <v>98</v>
      </c>
      <c r="BA293" s="247">
        <v>98</v>
      </c>
      <c r="BB293" s="247">
        <v>98</v>
      </c>
      <c r="BC293" s="247">
        <v>98</v>
      </c>
      <c r="BD293" s="247">
        <v>98</v>
      </c>
      <c r="BE293" s="247">
        <v>98</v>
      </c>
      <c r="BF293" s="247">
        <v>98</v>
      </c>
      <c r="BG293" s="247"/>
      <c r="BH293" s="247"/>
      <c r="BI293" s="247"/>
      <c r="BJ293" s="247"/>
      <c r="BK293" s="247">
        <v>94</v>
      </c>
      <c r="BL293" s="247">
        <v>94</v>
      </c>
      <c r="BM293" s="247">
        <v>95</v>
      </c>
      <c r="BN293" s="472">
        <v>97</v>
      </c>
    </row>
    <row r="294" spans="2:67" outlineLevel="1">
      <c r="B294" s="53" t="str">
        <f t="shared" ref="B294" si="222">$B$195&amp;": Ewe Lambs"</f>
        <v>Early: Ewe Lambs</v>
      </c>
      <c r="C294" s="61">
        <f t="shared" si="187"/>
        <v>98</v>
      </c>
      <c r="D294" s="61">
        <f t="shared" si="188"/>
        <v>97</v>
      </c>
      <c r="E294" s="61">
        <f t="shared" si="189"/>
        <v>98</v>
      </c>
      <c r="F294" s="61">
        <f t="shared" si="190"/>
        <v>95</v>
      </c>
      <c r="G294" s="61">
        <f t="shared" si="191"/>
        <v>95</v>
      </c>
      <c r="H294" s="61">
        <f t="shared" si="192"/>
        <v>98</v>
      </c>
      <c r="I294" s="61">
        <f t="shared" si="193"/>
        <v>98</v>
      </c>
      <c r="J294" s="61">
        <f t="shared" si="194"/>
        <v>96</v>
      </c>
      <c r="K294" s="61">
        <f t="shared" si="195"/>
        <v>0</v>
      </c>
      <c r="L294" s="61">
        <f t="shared" si="196"/>
        <v>0</v>
      </c>
      <c r="M294" s="61">
        <f t="shared" si="197"/>
        <v>0</v>
      </c>
      <c r="N294" s="61">
        <f t="shared" si="198"/>
        <v>0</v>
      </c>
      <c r="O294" s="61">
        <f t="shared" si="199"/>
        <v>94</v>
      </c>
      <c r="P294" s="61">
        <f t="shared" si="200"/>
        <v>94</v>
      </c>
      <c r="Q294" s="61">
        <f t="shared" si="201"/>
        <v>95</v>
      </c>
      <c r="R294" s="448">
        <f t="shared" si="202"/>
        <v>94</v>
      </c>
      <c r="S294" s="459">
        <v>98</v>
      </c>
      <c r="T294" s="250">
        <v>95</v>
      </c>
      <c r="U294" s="250">
        <v>95</v>
      </c>
      <c r="V294" s="250">
        <v>95</v>
      </c>
      <c r="W294" s="250">
        <v>98</v>
      </c>
      <c r="X294" s="250">
        <v>94</v>
      </c>
      <c r="Y294" s="250">
        <v>98</v>
      </c>
      <c r="Z294" s="250">
        <v>98</v>
      </c>
      <c r="AA294" s="250"/>
      <c r="AB294" s="250"/>
      <c r="AC294" s="250"/>
      <c r="AD294" s="250"/>
      <c r="AE294" s="250">
        <v>95</v>
      </c>
      <c r="AF294" s="250">
        <v>94</v>
      </c>
      <c r="AG294" s="250">
        <v>94</v>
      </c>
      <c r="AH294" s="470">
        <v>93</v>
      </c>
      <c r="AI294" s="459">
        <v>98</v>
      </c>
      <c r="AJ294" s="250">
        <v>97</v>
      </c>
      <c r="AK294" s="250">
        <v>98</v>
      </c>
      <c r="AL294" s="250">
        <v>95</v>
      </c>
      <c r="AM294" s="250">
        <v>95</v>
      </c>
      <c r="AN294" s="250">
        <v>98</v>
      </c>
      <c r="AO294" s="250">
        <v>98</v>
      </c>
      <c r="AP294" s="250">
        <v>96</v>
      </c>
      <c r="AQ294" s="250"/>
      <c r="AR294" s="250"/>
      <c r="AS294" s="250"/>
      <c r="AT294" s="250"/>
      <c r="AU294" s="250">
        <v>94</v>
      </c>
      <c r="AV294" s="250">
        <v>94</v>
      </c>
      <c r="AW294" s="250">
        <v>95</v>
      </c>
      <c r="AX294" s="470">
        <v>94</v>
      </c>
      <c r="AY294" s="459">
        <v>98</v>
      </c>
      <c r="AZ294" s="250">
        <v>98</v>
      </c>
      <c r="BA294" s="250">
        <v>98</v>
      </c>
      <c r="BB294" s="250">
        <v>98</v>
      </c>
      <c r="BC294" s="250">
        <v>98</v>
      </c>
      <c r="BD294" s="250">
        <v>98</v>
      </c>
      <c r="BE294" s="250">
        <v>97</v>
      </c>
      <c r="BF294" s="250">
        <v>97</v>
      </c>
      <c r="BG294" s="250"/>
      <c r="BH294" s="250"/>
      <c r="BI294" s="250"/>
      <c r="BJ294" s="250"/>
      <c r="BK294" s="250">
        <v>92</v>
      </c>
      <c r="BL294" s="250">
        <v>98</v>
      </c>
      <c r="BM294" s="250">
        <v>92</v>
      </c>
      <c r="BN294" s="470">
        <v>98</v>
      </c>
      <c r="BO294" s="34" t="s">
        <v>1098</v>
      </c>
    </row>
    <row r="295" spans="2:67" outlineLevel="1">
      <c r="B295" s="54" t="s">
        <v>1134</v>
      </c>
      <c r="C295" s="249">
        <f t="shared" si="187"/>
        <v>98</v>
      </c>
      <c r="D295" s="249">
        <f t="shared" si="188"/>
        <v>95</v>
      </c>
      <c r="E295" s="249">
        <f t="shared" si="189"/>
        <v>98</v>
      </c>
      <c r="F295" s="249">
        <f t="shared" si="190"/>
        <v>95</v>
      </c>
      <c r="G295" s="249">
        <f t="shared" si="191"/>
        <v>95</v>
      </c>
      <c r="H295" s="249">
        <f t="shared" si="192"/>
        <v>94</v>
      </c>
      <c r="I295" s="249">
        <f t="shared" si="193"/>
        <v>98</v>
      </c>
      <c r="J295" s="249">
        <f t="shared" si="194"/>
        <v>93</v>
      </c>
      <c r="K295" s="249">
        <f t="shared" si="195"/>
        <v>0</v>
      </c>
      <c r="L295" s="249">
        <f t="shared" si="196"/>
        <v>0</v>
      </c>
      <c r="M295" s="249">
        <f t="shared" si="197"/>
        <v>0</v>
      </c>
      <c r="N295" s="249">
        <f t="shared" si="198"/>
        <v>0</v>
      </c>
      <c r="O295" s="249">
        <f t="shared" si="199"/>
        <v>94</v>
      </c>
      <c r="P295" s="249">
        <f t="shared" si="200"/>
        <v>94</v>
      </c>
      <c r="Q295" s="249">
        <f t="shared" si="201"/>
        <v>91</v>
      </c>
      <c r="R295" s="449">
        <f t="shared" si="202"/>
        <v>94</v>
      </c>
      <c r="S295" s="460">
        <v>95</v>
      </c>
      <c r="T295" s="248">
        <v>97</v>
      </c>
      <c r="U295" s="248">
        <v>97</v>
      </c>
      <c r="V295" s="248">
        <v>98</v>
      </c>
      <c r="W295" s="248">
        <v>98</v>
      </c>
      <c r="X295" s="248">
        <v>97</v>
      </c>
      <c r="Y295" s="248">
        <v>98</v>
      </c>
      <c r="Z295" s="248">
        <v>98</v>
      </c>
      <c r="AA295" s="248"/>
      <c r="AB295" s="248"/>
      <c r="AC295" s="248"/>
      <c r="AD295" s="248"/>
      <c r="AE295" s="248">
        <v>94</v>
      </c>
      <c r="AF295" s="248">
        <v>94</v>
      </c>
      <c r="AG295" s="248">
        <v>94</v>
      </c>
      <c r="AH295" s="471">
        <v>93</v>
      </c>
      <c r="AI295" s="460">
        <v>98</v>
      </c>
      <c r="AJ295" s="248">
        <v>95</v>
      </c>
      <c r="AK295" s="248">
        <v>98</v>
      </c>
      <c r="AL295" s="248">
        <v>95</v>
      </c>
      <c r="AM295" s="248">
        <v>95</v>
      </c>
      <c r="AN295" s="248">
        <v>94</v>
      </c>
      <c r="AO295" s="248">
        <v>98</v>
      </c>
      <c r="AP295" s="248">
        <v>93</v>
      </c>
      <c r="AQ295" s="248"/>
      <c r="AR295" s="248"/>
      <c r="AS295" s="248"/>
      <c r="AT295" s="248"/>
      <c r="AU295" s="248">
        <v>94</v>
      </c>
      <c r="AV295" s="248">
        <v>94</v>
      </c>
      <c r="AW295" s="248">
        <v>91</v>
      </c>
      <c r="AX295" s="471">
        <v>94</v>
      </c>
      <c r="AY295" s="460">
        <v>98</v>
      </c>
      <c r="AZ295" s="248">
        <v>98</v>
      </c>
      <c r="BA295" s="248">
        <v>97</v>
      </c>
      <c r="BB295" s="248">
        <v>98</v>
      </c>
      <c r="BC295" s="248">
        <v>98</v>
      </c>
      <c r="BD295" s="248">
        <v>97</v>
      </c>
      <c r="BE295" s="248">
        <v>98</v>
      </c>
      <c r="BF295" s="248">
        <v>95</v>
      </c>
      <c r="BG295" s="248"/>
      <c r="BH295" s="248"/>
      <c r="BI295" s="248"/>
      <c r="BJ295" s="248"/>
      <c r="BK295" s="248">
        <v>98</v>
      </c>
      <c r="BL295" s="248">
        <v>98</v>
      </c>
      <c r="BM295" s="248">
        <v>97</v>
      </c>
      <c r="BN295" s="471">
        <v>98</v>
      </c>
    </row>
    <row r="296" spans="2:67" outlineLevel="1">
      <c r="B296" s="55" t="s">
        <v>1135</v>
      </c>
      <c r="C296" s="62">
        <f t="shared" si="187"/>
        <v>98</v>
      </c>
      <c r="D296" s="62">
        <f t="shared" si="188"/>
        <v>98</v>
      </c>
      <c r="E296" s="62">
        <f t="shared" si="189"/>
        <v>95</v>
      </c>
      <c r="F296" s="62">
        <f t="shared" si="190"/>
        <v>94</v>
      </c>
      <c r="G296" s="62">
        <f t="shared" si="191"/>
        <v>98</v>
      </c>
      <c r="H296" s="62">
        <f t="shared" si="192"/>
        <v>97</v>
      </c>
      <c r="I296" s="62">
        <f t="shared" si="193"/>
        <v>98</v>
      </c>
      <c r="J296" s="62">
        <f t="shared" si="194"/>
        <v>93</v>
      </c>
      <c r="K296" s="62">
        <f t="shared" si="195"/>
        <v>0</v>
      </c>
      <c r="L296" s="62">
        <f t="shared" si="196"/>
        <v>0</v>
      </c>
      <c r="M296" s="62">
        <f t="shared" si="197"/>
        <v>0</v>
      </c>
      <c r="N296" s="62">
        <f t="shared" si="198"/>
        <v>0</v>
      </c>
      <c r="O296" s="62">
        <f t="shared" si="199"/>
        <v>94</v>
      </c>
      <c r="P296" s="62">
        <f t="shared" si="200"/>
        <v>94</v>
      </c>
      <c r="Q296" s="62">
        <f t="shared" si="201"/>
        <v>94</v>
      </c>
      <c r="R296" s="450">
        <f t="shared" si="202"/>
        <v>94</v>
      </c>
      <c r="S296" s="461">
        <v>98</v>
      </c>
      <c r="T296" s="247">
        <v>97</v>
      </c>
      <c r="U296" s="247">
        <v>98</v>
      </c>
      <c r="V296" s="247">
        <v>98</v>
      </c>
      <c r="W296" s="247">
        <v>95</v>
      </c>
      <c r="X296" s="247">
        <v>94</v>
      </c>
      <c r="Y296" s="247">
        <v>98</v>
      </c>
      <c r="Z296" s="247">
        <v>98</v>
      </c>
      <c r="AA296" s="247"/>
      <c r="AB296" s="247"/>
      <c r="AC296" s="247"/>
      <c r="AD296" s="247"/>
      <c r="AE296" s="247">
        <v>94</v>
      </c>
      <c r="AF296" s="247">
        <v>94</v>
      </c>
      <c r="AG296" s="247">
        <v>97</v>
      </c>
      <c r="AH296" s="472">
        <v>91</v>
      </c>
      <c r="AI296" s="461">
        <v>98</v>
      </c>
      <c r="AJ296" s="247">
        <v>98</v>
      </c>
      <c r="AK296" s="247">
        <v>95</v>
      </c>
      <c r="AL296" s="247">
        <v>94</v>
      </c>
      <c r="AM296" s="247">
        <v>98</v>
      </c>
      <c r="AN296" s="247">
        <v>97</v>
      </c>
      <c r="AO296" s="247">
        <v>98</v>
      </c>
      <c r="AP296" s="247">
        <v>93</v>
      </c>
      <c r="AQ296" s="247"/>
      <c r="AR296" s="247"/>
      <c r="AS296" s="247"/>
      <c r="AT296" s="247"/>
      <c r="AU296" s="247">
        <v>94</v>
      </c>
      <c r="AV296" s="247">
        <v>94</v>
      </c>
      <c r="AW296" s="247">
        <v>94</v>
      </c>
      <c r="AX296" s="472">
        <v>94</v>
      </c>
      <c r="AY296" s="461">
        <v>98</v>
      </c>
      <c r="AZ296" s="247">
        <v>97</v>
      </c>
      <c r="BA296" s="247">
        <v>98</v>
      </c>
      <c r="BB296" s="247">
        <v>98</v>
      </c>
      <c r="BC296" s="247">
        <v>98</v>
      </c>
      <c r="BD296" s="247">
        <v>98</v>
      </c>
      <c r="BE296" s="247">
        <v>98</v>
      </c>
      <c r="BF296" s="247">
        <v>98</v>
      </c>
      <c r="BG296" s="247"/>
      <c r="BH296" s="247"/>
      <c r="BI296" s="247"/>
      <c r="BJ296" s="247"/>
      <c r="BK296" s="247">
        <v>94</v>
      </c>
      <c r="BL296" s="247">
        <v>94</v>
      </c>
      <c r="BM296" s="247">
        <v>95</v>
      </c>
      <c r="BN296" s="472">
        <v>98</v>
      </c>
    </row>
    <row r="297" spans="2:67" outlineLevel="1">
      <c r="B297" s="53" t="str">
        <f t="shared" ref="B297" si="223">$B$196&amp;": Ewe Lambs"</f>
        <v>Middle: Ewe Lambs</v>
      </c>
      <c r="C297" s="61">
        <f t="shared" si="187"/>
        <v>98</v>
      </c>
      <c r="D297" s="61">
        <f t="shared" si="188"/>
        <v>98</v>
      </c>
      <c r="E297" s="61">
        <f t="shared" si="189"/>
        <v>92</v>
      </c>
      <c r="F297" s="61">
        <f t="shared" si="190"/>
        <v>97</v>
      </c>
      <c r="G297" s="61">
        <f t="shared" si="191"/>
        <v>95</v>
      </c>
      <c r="H297" s="61">
        <f t="shared" si="192"/>
        <v>92</v>
      </c>
      <c r="I297" s="61">
        <f t="shared" si="193"/>
        <v>94</v>
      </c>
      <c r="J297" s="61">
        <f t="shared" si="194"/>
        <v>96</v>
      </c>
      <c r="K297" s="61">
        <f t="shared" si="195"/>
        <v>0</v>
      </c>
      <c r="L297" s="61">
        <f t="shared" si="196"/>
        <v>0</v>
      </c>
      <c r="M297" s="61">
        <f t="shared" si="197"/>
        <v>0</v>
      </c>
      <c r="N297" s="61">
        <f t="shared" si="198"/>
        <v>0</v>
      </c>
      <c r="O297" s="61">
        <f t="shared" si="199"/>
        <v>94</v>
      </c>
      <c r="P297" s="61">
        <f t="shared" si="200"/>
        <v>94</v>
      </c>
      <c r="Q297" s="61">
        <f t="shared" si="201"/>
        <v>93</v>
      </c>
      <c r="R297" s="448">
        <f t="shared" si="202"/>
        <v>94</v>
      </c>
      <c r="S297" s="459">
        <v>98</v>
      </c>
      <c r="T297" s="250">
        <v>98</v>
      </c>
      <c r="U297" s="250">
        <v>95</v>
      </c>
      <c r="V297" s="250">
        <v>95</v>
      </c>
      <c r="W297" s="250">
        <v>98</v>
      </c>
      <c r="X297" s="250">
        <v>95</v>
      </c>
      <c r="Y297" s="250">
        <v>98</v>
      </c>
      <c r="Z297" s="250">
        <v>92</v>
      </c>
      <c r="AA297" s="250"/>
      <c r="AB297" s="250"/>
      <c r="AC297" s="250"/>
      <c r="AD297" s="250"/>
      <c r="AE297" s="250">
        <v>93</v>
      </c>
      <c r="AF297" s="250">
        <v>94</v>
      </c>
      <c r="AG297" s="250">
        <v>94</v>
      </c>
      <c r="AH297" s="470">
        <v>90</v>
      </c>
      <c r="AI297" s="459">
        <v>98</v>
      </c>
      <c r="AJ297" s="250">
        <v>98</v>
      </c>
      <c r="AK297" s="250">
        <v>92</v>
      </c>
      <c r="AL297" s="250">
        <v>97</v>
      </c>
      <c r="AM297" s="250">
        <v>95</v>
      </c>
      <c r="AN297" s="250">
        <v>92</v>
      </c>
      <c r="AO297" s="250">
        <v>94</v>
      </c>
      <c r="AP297" s="250">
        <v>96</v>
      </c>
      <c r="AQ297" s="250"/>
      <c r="AR297" s="250"/>
      <c r="AS297" s="250"/>
      <c r="AT297" s="250"/>
      <c r="AU297" s="250">
        <v>94</v>
      </c>
      <c r="AV297" s="250">
        <v>94</v>
      </c>
      <c r="AW297" s="250">
        <v>93</v>
      </c>
      <c r="AX297" s="470">
        <v>94</v>
      </c>
      <c r="AY297" s="459">
        <v>98</v>
      </c>
      <c r="AZ297" s="250">
        <v>96</v>
      </c>
      <c r="BA297" s="250">
        <v>98</v>
      </c>
      <c r="BB297" s="250">
        <v>98</v>
      </c>
      <c r="BC297" s="250">
        <v>98</v>
      </c>
      <c r="BD297" s="250">
        <v>98</v>
      </c>
      <c r="BE297" s="250">
        <v>98</v>
      </c>
      <c r="BF297" s="250">
        <v>95</v>
      </c>
      <c r="BG297" s="250"/>
      <c r="BH297" s="250"/>
      <c r="BI297" s="250"/>
      <c r="BJ297" s="250"/>
      <c r="BK297" s="250">
        <v>98</v>
      </c>
      <c r="BL297" s="250">
        <v>95</v>
      </c>
      <c r="BM297" s="250">
        <v>97</v>
      </c>
      <c r="BN297" s="470">
        <v>94</v>
      </c>
      <c r="BO297" s="34" t="s">
        <v>1098</v>
      </c>
    </row>
    <row r="298" spans="2:67" outlineLevel="1">
      <c r="B298" s="54" t="s">
        <v>1134</v>
      </c>
      <c r="C298" s="249">
        <f t="shared" si="187"/>
        <v>98</v>
      </c>
      <c r="D298" s="249">
        <f t="shared" si="188"/>
        <v>95</v>
      </c>
      <c r="E298" s="249">
        <f t="shared" si="189"/>
        <v>96</v>
      </c>
      <c r="F298" s="249">
        <f t="shared" si="190"/>
        <v>94</v>
      </c>
      <c r="G298" s="249">
        <f t="shared" si="191"/>
        <v>95</v>
      </c>
      <c r="H298" s="249">
        <f t="shared" si="192"/>
        <v>94</v>
      </c>
      <c r="I298" s="249">
        <f t="shared" si="193"/>
        <v>95</v>
      </c>
      <c r="J298" s="249">
        <f t="shared" si="194"/>
        <v>94</v>
      </c>
      <c r="K298" s="249">
        <f t="shared" si="195"/>
        <v>0</v>
      </c>
      <c r="L298" s="249">
        <f t="shared" si="196"/>
        <v>0</v>
      </c>
      <c r="M298" s="249">
        <f t="shared" si="197"/>
        <v>0</v>
      </c>
      <c r="N298" s="249">
        <f t="shared" si="198"/>
        <v>0</v>
      </c>
      <c r="O298" s="249">
        <f t="shared" si="199"/>
        <v>94</v>
      </c>
      <c r="P298" s="249">
        <f t="shared" si="200"/>
        <v>94</v>
      </c>
      <c r="Q298" s="249">
        <f t="shared" si="201"/>
        <v>91</v>
      </c>
      <c r="R298" s="449">
        <f t="shared" si="202"/>
        <v>94</v>
      </c>
      <c r="S298" s="460">
        <v>95</v>
      </c>
      <c r="T298" s="248">
        <v>97</v>
      </c>
      <c r="U298" s="248">
        <v>98</v>
      </c>
      <c r="V298" s="248">
        <v>98</v>
      </c>
      <c r="W298" s="248">
        <v>92</v>
      </c>
      <c r="X298" s="248">
        <v>97</v>
      </c>
      <c r="Y298" s="248">
        <v>98</v>
      </c>
      <c r="Z298" s="248">
        <v>97</v>
      </c>
      <c r="AA298" s="248"/>
      <c r="AB298" s="248"/>
      <c r="AC298" s="248"/>
      <c r="AD298" s="248"/>
      <c r="AE298" s="248">
        <v>95</v>
      </c>
      <c r="AF298" s="248">
        <v>94</v>
      </c>
      <c r="AG298" s="248">
        <v>94</v>
      </c>
      <c r="AH298" s="471">
        <v>93</v>
      </c>
      <c r="AI298" s="460">
        <v>98</v>
      </c>
      <c r="AJ298" s="248">
        <v>95</v>
      </c>
      <c r="AK298" s="248">
        <v>96</v>
      </c>
      <c r="AL298" s="248">
        <v>94</v>
      </c>
      <c r="AM298" s="248">
        <v>95</v>
      </c>
      <c r="AN298" s="248">
        <v>94</v>
      </c>
      <c r="AO298" s="248">
        <v>95</v>
      </c>
      <c r="AP298" s="248">
        <v>94</v>
      </c>
      <c r="AQ298" s="248"/>
      <c r="AR298" s="248"/>
      <c r="AS298" s="248"/>
      <c r="AT298" s="248"/>
      <c r="AU298" s="248">
        <v>94</v>
      </c>
      <c r="AV298" s="248">
        <v>94</v>
      </c>
      <c r="AW298" s="248">
        <v>91</v>
      </c>
      <c r="AX298" s="471">
        <v>94</v>
      </c>
      <c r="AY298" s="460">
        <v>98</v>
      </c>
      <c r="AZ298" s="248">
        <v>98</v>
      </c>
      <c r="BA298" s="248">
        <v>98</v>
      </c>
      <c r="BB298" s="248">
        <v>98</v>
      </c>
      <c r="BC298" s="248">
        <v>98</v>
      </c>
      <c r="BD298" s="248">
        <v>98</v>
      </c>
      <c r="BE298" s="248">
        <v>94</v>
      </c>
      <c r="BF298" s="248">
        <v>93</v>
      </c>
      <c r="BG298" s="248"/>
      <c r="BH298" s="248"/>
      <c r="BI298" s="248"/>
      <c r="BJ298" s="248"/>
      <c r="BK298" s="248">
        <v>97</v>
      </c>
      <c r="BL298" s="248">
        <v>98</v>
      </c>
      <c r="BM298" s="248">
        <v>97</v>
      </c>
      <c r="BN298" s="471">
        <v>98</v>
      </c>
    </row>
    <row r="299" spans="2:67" outlineLevel="1">
      <c r="B299" s="55" t="s">
        <v>1135</v>
      </c>
      <c r="C299" s="62">
        <f t="shared" si="187"/>
        <v>98</v>
      </c>
      <c r="D299" s="62">
        <f t="shared" si="188"/>
        <v>98</v>
      </c>
      <c r="E299" s="62">
        <f t="shared" si="189"/>
        <v>96</v>
      </c>
      <c r="F299" s="62">
        <f t="shared" si="190"/>
        <v>94</v>
      </c>
      <c r="G299" s="62">
        <f t="shared" si="191"/>
        <v>98</v>
      </c>
      <c r="H299" s="62">
        <f t="shared" si="192"/>
        <v>97</v>
      </c>
      <c r="I299" s="62">
        <f t="shared" si="193"/>
        <v>95</v>
      </c>
      <c r="J299" s="62">
        <f t="shared" si="194"/>
        <v>94</v>
      </c>
      <c r="K299" s="62">
        <f t="shared" si="195"/>
        <v>0</v>
      </c>
      <c r="L299" s="62">
        <f t="shared" si="196"/>
        <v>0</v>
      </c>
      <c r="M299" s="62">
        <f t="shared" si="197"/>
        <v>0</v>
      </c>
      <c r="N299" s="62">
        <f t="shared" si="198"/>
        <v>0</v>
      </c>
      <c r="O299" s="62">
        <f t="shared" si="199"/>
        <v>94</v>
      </c>
      <c r="P299" s="62">
        <f t="shared" si="200"/>
        <v>94</v>
      </c>
      <c r="Q299" s="62">
        <f t="shared" si="201"/>
        <v>94</v>
      </c>
      <c r="R299" s="450">
        <f t="shared" si="202"/>
        <v>94</v>
      </c>
      <c r="S299" s="461">
        <v>98</v>
      </c>
      <c r="T299" s="247">
        <v>97</v>
      </c>
      <c r="U299" s="247">
        <v>98</v>
      </c>
      <c r="V299" s="247">
        <v>98</v>
      </c>
      <c r="W299" s="247">
        <v>95</v>
      </c>
      <c r="X299" s="247">
        <v>94</v>
      </c>
      <c r="Y299" s="247">
        <v>98</v>
      </c>
      <c r="Z299" s="247">
        <v>98</v>
      </c>
      <c r="AA299" s="247"/>
      <c r="AB299" s="247"/>
      <c r="AC299" s="247"/>
      <c r="AD299" s="247"/>
      <c r="AE299" s="247">
        <v>94</v>
      </c>
      <c r="AF299" s="247">
        <v>94</v>
      </c>
      <c r="AG299" s="247">
        <v>97</v>
      </c>
      <c r="AH299" s="472">
        <v>91</v>
      </c>
      <c r="AI299" s="461">
        <v>98</v>
      </c>
      <c r="AJ299" s="247">
        <v>98</v>
      </c>
      <c r="AK299" s="247">
        <v>96</v>
      </c>
      <c r="AL299" s="247">
        <v>94</v>
      </c>
      <c r="AM299" s="247">
        <v>98</v>
      </c>
      <c r="AN299" s="247">
        <v>97</v>
      </c>
      <c r="AO299" s="247">
        <v>95</v>
      </c>
      <c r="AP299" s="247">
        <v>94</v>
      </c>
      <c r="AQ299" s="247"/>
      <c r="AR299" s="247"/>
      <c r="AS299" s="247"/>
      <c r="AT299" s="247"/>
      <c r="AU299" s="247">
        <v>94</v>
      </c>
      <c r="AV299" s="247">
        <v>94</v>
      </c>
      <c r="AW299" s="247">
        <v>94</v>
      </c>
      <c r="AX299" s="472">
        <v>94</v>
      </c>
      <c r="AY299" s="461">
        <v>98</v>
      </c>
      <c r="AZ299" s="247">
        <v>98</v>
      </c>
      <c r="BA299" s="247">
        <v>98</v>
      </c>
      <c r="BB299" s="247">
        <v>98</v>
      </c>
      <c r="BC299" s="247">
        <v>98</v>
      </c>
      <c r="BD299" s="247">
        <v>98</v>
      </c>
      <c r="BE299" s="247">
        <v>98</v>
      </c>
      <c r="BF299" s="247">
        <v>98</v>
      </c>
      <c r="BG299" s="247"/>
      <c r="BH299" s="247"/>
      <c r="BI299" s="247"/>
      <c r="BJ299" s="247"/>
      <c r="BK299" s="247">
        <v>94</v>
      </c>
      <c r="BL299" s="247">
        <v>91</v>
      </c>
      <c r="BM299" s="247">
        <v>94</v>
      </c>
      <c r="BN299" s="472">
        <v>98</v>
      </c>
    </row>
    <row r="300" spans="2:67" outlineLevel="1">
      <c r="B300" s="53" t="str">
        <f t="shared" ref="B300" si="224">$B$197&amp;": Ewe Lambs"</f>
        <v>Late: Ewe Lambs</v>
      </c>
      <c r="C300" s="61">
        <f t="shared" si="187"/>
        <v>98</v>
      </c>
      <c r="D300" s="61">
        <f t="shared" si="188"/>
        <v>98</v>
      </c>
      <c r="E300" s="61">
        <f t="shared" si="189"/>
        <v>95</v>
      </c>
      <c r="F300" s="61">
        <f t="shared" si="190"/>
        <v>97</v>
      </c>
      <c r="G300" s="61">
        <f t="shared" si="191"/>
        <v>98</v>
      </c>
      <c r="H300" s="61">
        <f t="shared" si="192"/>
        <v>98</v>
      </c>
      <c r="I300" s="61">
        <f t="shared" si="193"/>
        <v>92</v>
      </c>
      <c r="J300" s="61">
        <f t="shared" si="194"/>
        <v>93</v>
      </c>
      <c r="K300" s="61">
        <f t="shared" si="195"/>
        <v>0</v>
      </c>
      <c r="L300" s="61">
        <f t="shared" si="196"/>
        <v>0</v>
      </c>
      <c r="M300" s="61">
        <f t="shared" si="197"/>
        <v>0</v>
      </c>
      <c r="N300" s="61">
        <f t="shared" si="198"/>
        <v>0</v>
      </c>
      <c r="O300" s="61">
        <f t="shared" si="199"/>
        <v>94</v>
      </c>
      <c r="P300" s="61">
        <f t="shared" si="200"/>
        <v>91</v>
      </c>
      <c r="Q300" s="61">
        <f t="shared" si="201"/>
        <v>96</v>
      </c>
      <c r="R300" s="448">
        <f t="shared" si="202"/>
        <v>91</v>
      </c>
      <c r="S300" s="459">
        <v>95</v>
      </c>
      <c r="T300" s="250">
        <v>98</v>
      </c>
      <c r="U300" s="250">
        <v>92</v>
      </c>
      <c r="V300" s="250">
        <v>92</v>
      </c>
      <c r="W300" s="250">
        <v>95</v>
      </c>
      <c r="X300" s="250">
        <v>95</v>
      </c>
      <c r="Y300" s="250">
        <v>95</v>
      </c>
      <c r="Z300" s="250">
        <v>95</v>
      </c>
      <c r="AA300" s="250"/>
      <c r="AB300" s="250"/>
      <c r="AC300" s="250"/>
      <c r="AD300" s="250"/>
      <c r="AE300" s="250">
        <v>94</v>
      </c>
      <c r="AF300" s="250">
        <v>93</v>
      </c>
      <c r="AG300" s="250">
        <v>94</v>
      </c>
      <c r="AH300" s="470">
        <v>93</v>
      </c>
      <c r="AI300" s="459">
        <v>98</v>
      </c>
      <c r="AJ300" s="250">
        <v>98</v>
      </c>
      <c r="AK300" s="250">
        <v>95</v>
      </c>
      <c r="AL300" s="250">
        <v>97</v>
      </c>
      <c r="AM300" s="250">
        <v>98</v>
      </c>
      <c r="AN300" s="250">
        <v>98</v>
      </c>
      <c r="AO300" s="250">
        <v>92</v>
      </c>
      <c r="AP300" s="250">
        <v>93</v>
      </c>
      <c r="AQ300" s="250"/>
      <c r="AR300" s="250"/>
      <c r="AS300" s="250"/>
      <c r="AT300" s="250"/>
      <c r="AU300" s="250">
        <v>94</v>
      </c>
      <c r="AV300" s="250">
        <v>91</v>
      </c>
      <c r="AW300" s="250">
        <v>96</v>
      </c>
      <c r="AX300" s="470">
        <v>91</v>
      </c>
      <c r="AY300" s="459">
        <v>95</v>
      </c>
      <c r="AZ300" s="250">
        <v>96</v>
      </c>
      <c r="BA300" s="250">
        <v>98</v>
      </c>
      <c r="BB300" s="250">
        <v>98</v>
      </c>
      <c r="BC300" s="250">
        <v>97</v>
      </c>
      <c r="BD300" s="250">
        <v>98</v>
      </c>
      <c r="BE300" s="250">
        <v>98</v>
      </c>
      <c r="BF300" s="250">
        <v>98</v>
      </c>
      <c r="BG300" s="250"/>
      <c r="BH300" s="250"/>
      <c r="BI300" s="250"/>
      <c r="BJ300" s="250"/>
      <c r="BK300" s="250">
        <v>95</v>
      </c>
      <c r="BL300" s="250">
        <v>98</v>
      </c>
      <c r="BM300" s="250">
        <v>96</v>
      </c>
      <c r="BN300" s="470">
        <v>97</v>
      </c>
      <c r="BO300" s="34" t="s">
        <v>1098</v>
      </c>
    </row>
    <row r="301" spans="2:67" outlineLevel="1">
      <c r="B301" s="54" t="s">
        <v>1134</v>
      </c>
      <c r="C301" s="249">
        <f t="shared" si="187"/>
        <v>98</v>
      </c>
      <c r="D301" s="249">
        <f t="shared" si="188"/>
        <v>95</v>
      </c>
      <c r="E301" s="249">
        <f t="shared" si="189"/>
        <v>95</v>
      </c>
      <c r="F301" s="249">
        <f t="shared" si="190"/>
        <v>93</v>
      </c>
      <c r="G301" s="249">
        <f t="shared" si="191"/>
        <v>95</v>
      </c>
      <c r="H301" s="249">
        <f t="shared" si="192"/>
        <v>98</v>
      </c>
      <c r="I301" s="249">
        <f t="shared" si="193"/>
        <v>98</v>
      </c>
      <c r="J301" s="249">
        <f t="shared" si="194"/>
        <v>93</v>
      </c>
      <c r="K301" s="249">
        <f t="shared" si="195"/>
        <v>0</v>
      </c>
      <c r="L301" s="249">
        <f t="shared" si="196"/>
        <v>0</v>
      </c>
      <c r="M301" s="249">
        <f t="shared" si="197"/>
        <v>0</v>
      </c>
      <c r="N301" s="249">
        <f t="shared" si="198"/>
        <v>0</v>
      </c>
      <c r="O301" s="249">
        <f t="shared" si="199"/>
        <v>94</v>
      </c>
      <c r="P301" s="249">
        <f t="shared" si="200"/>
        <v>94</v>
      </c>
      <c r="Q301" s="249">
        <f t="shared" si="201"/>
        <v>91</v>
      </c>
      <c r="R301" s="449">
        <f t="shared" si="202"/>
        <v>95</v>
      </c>
      <c r="S301" s="460">
        <v>98</v>
      </c>
      <c r="T301" s="248">
        <v>97</v>
      </c>
      <c r="U301" s="248">
        <v>98</v>
      </c>
      <c r="V301" s="248">
        <v>98</v>
      </c>
      <c r="W301" s="248">
        <v>98</v>
      </c>
      <c r="X301" s="248">
        <v>91</v>
      </c>
      <c r="Y301" s="248">
        <v>98</v>
      </c>
      <c r="Z301" s="248">
        <v>98</v>
      </c>
      <c r="AA301" s="248"/>
      <c r="AB301" s="248"/>
      <c r="AC301" s="248"/>
      <c r="AD301" s="248"/>
      <c r="AE301" s="248">
        <v>94</v>
      </c>
      <c r="AF301" s="248">
        <v>94</v>
      </c>
      <c r="AG301" s="248">
        <v>94</v>
      </c>
      <c r="AH301" s="471">
        <v>93</v>
      </c>
      <c r="AI301" s="460">
        <v>98</v>
      </c>
      <c r="AJ301" s="248">
        <v>95</v>
      </c>
      <c r="AK301" s="248">
        <v>95</v>
      </c>
      <c r="AL301" s="248">
        <v>93</v>
      </c>
      <c r="AM301" s="248">
        <v>95</v>
      </c>
      <c r="AN301" s="248">
        <v>98</v>
      </c>
      <c r="AO301" s="248">
        <v>98</v>
      </c>
      <c r="AP301" s="248">
        <v>93</v>
      </c>
      <c r="AQ301" s="248"/>
      <c r="AR301" s="248"/>
      <c r="AS301" s="248"/>
      <c r="AT301" s="248"/>
      <c r="AU301" s="248">
        <v>94</v>
      </c>
      <c r="AV301" s="248">
        <v>94</v>
      </c>
      <c r="AW301" s="248">
        <v>91</v>
      </c>
      <c r="AX301" s="471">
        <v>95</v>
      </c>
      <c r="AY301" s="460">
        <v>98</v>
      </c>
      <c r="AZ301" s="248">
        <v>98</v>
      </c>
      <c r="BA301" s="248">
        <v>97</v>
      </c>
      <c r="BB301" s="248">
        <v>97</v>
      </c>
      <c r="BC301" s="248">
        <v>98</v>
      </c>
      <c r="BD301" s="248">
        <v>98</v>
      </c>
      <c r="BE301" s="248">
        <v>98</v>
      </c>
      <c r="BF301" s="248">
        <v>98</v>
      </c>
      <c r="BG301" s="248"/>
      <c r="BH301" s="248"/>
      <c r="BI301" s="248"/>
      <c r="BJ301" s="248"/>
      <c r="BK301" s="248">
        <v>97</v>
      </c>
      <c r="BL301" s="248">
        <v>97</v>
      </c>
      <c r="BM301" s="248">
        <v>97</v>
      </c>
      <c r="BN301" s="471">
        <v>97</v>
      </c>
    </row>
    <row r="302" spans="2:67" outlineLevel="1">
      <c r="B302" s="55" t="s">
        <v>1135</v>
      </c>
      <c r="C302" s="62">
        <f t="shared" si="187"/>
        <v>98</v>
      </c>
      <c r="D302" s="62">
        <f t="shared" si="188"/>
        <v>98</v>
      </c>
      <c r="E302" s="62">
        <f t="shared" si="189"/>
        <v>97</v>
      </c>
      <c r="F302" s="62">
        <f t="shared" si="190"/>
        <v>94</v>
      </c>
      <c r="G302" s="62">
        <f t="shared" si="191"/>
        <v>98</v>
      </c>
      <c r="H302" s="62">
        <f t="shared" si="192"/>
        <v>97</v>
      </c>
      <c r="I302" s="62">
        <f t="shared" si="193"/>
        <v>98</v>
      </c>
      <c r="J302" s="62">
        <f t="shared" si="194"/>
        <v>94</v>
      </c>
      <c r="K302" s="62">
        <f t="shared" si="195"/>
        <v>0</v>
      </c>
      <c r="L302" s="62">
        <f t="shared" si="196"/>
        <v>0</v>
      </c>
      <c r="M302" s="62">
        <f t="shared" si="197"/>
        <v>0</v>
      </c>
      <c r="N302" s="62">
        <f t="shared" si="198"/>
        <v>0</v>
      </c>
      <c r="O302" s="62">
        <f t="shared" si="199"/>
        <v>94</v>
      </c>
      <c r="P302" s="62">
        <f t="shared" si="200"/>
        <v>94</v>
      </c>
      <c r="Q302" s="62">
        <f t="shared" si="201"/>
        <v>94</v>
      </c>
      <c r="R302" s="450">
        <f t="shared" si="202"/>
        <v>94</v>
      </c>
      <c r="S302" s="461">
        <v>98</v>
      </c>
      <c r="T302" s="247">
        <v>97</v>
      </c>
      <c r="U302" s="247">
        <v>98</v>
      </c>
      <c r="V302" s="247">
        <v>98</v>
      </c>
      <c r="W302" s="247">
        <v>95</v>
      </c>
      <c r="X302" s="247">
        <v>94</v>
      </c>
      <c r="Y302" s="247">
        <v>98</v>
      </c>
      <c r="Z302" s="247">
        <v>98</v>
      </c>
      <c r="AA302" s="247"/>
      <c r="AB302" s="247"/>
      <c r="AC302" s="247"/>
      <c r="AD302" s="247"/>
      <c r="AE302" s="247">
        <v>94</v>
      </c>
      <c r="AF302" s="247">
        <v>94</v>
      </c>
      <c r="AG302" s="247">
        <v>94</v>
      </c>
      <c r="AH302" s="472">
        <v>91</v>
      </c>
      <c r="AI302" s="461">
        <v>98</v>
      </c>
      <c r="AJ302" s="247">
        <v>98</v>
      </c>
      <c r="AK302" s="247">
        <v>97</v>
      </c>
      <c r="AL302" s="247">
        <v>94</v>
      </c>
      <c r="AM302" s="247">
        <v>98</v>
      </c>
      <c r="AN302" s="247">
        <v>97</v>
      </c>
      <c r="AO302" s="247">
        <v>98</v>
      </c>
      <c r="AP302" s="247">
        <v>94</v>
      </c>
      <c r="AQ302" s="247"/>
      <c r="AR302" s="247"/>
      <c r="AS302" s="247"/>
      <c r="AT302" s="247"/>
      <c r="AU302" s="247">
        <v>94</v>
      </c>
      <c r="AV302" s="247">
        <v>94</v>
      </c>
      <c r="AW302" s="247">
        <v>94</v>
      </c>
      <c r="AX302" s="472">
        <v>94</v>
      </c>
      <c r="AY302" s="461">
        <v>98</v>
      </c>
      <c r="AZ302" s="247">
        <v>98</v>
      </c>
      <c r="BA302" s="247">
        <v>98</v>
      </c>
      <c r="BB302" s="247">
        <v>98</v>
      </c>
      <c r="BC302" s="247">
        <v>96</v>
      </c>
      <c r="BD302" s="247">
        <v>98</v>
      </c>
      <c r="BE302" s="247">
        <v>98</v>
      </c>
      <c r="BF302" s="247">
        <v>98</v>
      </c>
      <c r="BG302" s="247"/>
      <c r="BH302" s="247"/>
      <c r="BI302" s="247"/>
      <c r="BJ302" s="247"/>
      <c r="BK302" s="247">
        <v>94</v>
      </c>
      <c r="BL302" s="247">
        <v>94</v>
      </c>
      <c r="BM302" s="247">
        <v>95</v>
      </c>
      <c r="BN302" s="472">
        <v>95</v>
      </c>
    </row>
    <row r="303" spans="2:67" outlineLevel="1">
      <c r="B303" s="53" t="str">
        <f>$B$198&amp;": Ewe Lambs"</f>
        <v>V. Late: Ewe Lambs</v>
      </c>
      <c r="C303" s="61">
        <f t="shared" ref="C303:C305" si="225">CHOOSE(d.Region,S303,AI303,AY303)</f>
        <v>98</v>
      </c>
      <c r="D303" s="61">
        <f t="shared" ref="D303:D305" si="226">CHOOSE(d.Region,T303,AJ303,AZ303)</f>
        <v>98</v>
      </c>
      <c r="E303" s="61">
        <f t="shared" ref="E303:E305" si="227">CHOOSE(d.Region,U303,AK303,BA303)</f>
        <v>98</v>
      </c>
      <c r="F303" s="61">
        <f t="shared" ref="F303:F305" si="228">CHOOSE(d.Region,V303,AL303,BB303)</f>
        <v>98</v>
      </c>
      <c r="G303" s="61">
        <f t="shared" ref="G303:G305" si="229">CHOOSE(d.Region,W303,AM303,BC303)</f>
        <v>95</v>
      </c>
      <c r="H303" s="61">
        <f t="shared" ref="H303:H305" si="230">CHOOSE(d.Region,X303,AN303,BD303)</f>
        <v>98</v>
      </c>
      <c r="I303" s="61">
        <f t="shared" ref="I303:I305" si="231">CHOOSE(d.Region,Y303,AO303,BE303)</f>
        <v>95</v>
      </c>
      <c r="J303" s="61">
        <f t="shared" ref="J303:J305" si="232">CHOOSE(d.Region,Z303,AP303,BF303)</f>
        <v>92</v>
      </c>
      <c r="K303" s="61">
        <f t="shared" ref="K303:K305" si="233">CHOOSE(d.Region,AA303,AQ303,BG303)</f>
        <v>0</v>
      </c>
      <c r="L303" s="61">
        <f t="shared" ref="L303:L305" si="234">CHOOSE(d.Region,AB303,AR303,BH303)</f>
        <v>0</v>
      </c>
      <c r="M303" s="61">
        <f t="shared" ref="M303:M305" si="235">CHOOSE(d.Region,AC303,AS303,BI303)</f>
        <v>0</v>
      </c>
      <c r="N303" s="61">
        <f t="shared" ref="N303:N305" si="236">CHOOSE(d.Region,AD303,AT303,BJ303)</f>
        <v>0</v>
      </c>
      <c r="O303" s="61">
        <f t="shared" ref="O303:O305" si="237">CHOOSE(d.Region,AE303,AU303,BK303)</f>
        <v>95</v>
      </c>
      <c r="P303" s="61">
        <f t="shared" ref="P303:P305" si="238">CHOOSE(d.Region,AF303,AV303,BL303)</f>
        <v>94</v>
      </c>
      <c r="Q303" s="61">
        <f t="shared" ref="Q303:Q305" si="239">CHOOSE(d.Region,AG303,AW303,BM303)</f>
        <v>90</v>
      </c>
      <c r="R303" s="448">
        <f t="shared" ref="R303:R305" si="240">CHOOSE(d.Region,AH303,AX303,BN303)</f>
        <v>97</v>
      </c>
      <c r="S303" s="459">
        <v>94</v>
      </c>
      <c r="T303" s="250">
        <v>98</v>
      </c>
      <c r="U303" s="250">
        <v>92</v>
      </c>
      <c r="V303" s="250">
        <v>92</v>
      </c>
      <c r="W303" s="250">
        <v>95</v>
      </c>
      <c r="X303" s="250">
        <v>95</v>
      </c>
      <c r="Y303" s="250">
        <v>95</v>
      </c>
      <c r="Z303" s="250">
        <v>92</v>
      </c>
      <c r="AA303" s="250"/>
      <c r="AB303" s="250"/>
      <c r="AC303" s="250"/>
      <c r="AD303" s="250"/>
      <c r="AE303" s="250">
        <v>90</v>
      </c>
      <c r="AF303" s="250">
        <v>91</v>
      </c>
      <c r="AG303" s="250">
        <v>94</v>
      </c>
      <c r="AH303" s="470">
        <v>90</v>
      </c>
      <c r="AI303" s="459">
        <v>98</v>
      </c>
      <c r="AJ303" s="250">
        <v>98</v>
      </c>
      <c r="AK303" s="250">
        <v>98</v>
      </c>
      <c r="AL303" s="250">
        <v>98</v>
      </c>
      <c r="AM303" s="250">
        <v>95</v>
      </c>
      <c r="AN303" s="250">
        <v>98</v>
      </c>
      <c r="AO303" s="250">
        <v>95</v>
      </c>
      <c r="AP303" s="250">
        <v>92</v>
      </c>
      <c r="AQ303" s="250"/>
      <c r="AR303" s="250"/>
      <c r="AS303" s="250"/>
      <c r="AT303" s="250"/>
      <c r="AU303" s="250">
        <v>95</v>
      </c>
      <c r="AV303" s="250">
        <v>94</v>
      </c>
      <c r="AW303" s="250">
        <v>90</v>
      </c>
      <c r="AX303" s="470">
        <v>97</v>
      </c>
      <c r="AY303" s="459">
        <v>98</v>
      </c>
      <c r="AZ303" s="250">
        <v>98</v>
      </c>
      <c r="BA303" s="250">
        <v>97</v>
      </c>
      <c r="BB303" s="250">
        <v>98</v>
      </c>
      <c r="BC303" s="250">
        <v>98</v>
      </c>
      <c r="BD303" s="250">
        <v>98</v>
      </c>
      <c r="BE303" s="250">
        <v>98</v>
      </c>
      <c r="BF303" s="250">
        <v>98</v>
      </c>
      <c r="BG303" s="250"/>
      <c r="BH303" s="250"/>
      <c r="BI303" s="250"/>
      <c r="BJ303" s="250"/>
      <c r="BK303" s="250">
        <v>98</v>
      </c>
      <c r="BL303" s="250">
        <v>92</v>
      </c>
      <c r="BM303" s="250">
        <v>95</v>
      </c>
      <c r="BN303" s="470">
        <v>95</v>
      </c>
      <c r="BO303" s="34" t="s">
        <v>1098</v>
      </c>
    </row>
    <row r="304" spans="2:67" outlineLevel="1">
      <c r="B304" s="54" t="s">
        <v>1134</v>
      </c>
      <c r="C304" s="249">
        <f t="shared" si="225"/>
        <v>98</v>
      </c>
      <c r="D304" s="249">
        <f t="shared" si="226"/>
        <v>95</v>
      </c>
      <c r="E304" s="249">
        <f t="shared" si="227"/>
        <v>93</v>
      </c>
      <c r="F304" s="249">
        <f t="shared" si="228"/>
        <v>93</v>
      </c>
      <c r="G304" s="249">
        <f t="shared" si="229"/>
        <v>95</v>
      </c>
      <c r="H304" s="249">
        <f t="shared" si="230"/>
        <v>97</v>
      </c>
      <c r="I304" s="249">
        <f t="shared" si="231"/>
        <v>95</v>
      </c>
      <c r="J304" s="249">
        <f t="shared" si="232"/>
        <v>94</v>
      </c>
      <c r="K304" s="249">
        <f t="shared" si="233"/>
        <v>0</v>
      </c>
      <c r="L304" s="249">
        <f t="shared" si="234"/>
        <v>0</v>
      </c>
      <c r="M304" s="249">
        <f t="shared" si="235"/>
        <v>0</v>
      </c>
      <c r="N304" s="249">
        <f t="shared" si="236"/>
        <v>0</v>
      </c>
      <c r="O304" s="249">
        <f t="shared" si="237"/>
        <v>94</v>
      </c>
      <c r="P304" s="249">
        <f t="shared" si="238"/>
        <v>94</v>
      </c>
      <c r="Q304" s="249">
        <f t="shared" si="239"/>
        <v>90</v>
      </c>
      <c r="R304" s="449">
        <f t="shared" si="240"/>
        <v>94</v>
      </c>
      <c r="S304" s="460">
        <v>95</v>
      </c>
      <c r="T304" s="248">
        <v>97</v>
      </c>
      <c r="U304" s="248">
        <v>98</v>
      </c>
      <c r="V304" s="248">
        <v>98</v>
      </c>
      <c r="W304" s="248">
        <v>98</v>
      </c>
      <c r="X304" s="248">
        <v>97</v>
      </c>
      <c r="Y304" s="248">
        <v>98</v>
      </c>
      <c r="Z304" s="248">
        <v>98</v>
      </c>
      <c r="AA304" s="248"/>
      <c r="AB304" s="248"/>
      <c r="AC304" s="248"/>
      <c r="AD304" s="248"/>
      <c r="AE304" s="248">
        <v>97</v>
      </c>
      <c r="AF304" s="248">
        <v>94</v>
      </c>
      <c r="AG304" s="248">
        <v>94</v>
      </c>
      <c r="AH304" s="471">
        <v>97</v>
      </c>
      <c r="AI304" s="460">
        <v>98</v>
      </c>
      <c r="AJ304" s="248">
        <v>95</v>
      </c>
      <c r="AK304" s="248">
        <v>93</v>
      </c>
      <c r="AL304" s="248">
        <v>93</v>
      </c>
      <c r="AM304" s="248">
        <v>95</v>
      </c>
      <c r="AN304" s="248">
        <v>97</v>
      </c>
      <c r="AO304" s="248">
        <v>95</v>
      </c>
      <c r="AP304" s="248">
        <v>94</v>
      </c>
      <c r="AQ304" s="248"/>
      <c r="AR304" s="248"/>
      <c r="AS304" s="248"/>
      <c r="AT304" s="248"/>
      <c r="AU304" s="248">
        <v>94</v>
      </c>
      <c r="AV304" s="248">
        <v>94</v>
      </c>
      <c r="AW304" s="248">
        <v>90</v>
      </c>
      <c r="AX304" s="471">
        <v>94</v>
      </c>
      <c r="AY304" s="460">
        <v>98</v>
      </c>
      <c r="AZ304" s="248">
        <v>98</v>
      </c>
      <c r="BA304" s="248">
        <v>98</v>
      </c>
      <c r="BB304" s="248">
        <v>97</v>
      </c>
      <c r="BC304" s="248">
        <v>95</v>
      </c>
      <c r="BD304" s="248">
        <v>97</v>
      </c>
      <c r="BE304" s="248">
        <v>98</v>
      </c>
      <c r="BF304" s="248">
        <v>94</v>
      </c>
      <c r="BG304" s="248"/>
      <c r="BH304" s="248"/>
      <c r="BI304" s="248"/>
      <c r="BJ304" s="248"/>
      <c r="BK304" s="248">
        <v>97</v>
      </c>
      <c r="BL304" s="248">
        <v>95</v>
      </c>
      <c r="BM304" s="248">
        <v>94</v>
      </c>
      <c r="BN304" s="471">
        <v>98</v>
      </c>
    </row>
    <row r="305" spans="2:67" outlineLevel="1">
      <c r="B305" s="55" t="s">
        <v>1135</v>
      </c>
      <c r="C305" s="62">
        <f t="shared" si="225"/>
        <v>98</v>
      </c>
      <c r="D305" s="62">
        <f t="shared" si="226"/>
        <v>98</v>
      </c>
      <c r="E305" s="62">
        <f t="shared" si="227"/>
        <v>93</v>
      </c>
      <c r="F305" s="62">
        <f t="shared" si="228"/>
        <v>93</v>
      </c>
      <c r="G305" s="62">
        <f t="shared" si="229"/>
        <v>98</v>
      </c>
      <c r="H305" s="62">
        <f t="shared" si="230"/>
        <v>97</v>
      </c>
      <c r="I305" s="62">
        <f t="shared" si="231"/>
        <v>98</v>
      </c>
      <c r="J305" s="62">
        <f t="shared" si="232"/>
        <v>94</v>
      </c>
      <c r="K305" s="62">
        <f t="shared" si="233"/>
        <v>0</v>
      </c>
      <c r="L305" s="62">
        <f t="shared" si="234"/>
        <v>0</v>
      </c>
      <c r="M305" s="62">
        <f t="shared" si="235"/>
        <v>0</v>
      </c>
      <c r="N305" s="62">
        <f t="shared" si="236"/>
        <v>0</v>
      </c>
      <c r="O305" s="62">
        <f t="shared" si="237"/>
        <v>94</v>
      </c>
      <c r="P305" s="62">
        <f t="shared" si="238"/>
        <v>94</v>
      </c>
      <c r="Q305" s="62">
        <f t="shared" si="239"/>
        <v>91</v>
      </c>
      <c r="R305" s="450">
        <f t="shared" si="240"/>
        <v>94</v>
      </c>
      <c r="S305" s="461">
        <v>98</v>
      </c>
      <c r="T305" s="247">
        <v>97</v>
      </c>
      <c r="U305" s="247">
        <v>98</v>
      </c>
      <c r="V305" s="247">
        <v>98</v>
      </c>
      <c r="W305" s="247">
        <v>98</v>
      </c>
      <c r="X305" s="247">
        <v>97</v>
      </c>
      <c r="Y305" s="247">
        <v>98</v>
      </c>
      <c r="Z305" s="247">
        <v>98</v>
      </c>
      <c r="AA305" s="247"/>
      <c r="AB305" s="247"/>
      <c r="AC305" s="247"/>
      <c r="AD305" s="247"/>
      <c r="AE305" s="247">
        <v>94</v>
      </c>
      <c r="AF305" s="247">
        <v>94</v>
      </c>
      <c r="AG305" s="247">
        <v>94</v>
      </c>
      <c r="AH305" s="472">
        <v>94</v>
      </c>
      <c r="AI305" s="461">
        <v>98</v>
      </c>
      <c r="AJ305" s="247">
        <v>98</v>
      </c>
      <c r="AK305" s="247">
        <v>93</v>
      </c>
      <c r="AL305" s="247">
        <v>93</v>
      </c>
      <c r="AM305" s="247">
        <v>98</v>
      </c>
      <c r="AN305" s="247">
        <v>97</v>
      </c>
      <c r="AO305" s="247">
        <v>98</v>
      </c>
      <c r="AP305" s="247">
        <v>94</v>
      </c>
      <c r="AQ305" s="247"/>
      <c r="AR305" s="247"/>
      <c r="AS305" s="247"/>
      <c r="AT305" s="247"/>
      <c r="AU305" s="247">
        <v>94</v>
      </c>
      <c r="AV305" s="247">
        <v>94</v>
      </c>
      <c r="AW305" s="247">
        <v>91</v>
      </c>
      <c r="AX305" s="472">
        <v>94</v>
      </c>
      <c r="AY305" s="461">
        <v>98</v>
      </c>
      <c r="AZ305" s="247">
        <v>98</v>
      </c>
      <c r="BA305" s="247">
        <v>98</v>
      </c>
      <c r="BB305" s="247">
        <v>98</v>
      </c>
      <c r="BC305" s="247">
        <v>98</v>
      </c>
      <c r="BD305" s="247">
        <v>98</v>
      </c>
      <c r="BE305" s="247">
        <v>98</v>
      </c>
      <c r="BF305" s="247">
        <v>98</v>
      </c>
      <c r="BG305" s="247"/>
      <c r="BH305" s="247"/>
      <c r="BI305" s="247"/>
      <c r="BJ305" s="247"/>
      <c r="BK305" s="247">
        <v>91</v>
      </c>
      <c r="BL305" s="247">
        <v>94</v>
      </c>
      <c r="BM305" s="247">
        <v>95</v>
      </c>
      <c r="BN305" s="472">
        <v>95</v>
      </c>
    </row>
    <row r="306" spans="2:67" outlineLevel="1">
      <c r="B306" s="53" t="str">
        <f t="shared" ref="B306" si="241">$B$199&amp;": Ewe Lambs"</f>
        <v>7mo with 0% mated: Ewe Lambs</v>
      </c>
      <c r="C306" s="61">
        <f t="shared" si="187"/>
        <v>90</v>
      </c>
      <c r="D306" s="61">
        <f t="shared" si="188"/>
        <v>90</v>
      </c>
      <c r="E306" s="61">
        <f t="shared" si="189"/>
        <v>90</v>
      </c>
      <c r="F306" s="61">
        <f t="shared" si="190"/>
        <v>92</v>
      </c>
      <c r="G306" s="61">
        <f t="shared" si="191"/>
        <v>90</v>
      </c>
      <c r="H306" s="61">
        <f t="shared" si="192"/>
        <v>90</v>
      </c>
      <c r="I306" s="61">
        <f t="shared" si="193"/>
        <v>90</v>
      </c>
      <c r="J306" s="61">
        <f t="shared" si="194"/>
        <v>90</v>
      </c>
      <c r="K306" s="61">
        <f t="shared" si="195"/>
        <v>0</v>
      </c>
      <c r="L306" s="61">
        <f t="shared" si="196"/>
        <v>0</v>
      </c>
      <c r="M306" s="61">
        <f t="shared" si="197"/>
        <v>0</v>
      </c>
      <c r="N306" s="61">
        <f t="shared" si="198"/>
        <v>0</v>
      </c>
      <c r="O306" s="61">
        <f t="shared" si="199"/>
        <v>91</v>
      </c>
      <c r="P306" s="61">
        <f t="shared" si="200"/>
        <v>90</v>
      </c>
      <c r="Q306" s="61">
        <f t="shared" si="201"/>
        <v>90</v>
      </c>
      <c r="R306" s="448">
        <f t="shared" si="202"/>
        <v>90</v>
      </c>
      <c r="S306" s="459">
        <v>90</v>
      </c>
      <c r="T306" s="250">
        <v>90</v>
      </c>
      <c r="U306" s="250">
        <v>90</v>
      </c>
      <c r="V306" s="250">
        <v>90</v>
      </c>
      <c r="W306" s="250">
        <v>90</v>
      </c>
      <c r="X306" s="250">
        <v>90</v>
      </c>
      <c r="Y306" s="250">
        <v>90</v>
      </c>
      <c r="Z306" s="250">
        <v>90</v>
      </c>
      <c r="AA306" s="250"/>
      <c r="AB306" s="250"/>
      <c r="AC306" s="250"/>
      <c r="AD306" s="250"/>
      <c r="AE306" s="250">
        <v>93</v>
      </c>
      <c r="AF306" s="250">
        <v>93</v>
      </c>
      <c r="AG306" s="250">
        <v>96</v>
      </c>
      <c r="AH306" s="470">
        <v>98</v>
      </c>
      <c r="AI306" s="459">
        <v>90</v>
      </c>
      <c r="AJ306" s="250">
        <v>90</v>
      </c>
      <c r="AK306" s="250">
        <v>90</v>
      </c>
      <c r="AL306" s="250">
        <v>92</v>
      </c>
      <c r="AM306" s="250">
        <v>90</v>
      </c>
      <c r="AN306" s="250">
        <v>90</v>
      </c>
      <c r="AO306" s="250">
        <v>90</v>
      </c>
      <c r="AP306" s="250">
        <v>90</v>
      </c>
      <c r="AQ306" s="250"/>
      <c r="AR306" s="250"/>
      <c r="AS306" s="250"/>
      <c r="AT306" s="250"/>
      <c r="AU306" s="250">
        <v>91</v>
      </c>
      <c r="AV306" s="250">
        <v>90</v>
      </c>
      <c r="AW306" s="250">
        <v>90</v>
      </c>
      <c r="AX306" s="470">
        <v>90</v>
      </c>
      <c r="AY306" s="459">
        <v>90</v>
      </c>
      <c r="AZ306" s="250">
        <v>90</v>
      </c>
      <c r="BA306" s="250">
        <v>90</v>
      </c>
      <c r="BB306" s="250">
        <v>90</v>
      </c>
      <c r="BC306" s="250">
        <v>90</v>
      </c>
      <c r="BD306" s="250">
        <v>90</v>
      </c>
      <c r="BE306" s="250">
        <v>90</v>
      </c>
      <c r="BF306" s="250">
        <v>90</v>
      </c>
      <c r="BG306" s="250"/>
      <c r="BH306" s="250"/>
      <c r="BI306" s="250"/>
      <c r="BJ306" s="250"/>
      <c r="BK306" s="250">
        <v>90</v>
      </c>
      <c r="BL306" s="250">
        <v>90</v>
      </c>
      <c r="BM306" s="250">
        <v>90</v>
      </c>
      <c r="BN306" s="470">
        <v>90</v>
      </c>
      <c r="BO306" s="34" t="s">
        <v>1098</v>
      </c>
    </row>
    <row r="307" spans="2:67" outlineLevel="1">
      <c r="B307" s="54" t="s">
        <v>1134</v>
      </c>
      <c r="C307" s="249">
        <f t="shared" si="187"/>
        <v>98</v>
      </c>
      <c r="D307" s="249">
        <f t="shared" si="188"/>
        <v>94</v>
      </c>
      <c r="E307" s="249">
        <f t="shared" si="189"/>
        <v>94</v>
      </c>
      <c r="F307" s="249">
        <f t="shared" si="190"/>
        <v>94</v>
      </c>
      <c r="G307" s="249">
        <f t="shared" si="191"/>
        <v>95</v>
      </c>
      <c r="H307" s="249">
        <f t="shared" si="192"/>
        <v>97</v>
      </c>
      <c r="I307" s="249">
        <f t="shared" si="193"/>
        <v>95</v>
      </c>
      <c r="J307" s="249">
        <f t="shared" si="194"/>
        <v>94</v>
      </c>
      <c r="K307" s="249">
        <f t="shared" si="195"/>
        <v>0</v>
      </c>
      <c r="L307" s="249">
        <f t="shared" si="196"/>
        <v>0</v>
      </c>
      <c r="M307" s="249">
        <f t="shared" si="197"/>
        <v>0</v>
      </c>
      <c r="N307" s="249">
        <f t="shared" si="198"/>
        <v>0</v>
      </c>
      <c r="O307" s="249">
        <f t="shared" si="199"/>
        <v>94</v>
      </c>
      <c r="P307" s="249">
        <f t="shared" si="200"/>
        <v>91</v>
      </c>
      <c r="Q307" s="249">
        <f t="shared" si="201"/>
        <v>94</v>
      </c>
      <c r="R307" s="449">
        <f t="shared" si="202"/>
        <v>94</v>
      </c>
      <c r="S307" s="460">
        <v>98</v>
      </c>
      <c r="T307" s="248">
        <v>98</v>
      </c>
      <c r="U307" s="248">
        <v>95</v>
      </c>
      <c r="V307" s="248">
        <v>95</v>
      </c>
      <c r="W307" s="248">
        <v>98</v>
      </c>
      <c r="X307" s="248">
        <v>97</v>
      </c>
      <c r="Y307" s="248">
        <v>98</v>
      </c>
      <c r="Z307" s="248">
        <v>94</v>
      </c>
      <c r="AA307" s="248"/>
      <c r="AB307" s="248"/>
      <c r="AC307" s="248"/>
      <c r="AD307" s="248"/>
      <c r="AE307" s="248">
        <v>94</v>
      </c>
      <c r="AF307" s="248">
        <v>94</v>
      </c>
      <c r="AG307" s="248">
        <v>96</v>
      </c>
      <c r="AH307" s="471">
        <v>97</v>
      </c>
      <c r="AI307" s="460">
        <v>98</v>
      </c>
      <c r="AJ307" s="248">
        <v>94</v>
      </c>
      <c r="AK307" s="248">
        <v>94</v>
      </c>
      <c r="AL307" s="248">
        <v>94</v>
      </c>
      <c r="AM307" s="248">
        <v>95</v>
      </c>
      <c r="AN307" s="248">
        <v>97</v>
      </c>
      <c r="AO307" s="248">
        <v>95</v>
      </c>
      <c r="AP307" s="248">
        <v>94</v>
      </c>
      <c r="AQ307" s="248"/>
      <c r="AR307" s="248"/>
      <c r="AS307" s="248"/>
      <c r="AT307" s="248"/>
      <c r="AU307" s="248">
        <v>94</v>
      </c>
      <c r="AV307" s="248">
        <v>91</v>
      </c>
      <c r="AW307" s="248">
        <v>94</v>
      </c>
      <c r="AX307" s="471">
        <v>94</v>
      </c>
      <c r="AY307" s="460">
        <v>98</v>
      </c>
      <c r="AZ307" s="248">
        <v>98</v>
      </c>
      <c r="BA307" s="248">
        <v>98</v>
      </c>
      <c r="BB307" s="248">
        <v>98</v>
      </c>
      <c r="BC307" s="248">
        <v>98</v>
      </c>
      <c r="BD307" s="248">
        <v>98</v>
      </c>
      <c r="BE307" s="248">
        <v>98</v>
      </c>
      <c r="BF307" s="248">
        <v>98</v>
      </c>
      <c r="BG307" s="248"/>
      <c r="BH307" s="248"/>
      <c r="BI307" s="248"/>
      <c r="BJ307" s="248"/>
      <c r="BK307" s="248">
        <v>97</v>
      </c>
      <c r="BL307" s="248">
        <v>95</v>
      </c>
      <c r="BM307" s="248">
        <v>97</v>
      </c>
      <c r="BN307" s="471">
        <v>94</v>
      </c>
    </row>
    <row r="308" spans="2:67" outlineLevel="1">
      <c r="B308" s="55" t="s">
        <v>1135</v>
      </c>
      <c r="C308" s="62">
        <f t="shared" si="187"/>
        <v>98</v>
      </c>
      <c r="D308" s="62">
        <f t="shared" si="188"/>
        <v>98</v>
      </c>
      <c r="E308" s="62">
        <f t="shared" si="189"/>
        <v>94</v>
      </c>
      <c r="F308" s="62">
        <f t="shared" si="190"/>
        <v>94</v>
      </c>
      <c r="G308" s="62">
        <f t="shared" si="191"/>
        <v>98</v>
      </c>
      <c r="H308" s="62">
        <f t="shared" si="192"/>
        <v>94</v>
      </c>
      <c r="I308" s="62">
        <f t="shared" si="193"/>
        <v>98</v>
      </c>
      <c r="J308" s="62">
        <f t="shared" si="194"/>
        <v>94</v>
      </c>
      <c r="K308" s="62">
        <f t="shared" si="195"/>
        <v>0</v>
      </c>
      <c r="L308" s="62">
        <f t="shared" si="196"/>
        <v>0</v>
      </c>
      <c r="M308" s="62">
        <f t="shared" si="197"/>
        <v>0</v>
      </c>
      <c r="N308" s="62">
        <f t="shared" si="198"/>
        <v>0</v>
      </c>
      <c r="O308" s="62">
        <f t="shared" si="199"/>
        <v>94</v>
      </c>
      <c r="P308" s="62">
        <f t="shared" si="200"/>
        <v>94</v>
      </c>
      <c r="Q308" s="62">
        <f t="shared" si="201"/>
        <v>94</v>
      </c>
      <c r="R308" s="450">
        <f t="shared" si="202"/>
        <v>97</v>
      </c>
      <c r="S308" s="461">
        <v>98</v>
      </c>
      <c r="T308" s="247">
        <v>97</v>
      </c>
      <c r="U308" s="247">
        <v>98</v>
      </c>
      <c r="V308" s="247">
        <v>98</v>
      </c>
      <c r="W308" s="247">
        <v>98</v>
      </c>
      <c r="X308" s="247">
        <v>97</v>
      </c>
      <c r="Y308" s="247">
        <v>98</v>
      </c>
      <c r="Z308" s="247">
        <v>98</v>
      </c>
      <c r="AA308" s="247"/>
      <c r="AB308" s="247"/>
      <c r="AC308" s="247"/>
      <c r="AD308" s="247"/>
      <c r="AE308" s="247">
        <v>94</v>
      </c>
      <c r="AF308" s="247">
        <v>94</v>
      </c>
      <c r="AG308" s="247">
        <v>94</v>
      </c>
      <c r="AH308" s="472">
        <v>94</v>
      </c>
      <c r="AI308" s="461">
        <v>98</v>
      </c>
      <c r="AJ308" s="247">
        <v>98</v>
      </c>
      <c r="AK308" s="247">
        <v>94</v>
      </c>
      <c r="AL308" s="247">
        <v>94</v>
      </c>
      <c r="AM308" s="247">
        <v>98</v>
      </c>
      <c r="AN308" s="247">
        <v>94</v>
      </c>
      <c r="AO308" s="247">
        <v>98</v>
      </c>
      <c r="AP308" s="247">
        <v>94</v>
      </c>
      <c r="AQ308" s="247"/>
      <c r="AR308" s="247"/>
      <c r="AS308" s="247"/>
      <c r="AT308" s="247"/>
      <c r="AU308" s="247">
        <v>94</v>
      </c>
      <c r="AV308" s="247">
        <v>94</v>
      </c>
      <c r="AW308" s="247">
        <v>94</v>
      </c>
      <c r="AX308" s="472">
        <v>97</v>
      </c>
      <c r="AY308" s="461">
        <v>98</v>
      </c>
      <c r="AZ308" s="247">
        <v>98</v>
      </c>
      <c r="BA308" s="247">
        <v>98</v>
      </c>
      <c r="BB308" s="247">
        <v>98</v>
      </c>
      <c r="BC308" s="247">
        <v>98</v>
      </c>
      <c r="BD308" s="247">
        <v>98</v>
      </c>
      <c r="BE308" s="247">
        <v>98</v>
      </c>
      <c r="BF308" s="247">
        <v>98</v>
      </c>
      <c r="BG308" s="247"/>
      <c r="BH308" s="247"/>
      <c r="BI308" s="247"/>
      <c r="BJ308" s="247"/>
      <c r="BK308" s="247">
        <v>94</v>
      </c>
      <c r="BL308" s="247">
        <v>94</v>
      </c>
      <c r="BM308" s="247">
        <v>95</v>
      </c>
      <c r="BN308" s="472">
        <v>98</v>
      </c>
    </row>
    <row r="309" spans="2:67" ht="24.75" outlineLevel="2">
      <c r="B309" s="53" t="str">
        <f>"Grazing Intensity 3
"&amp;$B$194&amp;": Ewe Lambs"</f>
        <v>Grazing Intensity 3
Standard (7mo): Ewe Lambs</v>
      </c>
      <c r="C309" s="61">
        <f t="shared" si="187"/>
        <v>0</v>
      </c>
      <c r="D309" s="61">
        <f t="shared" si="188"/>
        <v>0</v>
      </c>
      <c r="E309" s="61">
        <f t="shared" si="189"/>
        <v>0</v>
      </c>
      <c r="F309" s="61">
        <f t="shared" si="190"/>
        <v>0</v>
      </c>
      <c r="G309" s="61">
        <f t="shared" si="191"/>
        <v>0</v>
      </c>
      <c r="H309" s="61">
        <f t="shared" si="192"/>
        <v>0</v>
      </c>
      <c r="I309" s="61">
        <f t="shared" si="193"/>
        <v>0</v>
      </c>
      <c r="J309" s="61">
        <f t="shared" si="194"/>
        <v>0</v>
      </c>
      <c r="K309" s="61">
        <f t="shared" si="195"/>
        <v>0</v>
      </c>
      <c r="L309" s="61">
        <f t="shared" si="196"/>
        <v>0</v>
      </c>
      <c r="M309" s="61">
        <f t="shared" si="197"/>
        <v>0</v>
      </c>
      <c r="N309" s="61">
        <f t="shared" si="198"/>
        <v>0</v>
      </c>
      <c r="O309" s="61">
        <f t="shared" si="199"/>
        <v>0</v>
      </c>
      <c r="P309" s="61">
        <f t="shared" si="200"/>
        <v>0</v>
      </c>
      <c r="Q309" s="61">
        <f t="shared" si="201"/>
        <v>0</v>
      </c>
      <c r="R309" s="448">
        <f t="shared" si="202"/>
        <v>0</v>
      </c>
      <c r="S309" s="459"/>
      <c r="T309" s="250"/>
      <c r="U309" s="250"/>
      <c r="V309" s="250"/>
      <c r="W309" s="250"/>
      <c r="X309" s="250"/>
      <c r="Y309" s="250"/>
      <c r="Z309" s="250"/>
      <c r="AA309" s="250"/>
      <c r="AB309" s="250"/>
      <c r="AC309" s="250"/>
      <c r="AD309" s="250"/>
      <c r="AE309" s="250"/>
      <c r="AF309" s="250"/>
      <c r="AG309" s="250"/>
      <c r="AH309" s="470"/>
      <c r="AI309" s="459"/>
      <c r="AJ309" s="250"/>
      <c r="AK309" s="250"/>
      <c r="AL309" s="250"/>
      <c r="AM309" s="250"/>
      <c r="AN309" s="250"/>
      <c r="AO309" s="250"/>
      <c r="AP309" s="250"/>
      <c r="AQ309" s="250"/>
      <c r="AR309" s="250"/>
      <c r="AS309" s="250"/>
      <c r="AT309" s="250"/>
      <c r="AU309" s="250"/>
      <c r="AV309" s="250"/>
      <c r="AW309" s="250"/>
      <c r="AX309" s="470"/>
      <c r="AY309" s="459"/>
      <c r="AZ309" s="250"/>
      <c r="BA309" s="250"/>
      <c r="BB309" s="250"/>
      <c r="BC309" s="250"/>
      <c r="BD309" s="250"/>
      <c r="BE309" s="250"/>
      <c r="BF309" s="250"/>
      <c r="BG309" s="250"/>
      <c r="BH309" s="250"/>
      <c r="BI309" s="250"/>
      <c r="BJ309" s="250"/>
      <c r="BK309" s="250"/>
      <c r="BL309" s="250"/>
      <c r="BM309" s="250"/>
      <c r="BN309" s="470"/>
      <c r="BO309" s="34" t="s">
        <v>1098</v>
      </c>
    </row>
    <row r="310" spans="2:67" outlineLevel="2">
      <c r="B310" s="54" t="s">
        <v>1134</v>
      </c>
      <c r="C310" s="249">
        <f t="shared" si="187"/>
        <v>0</v>
      </c>
      <c r="D310" s="249">
        <f t="shared" si="188"/>
        <v>0</v>
      </c>
      <c r="E310" s="249">
        <f t="shared" si="189"/>
        <v>0</v>
      </c>
      <c r="F310" s="249">
        <f t="shared" si="190"/>
        <v>0</v>
      </c>
      <c r="G310" s="249">
        <f t="shared" si="191"/>
        <v>0</v>
      </c>
      <c r="H310" s="249">
        <f t="shared" si="192"/>
        <v>0</v>
      </c>
      <c r="I310" s="249">
        <f t="shared" si="193"/>
        <v>0</v>
      </c>
      <c r="J310" s="249">
        <f t="shared" si="194"/>
        <v>0</v>
      </c>
      <c r="K310" s="249">
        <f t="shared" si="195"/>
        <v>0</v>
      </c>
      <c r="L310" s="249">
        <f t="shared" si="196"/>
        <v>0</v>
      </c>
      <c r="M310" s="249">
        <f t="shared" si="197"/>
        <v>0</v>
      </c>
      <c r="N310" s="249">
        <f t="shared" si="198"/>
        <v>0</v>
      </c>
      <c r="O310" s="249">
        <f t="shared" si="199"/>
        <v>0</v>
      </c>
      <c r="P310" s="249">
        <f t="shared" si="200"/>
        <v>0</v>
      </c>
      <c r="Q310" s="249">
        <f t="shared" si="201"/>
        <v>0</v>
      </c>
      <c r="R310" s="449">
        <f t="shared" si="202"/>
        <v>0</v>
      </c>
      <c r="S310" s="460"/>
      <c r="T310" s="248"/>
      <c r="U310" s="248"/>
      <c r="V310" s="248"/>
      <c r="W310" s="248"/>
      <c r="X310" s="248"/>
      <c r="Y310" s="248"/>
      <c r="Z310" s="248"/>
      <c r="AA310" s="248"/>
      <c r="AB310" s="248"/>
      <c r="AC310" s="248"/>
      <c r="AD310" s="248"/>
      <c r="AE310" s="248"/>
      <c r="AF310" s="248"/>
      <c r="AG310" s="248"/>
      <c r="AH310" s="471"/>
      <c r="AI310" s="460"/>
      <c r="AJ310" s="248"/>
      <c r="AK310" s="248"/>
      <c r="AL310" s="248"/>
      <c r="AM310" s="248"/>
      <c r="AN310" s="248"/>
      <c r="AO310" s="248"/>
      <c r="AP310" s="248"/>
      <c r="AQ310" s="248"/>
      <c r="AR310" s="248"/>
      <c r="AS310" s="248"/>
      <c r="AT310" s="248"/>
      <c r="AU310" s="248"/>
      <c r="AV310" s="248"/>
      <c r="AW310" s="248"/>
      <c r="AX310" s="471"/>
      <c r="AY310" s="460"/>
      <c r="AZ310" s="248"/>
      <c r="BA310" s="248"/>
      <c r="BB310" s="248"/>
      <c r="BC310" s="248"/>
      <c r="BD310" s="248"/>
      <c r="BE310" s="248"/>
      <c r="BF310" s="248"/>
      <c r="BG310" s="248"/>
      <c r="BH310" s="248"/>
      <c r="BI310" s="248"/>
      <c r="BJ310" s="248"/>
      <c r="BK310" s="248"/>
      <c r="BL310" s="248"/>
      <c r="BM310" s="248"/>
      <c r="BN310" s="471"/>
    </row>
    <row r="311" spans="2:67" outlineLevel="2">
      <c r="B311" s="55" t="s">
        <v>1135</v>
      </c>
      <c r="C311" s="62">
        <f t="shared" si="187"/>
        <v>0</v>
      </c>
      <c r="D311" s="62">
        <f t="shared" si="188"/>
        <v>0</v>
      </c>
      <c r="E311" s="62">
        <f t="shared" si="189"/>
        <v>0</v>
      </c>
      <c r="F311" s="62">
        <f t="shared" si="190"/>
        <v>0</v>
      </c>
      <c r="G311" s="62">
        <f t="shared" si="191"/>
        <v>0</v>
      </c>
      <c r="H311" s="62">
        <f t="shared" si="192"/>
        <v>0</v>
      </c>
      <c r="I311" s="62">
        <f t="shared" si="193"/>
        <v>0</v>
      </c>
      <c r="J311" s="62">
        <f t="shared" si="194"/>
        <v>0</v>
      </c>
      <c r="K311" s="62">
        <f t="shared" si="195"/>
        <v>0</v>
      </c>
      <c r="L311" s="62">
        <f t="shared" si="196"/>
        <v>0</v>
      </c>
      <c r="M311" s="62">
        <f t="shared" si="197"/>
        <v>0</v>
      </c>
      <c r="N311" s="62">
        <f t="shared" si="198"/>
        <v>0</v>
      </c>
      <c r="O311" s="62">
        <f t="shared" si="199"/>
        <v>0</v>
      </c>
      <c r="P311" s="62">
        <f t="shared" si="200"/>
        <v>0</v>
      </c>
      <c r="Q311" s="62">
        <f t="shared" si="201"/>
        <v>0</v>
      </c>
      <c r="R311" s="450">
        <f t="shared" si="202"/>
        <v>0</v>
      </c>
      <c r="S311" s="461"/>
      <c r="T311" s="247"/>
      <c r="U311" s="247"/>
      <c r="V311" s="247"/>
      <c r="W311" s="247"/>
      <c r="X311" s="247"/>
      <c r="Y311" s="247"/>
      <c r="Z311" s="247"/>
      <c r="AA311" s="247"/>
      <c r="AB311" s="247"/>
      <c r="AC311" s="247"/>
      <c r="AD311" s="247"/>
      <c r="AE311" s="247"/>
      <c r="AF311" s="247"/>
      <c r="AG311" s="247"/>
      <c r="AH311" s="472"/>
      <c r="AI311" s="461"/>
      <c r="AJ311" s="247"/>
      <c r="AK311" s="247"/>
      <c r="AL311" s="247"/>
      <c r="AM311" s="247"/>
      <c r="AN311" s="247"/>
      <c r="AO311" s="247"/>
      <c r="AP311" s="247"/>
      <c r="AQ311" s="247"/>
      <c r="AR311" s="247"/>
      <c r="AS311" s="247"/>
      <c r="AT311" s="247"/>
      <c r="AU311" s="247"/>
      <c r="AV311" s="247"/>
      <c r="AW311" s="247"/>
      <c r="AX311" s="472"/>
      <c r="AY311" s="461"/>
      <c r="AZ311" s="247"/>
      <c r="BA311" s="247"/>
      <c r="BB311" s="247"/>
      <c r="BC311" s="247"/>
      <c r="BD311" s="247"/>
      <c r="BE311" s="247"/>
      <c r="BF311" s="247"/>
      <c r="BG311" s="247"/>
      <c r="BH311" s="247"/>
      <c r="BI311" s="247"/>
      <c r="BJ311" s="247"/>
      <c r="BK311" s="247"/>
      <c r="BL311" s="247"/>
      <c r="BM311" s="247"/>
      <c r="BN311" s="472"/>
    </row>
    <row r="312" spans="2:67" outlineLevel="2">
      <c r="B312" s="53" t="str">
        <f t="shared" ref="B312" si="242">$B$195&amp;": Ewe Lambs"</f>
        <v>Early: Ewe Lambs</v>
      </c>
      <c r="C312" s="61">
        <f t="shared" si="187"/>
        <v>0</v>
      </c>
      <c r="D312" s="61">
        <f t="shared" si="188"/>
        <v>0</v>
      </c>
      <c r="E312" s="61">
        <f t="shared" si="189"/>
        <v>0</v>
      </c>
      <c r="F312" s="61">
        <f t="shared" si="190"/>
        <v>0</v>
      </c>
      <c r="G312" s="61">
        <f t="shared" si="191"/>
        <v>0</v>
      </c>
      <c r="H312" s="61">
        <f t="shared" si="192"/>
        <v>0</v>
      </c>
      <c r="I312" s="61">
        <f t="shared" si="193"/>
        <v>0</v>
      </c>
      <c r="J312" s="61">
        <f t="shared" si="194"/>
        <v>0</v>
      </c>
      <c r="K312" s="61">
        <f t="shared" si="195"/>
        <v>0</v>
      </c>
      <c r="L312" s="61">
        <f t="shared" si="196"/>
        <v>0</v>
      </c>
      <c r="M312" s="61">
        <f t="shared" si="197"/>
        <v>0</v>
      </c>
      <c r="N312" s="61">
        <f t="shared" si="198"/>
        <v>0</v>
      </c>
      <c r="O312" s="61">
        <f t="shared" si="199"/>
        <v>0</v>
      </c>
      <c r="P312" s="61">
        <f t="shared" si="200"/>
        <v>0</v>
      </c>
      <c r="Q312" s="61">
        <f t="shared" si="201"/>
        <v>0</v>
      </c>
      <c r="R312" s="448">
        <f t="shared" si="202"/>
        <v>0</v>
      </c>
      <c r="S312" s="459"/>
      <c r="T312" s="250"/>
      <c r="U312" s="250"/>
      <c r="V312" s="250"/>
      <c r="W312" s="250"/>
      <c r="X312" s="250"/>
      <c r="Y312" s="250"/>
      <c r="Z312" s="250"/>
      <c r="AA312" s="250"/>
      <c r="AB312" s="250"/>
      <c r="AC312" s="250"/>
      <c r="AD312" s="250"/>
      <c r="AE312" s="250"/>
      <c r="AF312" s="250"/>
      <c r="AG312" s="250"/>
      <c r="AH312" s="470"/>
      <c r="AI312" s="459"/>
      <c r="AJ312" s="250"/>
      <c r="AK312" s="250"/>
      <c r="AL312" s="250"/>
      <c r="AM312" s="250"/>
      <c r="AN312" s="250"/>
      <c r="AO312" s="250"/>
      <c r="AP312" s="250"/>
      <c r="AQ312" s="250"/>
      <c r="AR312" s="250"/>
      <c r="AS312" s="250"/>
      <c r="AT312" s="250"/>
      <c r="AU312" s="250"/>
      <c r="AV312" s="250"/>
      <c r="AW312" s="250"/>
      <c r="AX312" s="470"/>
      <c r="AY312" s="459"/>
      <c r="AZ312" s="250"/>
      <c r="BA312" s="250"/>
      <c r="BB312" s="250"/>
      <c r="BC312" s="250"/>
      <c r="BD312" s="250"/>
      <c r="BE312" s="250"/>
      <c r="BF312" s="250"/>
      <c r="BG312" s="250"/>
      <c r="BH312" s="250"/>
      <c r="BI312" s="250"/>
      <c r="BJ312" s="250"/>
      <c r="BK312" s="250"/>
      <c r="BL312" s="250"/>
      <c r="BM312" s="250"/>
      <c r="BN312" s="470"/>
      <c r="BO312" s="34" t="s">
        <v>1098</v>
      </c>
    </row>
    <row r="313" spans="2:67" outlineLevel="2">
      <c r="B313" s="54" t="s">
        <v>1134</v>
      </c>
      <c r="C313" s="249">
        <f t="shared" si="187"/>
        <v>0</v>
      </c>
      <c r="D313" s="249">
        <f t="shared" si="188"/>
        <v>0</v>
      </c>
      <c r="E313" s="249">
        <f t="shared" si="189"/>
        <v>0</v>
      </c>
      <c r="F313" s="249">
        <f t="shared" si="190"/>
        <v>0</v>
      </c>
      <c r="G313" s="249">
        <f t="shared" si="191"/>
        <v>0</v>
      </c>
      <c r="H313" s="249">
        <f t="shared" si="192"/>
        <v>0</v>
      </c>
      <c r="I313" s="249">
        <f t="shared" si="193"/>
        <v>0</v>
      </c>
      <c r="J313" s="249">
        <f t="shared" si="194"/>
        <v>0</v>
      </c>
      <c r="K313" s="249">
        <f t="shared" si="195"/>
        <v>0</v>
      </c>
      <c r="L313" s="249">
        <f t="shared" si="196"/>
        <v>0</v>
      </c>
      <c r="M313" s="249">
        <f t="shared" si="197"/>
        <v>0</v>
      </c>
      <c r="N313" s="249">
        <f t="shared" si="198"/>
        <v>0</v>
      </c>
      <c r="O313" s="249">
        <f t="shared" si="199"/>
        <v>0</v>
      </c>
      <c r="P313" s="249">
        <f t="shared" si="200"/>
        <v>0</v>
      </c>
      <c r="Q313" s="249">
        <f t="shared" si="201"/>
        <v>0</v>
      </c>
      <c r="R313" s="449">
        <f t="shared" si="202"/>
        <v>0</v>
      </c>
      <c r="S313" s="460"/>
      <c r="T313" s="248"/>
      <c r="U313" s="248"/>
      <c r="V313" s="248"/>
      <c r="W313" s="248"/>
      <c r="X313" s="248"/>
      <c r="Y313" s="248"/>
      <c r="Z313" s="248"/>
      <c r="AA313" s="248"/>
      <c r="AB313" s="248"/>
      <c r="AC313" s="248"/>
      <c r="AD313" s="248"/>
      <c r="AE313" s="248"/>
      <c r="AF313" s="248"/>
      <c r="AG313" s="248"/>
      <c r="AH313" s="471"/>
      <c r="AI313" s="460"/>
      <c r="AJ313" s="248"/>
      <c r="AK313" s="248"/>
      <c r="AL313" s="248"/>
      <c r="AM313" s="248"/>
      <c r="AN313" s="248"/>
      <c r="AO313" s="248"/>
      <c r="AP313" s="248"/>
      <c r="AQ313" s="248"/>
      <c r="AR313" s="248"/>
      <c r="AS313" s="248"/>
      <c r="AT313" s="248"/>
      <c r="AU313" s="248"/>
      <c r="AV313" s="248"/>
      <c r="AW313" s="248"/>
      <c r="AX313" s="471"/>
      <c r="AY313" s="460"/>
      <c r="AZ313" s="248"/>
      <c r="BA313" s="248"/>
      <c r="BB313" s="248"/>
      <c r="BC313" s="248"/>
      <c r="BD313" s="248"/>
      <c r="BE313" s="248"/>
      <c r="BF313" s="248"/>
      <c r="BG313" s="248"/>
      <c r="BH313" s="248"/>
      <c r="BI313" s="248"/>
      <c r="BJ313" s="248"/>
      <c r="BK313" s="248"/>
      <c r="BL313" s="248"/>
      <c r="BM313" s="248"/>
      <c r="BN313" s="471"/>
    </row>
    <row r="314" spans="2:67" outlineLevel="2">
      <c r="B314" s="55" t="s">
        <v>1135</v>
      </c>
      <c r="C314" s="62">
        <f t="shared" si="187"/>
        <v>0</v>
      </c>
      <c r="D314" s="62">
        <f t="shared" si="188"/>
        <v>0</v>
      </c>
      <c r="E314" s="62">
        <f t="shared" si="189"/>
        <v>0</v>
      </c>
      <c r="F314" s="62">
        <f t="shared" si="190"/>
        <v>0</v>
      </c>
      <c r="G314" s="62">
        <f t="shared" si="191"/>
        <v>0</v>
      </c>
      <c r="H314" s="62">
        <f t="shared" si="192"/>
        <v>0</v>
      </c>
      <c r="I314" s="62">
        <f t="shared" si="193"/>
        <v>0</v>
      </c>
      <c r="J314" s="62">
        <f t="shared" si="194"/>
        <v>0</v>
      </c>
      <c r="K314" s="62">
        <f t="shared" si="195"/>
        <v>0</v>
      </c>
      <c r="L314" s="62">
        <f t="shared" si="196"/>
        <v>0</v>
      </c>
      <c r="M314" s="62">
        <f t="shared" si="197"/>
        <v>0</v>
      </c>
      <c r="N314" s="62">
        <f t="shared" si="198"/>
        <v>0</v>
      </c>
      <c r="O314" s="62">
        <f t="shared" si="199"/>
        <v>0</v>
      </c>
      <c r="P314" s="62">
        <f t="shared" si="200"/>
        <v>0</v>
      </c>
      <c r="Q314" s="62">
        <f t="shared" si="201"/>
        <v>0</v>
      </c>
      <c r="R314" s="450">
        <f t="shared" si="202"/>
        <v>0</v>
      </c>
      <c r="S314" s="461"/>
      <c r="T314" s="247"/>
      <c r="U314" s="247"/>
      <c r="V314" s="247"/>
      <c r="W314" s="247"/>
      <c r="X314" s="247"/>
      <c r="Y314" s="247"/>
      <c r="Z314" s="247"/>
      <c r="AA314" s="247"/>
      <c r="AB314" s="247"/>
      <c r="AC314" s="247"/>
      <c r="AD314" s="247"/>
      <c r="AE314" s="247"/>
      <c r="AF314" s="247"/>
      <c r="AG314" s="247"/>
      <c r="AH314" s="472"/>
      <c r="AI314" s="461"/>
      <c r="AJ314" s="247"/>
      <c r="AK314" s="247"/>
      <c r="AL314" s="247"/>
      <c r="AM314" s="247"/>
      <c r="AN314" s="247"/>
      <c r="AO314" s="247"/>
      <c r="AP314" s="247"/>
      <c r="AQ314" s="247"/>
      <c r="AR314" s="247"/>
      <c r="AS314" s="247"/>
      <c r="AT314" s="247"/>
      <c r="AU314" s="247"/>
      <c r="AV314" s="247"/>
      <c r="AW314" s="247"/>
      <c r="AX314" s="472"/>
      <c r="AY314" s="461"/>
      <c r="AZ314" s="247"/>
      <c r="BA314" s="247"/>
      <c r="BB314" s="247"/>
      <c r="BC314" s="247"/>
      <c r="BD314" s="247"/>
      <c r="BE314" s="247"/>
      <c r="BF314" s="247"/>
      <c r="BG314" s="247"/>
      <c r="BH314" s="247"/>
      <c r="BI314" s="247"/>
      <c r="BJ314" s="247"/>
      <c r="BK314" s="247"/>
      <c r="BL314" s="247"/>
      <c r="BM314" s="247"/>
      <c r="BN314" s="472"/>
    </row>
    <row r="315" spans="2:67" outlineLevel="2">
      <c r="B315" s="53" t="str">
        <f t="shared" ref="B315" si="243">$B$196&amp;": Ewe Lambs"</f>
        <v>Middle: Ewe Lambs</v>
      </c>
      <c r="C315" s="61">
        <f t="shared" si="187"/>
        <v>0</v>
      </c>
      <c r="D315" s="61">
        <f t="shared" si="188"/>
        <v>0</v>
      </c>
      <c r="E315" s="61">
        <f t="shared" si="189"/>
        <v>0</v>
      </c>
      <c r="F315" s="61">
        <f t="shared" si="190"/>
        <v>0</v>
      </c>
      <c r="G315" s="61">
        <f t="shared" si="191"/>
        <v>0</v>
      </c>
      <c r="H315" s="61">
        <f t="shared" si="192"/>
        <v>0</v>
      </c>
      <c r="I315" s="61">
        <f t="shared" si="193"/>
        <v>0</v>
      </c>
      <c r="J315" s="61">
        <f t="shared" si="194"/>
        <v>0</v>
      </c>
      <c r="K315" s="61">
        <f t="shared" si="195"/>
        <v>0</v>
      </c>
      <c r="L315" s="61">
        <f t="shared" si="196"/>
        <v>0</v>
      </c>
      <c r="M315" s="61">
        <f t="shared" si="197"/>
        <v>0</v>
      </c>
      <c r="N315" s="61">
        <f t="shared" si="198"/>
        <v>0</v>
      </c>
      <c r="O315" s="61">
        <f t="shared" si="199"/>
        <v>0</v>
      </c>
      <c r="P315" s="61">
        <f t="shared" si="200"/>
        <v>0</v>
      </c>
      <c r="Q315" s="61">
        <f t="shared" si="201"/>
        <v>0</v>
      </c>
      <c r="R315" s="448">
        <f t="shared" si="202"/>
        <v>0</v>
      </c>
      <c r="S315" s="459"/>
      <c r="T315" s="250"/>
      <c r="U315" s="250"/>
      <c r="V315" s="250"/>
      <c r="W315" s="250"/>
      <c r="X315" s="250"/>
      <c r="Y315" s="250"/>
      <c r="Z315" s="250"/>
      <c r="AA315" s="250"/>
      <c r="AB315" s="250"/>
      <c r="AC315" s="250"/>
      <c r="AD315" s="250"/>
      <c r="AE315" s="250"/>
      <c r="AF315" s="250"/>
      <c r="AG315" s="250"/>
      <c r="AH315" s="470"/>
      <c r="AI315" s="459"/>
      <c r="AJ315" s="250"/>
      <c r="AK315" s="250"/>
      <c r="AL315" s="250"/>
      <c r="AM315" s="250"/>
      <c r="AN315" s="250"/>
      <c r="AO315" s="250"/>
      <c r="AP315" s="250"/>
      <c r="AQ315" s="250"/>
      <c r="AR315" s="250"/>
      <c r="AS315" s="250"/>
      <c r="AT315" s="250"/>
      <c r="AU315" s="250"/>
      <c r="AV315" s="250"/>
      <c r="AW315" s="250"/>
      <c r="AX315" s="470"/>
      <c r="AY315" s="459"/>
      <c r="AZ315" s="250"/>
      <c r="BA315" s="250"/>
      <c r="BB315" s="250"/>
      <c r="BC315" s="250"/>
      <c r="BD315" s="250"/>
      <c r="BE315" s="250"/>
      <c r="BF315" s="250"/>
      <c r="BG315" s="250"/>
      <c r="BH315" s="250"/>
      <c r="BI315" s="250"/>
      <c r="BJ315" s="250"/>
      <c r="BK315" s="250"/>
      <c r="BL315" s="250"/>
      <c r="BM315" s="250"/>
      <c r="BN315" s="470"/>
      <c r="BO315" s="34" t="s">
        <v>1098</v>
      </c>
    </row>
    <row r="316" spans="2:67" outlineLevel="2">
      <c r="B316" s="54" t="s">
        <v>1134</v>
      </c>
      <c r="C316" s="249">
        <f t="shared" si="187"/>
        <v>0</v>
      </c>
      <c r="D316" s="249">
        <f t="shared" si="188"/>
        <v>0</v>
      </c>
      <c r="E316" s="249">
        <f t="shared" si="189"/>
        <v>0</v>
      </c>
      <c r="F316" s="249">
        <f t="shared" si="190"/>
        <v>0</v>
      </c>
      <c r="G316" s="249">
        <f t="shared" si="191"/>
        <v>0</v>
      </c>
      <c r="H316" s="249">
        <f t="shared" si="192"/>
        <v>0</v>
      </c>
      <c r="I316" s="249">
        <f t="shared" si="193"/>
        <v>0</v>
      </c>
      <c r="J316" s="249">
        <f t="shared" si="194"/>
        <v>0</v>
      </c>
      <c r="K316" s="249">
        <f t="shared" si="195"/>
        <v>0</v>
      </c>
      <c r="L316" s="249">
        <f t="shared" si="196"/>
        <v>0</v>
      </c>
      <c r="M316" s="249">
        <f t="shared" si="197"/>
        <v>0</v>
      </c>
      <c r="N316" s="249">
        <f t="shared" si="198"/>
        <v>0</v>
      </c>
      <c r="O316" s="249">
        <f t="shared" si="199"/>
        <v>0</v>
      </c>
      <c r="P316" s="249">
        <f t="shared" si="200"/>
        <v>0</v>
      </c>
      <c r="Q316" s="249">
        <f t="shared" si="201"/>
        <v>0</v>
      </c>
      <c r="R316" s="449">
        <f t="shared" si="202"/>
        <v>0</v>
      </c>
      <c r="S316" s="460"/>
      <c r="T316" s="248"/>
      <c r="U316" s="248"/>
      <c r="V316" s="248"/>
      <c r="W316" s="248"/>
      <c r="X316" s="248"/>
      <c r="Y316" s="248"/>
      <c r="Z316" s="248"/>
      <c r="AA316" s="248"/>
      <c r="AB316" s="248"/>
      <c r="AC316" s="248"/>
      <c r="AD316" s="248"/>
      <c r="AE316" s="248"/>
      <c r="AF316" s="248"/>
      <c r="AG316" s="248"/>
      <c r="AH316" s="471"/>
      <c r="AI316" s="460"/>
      <c r="AJ316" s="248"/>
      <c r="AK316" s="248"/>
      <c r="AL316" s="248"/>
      <c r="AM316" s="248"/>
      <c r="AN316" s="248"/>
      <c r="AO316" s="248"/>
      <c r="AP316" s="248"/>
      <c r="AQ316" s="248"/>
      <c r="AR316" s="248"/>
      <c r="AS316" s="248"/>
      <c r="AT316" s="248"/>
      <c r="AU316" s="248"/>
      <c r="AV316" s="248"/>
      <c r="AW316" s="248"/>
      <c r="AX316" s="471"/>
      <c r="AY316" s="460"/>
      <c r="AZ316" s="248"/>
      <c r="BA316" s="248"/>
      <c r="BB316" s="248"/>
      <c r="BC316" s="248"/>
      <c r="BD316" s="248"/>
      <c r="BE316" s="248"/>
      <c r="BF316" s="248"/>
      <c r="BG316" s="248"/>
      <c r="BH316" s="248"/>
      <c r="BI316" s="248"/>
      <c r="BJ316" s="248"/>
      <c r="BK316" s="248"/>
      <c r="BL316" s="248"/>
      <c r="BM316" s="248"/>
      <c r="BN316" s="471"/>
    </row>
    <row r="317" spans="2:67" outlineLevel="2">
      <c r="B317" s="55" t="s">
        <v>1135</v>
      </c>
      <c r="C317" s="62">
        <f t="shared" si="187"/>
        <v>0</v>
      </c>
      <c r="D317" s="62">
        <f t="shared" si="188"/>
        <v>0</v>
      </c>
      <c r="E317" s="62">
        <f t="shared" si="189"/>
        <v>0</v>
      </c>
      <c r="F317" s="62">
        <f t="shared" si="190"/>
        <v>0</v>
      </c>
      <c r="G317" s="62">
        <f t="shared" si="191"/>
        <v>0</v>
      </c>
      <c r="H317" s="62">
        <f t="shared" si="192"/>
        <v>0</v>
      </c>
      <c r="I317" s="62">
        <f t="shared" si="193"/>
        <v>0</v>
      </c>
      <c r="J317" s="62">
        <f t="shared" si="194"/>
        <v>0</v>
      </c>
      <c r="K317" s="62">
        <f t="shared" si="195"/>
        <v>0</v>
      </c>
      <c r="L317" s="62">
        <f t="shared" si="196"/>
        <v>0</v>
      </c>
      <c r="M317" s="62">
        <f t="shared" si="197"/>
        <v>0</v>
      </c>
      <c r="N317" s="62">
        <f t="shared" si="198"/>
        <v>0</v>
      </c>
      <c r="O317" s="62">
        <f t="shared" si="199"/>
        <v>0</v>
      </c>
      <c r="P317" s="62">
        <f t="shared" si="200"/>
        <v>0</v>
      </c>
      <c r="Q317" s="62">
        <f t="shared" si="201"/>
        <v>0</v>
      </c>
      <c r="R317" s="450">
        <f t="shared" si="202"/>
        <v>0</v>
      </c>
      <c r="S317" s="461"/>
      <c r="T317" s="247"/>
      <c r="U317" s="247"/>
      <c r="V317" s="247"/>
      <c r="W317" s="247"/>
      <c r="X317" s="247"/>
      <c r="Y317" s="247"/>
      <c r="Z317" s="247"/>
      <c r="AA317" s="247"/>
      <c r="AB317" s="247"/>
      <c r="AC317" s="247"/>
      <c r="AD317" s="247"/>
      <c r="AE317" s="247"/>
      <c r="AF317" s="247"/>
      <c r="AG317" s="247"/>
      <c r="AH317" s="472"/>
      <c r="AI317" s="461"/>
      <c r="AJ317" s="247"/>
      <c r="AK317" s="247"/>
      <c r="AL317" s="247"/>
      <c r="AM317" s="247"/>
      <c r="AN317" s="247"/>
      <c r="AO317" s="247"/>
      <c r="AP317" s="247"/>
      <c r="AQ317" s="247"/>
      <c r="AR317" s="247"/>
      <c r="AS317" s="247"/>
      <c r="AT317" s="247"/>
      <c r="AU317" s="247"/>
      <c r="AV317" s="247"/>
      <c r="AW317" s="247"/>
      <c r="AX317" s="472"/>
      <c r="AY317" s="461"/>
      <c r="AZ317" s="247"/>
      <c r="BA317" s="247"/>
      <c r="BB317" s="247"/>
      <c r="BC317" s="247"/>
      <c r="BD317" s="247"/>
      <c r="BE317" s="247"/>
      <c r="BF317" s="247"/>
      <c r="BG317" s="247"/>
      <c r="BH317" s="247"/>
      <c r="BI317" s="247"/>
      <c r="BJ317" s="247"/>
      <c r="BK317" s="247"/>
      <c r="BL317" s="247"/>
      <c r="BM317" s="247"/>
      <c r="BN317" s="472"/>
    </row>
    <row r="318" spans="2:67" outlineLevel="2">
      <c r="B318" s="53" t="str">
        <f t="shared" ref="B318" si="244">$B$197&amp;": Ewe Lambs"</f>
        <v>Late: Ewe Lambs</v>
      </c>
      <c r="C318" s="61">
        <f t="shared" si="187"/>
        <v>0</v>
      </c>
      <c r="D318" s="61">
        <f t="shared" si="188"/>
        <v>0</v>
      </c>
      <c r="E318" s="61">
        <f t="shared" si="189"/>
        <v>0</v>
      </c>
      <c r="F318" s="61">
        <f t="shared" si="190"/>
        <v>0</v>
      </c>
      <c r="G318" s="61">
        <f t="shared" si="191"/>
        <v>0</v>
      </c>
      <c r="H318" s="61">
        <f t="shared" si="192"/>
        <v>0</v>
      </c>
      <c r="I318" s="61">
        <f t="shared" si="193"/>
        <v>0</v>
      </c>
      <c r="J318" s="61">
        <f t="shared" si="194"/>
        <v>0</v>
      </c>
      <c r="K318" s="61">
        <f t="shared" si="195"/>
        <v>0</v>
      </c>
      <c r="L318" s="61">
        <f t="shared" si="196"/>
        <v>0</v>
      </c>
      <c r="M318" s="61">
        <f t="shared" si="197"/>
        <v>0</v>
      </c>
      <c r="N318" s="61">
        <f t="shared" si="198"/>
        <v>0</v>
      </c>
      <c r="O318" s="61">
        <f t="shared" si="199"/>
        <v>0</v>
      </c>
      <c r="P318" s="61">
        <f t="shared" si="200"/>
        <v>0</v>
      </c>
      <c r="Q318" s="61">
        <f t="shared" si="201"/>
        <v>0</v>
      </c>
      <c r="R318" s="448">
        <f t="shared" si="202"/>
        <v>0</v>
      </c>
      <c r="S318" s="459"/>
      <c r="T318" s="250"/>
      <c r="U318" s="250"/>
      <c r="V318" s="250"/>
      <c r="W318" s="250"/>
      <c r="X318" s="250"/>
      <c r="Y318" s="250"/>
      <c r="Z318" s="250"/>
      <c r="AA318" s="250"/>
      <c r="AB318" s="250"/>
      <c r="AC318" s="250"/>
      <c r="AD318" s="250"/>
      <c r="AE318" s="250"/>
      <c r="AF318" s="250"/>
      <c r="AG318" s="250"/>
      <c r="AH318" s="470"/>
      <c r="AI318" s="459"/>
      <c r="AJ318" s="250"/>
      <c r="AK318" s="250"/>
      <c r="AL318" s="250"/>
      <c r="AM318" s="250"/>
      <c r="AN318" s="250"/>
      <c r="AO318" s="250"/>
      <c r="AP318" s="250"/>
      <c r="AQ318" s="250"/>
      <c r="AR318" s="250"/>
      <c r="AS318" s="250"/>
      <c r="AT318" s="250"/>
      <c r="AU318" s="250"/>
      <c r="AV318" s="250"/>
      <c r="AW318" s="250"/>
      <c r="AX318" s="470"/>
      <c r="AY318" s="459"/>
      <c r="AZ318" s="250"/>
      <c r="BA318" s="250"/>
      <c r="BB318" s="250"/>
      <c r="BC318" s="250"/>
      <c r="BD318" s="250"/>
      <c r="BE318" s="250"/>
      <c r="BF318" s="250"/>
      <c r="BG318" s="250"/>
      <c r="BH318" s="250"/>
      <c r="BI318" s="250"/>
      <c r="BJ318" s="250"/>
      <c r="BK318" s="250"/>
      <c r="BL318" s="250"/>
      <c r="BM318" s="250"/>
      <c r="BN318" s="470"/>
      <c r="BO318" s="34" t="s">
        <v>1098</v>
      </c>
    </row>
    <row r="319" spans="2:67" outlineLevel="2">
      <c r="B319" s="54" t="s">
        <v>1134</v>
      </c>
      <c r="C319" s="249">
        <f t="shared" si="187"/>
        <v>0</v>
      </c>
      <c r="D319" s="249">
        <f t="shared" si="188"/>
        <v>0</v>
      </c>
      <c r="E319" s="249">
        <f t="shared" si="189"/>
        <v>0</v>
      </c>
      <c r="F319" s="249">
        <f t="shared" si="190"/>
        <v>0</v>
      </c>
      <c r="G319" s="249">
        <f t="shared" si="191"/>
        <v>0</v>
      </c>
      <c r="H319" s="249">
        <f t="shared" si="192"/>
        <v>0</v>
      </c>
      <c r="I319" s="249">
        <f t="shared" si="193"/>
        <v>0</v>
      </c>
      <c r="J319" s="249">
        <f t="shared" si="194"/>
        <v>0</v>
      </c>
      <c r="K319" s="249">
        <f t="shared" si="195"/>
        <v>0</v>
      </c>
      <c r="L319" s="249">
        <f t="shared" si="196"/>
        <v>0</v>
      </c>
      <c r="M319" s="249">
        <f t="shared" si="197"/>
        <v>0</v>
      </c>
      <c r="N319" s="249">
        <f t="shared" si="198"/>
        <v>0</v>
      </c>
      <c r="O319" s="249">
        <f t="shared" si="199"/>
        <v>0</v>
      </c>
      <c r="P319" s="249">
        <f t="shared" si="200"/>
        <v>0</v>
      </c>
      <c r="Q319" s="249">
        <f t="shared" si="201"/>
        <v>0</v>
      </c>
      <c r="R319" s="449">
        <f t="shared" si="202"/>
        <v>0</v>
      </c>
      <c r="S319" s="460"/>
      <c r="T319" s="248"/>
      <c r="U319" s="248"/>
      <c r="V319" s="248"/>
      <c r="W319" s="248"/>
      <c r="X319" s="248"/>
      <c r="Y319" s="248"/>
      <c r="Z319" s="248"/>
      <c r="AA319" s="248"/>
      <c r="AB319" s="248"/>
      <c r="AC319" s="248"/>
      <c r="AD319" s="248"/>
      <c r="AE319" s="248"/>
      <c r="AF319" s="248"/>
      <c r="AG319" s="248"/>
      <c r="AH319" s="471"/>
      <c r="AI319" s="460"/>
      <c r="AJ319" s="248"/>
      <c r="AK319" s="248"/>
      <c r="AL319" s="248"/>
      <c r="AM319" s="248"/>
      <c r="AN319" s="248"/>
      <c r="AO319" s="248"/>
      <c r="AP319" s="248"/>
      <c r="AQ319" s="248"/>
      <c r="AR319" s="248"/>
      <c r="AS319" s="248"/>
      <c r="AT319" s="248"/>
      <c r="AU319" s="248"/>
      <c r="AV319" s="248"/>
      <c r="AW319" s="248"/>
      <c r="AX319" s="471"/>
      <c r="AY319" s="460"/>
      <c r="AZ319" s="248"/>
      <c r="BA319" s="248"/>
      <c r="BB319" s="248"/>
      <c r="BC319" s="248"/>
      <c r="BD319" s="248"/>
      <c r="BE319" s="248"/>
      <c r="BF319" s="248"/>
      <c r="BG319" s="248"/>
      <c r="BH319" s="248"/>
      <c r="BI319" s="248"/>
      <c r="BJ319" s="248"/>
      <c r="BK319" s="248"/>
      <c r="BL319" s="248"/>
      <c r="BM319" s="248"/>
      <c r="BN319" s="471"/>
    </row>
    <row r="320" spans="2:67" outlineLevel="2">
      <c r="B320" s="55" t="s">
        <v>1135</v>
      </c>
      <c r="C320" s="62">
        <f t="shared" si="187"/>
        <v>0</v>
      </c>
      <c r="D320" s="62">
        <f t="shared" si="188"/>
        <v>0</v>
      </c>
      <c r="E320" s="62">
        <f t="shared" si="189"/>
        <v>0</v>
      </c>
      <c r="F320" s="62">
        <f t="shared" si="190"/>
        <v>0</v>
      </c>
      <c r="G320" s="62">
        <f t="shared" si="191"/>
        <v>0</v>
      </c>
      <c r="H320" s="62">
        <f t="shared" si="192"/>
        <v>0</v>
      </c>
      <c r="I320" s="62">
        <f t="shared" si="193"/>
        <v>0</v>
      </c>
      <c r="J320" s="62">
        <f t="shared" si="194"/>
        <v>0</v>
      </c>
      <c r="K320" s="62">
        <f t="shared" si="195"/>
        <v>0</v>
      </c>
      <c r="L320" s="62">
        <f t="shared" si="196"/>
        <v>0</v>
      </c>
      <c r="M320" s="62">
        <f t="shared" si="197"/>
        <v>0</v>
      </c>
      <c r="N320" s="62">
        <f t="shared" si="198"/>
        <v>0</v>
      </c>
      <c r="O320" s="62">
        <f t="shared" si="199"/>
        <v>0</v>
      </c>
      <c r="P320" s="62">
        <f t="shared" si="200"/>
        <v>0</v>
      </c>
      <c r="Q320" s="62">
        <f t="shared" si="201"/>
        <v>0</v>
      </c>
      <c r="R320" s="450">
        <f t="shared" si="202"/>
        <v>0</v>
      </c>
      <c r="S320" s="461"/>
      <c r="T320" s="247"/>
      <c r="U320" s="247"/>
      <c r="V320" s="247"/>
      <c r="W320" s="247"/>
      <c r="X320" s="247"/>
      <c r="Y320" s="247"/>
      <c r="Z320" s="247"/>
      <c r="AA320" s="247"/>
      <c r="AB320" s="247"/>
      <c r="AC320" s="247"/>
      <c r="AD320" s="247"/>
      <c r="AE320" s="247"/>
      <c r="AF320" s="247"/>
      <c r="AG320" s="247"/>
      <c r="AH320" s="472"/>
      <c r="AI320" s="461"/>
      <c r="AJ320" s="247"/>
      <c r="AK320" s="247"/>
      <c r="AL320" s="247"/>
      <c r="AM320" s="247"/>
      <c r="AN320" s="247"/>
      <c r="AO320" s="247"/>
      <c r="AP320" s="247"/>
      <c r="AQ320" s="247"/>
      <c r="AR320" s="247"/>
      <c r="AS320" s="247"/>
      <c r="AT320" s="247"/>
      <c r="AU320" s="247"/>
      <c r="AV320" s="247"/>
      <c r="AW320" s="247"/>
      <c r="AX320" s="472"/>
      <c r="AY320" s="461"/>
      <c r="AZ320" s="247"/>
      <c r="BA320" s="247"/>
      <c r="BB320" s="247"/>
      <c r="BC320" s="247"/>
      <c r="BD320" s="247"/>
      <c r="BE320" s="247"/>
      <c r="BF320" s="247"/>
      <c r="BG320" s="247"/>
      <c r="BH320" s="247"/>
      <c r="BI320" s="247"/>
      <c r="BJ320" s="247"/>
      <c r="BK320" s="247"/>
      <c r="BL320" s="247"/>
      <c r="BM320" s="247"/>
      <c r="BN320" s="472"/>
    </row>
    <row r="321" spans="1:122" outlineLevel="2">
      <c r="B321" s="53" t="str">
        <f>$B$198&amp;": Ewe Lambs"</f>
        <v>V. Late: Ewe Lambs</v>
      </c>
      <c r="C321" s="61">
        <f t="shared" ref="C321:C323" si="245">CHOOSE(d.Region,S321,AI321,AY321)</f>
        <v>0</v>
      </c>
      <c r="D321" s="61">
        <f t="shared" ref="D321:D323" si="246">CHOOSE(d.Region,T321,AJ321,AZ321)</f>
        <v>0</v>
      </c>
      <c r="E321" s="61">
        <f t="shared" ref="E321:E323" si="247">CHOOSE(d.Region,U321,AK321,BA321)</f>
        <v>0</v>
      </c>
      <c r="F321" s="61">
        <f t="shared" ref="F321:F323" si="248">CHOOSE(d.Region,V321,AL321,BB321)</f>
        <v>0</v>
      </c>
      <c r="G321" s="61">
        <f t="shared" ref="G321:G323" si="249">CHOOSE(d.Region,W321,AM321,BC321)</f>
        <v>0</v>
      </c>
      <c r="H321" s="61">
        <f t="shared" ref="H321:H323" si="250">CHOOSE(d.Region,X321,AN321,BD321)</f>
        <v>0</v>
      </c>
      <c r="I321" s="61">
        <f t="shared" ref="I321:I323" si="251">CHOOSE(d.Region,Y321,AO321,BE321)</f>
        <v>0</v>
      </c>
      <c r="J321" s="61">
        <f t="shared" ref="J321:J323" si="252">CHOOSE(d.Region,Z321,AP321,BF321)</f>
        <v>0</v>
      </c>
      <c r="K321" s="61">
        <f t="shared" ref="K321:K323" si="253">CHOOSE(d.Region,AA321,AQ321,BG321)</f>
        <v>0</v>
      </c>
      <c r="L321" s="61">
        <f t="shared" ref="L321:L323" si="254">CHOOSE(d.Region,AB321,AR321,BH321)</f>
        <v>0</v>
      </c>
      <c r="M321" s="61">
        <f t="shared" ref="M321:M323" si="255">CHOOSE(d.Region,AC321,AS321,BI321)</f>
        <v>0</v>
      </c>
      <c r="N321" s="61">
        <f t="shared" ref="N321:N323" si="256">CHOOSE(d.Region,AD321,AT321,BJ321)</f>
        <v>0</v>
      </c>
      <c r="O321" s="61">
        <f t="shared" ref="O321:O323" si="257">CHOOSE(d.Region,AE321,AU321,BK321)</f>
        <v>0</v>
      </c>
      <c r="P321" s="61">
        <f t="shared" ref="P321:P323" si="258">CHOOSE(d.Region,AF321,AV321,BL321)</f>
        <v>0</v>
      </c>
      <c r="Q321" s="61">
        <f t="shared" ref="Q321:Q323" si="259">CHOOSE(d.Region,AG321,AW321,BM321)</f>
        <v>0</v>
      </c>
      <c r="R321" s="448">
        <f t="shared" ref="R321:R323" si="260">CHOOSE(d.Region,AH321,AX321,BN321)</f>
        <v>0</v>
      </c>
      <c r="S321" s="459"/>
      <c r="T321" s="250"/>
      <c r="U321" s="250"/>
      <c r="V321" s="250"/>
      <c r="W321" s="250"/>
      <c r="X321" s="250"/>
      <c r="Y321" s="250"/>
      <c r="Z321" s="250"/>
      <c r="AA321" s="250"/>
      <c r="AB321" s="250"/>
      <c r="AC321" s="250"/>
      <c r="AD321" s="250"/>
      <c r="AE321" s="250"/>
      <c r="AF321" s="250"/>
      <c r="AG321" s="250"/>
      <c r="AH321" s="470"/>
      <c r="AI321" s="459"/>
      <c r="AJ321" s="250"/>
      <c r="AK321" s="250"/>
      <c r="AL321" s="250"/>
      <c r="AM321" s="250"/>
      <c r="AN321" s="250"/>
      <c r="AO321" s="250"/>
      <c r="AP321" s="250"/>
      <c r="AQ321" s="250"/>
      <c r="AR321" s="250"/>
      <c r="AS321" s="250"/>
      <c r="AT321" s="250"/>
      <c r="AU321" s="250"/>
      <c r="AV321" s="250"/>
      <c r="AW321" s="250"/>
      <c r="AX321" s="470"/>
      <c r="AY321" s="459"/>
      <c r="AZ321" s="250"/>
      <c r="BA321" s="250"/>
      <c r="BB321" s="250"/>
      <c r="BC321" s="250"/>
      <c r="BD321" s="250"/>
      <c r="BE321" s="250"/>
      <c r="BF321" s="250"/>
      <c r="BG321" s="250"/>
      <c r="BH321" s="250"/>
      <c r="BI321" s="250"/>
      <c r="BJ321" s="250"/>
      <c r="BK321" s="250"/>
      <c r="BL321" s="250"/>
      <c r="BM321" s="250"/>
      <c r="BN321" s="470"/>
      <c r="BO321" s="34" t="s">
        <v>1098</v>
      </c>
    </row>
    <row r="322" spans="1:122" outlineLevel="2">
      <c r="B322" s="54" t="s">
        <v>1134</v>
      </c>
      <c r="C322" s="249">
        <f t="shared" si="245"/>
        <v>0</v>
      </c>
      <c r="D322" s="249">
        <f t="shared" si="246"/>
        <v>0</v>
      </c>
      <c r="E322" s="249">
        <f t="shared" si="247"/>
        <v>0</v>
      </c>
      <c r="F322" s="249">
        <f t="shared" si="248"/>
        <v>0</v>
      </c>
      <c r="G322" s="249">
        <f t="shared" si="249"/>
        <v>0</v>
      </c>
      <c r="H322" s="249">
        <f t="shared" si="250"/>
        <v>0</v>
      </c>
      <c r="I322" s="249">
        <f t="shared" si="251"/>
        <v>0</v>
      </c>
      <c r="J322" s="249">
        <f t="shared" si="252"/>
        <v>0</v>
      </c>
      <c r="K322" s="249">
        <f t="shared" si="253"/>
        <v>0</v>
      </c>
      <c r="L322" s="249">
        <f t="shared" si="254"/>
        <v>0</v>
      </c>
      <c r="M322" s="249">
        <f t="shared" si="255"/>
        <v>0</v>
      </c>
      <c r="N322" s="249">
        <f t="shared" si="256"/>
        <v>0</v>
      </c>
      <c r="O322" s="249">
        <f t="shared" si="257"/>
        <v>0</v>
      </c>
      <c r="P322" s="249">
        <f t="shared" si="258"/>
        <v>0</v>
      </c>
      <c r="Q322" s="249">
        <f t="shared" si="259"/>
        <v>0</v>
      </c>
      <c r="R322" s="449">
        <f t="shared" si="260"/>
        <v>0</v>
      </c>
      <c r="S322" s="460"/>
      <c r="T322" s="248"/>
      <c r="U322" s="248"/>
      <c r="V322" s="248"/>
      <c r="W322" s="248"/>
      <c r="X322" s="248"/>
      <c r="Y322" s="248"/>
      <c r="Z322" s="248"/>
      <c r="AA322" s="248"/>
      <c r="AB322" s="248"/>
      <c r="AC322" s="248"/>
      <c r="AD322" s="248"/>
      <c r="AE322" s="248"/>
      <c r="AF322" s="248"/>
      <c r="AG322" s="248"/>
      <c r="AH322" s="471"/>
      <c r="AI322" s="460"/>
      <c r="AJ322" s="248"/>
      <c r="AK322" s="248"/>
      <c r="AL322" s="248"/>
      <c r="AM322" s="248"/>
      <c r="AN322" s="248"/>
      <c r="AO322" s="248"/>
      <c r="AP322" s="248"/>
      <c r="AQ322" s="248"/>
      <c r="AR322" s="248"/>
      <c r="AS322" s="248"/>
      <c r="AT322" s="248"/>
      <c r="AU322" s="248"/>
      <c r="AV322" s="248"/>
      <c r="AW322" s="248"/>
      <c r="AX322" s="471"/>
      <c r="AY322" s="460"/>
      <c r="AZ322" s="248"/>
      <c r="BA322" s="248"/>
      <c r="BB322" s="248"/>
      <c r="BC322" s="248"/>
      <c r="BD322" s="248"/>
      <c r="BE322" s="248"/>
      <c r="BF322" s="248"/>
      <c r="BG322" s="248"/>
      <c r="BH322" s="248"/>
      <c r="BI322" s="248"/>
      <c r="BJ322" s="248"/>
      <c r="BK322" s="248"/>
      <c r="BL322" s="248"/>
      <c r="BM322" s="248"/>
      <c r="BN322" s="471"/>
    </row>
    <row r="323" spans="1:122" outlineLevel="2">
      <c r="B323" s="55" t="s">
        <v>1135</v>
      </c>
      <c r="C323" s="62">
        <f t="shared" si="245"/>
        <v>0</v>
      </c>
      <c r="D323" s="62">
        <f t="shared" si="246"/>
        <v>0</v>
      </c>
      <c r="E323" s="62">
        <f t="shared" si="247"/>
        <v>0</v>
      </c>
      <c r="F323" s="62">
        <f t="shared" si="248"/>
        <v>0</v>
      </c>
      <c r="G323" s="62">
        <f t="shared" si="249"/>
        <v>0</v>
      </c>
      <c r="H323" s="62">
        <f t="shared" si="250"/>
        <v>0</v>
      </c>
      <c r="I323" s="62">
        <f t="shared" si="251"/>
        <v>0</v>
      </c>
      <c r="J323" s="62">
        <f t="shared" si="252"/>
        <v>0</v>
      </c>
      <c r="K323" s="62">
        <f t="shared" si="253"/>
        <v>0</v>
      </c>
      <c r="L323" s="62">
        <f t="shared" si="254"/>
        <v>0</v>
      </c>
      <c r="M323" s="62">
        <f t="shared" si="255"/>
        <v>0</v>
      </c>
      <c r="N323" s="62">
        <f t="shared" si="256"/>
        <v>0</v>
      </c>
      <c r="O323" s="62">
        <f t="shared" si="257"/>
        <v>0</v>
      </c>
      <c r="P323" s="62">
        <f t="shared" si="258"/>
        <v>0</v>
      </c>
      <c r="Q323" s="62">
        <f t="shared" si="259"/>
        <v>0</v>
      </c>
      <c r="R323" s="450">
        <f t="shared" si="260"/>
        <v>0</v>
      </c>
      <c r="S323" s="461"/>
      <c r="T323" s="247"/>
      <c r="U323" s="247"/>
      <c r="V323" s="247"/>
      <c r="W323" s="247"/>
      <c r="X323" s="247"/>
      <c r="Y323" s="247"/>
      <c r="Z323" s="247"/>
      <c r="AA323" s="247"/>
      <c r="AB323" s="247"/>
      <c r="AC323" s="247"/>
      <c r="AD323" s="247"/>
      <c r="AE323" s="247"/>
      <c r="AF323" s="247"/>
      <c r="AG323" s="247"/>
      <c r="AH323" s="472"/>
      <c r="AI323" s="461"/>
      <c r="AJ323" s="247"/>
      <c r="AK323" s="247"/>
      <c r="AL323" s="247"/>
      <c r="AM323" s="247"/>
      <c r="AN323" s="247"/>
      <c r="AO323" s="247"/>
      <c r="AP323" s="247"/>
      <c r="AQ323" s="247"/>
      <c r="AR323" s="247"/>
      <c r="AS323" s="247"/>
      <c r="AT323" s="247"/>
      <c r="AU323" s="247"/>
      <c r="AV323" s="247"/>
      <c r="AW323" s="247"/>
      <c r="AX323" s="472"/>
      <c r="AY323" s="461"/>
      <c r="AZ323" s="247"/>
      <c r="BA323" s="247"/>
      <c r="BB323" s="247"/>
      <c r="BC323" s="247"/>
      <c r="BD323" s="247"/>
      <c r="BE323" s="247"/>
      <c r="BF323" s="247"/>
      <c r="BG323" s="247"/>
      <c r="BH323" s="247"/>
      <c r="BI323" s="247"/>
      <c r="BJ323" s="247"/>
      <c r="BK323" s="247"/>
      <c r="BL323" s="247"/>
      <c r="BM323" s="247"/>
      <c r="BN323" s="472"/>
    </row>
    <row r="324" spans="1:122" outlineLevel="2">
      <c r="B324" s="53" t="str">
        <f t="shared" ref="B324" si="261">$B$199&amp;": Ewe Lambs"</f>
        <v>7mo with 0% mated: Ewe Lambs</v>
      </c>
      <c r="C324" s="61">
        <f t="shared" si="187"/>
        <v>0</v>
      </c>
      <c r="D324" s="61">
        <f t="shared" si="188"/>
        <v>0</v>
      </c>
      <c r="E324" s="61">
        <f t="shared" si="189"/>
        <v>0</v>
      </c>
      <c r="F324" s="61">
        <f t="shared" si="190"/>
        <v>0</v>
      </c>
      <c r="G324" s="61">
        <f t="shared" si="191"/>
        <v>0</v>
      </c>
      <c r="H324" s="61">
        <f t="shared" si="192"/>
        <v>0</v>
      </c>
      <c r="I324" s="61">
        <f t="shared" si="193"/>
        <v>0</v>
      </c>
      <c r="J324" s="61">
        <f t="shared" si="194"/>
        <v>0</v>
      </c>
      <c r="K324" s="61">
        <f t="shared" si="195"/>
        <v>0</v>
      </c>
      <c r="L324" s="61">
        <f t="shared" si="196"/>
        <v>0</v>
      </c>
      <c r="M324" s="61">
        <f t="shared" si="197"/>
        <v>0</v>
      </c>
      <c r="N324" s="61">
        <f t="shared" si="198"/>
        <v>0</v>
      </c>
      <c r="O324" s="61">
        <f t="shared" si="199"/>
        <v>0</v>
      </c>
      <c r="P324" s="61">
        <f t="shared" si="200"/>
        <v>0</v>
      </c>
      <c r="Q324" s="61">
        <f t="shared" si="201"/>
        <v>0</v>
      </c>
      <c r="R324" s="448">
        <f t="shared" si="202"/>
        <v>0</v>
      </c>
      <c r="S324" s="362">
        <f>S309</f>
        <v>0</v>
      </c>
      <c r="T324" s="362">
        <f t="shared" ref="T324:BN324" si="262">T309</f>
        <v>0</v>
      </c>
      <c r="U324" s="362">
        <f t="shared" si="262"/>
        <v>0</v>
      </c>
      <c r="V324" s="362">
        <f t="shared" si="262"/>
        <v>0</v>
      </c>
      <c r="W324" s="362">
        <f t="shared" si="262"/>
        <v>0</v>
      </c>
      <c r="X324" s="362">
        <f t="shared" si="262"/>
        <v>0</v>
      </c>
      <c r="Y324" s="362">
        <f t="shared" si="262"/>
        <v>0</v>
      </c>
      <c r="Z324" s="362">
        <f t="shared" si="262"/>
        <v>0</v>
      </c>
      <c r="AA324" s="362">
        <f t="shared" si="262"/>
        <v>0</v>
      </c>
      <c r="AB324" s="362">
        <f t="shared" si="262"/>
        <v>0</v>
      </c>
      <c r="AC324" s="362">
        <f t="shared" si="262"/>
        <v>0</v>
      </c>
      <c r="AD324" s="362">
        <f t="shared" si="262"/>
        <v>0</v>
      </c>
      <c r="AE324" s="362">
        <f t="shared" si="262"/>
        <v>0</v>
      </c>
      <c r="AF324" s="362">
        <f t="shared" si="262"/>
        <v>0</v>
      </c>
      <c r="AG324" s="362">
        <f t="shared" si="262"/>
        <v>0</v>
      </c>
      <c r="AH324" s="362">
        <f t="shared" si="262"/>
        <v>0</v>
      </c>
      <c r="AI324" s="362">
        <f t="shared" si="262"/>
        <v>0</v>
      </c>
      <c r="AJ324" s="362">
        <f t="shared" si="262"/>
        <v>0</v>
      </c>
      <c r="AK324" s="362">
        <f t="shared" si="262"/>
        <v>0</v>
      </c>
      <c r="AL324" s="362">
        <f t="shared" si="262"/>
        <v>0</v>
      </c>
      <c r="AM324" s="362">
        <f t="shared" si="262"/>
        <v>0</v>
      </c>
      <c r="AN324" s="362">
        <f t="shared" si="262"/>
        <v>0</v>
      </c>
      <c r="AO324" s="362">
        <f t="shared" si="262"/>
        <v>0</v>
      </c>
      <c r="AP324" s="362">
        <f t="shared" si="262"/>
        <v>0</v>
      </c>
      <c r="AQ324" s="362">
        <f t="shared" si="262"/>
        <v>0</v>
      </c>
      <c r="AR324" s="362">
        <f t="shared" si="262"/>
        <v>0</v>
      </c>
      <c r="AS324" s="362">
        <f t="shared" si="262"/>
        <v>0</v>
      </c>
      <c r="AT324" s="362">
        <f t="shared" si="262"/>
        <v>0</v>
      </c>
      <c r="AU324" s="362">
        <f t="shared" si="262"/>
        <v>0</v>
      </c>
      <c r="AV324" s="362">
        <f t="shared" si="262"/>
        <v>0</v>
      </c>
      <c r="AW324" s="362">
        <f t="shared" si="262"/>
        <v>0</v>
      </c>
      <c r="AX324" s="362">
        <f t="shared" si="262"/>
        <v>0</v>
      </c>
      <c r="AY324" s="362">
        <f t="shared" si="262"/>
        <v>0</v>
      </c>
      <c r="AZ324" s="362">
        <f t="shared" si="262"/>
        <v>0</v>
      </c>
      <c r="BA324" s="362">
        <f t="shared" si="262"/>
        <v>0</v>
      </c>
      <c r="BB324" s="362">
        <f t="shared" si="262"/>
        <v>0</v>
      </c>
      <c r="BC324" s="362">
        <f t="shared" si="262"/>
        <v>0</v>
      </c>
      <c r="BD324" s="362">
        <f t="shared" si="262"/>
        <v>0</v>
      </c>
      <c r="BE324" s="362">
        <f t="shared" si="262"/>
        <v>0</v>
      </c>
      <c r="BF324" s="362">
        <f t="shared" si="262"/>
        <v>0</v>
      </c>
      <c r="BG324" s="362">
        <f t="shared" si="262"/>
        <v>0</v>
      </c>
      <c r="BH324" s="362">
        <f t="shared" si="262"/>
        <v>0</v>
      </c>
      <c r="BI324" s="362">
        <f t="shared" si="262"/>
        <v>0</v>
      </c>
      <c r="BJ324" s="362">
        <f t="shared" si="262"/>
        <v>0</v>
      </c>
      <c r="BK324" s="362">
        <f t="shared" si="262"/>
        <v>0</v>
      </c>
      <c r="BL324" s="362">
        <f t="shared" si="262"/>
        <v>0</v>
      </c>
      <c r="BM324" s="362">
        <f t="shared" si="262"/>
        <v>0</v>
      </c>
      <c r="BN324" s="362">
        <f t="shared" si="262"/>
        <v>0</v>
      </c>
      <c r="BO324" s="34" t="s">
        <v>1098</v>
      </c>
    </row>
    <row r="325" spans="1:122" outlineLevel="2">
      <c r="B325" s="54" t="s">
        <v>1134</v>
      </c>
      <c r="C325" s="249">
        <f t="shared" si="187"/>
        <v>0</v>
      </c>
      <c r="D325" s="249">
        <f t="shared" si="188"/>
        <v>0</v>
      </c>
      <c r="E325" s="249">
        <f t="shared" si="189"/>
        <v>0</v>
      </c>
      <c r="F325" s="249">
        <f t="shared" si="190"/>
        <v>0</v>
      </c>
      <c r="G325" s="249">
        <f t="shared" si="191"/>
        <v>0</v>
      </c>
      <c r="H325" s="249">
        <f t="shared" si="192"/>
        <v>0</v>
      </c>
      <c r="I325" s="249">
        <f t="shared" si="193"/>
        <v>0</v>
      </c>
      <c r="J325" s="249">
        <f t="shared" si="194"/>
        <v>0</v>
      </c>
      <c r="K325" s="249">
        <f t="shared" si="195"/>
        <v>0</v>
      </c>
      <c r="L325" s="249">
        <f t="shared" si="196"/>
        <v>0</v>
      </c>
      <c r="M325" s="249">
        <f t="shared" si="197"/>
        <v>0</v>
      </c>
      <c r="N325" s="249">
        <f t="shared" si="198"/>
        <v>0</v>
      </c>
      <c r="O325" s="249">
        <f t="shared" si="199"/>
        <v>0</v>
      </c>
      <c r="P325" s="249">
        <f t="shared" si="200"/>
        <v>0</v>
      </c>
      <c r="Q325" s="249">
        <f t="shared" si="201"/>
        <v>0</v>
      </c>
      <c r="R325" s="449">
        <f t="shared" si="202"/>
        <v>0</v>
      </c>
      <c r="S325" s="362">
        <f t="shared" ref="S325:BN325" si="263">S310</f>
        <v>0</v>
      </c>
      <c r="T325" s="362">
        <f t="shared" si="263"/>
        <v>0</v>
      </c>
      <c r="U325" s="362">
        <f t="shared" si="263"/>
        <v>0</v>
      </c>
      <c r="V325" s="362">
        <f t="shared" si="263"/>
        <v>0</v>
      </c>
      <c r="W325" s="362">
        <f t="shared" si="263"/>
        <v>0</v>
      </c>
      <c r="X325" s="362">
        <f t="shared" si="263"/>
        <v>0</v>
      </c>
      <c r="Y325" s="362">
        <f t="shared" si="263"/>
        <v>0</v>
      </c>
      <c r="Z325" s="362">
        <f t="shared" si="263"/>
        <v>0</v>
      </c>
      <c r="AA325" s="362">
        <f t="shared" si="263"/>
        <v>0</v>
      </c>
      <c r="AB325" s="362">
        <f t="shared" si="263"/>
        <v>0</v>
      </c>
      <c r="AC325" s="362">
        <f t="shared" si="263"/>
        <v>0</v>
      </c>
      <c r="AD325" s="362">
        <f t="shared" si="263"/>
        <v>0</v>
      </c>
      <c r="AE325" s="362">
        <f t="shared" si="263"/>
        <v>0</v>
      </c>
      <c r="AF325" s="362">
        <f t="shared" si="263"/>
        <v>0</v>
      </c>
      <c r="AG325" s="362">
        <f t="shared" si="263"/>
        <v>0</v>
      </c>
      <c r="AH325" s="362">
        <f t="shared" si="263"/>
        <v>0</v>
      </c>
      <c r="AI325" s="362">
        <f t="shared" si="263"/>
        <v>0</v>
      </c>
      <c r="AJ325" s="362">
        <f t="shared" si="263"/>
        <v>0</v>
      </c>
      <c r="AK325" s="362">
        <f t="shared" si="263"/>
        <v>0</v>
      </c>
      <c r="AL325" s="362">
        <f t="shared" si="263"/>
        <v>0</v>
      </c>
      <c r="AM325" s="362">
        <f t="shared" si="263"/>
        <v>0</v>
      </c>
      <c r="AN325" s="362">
        <f t="shared" si="263"/>
        <v>0</v>
      </c>
      <c r="AO325" s="362">
        <f t="shared" si="263"/>
        <v>0</v>
      </c>
      <c r="AP325" s="362">
        <f t="shared" si="263"/>
        <v>0</v>
      </c>
      <c r="AQ325" s="362">
        <f t="shared" si="263"/>
        <v>0</v>
      </c>
      <c r="AR325" s="362">
        <f t="shared" si="263"/>
        <v>0</v>
      </c>
      <c r="AS325" s="362">
        <f t="shared" si="263"/>
        <v>0</v>
      </c>
      <c r="AT325" s="362">
        <f t="shared" si="263"/>
        <v>0</v>
      </c>
      <c r="AU325" s="362">
        <f t="shared" si="263"/>
        <v>0</v>
      </c>
      <c r="AV325" s="362">
        <f t="shared" si="263"/>
        <v>0</v>
      </c>
      <c r="AW325" s="362">
        <f t="shared" si="263"/>
        <v>0</v>
      </c>
      <c r="AX325" s="362">
        <f t="shared" si="263"/>
        <v>0</v>
      </c>
      <c r="AY325" s="362">
        <f t="shared" si="263"/>
        <v>0</v>
      </c>
      <c r="AZ325" s="362">
        <f t="shared" si="263"/>
        <v>0</v>
      </c>
      <c r="BA325" s="362">
        <f t="shared" si="263"/>
        <v>0</v>
      </c>
      <c r="BB325" s="362">
        <f t="shared" si="263"/>
        <v>0</v>
      </c>
      <c r="BC325" s="362">
        <f t="shared" si="263"/>
        <v>0</v>
      </c>
      <c r="BD325" s="362">
        <f t="shared" si="263"/>
        <v>0</v>
      </c>
      <c r="BE325" s="362">
        <f t="shared" si="263"/>
        <v>0</v>
      </c>
      <c r="BF325" s="362">
        <f t="shared" si="263"/>
        <v>0</v>
      </c>
      <c r="BG325" s="362">
        <f t="shared" si="263"/>
        <v>0</v>
      </c>
      <c r="BH325" s="362">
        <f t="shared" si="263"/>
        <v>0</v>
      </c>
      <c r="BI325" s="362">
        <f t="shared" si="263"/>
        <v>0</v>
      </c>
      <c r="BJ325" s="362">
        <f t="shared" si="263"/>
        <v>0</v>
      </c>
      <c r="BK325" s="362">
        <f t="shared" si="263"/>
        <v>0</v>
      </c>
      <c r="BL325" s="362">
        <f t="shared" si="263"/>
        <v>0</v>
      </c>
      <c r="BM325" s="362">
        <f t="shared" si="263"/>
        <v>0</v>
      </c>
      <c r="BN325" s="362">
        <f t="shared" si="263"/>
        <v>0</v>
      </c>
    </row>
    <row r="326" spans="1:122" outlineLevel="2">
      <c r="B326" s="55" t="s">
        <v>1135</v>
      </c>
      <c r="C326" s="62">
        <f t="shared" si="187"/>
        <v>0</v>
      </c>
      <c r="D326" s="62">
        <f t="shared" si="188"/>
        <v>0</v>
      </c>
      <c r="E326" s="62">
        <f t="shared" si="189"/>
        <v>0</v>
      </c>
      <c r="F326" s="62">
        <f t="shared" si="190"/>
        <v>0</v>
      </c>
      <c r="G326" s="62">
        <f t="shared" si="191"/>
        <v>0</v>
      </c>
      <c r="H326" s="62">
        <f t="shared" si="192"/>
        <v>0</v>
      </c>
      <c r="I326" s="62">
        <f t="shared" si="193"/>
        <v>0</v>
      </c>
      <c r="J326" s="62">
        <f t="shared" si="194"/>
        <v>0</v>
      </c>
      <c r="K326" s="62">
        <f t="shared" si="195"/>
        <v>0</v>
      </c>
      <c r="L326" s="62">
        <f t="shared" si="196"/>
        <v>0</v>
      </c>
      <c r="M326" s="62">
        <f t="shared" si="197"/>
        <v>0</v>
      </c>
      <c r="N326" s="62">
        <f t="shared" si="198"/>
        <v>0</v>
      </c>
      <c r="O326" s="62">
        <f t="shared" si="199"/>
        <v>0</v>
      </c>
      <c r="P326" s="62">
        <f t="shared" si="200"/>
        <v>0</v>
      </c>
      <c r="Q326" s="62">
        <f t="shared" si="201"/>
        <v>0</v>
      </c>
      <c r="R326" s="450">
        <f t="shared" si="202"/>
        <v>0</v>
      </c>
      <c r="S326" s="362">
        <f t="shared" ref="S326:BN326" si="264">S311</f>
        <v>0</v>
      </c>
      <c r="T326" s="362">
        <f t="shared" si="264"/>
        <v>0</v>
      </c>
      <c r="U326" s="362">
        <f t="shared" si="264"/>
        <v>0</v>
      </c>
      <c r="V326" s="362">
        <f t="shared" si="264"/>
        <v>0</v>
      </c>
      <c r="W326" s="362">
        <f t="shared" si="264"/>
        <v>0</v>
      </c>
      <c r="X326" s="362">
        <f t="shared" si="264"/>
        <v>0</v>
      </c>
      <c r="Y326" s="362">
        <f t="shared" si="264"/>
        <v>0</v>
      </c>
      <c r="Z326" s="362">
        <f t="shared" si="264"/>
        <v>0</v>
      </c>
      <c r="AA326" s="362">
        <f t="shared" si="264"/>
        <v>0</v>
      </c>
      <c r="AB326" s="362">
        <f t="shared" si="264"/>
        <v>0</v>
      </c>
      <c r="AC326" s="362">
        <f t="shared" si="264"/>
        <v>0</v>
      </c>
      <c r="AD326" s="362">
        <f t="shared" si="264"/>
        <v>0</v>
      </c>
      <c r="AE326" s="362">
        <f t="shared" si="264"/>
        <v>0</v>
      </c>
      <c r="AF326" s="362">
        <f t="shared" si="264"/>
        <v>0</v>
      </c>
      <c r="AG326" s="362">
        <f t="shared" si="264"/>
        <v>0</v>
      </c>
      <c r="AH326" s="362">
        <f t="shared" si="264"/>
        <v>0</v>
      </c>
      <c r="AI326" s="362">
        <f t="shared" si="264"/>
        <v>0</v>
      </c>
      <c r="AJ326" s="362">
        <f t="shared" si="264"/>
        <v>0</v>
      </c>
      <c r="AK326" s="362">
        <f t="shared" si="264"/>
        <v>0</v>
      </c>
      <c r="AL326" s="362">
        <f t="shared" si="264"/>
        <v>0</v>
      </c>
      <c r="AM326" s="362">
        <f t="shared" si="264"/>
        <v>0</v>
      </c>
      <c r="AN326" s="362">
        <f t="shared" si="264"/>
        <v>0</v>
      </c>
      <c r="AO326" s="362">
        <f t="shared" si="264"/>
        <v>0</v>
      </c>
      <c r="AP326" s="362">
        <f t="shared" si="264"/>
        <v>0</v>
      </c>
      <c r="AQ326" s="362">
        <f t="shared" si="264"/>
        <v>0</v>
      </c>
      <c r="AR326" s="362">
        <f t="shared" si="264"/>
        <v>0</v>
      </c>
      <c r="AS326" s="362">
        <f t="shared" si="264"/>
        <v>0</v>
      </c>
      <c r="AT326" s="362">
        <f t="shared" si="264"/>
        <v>0</v>
      </c>
      <c r="AU326" s="362">
        <f t="shared" si="264"/>
        <v>0</v>
      </c>
      <c r="AV326" s="362">
        <f t="shared" si="264"/>
        <v>0</v>
      </c>
      <c r="AW326" s="362">
        <f t="shared" si="264"/>
        <v>0</v>
      </c>
      <c r="AX326" s="362">
        <f t="shared" si="264"/>
        <v>0</v>
      </c>
      <c r="AY326" s="362">
        <f t="shared" si="264"/>
        <v>0</v>
      </c>
      <c r="AZ326" s="362">
        <f t="shared" si="264"/>
        <v>0</v>
      </c>
      <c r="BA326" s="362">
        <f t="shared" si="264"/>
        <v>0</v>
      </c>
      <c r="BB326" s="362">
        <f t="shared" si="264"/>
        <v>0</v>
      </c>
      <c r="BC326" s="362">
        <f t="shared" si="264"/>
        <v>0</v>
      </c>
      <c r="BD326" s="362">
        <f t="shared" si="264"/>
        <v>0</v>
      </c>
      <c r="BE326" s="362">
        <f t="shared" si="264"/>
        <v>0</v>
      </c>
      <c r="BF326" s="362">
        <f t="shared" si="264"/>
        <v>0</v>
      </c>
      <c r="BG326" s="362">
        <f t="shared" si="264"/>
        <v>0</v>
      </c>
      <c r="BH326" s="362">
        <f t="shared" si="264"/>
        <v>0</v>
      </c>
      <c r="BI326" s="362">
        <f t="shared" si="264"/>
        <v>0</v>
      </c>
      <c r="BJ326" s="362">
        <f t="shared" si="264"/>
        <v>0</v>
      </c>
      <c r="BK326" s="362">
        <f t="shared" si="264"/>
        <v>0</v>
      </c>
      <c r="BL326" s="362">
        <f t="shared" si="264"/>
        <v>0</v>
      </c>
      <c r="BM326" s="362">
        <f t="shared" si="264"/>
        <v>0</v>
      </c>
      <c r="BN326" s="362">
        <f t="shared" si="264"/>
        <v>0</v>
      </c>
    </row>
    <row r="327" spans="1:122" outlineLevel="1"/>
    <row r="329" spans="1:122">
      <c r="A329" s="16" t="s">
        <v>1167</v>
      </c>
    </row>
    <row r="330" spans="1:122" ht="86.25" outlineLevel="1">
      <c r="P330" s="30" t="s">
        <v>542</v>
      </c>
      <c r="Q330" s="30" t="s">
        <v>542</v>
      </c>
      <c r="R330" s="30" t="s">
        <v>542</v>
      </c>
      <c r="S330" s="30" t="s">
        <v>542</v>
      </c>
      <c r="T330" s="30" t="s">
        <v>542</v>
      </c>
      <c r="U330" s="30" t="s">
        <v>542</v>
      </c>
      <c r="V330" s="30" t="s">
        <v>542</v>
      </c>
      <c r="W330" s="30" t="s">
        <v>542</v>
      </c>
      <c r="X330" s="30" t="s">
        <v>542</v>
      </c>
      <c r="Y330" s="30" t="s">
        <v>542</v>
      </c>
      <c r="Z330" s="30" t="s">
        <v>542</v>
      </c>
      <c r="AA330" s="30" t="s">
        <v>542</v>
      </c>
      <c r="AB330" s="30" t="s">
        <v>542</v>
      </c>
      <c r="AC330" s="30" t="s">
        <v>542</v>
      </c>
      <c r="AD330" s="30" t="s">
        <v>542</v>
      </c>
      <c r="AE330" s="30" t="s">
        <v>542</v>
      </c>
      <c r="AF330" s="30" t="s">
        <v>542</v>
      </c>
      <c r="AG330" s="30" t="s">
        <v>542</v>
      </c>
      <c r="AH330" s="30" t="s">
        <v>542</v>
      </c>
      <c r="AI330" s="30" t="s">
        <v>542</v>
      </c>
      <c r="AJ330" s="30" t="s">
        <v>542</v>
      </c>
      <c r="AK330" s="30" t="s">
        <v>542</v>
      </c>
      <c r="AL330" s="30" t="s">
        <v>542</v>
      </c>
      <c r="AM330" s="30" t="s">
        <v>542</v>
      </c>
      <c r="AN330" s="30" t="s">
        <v>542</v>
      </c>
      <c r="AO330" s="30" t="s">
        <v>542</v>
      </c>
      <c r="AP330" s="30" t="s">
        <v>542</v>
      </c>
      <c r="AQ330" s="30" t="s">
        <v>542</v>
      </c>
      <c r="AR330" s="30" t="s">
        <v>542</v>
      </c>
      <c r="AS330" s="30" t="s">
        <v>542</v>
      </c>
      <c r="AT330" s="30" t="s">
        <v>542</v>
      </c>
      <c r="AU330" s="30" t="s">
        <v>542</v>
      </c>
      <c r="AV330" s="30" t="s">
        <v>542</v>
      </c>
      <c r="AW330" s="30" t="s">
        <v>542</v>
      </c>
      <c r="AX330" s="30" t="s">
        <v>542</v>
      </c>
      <c r="AY330" s="30" t="s">
        <v>542</v>
      </c>
      <c r="AZ330" s="30" t="s">
        <v>542</v>
      </c>
      <c r="BA330" s="30" t="s">
        <v>542</v>
      </c>
      <c r="BB330" s="30" t="s">
        <v>542</v>
      </c>
      <c r="BC330" s="30" t="s">
        <v>542</v>
      </c>
      <c r="BD330" s="30" t="s">
        <v>542</v>
      </c>
      <c r="BE330" s="30" t="s">
        <v>542</v>
      </c>
      <c r="BF330" s="30" t="s">
        <v>542</v>
      </c>
      <c r="BG330" s="30" t="s">
        <v>542</v>
      </c>
      <c r="BH330" s="30" t="s">
        <v>542</v>
      </c>
      <c r="BI330" s="30" t="s">
        <v>542</v>
      </c>
      <c r="BJ330" s="30" t="s">
        <v>542</v>
      </c>
      <c r="BK330" s="30" t="s">
        <v>542</v>
      </c>
      <c r="BL330" s="30" t="s">
        <v>542</v>
      </c>
      <c r="BM330" s="30" t="s">
        <v>542</v>
      </c>
      <c r="BN330" s="30" t="s">
        <v>542</v>
      </c>
      <c r="BO330" s="30" t="s">
        <v>542</v>
      </c>
      <c r="BP330" s="30" t="s">
        <v>542</v>
      </c>
      <c r="BQ330" s="30" t="s">
        <v>542</v>
      </c>
      <c r="BR330" s="30" t="s">
        <v>542</v>
      </c>
      <c r="BS330" s="30" t="s">
        <v>542</v>
      </c>
      <c r="BT330" s="30" t="s">
        <v>542</v>
      </c>
      <c r="BU330" s="30" t="s">
        <v>542</v>
      </c>
      <c r="BV330" s="30" t="s">
        <v>542</v>
      </c>
      <c r="BW330" s="30" t="s">
        <v>542</v>
      </c>
      <c r="BX330" s="30" t="s">
        <v>542</v>
      </c>
      <c r="BY330" s="30" t="s">
        <v>542</v>
      </c>
      <c r="BZ330" s="30" t="s">
        <v>542</v>
      </c>
      <c r="CA330" s="30" t="s">
        <v>542</v>
      </c>
      <c r="CB330" s="30" t="s">
        <v>542</v>
      </c>
      <c r="CC330" s="30" t="s">
        <v>542</v>
      </c>
      <c r="CD330" s="30" t="s">
        <v>542</v>
      </c>
      <c r="CE330" s="30" t="s">
        <v>542</v>
      </c>
      <c r="CF330" s="30" t="s">
        <v>542</v>
      </c>
      <c r="CG330" s="30" t="s">
        <v>542</v>
      </c>
      <c r="CH330" s="30" t="s">
        <v>542</v>
      </c>
      <c r="CI330" s="30" t="s">
        <v>542</v>
      </c>
      <c r="CJ330" s="30" t="s">
        <v>542</v>
      </c>
      <c r="CK330" s="30" t="s">
        <v>542</v>
      </c>
      <c r="CL330" s="30" t="s">
        <v>542</v>
      </c>
      <c r="CM330" s="30" t="s">
        <v>542</v>
      </c>
      <c r="CN330" s="30" t="s">
        <v>542</v>
      </c>
      <c r="CO330" s="30"/>
      <c r="CP330" s="30"/>
      <c r="CQ330" s="30"/>
      <c r="CR330" s="30"/>
      <c r="CS330" s="30"/>
      <c r="CT330" s="30"/>
      <c r="CU330" s="30"/>
      <c r="CV330" s="30"/>
      <c r="CW330" s="30"/>
      <c r="CX330" s="30"/>
      <c r="CY330" s="30"/>
      <c r="CZ330" s="30"/>
      <c r="DA330" s="30"/>
      <c r="DB330" s="30"/>
      <c r="DC330" s="30"/>
      <c r="DD330" s="30"/>
      <c r="DE330" s="30"/>
      <c r="DF330" s="30"/>
      <c r="DG330" s="30"/>
      <c r="DH330" s="30"/>
      <c r="DI330" s="30"/>
      <c r="DJ330" s="30"/>
      <c r="DK330" s="30"/>
      <c r="DL330" s="30"/>
      <c r="DM330" s="30"/>
      <c r="DN330" s="30"/>
      <c r="DO330" s="30"/>
      <c r="DP330" s="30"/>
      <c r="DQ330" s="30"/>
      <c r="DR330" s="30"/>
    </row>
    <row r="331" spans="1:122" outlineLevel="1">
      <c r="B331" s="32"/>
      <c r="P331" s="126" t="str">
        <f>"Yearling "&amp;$B$194</f>
        <v>Yearling Standard (7mo)</v>
      </c>
      <c r="Q331" s="126"/>
      <c r="R331" s="126"/>
      <c r="S331" s="126"/>
      <c r="T331" s="126"/>
      <c r="U331" s="126"/>
      <c r="V331" s="126"/>
      <c r="W331" s="126" t="str">
        <f>"Yearling "&amp;$B$195</f>
        <v>Yearling Early</v>
      </c>
      <c r="X331" s="126"/>
      <c r="Y331" s="126"/>
      <c r="Z331" s="126"/>
      <c r="AA331" s="126"/>
      <c r="AB331" s="126"/>
      <c r="AC331" s="126"/>
      <c r="AD331" s="126" t="str">
        <f>"Yearling "&amp;$B$196</f>
        <v>Yearling Middle</v>
      </c>
      <c r="AE331" s="126"/>
      <c r="AF331" s="126"/>
      <c r="AG331" s="126"/>
      <c r="AH331" s="126"/>
      <c r="AI331" s="126"/>
      <c r="AJ331" s="126"/>
      <c r="AK331" s="126" t="str">
        <f>"Yearling "&amp;$B$197</f>
        <v>Yearling Late</v>
      </c>
      <c r="AL331" s="126"/>
      <c r="AM331" s="126"/>
      <c r="AN331" s="126"/>
      <c r="AO331" s="126"/>
      <c r="AP331" s="126"/>
      <c r="AQ331" s="126"/>
      <c r="AR331" s="126" t="str">
        <f>"Yearling "&amp;$B$198</f>
        <v>Yearling V. Late</v>
      </c>
      <c r="AS331" s="126"/>
      <c r="AT331" s="126"/>
      <c r="AU331" s="126"/>
      <c r="AV331" s="126"/>
      <c r="AW331" s="126"/>
      <c r="AX331" s="126"/>
      <c r="AY331" s="126" t="str">
        <f>"Yearling "&amp;$B$199</f>
        <v>Yearling 7mo with 0% mated</v>
      </c>
      <c r="AZ331" s="126"/>
      <c r="BA331" s="126"/>
      <c r="BB331" s="126"/>
      <c r="BC331" s="126"/>
      <c r="BD331" s="126"/>
      <c r="BE331" s="126"/>
      <c r="BF331" t="s">
        <v>1141</v>
      </c>
      <c r="BM331" t="s">
        <v>1142</v>
      </c>
      <c r="BT331" t="s">
        <v>1143</v>
      </c>
      <c r="CA331" t="s">
        <v>1144</v>
      </c>
      <c r="CH331" t="s">
        <v>1145</v>
      </c>
    </row>
    <row r="332" spans="1:122" outlineLevel="1">
      <c r="B332" s="32"/>
      <c r="O332" s="32" t="s">
        <v>1162</v>
      </c>
      <c r="P332" s="21">
        <v>1</v>
      </c>
      <c r="Q332" s="21">
        <v>1</v>
      </c>
      <c r="R332" s="21">
        <v>1</v>
      </c>
      <c r="S332" s="21">
        <v>1</v>
      </c>
      <c r="T332" s="21"/>
      <c r="U332" s="21"/>
      <c r="V332" s="21"/>
      <c r="W332" s="21">
        <v>2</v>
      </c>
      <c r="X332" s="21">
        <v>2</v>
      </c>
      <c r="Y332" s="21">
        <v>2</v>
      </c>
      <c r="Z332" s="21">
        <v>2</v>
      </c>
      <c r="AA332" s="21"/>
      <c r="AB332" s="21"/>
      <c r="AC332" s="21"/>
      <c r="AD332" s="21">
        <v>3</v>
      </c>
      <c r="AE332" s="21">
        <v>3</v>
      </c>
      <c r="AF332" s="21">
        <v>3</v>
      </c>
      <c r="AG332" s="21">
        <v>3</v>
      </c>
      <c r="AH332" s="21"/>
      <c r="AI332" s="21"/>
      <c r="AJ332" s="21"/>
      <c r="AK332" s="21">
        <v>4</v>
      </c>
      <c r="AL332" s="21">
        <v>4</v>
      </c>
      <c r="AM332" s="21">
        <v>4</v>
      </c>
      <c r="AN332" s="21">
        <v>4</v>
      </c>
      <c r="AO332" s="21"/>
      <c r="AP332" s="21"/>
      <c r="AQ332" s="21"/>
      <c r="AR332" s="21">
        <v>5</v>
      </c>
      <c r="AS332" s="21">
        <v>5</v>
      </c>
      <c r="AT332" s="21">
        <v>5</v>
      </c>
      <c r="AU332" s="21">
        <v>5</v>
      </c>
      <c r="AV332" s="21"/>
      <c r="AW332" s="21"/>
      <c r="AX332" s="21"/>
      <c r="AY332" s="21">
        <v>6</v>
      </c>
      <c r="AZ332" s="21">
        <v>6</v>
      </c>
      <c r="BA332" s="21">
        <v>6</v>
      </c>
      <c r="BB332" s="21">
        <v>6</v>
      </c>
      <c r="BC332" s="21"/>
      <c r="BD332" s="21"/>
      <c r="BE332" s="21"/>
      <c r="BF332" s="21">
        <v>1</v>
      </c>
      <c r="BG332" s="21">
        <v>1</v>
      </c>
      <c r="BH332" s="21">
        <v>1</v>
      </c>
      <c r="BI332" s="21"/>
      <c r="BJ332" s="21"/>
      <c r="BK332" s="21"/>
      <c r="BL332" s="21"/>
      <c r="BM332" s="21">
        <v>1</v>
      </c>
      <c r="BN332" s="21">
        <v>1</v>
      </c>
      <c r="BO332" s="21">
        <v>1</v>
      </c>
      <c r="BP332" s="21"/>
      <c r="BQ332" s="21"/>
      <c r="BR332" s="21"/>
      <c r="BS332" s="21"/>
      <c r="BT332" s="21">
        <v>1</v>
      </c>
      <c r="BU332" s="21">
        <v>1</v>
      </c>
      <c r="BV332" s="21">
        <v>1</v>
      </c>
      <c r="BW332" s="21"/>
      <c r="BX332" s="21"/>
      <c r="BY332" s="21"/>
      <c r="BZ332" s="21"/>
      <c r="CA332" s="21">
        <v>1</v>
      </c>
      <c r="CB332" s="21">
        <v>1</v>
      </c>
      <c r="CC332" s="21">
        <v>1</v>
      </c>
      <c r="CD332" s="21"/>
      <c r="CE332" s="21"/>
      <c r="CF332" s="21"/>
      <c r="CG332" s="21"/>
      <c r="CH332" s="21">
        <v>1</v>
      </c>
      <c r="CI332" s="21">
        <v>1</v>
      </c>
      <c r="CJ332" s="21">
        <v>1</v>
      </c>
      <c r="CK332" s="21"/>
      <c r="CL332" s="21"/>
      <c r="CM332" s="21"/>
      <c r="CN332" s="21"/>
    </row>
    <row r="333" spans="1:122" outlineLevel="1">
      <c r="B333" s="32"/>
      <c r="O333" s="32" t="s">
        <v>1163</v>
      </c>
      <c r="P333" s="21">
        <v>2</v>
      </c>
      <c r="Q333" s="21">
        <v>3</v>
      </c>
      <c r="R333" s="21">
        <v>4</v>
      </c>
      <c r="S333" s="21">
        <v>5</v>
      </c>
      <c r="T333" s="21"/>
      <c r="U333" s="21"/>
      <c r="V333" s="21"/>
      <c r="W333" s="21">
        <v>2</v>
      </c>
      <c r="X333" s="21">
        <v>3</v>
      </c>
      <c r="Y333" s="21">
        <v>4</v>
      </c>
      <c r="Z333" s="21">
        <v>5</v>
      </c>
      <c r="AA333" s="21"/>
      <c r="AB333" s="21"/>
      <c r="AC333" s="21"/>
      <c r="AD333" s="21">
        <v>2</v>
      </c>
      <c r="AE333" s="21">
        <v>3</v>
      </c>
      <c r="AF333" s="21">
        <v>4</v>
      </c>
      <c r="AG333" s="21">
        <v>5</v>
      </c>
      <c r="AH333" s="21"/>
      <c r="AI333" s="21"/>
      <c r="AJ333" s="21"/>
      <c r="AK333" s="21">
        <v>2</v>
      </c>
      <c r="AL333" s="21">
        <v>3</v>
      </c>
      <c r="AM333" s="21">
        <v>4</v>
      </c>
      <c r="AN333" s="21">
        <v>5</v>
      </c>
      <c r="AO333" s="21"/>
      <c r="AP333" s="21"/>
      <c r="AQ333" s="21"/>
      <c r="AR333" s="21">
        <v>2</v>
      </c>
      <c r="AS333" s="21">
        <v>3</v>
      </c>
      <c r="AT333" s="21">
        <v>4</v>
      </c>
      <c r="AU333" s="21">
        <v>5</v>
      </c>
      <c r="AV333" s="21"/>
      <c r="AW333" s="21"/>
      <c r="AX333" s="21"/>
      <c r="AY333" s="21">
        <v>2</v>
      </c>
      <c r="AZ333" s="21">
        <v>3</v>
      </c>
      <c r="BA333" s="21">
        <v>4</v>
      </c>
      <c r="BB333" s="21">
        <v>5</v>
      </c>
      <c r="BC333" s="21"/>
      <c r="BD333" s="21"/>
      <c r="BE333" s="21"/>
    </row>
    <row r="334" spans="1:122" outlineLevel="1">
      <c r="P334" s="219">
        <f>INDEX(i.Periods,P$333,1+d.TOL+3*(P$332-1))</f>
        <v>54</v>
      </c>
      <c r="Q334" s="219">
        <f>INDEX(i.Periods,Q$333,1+d.TOL+3*(Q$332-1))</f>
        <v>59</v>
      </c>
      <c r="R334" s="219">
        <f>INDEX(i.Periods,R$333,1+d.TOL+3*(R$332-1))</f>
        <v>67</v>
      </c>
      <c r="S334" s="219">
        <f>INDEX(i.Periods,S$333,1+d.TOL+3*(S$332-1))</f>
        <v>81</v>
      </c>
      <c r="T334" s="219"/>
      <c r="U334" s="219"/>
      <c r="V334" s="219"/>
      <c r="W334" s="219">
        <f>INDEX(i.Periods,W$333,1+d.TOL+3*(W$332-1))</f>
        <v>56</v>
      </c>
      <c r="X334" s="219">
        <f>INDEX(i.Periods,X$333,1+d.TOL+3*(X$332-1))</f>
        <v>61</v>
      </c>
      <c r="Y334" s="219">
        <f>INDEX(i.Periods,Y$333,1+d.TOL+3*(Y$332-1))</f>
        <v>69</v>
      </c>
      <c r="Z334" s="219">
        <f>INDEX(i.Periods,Z$333,1+d.TOL+3*(Z$332-1))</f>
        <v>83</v>
      </c>
      <c r="AA334" s="219"/>
      <c r="AB334" s="219"/>
      <c r="AC334" s="219"/>
      <c r="AD334" s="219">
        <f>INDEX(i.Periods,AD$333,1+d.TOL+3*(AD$332-1))</f>
        <v>59</v>
      </c>
      <c r="AE334" s="219">
        <f>INDEX(i.Periods,AE$333,1+d.TOL+3*(AE$332-1))</f>
        <v>64</v>
      </c>
      <c r="AF334" s="219">
        <f>INDEX(i.Periods,AF$333,1+d.TOL+3*(AF$332-1))</f>
        <v>72</v>
      </c>
      <c r="AG334" s="219">
        <f>INDEX(i.Periods,AG$333,1+d.TOL+3*(AG$332-1))</f>
        <v>86</v>
      </c>
      <c r="AH334" s="219"/>
      <c r="AI334" s="219"/>
      <c r="AJ334" s="219"/>
      <c r="AK334" s="219">
        <f>INDEX(i.Periods,AK$333,1+d.TOL+3*(AK$332-1))</f>
        <v>61</v>
      </c>
      <c r="AL334" s="219">
        <f>INDEX(i.Periods,AL$333,1+d.TOL+3*(AL$332-1))</f>
        <v>66</v>
      </c>
      <c r="AM334" s="219">
        <f>INDEX(i.Periods,AM$333,1+d.TOL+3*(AM$332-1))</f>
        <v>74</v>
      </c>
      <c r="AN334" s="219">
        <f>INDEX(i.Periods,AN$333,1+d.TOL+3*(AN$332-1))</f>
        <v>88</v>
      </c>
      <c r="AO334" s="219"/>
      <c r="AP334" s="219"/>
      <c r="AQ334" s="219"/>
      <c r="AR334" s="219">
        <f>INDEX(i.Periods,AR$333,1+d.TOL+3*(AR$332-1))</f>
        <v>63</v>
      </c>
      <c r="AS334" s="219">
        <f>INDEX(i.Periods,AS$333,1+d.TOL+3*(AS$332-1))</f>
        <v>68</v>
      </c>
      <c r="AT334" s="219">
        <f>INDEX(i.Periods,AT$333,1+d.TOL+3*(AT$332-1))</f>
        <v>76</v>
      </c>
      <c r="AU334" s="219">
        <f>INDEX(i.Periods,AU$333,1+d.TOL+3*(AU$332-1))</f>
        <v>90</v>
      </c>
      <c r="AV334" s="219"/>
      <c r="AW334" s="219"/>
      <c r="AX334" s="219"/>
      <c r="AY334" s="219">
        <f>INDEX(i.Periods,AY$333,1+d.TOL+3*(AY$332-1))</f>
        <v>54</v>
      </c>
      <c r="AZ334" s="219">
        <f>INDEX(i.Periods,AZ$333,1+d.TOL+3*(AZ$332-1))</f>
        <v>59</v>
      </c>
      <c r="BA334" s="219">
        <f>INDEX(i.Periods,BA$333,1+d.TOL+3*(BA$332-1))</f>
        <v>67</v>
      </c>
      <c r="BB334" s="219">
        <f>INDEX(i.Periods,BB$333,1+d.TOL+3*(BB$332-1))</f>
        <v>81</v>
      </c>
      <c r="BC334" s="219"/>
      <c r="BD334" s="219"/>
      <c r="BE334" s="219"/>
      <c r="BF334" s="267">
        <f>P334+52</f>
        <v>106</v>
      </c>
      <c r="BG334" s="267">
        <f>R334+52</f>
        <v>119</v>
      </c>
      <c r="BH334" s="267">
        <f>S334+52</f>
        <v>133</v>
      </c>
      <c r="BI334" s="21"/>
      <c r="BJ334" s="21"/>
      <c r="BK334" s="21"/>
      <c r="BL334" s="21"/>
      <c r="BM334" s="268">
        <f>BF334+52</f>
        <v>158</v>
      </c>
      <c r="BN334" s="268">
        <f>BG334+52</f>
        <v>171</v>
      </c>
      <c r="BO334" s="268">
        <f>BH334+52</f>
        <v>185</v>
      </c>
      <c r="BP334" s="21"/>
      <c r="BQ334" s="21"/>
      <c r="BR334" s="21"/>
      <c r="BS334" s="21"/>
      <c r="BT334" s="268">
        <f>BM334+52</f>
        <v>210</v>
      </c>
      <c r="BU334" s="268">
        <f>BN334+52</f>
        <v>223</v>
      </c>
      <c r="BV334" s="268">
        <f>BO334+52</f>
        <v>237</v>
      </c>
      <c r="BW334" s="21"/>
      <c r="BX334" s="21"/>
      <c r="BY334" s="21"/>
      <c r="BZ334" s="21"/>
      <c r="CA334" s="268">
        <f>BT334+52</f>
        <v>262</v>
      </c>
      <c r="CB334" s="268">
        <f>BU334+52</f>
        <v>275</v>
      </c>
      <c r="CC334" s="268">
        <f>BV334+52</f>
        <v>289</v>
      </c>
      <c r="CD334" s="21"/>
      <c r="CE334" s="21"/>
      <c r="CF334" s="21"/>
      <c r="CG334" s="21"/>
      <c r="CH334" s="268">
        <f>CA334+52</f>
        <v>314</v>
      </c>
      <c r="CI334" s="268">
        <f>CB334+52</f>
        <v>327</v>
      </c>
      <c r="CJ334" s="268">
        <f>CC334+52</f>
        <v>341</v>
      </c>
      <c r="CK334" s="21"/>
      <c r="CL334" s="21"/>
      <c r="CM334" s="21"/>
      <c r="CN334" s="21"/>
    </row>
    <row r="335" spans="1:122" outlineLevel="1">
      <c r="C335" s="135" t="s">
        <v>1095</v>
      </c>
      <c r="D335" s="135" t="s">
        <v>1094</v>
      </c>
      <c r="E335" s="135" t="s">
        <v>1093</v>
      </c>
      <c r="F335" s="135" t="s">
        <v>1092</v>
      </c>
      <c r="G335" s="135" t="s">
        <v>1093</v>
      </c>
      <c r="H335" s="135" t="s">
        <v>1092</v>
      </c>
      <c r="I335" s="135" t="s">
        <v>1091</v>
      </c>
      <c r="J335" s="135"/>
      <c r="K335" s="135"/>
      <c r="L335" s="135"/>
      <c r="M335" s="135"/>
      <c r="P335" s="267" t="str">
        <f>Q334&amp;":"&amp;R334</f>
        <v>59:67</v>
      </c>
      <c r="Q335" s="267" t="str">
        <f>R334&amp;":"&amp;S334</f>
        <v>67:81</v>
      </c>
      <c r="R335" s="269" t="str">
        <f>Q335</f>
        <v>67:81</v>
      </c>
      <c r="S335" s="269" t="str">
        <f>R335</f>
        <v>67:81</v>
      </c>
      <c r="T335" s="269" t="str">
        <f>S335</f>
        <v>67:81</v>
      </c>
      <c r="U335" s="269" t="str">
        <f>T335</f>
        <v>67:81</v>
      </c>
      <c r="V335" s="269" t="str">
        <f>U335</f>
        <v>67:81</v>
      </c>
      <c r="W335" s="267" t="str">
        <f>X334&amp;":"&amp;Y334</f>
        <v>61:69</v>
      </c>
      <c r="X335" s="267" t="str">
        <f>Y334&amp;":"&amp;Z334</f>
        <v>69:83</v>
      </c>
      <c r="Y335" s="269" t="str">
        <f>X335</f>
        <v>69:83</v>
      </c>
      <c r="Z335" s="269" t="str">
        <f>Y335</f>
        <v>69:83</v>
      </c>
      <c r="AA335" s="269" t="str">
        <f>Z335</f>
        <v>69:83</v>
      </c>
      <c r="AB335" s="269" t="str">
        <f>AA335</f>
        <v>69:83</v>
      </c>
      <c r="AC335" s="269" t="str">
        <f>AB335</f>
        <v>69:83</v>
      </c>
      <c r="AD335" s="267" t="str">
        <f>AE334&amp;":"&amp;AF334</f>
        <v>64:72</v>
      </c>
      <c r="AE335" s="267" t="str">
        <f>AF334&amp;":"&amp;AG334</f>
        <v>72:86</v>
      </c>
      <c r="AF335" s="269" t="str">
        <f t="shared" ref="AF335:AJ335" si="265">AE335</f>
        <v>72:86</v>
      </c>
      <c r="AG335" s="269" t="str">
        <f t="shared" si="265"/>
        <v>72:86</v>
      </c>
      <c r="AH335" s="269" t="str">
        <f t="shared" si="265"/>
        <v>72:86</v>
      </c>
      <c r="AI335" s="269" t="str">
        <f t="shared" si="265"/>
        <v>72:86</v>
      </c>
      <c r="AJ335" s="269" t="str">
        <f t="shared" si="265"/>
        <v>72:86</v>
      </c>
      <c r="AK335" s="267" t="str">
        <f>AL334&amp;":"&amp;AM334</f>
        <v>66:74</v>
      </c>
      <c r="AL335" s="267" t="str">
        <f>AM334&amp;":"&amp;AN334</f>
        <v>74:88</v>
      </c>
      <c r="AM335" s="269" t="str">
        <f t="shared" ref="AM335:AQ335" si="266">AL335</f>
        <v>74:88</v>
      </c>
      <c r="AN335" s="269" t="str">
        <f t="shared" si="266"/>
        <v>74:88</v>
      </c>
      <c r="AO335" s="269" t="str">
        <f t="shared" si="266"/>
        <v>74:88</v>
      </c>
      <c r="AP335" s="269" t="str">
        <f t="shared" si="266"/>
        <v>74:88</v>
      </c>
      <c r="AQ335" s="269" t="str">
        <f t="shared" si="266"/>
        <v>74:88</v>
      </c>
      <c r="AR335" s="267" t="str">
        <f>AS334&amp;":"&amp;AT334</f>
        <v>68:76</v>
      </c>
      <c r="AS335" s="267" t="str">
        <f>AT334&amp;":"&amp;AU334</f>
        <v>76:90</v>
      </c>
      <c r="AT335" s="269" t="str">
        <f t="shared" ref="AT335" si="267">AS335</f>
        <v>76:90</v>
      </c>
      <c r="AU335" s="269" t="str">
        <f t="shared" ref="AU335" si="268">AT335</f>
        <v>76:90</v>
      </c>
      <c r="AV335" s="269" t="str">
        <f t="shared" ref="AV335" si="269">AU335</f>
        <v>76:90</v>
      </c>
      <c r="AW335" s="269" t="str">
        <f t="shared" ref="AW335" si="270">AV335</f>
        <v>76:90</v>
      </c>
      <c r="AX335" s="269" t="str">
        <f t="shared" ref="AX335" si="271">AW335</f>
        <v>76:90</v>
      </c>
      <c r="AY335" s="267" t="str">
        <f>AZ334&amp;":"&amp;BA334</f>
        <v>59:67</v>
      </c>
      <c r="AZ335" s="267" t="str">
        <f>BA334&amp;":"&amp;BB334</f>
        <v>67:81</v>
      </c>
      <c r="BA335" s="269" t="str">
        <f t="shared" ref="BA335:BE335" si="272">AZ335</f>
        <v>67:81</v>
      </c>
      <c r="BB335" s="269" t="str">
        <f t="shared" si="272"/>
        <v>67:81</v>
      </c>
      <c r="BC335" s="269" t="str">
        <f t="shared" si="272"/>
        <v>67:81</v>
      </c>
      <c r="BD335" s="269" t="str">
        <f t="shared" si="272"/>
        <v>67:81</v>
      </c>
      <c r="BE335" s="269" t="str">
        <f t="shared" si="272"/>
        <v>67:81</v>
      </c>
      <c r="BF335" s="268" t="str">
        <f>BF334&amp;":"&amp;BG334</f>
        <v>106:119</v>
      </c>
      <c r="BG335" s="268" t="str">
        <f>BG334&amp;":"&amp;BH334</f>
        <v>119:133</v>
      </c>
      <c r="BH335" s="269" t="str">
        <f t="shared" ref="BH335:BL335" si="273">BG335</f>
        <v>119:133</v>
      </c>
      <c r="BI335" s="269" t="str">
        <f t="shared" si="273"/>
        <v>119:133</v>
      </c>
      <c r="BJ335" s="269" t="str">
        <f t="shared" si="273"/>
        <v>119:133</v>
      </c>
      <c r="BK335" s="269" t="str">
        <f t="shared" si="273"/>
        <v>119:133</v>
      </c>
      <c r="BL335" s="269" t="str">
        <f t="shared" si="273"/>
        <v>119:133</v>
      </c>
      <c r="BM335" s="268" t="str">
        <f>BM334&amp;":"&amp;BN334</f>
        <v>158:171</v>
      </c>
      <c r="BN335" s="268" t="str">
        <f>BN334&amp;":"&amp;BO334</f>
        <v>171:185</v>
      </c>
      <c r="BO335" s="269" t="str">
        <f t="shared" ref="BO335:BS335" si="274">BN335</f>
        <v>171:185</v>
      </c>
      <c r="BP335" s="269" t="str">
        <f t="shared" si="274"/>
        <v>171:185</v>
      </c>
      <c r="BQ335" s="269" t="str">
        <f t="shared" si="274"/>
        <v>171:185</v>
      </c>
      <c r="BR335" s="269" t="str">
        <f t="shared" si="274"/>
        <v>171:185</v>
      </c>
      <c r="BS335" s="269" t="str">
        <f t="shared" si="274"/>
        <v>171:185</v>
      </c>
      <c r="BT335" s="268" t="str">
        <f>BT334&amp;":"&amp;BU334</f>
        <v>210:223</v>
      </c>
      <c r="BU335" s="268" t="str">
        <f>BU334&amp;":"&amp;BV334</f>
        <v>223:237</v>
      </c>
      <c r="BV335" s="269" t="str">
        <f t="shared" ref="BV335:BZ335" si="275">BU335</f>
        <v>223:237</v>
      </c>
      <c r="BW335" s="269" t="str">
        <f t="shared" si="275"/>
        <v>223:237</v>
      </c>
      <c r="BX335" s="269" t="str">
        <f t="shared" si="275"/>
        <v>223:237</v>
      </c>
      <c r="BY335" s="269" t="str">
        <f t="shared" si="275"/>
        <v>223:237</v>
      </c>
      <c r="BZ335" s="269" t="str">
        <f t="shared" si="275"/>
        <v>223:237</v>
      </c>
      <c r="CA335" s="268" t="str">
        <f>CA334&amp;":"&amp;CB334</f>
        <v>262:275</v>
      </c>
      <c r="CB335" s="268" t="str">
        <f>CB334&amp;":"&amp;CC334</f>
        <v>275:289</v>
      </c>
      <c r="CC335" s="269" t="str">
        <f t="shared" ref="CC335:CG335" si="276">CB335</f>
        <v>275:289</v>
      </c>
      <c r="CD335" s="269" t="str">
        <f t="shared" si="276"/>
        <v>275:289</v>
      </c>
      <c r="CE335" s="269" t="str">
        <f t="shared" si="276"/>
        <v>275:289</v>
      </c>
      <c r="CF335" s="269" t="str">
        <f t="shared" si="276"/>
        <v>275:289</v>
      </c>
      <c r="CG335" s="269" t="str">
        <f t="shared" si="276"/>
        <v>275:289</v>
      </c>
      <c r="CH335" s="268" t="str">
        <f>CH334&amp;":"&amp;CI334</f>
        <v>314:327</v>
      </c>
      <c r="CI335" s="268" t="str">
        <f>CI334&amp;":"&amp;CJ334</f>
        <v>327:341</v>
      </c>
      <c r="CJ335" s="269" t="str">
        <f t="shared" ref="CJ335:CN335" si="277">CI335</f>
        <v>327:341</v>
      </c>
      <c r="CK335" s="269" t="str">
        <f t="shared" si="277"/>
        <v>327:341</v>
      </c>
      <c r="CL335" s="269" t="str">
        <f t="shared" si="277"/>
        <v>327:341</v>
      </c>
      <c r="CM335" s="269" t="str">
        <f t="shared" si="277"/>
        <v>327:341</v>
      </c>
      <c r="CN335" s="269" t="str">
        <f t="shared" si="277"/>
        <v>327:341</v>
      </c>
    </row>
    <row r="336" spans="1:122" outlineLevel="1">
      <c r="A336" s="21"/>
      <c r="B336" t="s">
        <v>1164</v>
      </c>
      <c r="C336" s="245" t="s">
        <v>6</v>
      </c>
      <c r="D336" s="245" t="str">
        <f>C336</f>
        <v>0:1</v>
      </c>
      <c r="E336" s="244" t="s">
        <v>8</v>
      </c>
      <c r="F336" s="244" t="s">
        <v>168</v>
      </c>
      <c r="G336" s="244" t="s">
        <v>183</v>
      </c>
      <c r="H336" s="244" t="s">
        <v>246</v>
      </c>
      <c r="I336" s="244" t="s">
        <v>248</v>
      </c>
      <c r="J336" s="244"/>
      <c r="K336" s="244"/>
      <c r="L336" s="244"/>
      <c r="M336" s="244"/>
      <c r="N336" s="241"/>
      <c r="O336" s="241"/>
      <c r="P336" s="243" t="str">
        <f>C336</f>
        <v>0:1</v>
      </c>
      <c r="Q336" s="243" t="str">
        <f>D336</f>
        <v>0:1</v>
      </c>
      <c r="R336" s="242" t="str">
        <f>LEFT(E336,FIND(":",E336)-1)+i.TOLoffset_r2*(d.TOL-1)&amp;":"&amp;RIGHT(E336,LEN(E336)-FIND(":",E336))+i.TOLoffset_r2*(d.TOL-1)</f>
        <v>26:27</v>
      </c>
      <c r="S336" s="242" t="str">
        <f>LEFT(F336,FIND(":",F336)-1)+i.TOLoffset_r2*(d.TOL-1)&amp;":"&amp;RIGHT(F336,LEN(F336)-FIND(":",F336))+i.TOLoffset_r2*(d.TOL-1)</f>
        <v>27:28</v>
      </c>
      <c r="T336" s="242" t="str">
        <f>LEFT(G336,FIND(":",G336)-1)+i.TOLoffset_r2*(d.TOL-1)&amp;":"&amp;RIGHT(G336,LEN(G336)-FIND(":",G336))+i.TOLoffset_r2*(d.TOL-1)</f>
        <v>28:29</v>
      </c>
      <c r="U336" s="242" t="str">
        <f>LEFT(H336,FIND(":",H336)-1)+i.TOLoffset_r2*(d.TOL-1)&amp;":"&amp;RIGHT(H336,LEN(H336)-FIND(":",H336))+i.TOLoffset_r2*(d.TOL-1)</f>
        <v>29:30</v>
      </c>
      <c r="V336" s="242" t="str">
        <f>LEFT(I336,FIND(":",I336)-1)+i.TOLoffset_r2*(d.TOL-1)&amp;":"&amp;RIGHT(I336,LEN(I336)-FIND(":",I336))+i.TOLoffset_r2*(d.TOL-1)</f>
        <v>30:31</v>
      </c>
      <c r="W336" s="266" t="str">
        <f>P336</f>
        <v>0:1</v>
      </c>
      <c r="X336" s="266" t="str">
        <f t="shared" ref="X336:CN336" si="278">Q336</f>
        <v>0:1</v>
      </c>
      <c r="Y336" s="266" t="str">
        <f t="shared" si="278"/>
        <v>26:27</v>
      </c>
      <c r="Z336" s="266" t="str">
        <f t="shared" si="278"/>
        <v>27:28</v>
      </c>
      <c r="AA336" s="266" t="str">
        <f t="shared" si="278"/>
        <v>28:29</v>
      </c>
      <c r="AB336" s="266" t="str">
        <f t="shared" si="278"/>
        <v>29:30</v>
      </c>
      <c r="AC336" s="266" t="str">
        <f t="shared" si="278"/>
        <v>30:31</v>
      </c>
      <c r="AD336" s="266" t="str">
        <f t="shared" si="278"/>
        <v>0:1</v>
      </c>
      <c r="AE336" s="266" t="str">
        <f t="shared" si="278"/>
        <v>0:1</v>
      </c>
      <c r="AF336" s="266" t="str">
        <f t="shared" si="278"/>
        <v>26:27</v>
      </c>
      <c r="AG336" s="266" t="str">
        <f t="shared" si="278"/>
        <v>27:28</v>
      </c>
      <c r="AH336" s="266" t="str">
        <f t="shared" si="278"/>
        <v>28:29</v>
      </c>
      <c r="AI336" s="266" t="str">
        <f t="shared" si="278"/>
        <v>29:30</v>
      </c>
      <c r="AJ336" s="266" t="str">
        <f t="shared" si="278"/>
        <v>30:31</v>
      </c>
      <c r="AK336" s="266" t="str">
        <f t="shared" si="278"/>
        <v>0:1</v>
      </c>
      <c r="AL336" s="266" t="str">
        <f t="shared" si="278"/>
        <v>0:1</v>
      </c>
      <c r="AM336" s="266" t="str">
        <f t="shared" si="278"/>
        <v>26:27</v>
      </c>
      <c r="AN336" s="266" t="str">
        <f t="shared" si="278"/>
        <v>27:28</v>
      </c>
      <c r="AO336" s="266" t="str">
        <f t="shared" si="278"/>
        <v>28:29</v>
      </c>
      <c r="AP336" s="266" t="str">
        <f t="shared" si="278"/>
        <v>29:30</v>
      </c>
      <c r="AQ336" s="266" t="str">
        <f t="shared" si="278"/>
        <v>30:31</v>
      </c>
      <c r="AR336" s="266" t="str">
        <f t="shared" ref="AR336:BE336" si="279">AD336</f>
        <v>0:1</v>
      </c>
      <c r="AS336" s="266" t="str">
        <f t="shared" si="279"/>
        <v>0:1</v>
      </c>
      <c r="AT336" s="266" t="str">
        <f t="shared" si="279"/>
        <v>26:27</v>
      </c>
      <c r="AU336" s="266" t="str">
        <f t="shared" si="279"/>
        <v>27:28</v>
      </c>
      <c r="AV336" s="266" t="str">
        <f t="shared" si="279"/>
        <v>28:29</v>
      </c>
      <c r="AW336" s="266" t="str">
        <f t="shared" si="279"/>
        <v>29:30</v>
      </c>
      <c r="AX336" s="266" t="str">
        <f t="shared" si="279"/>
        <v>30:31</v>
      </c>
      <c r="AY336" s="266" t="str">
        <f t="shared" si="279"/>
        <v>0:1</v>
      </c>
      <c r="AZ336" s="266" t="str">
        <f t="shared" si="279"/>
        <v>0:1</v>
      </c>
      <c r="BA336" s="266" t="str">
        <f t="shared" si="279"/>
        <v>26:27</v>
      </c>
      <c r="BB336" s="266" t="str">
        <f t="shared" si="279"/>
        <v>27:28</v>
      </c>
      <c r="BC336" s="266" t="str">
        <f t="shared" si="279"/>
        <v>28:29</v>
      </c>
      <c r="BD336" s="266" t="str">
        <f t="shared" si="279"/>
        <v>29:30</v>
      </c>
      <c r="BE336" s="266" t="str">
        <f t="shared" si="279"/>
        <v>30:31</v>
      </c>
      <c r="BF336" s="266" t="str">
        <f t="shared" si="278"/>
        <v>0:1</v>
      </c>
      <c r="BG336" s="266" t="str">
        <f t="shared" si="278"/>
        <v>0:1</v>
      </c>
      <c r="BH336" s="266" t="str">
        <f t="shared" si="278"/>
        <v>26:27</v>
      </c>
      <c r="BI336" s="266" t="str">
        <f t="shared" si="278"/>
        <v>27:28</v>
      </c>
      <c r="BJ336" s="266" t="str">
        <f t="shared" si="278"/>
        <v>28:29</v>
      </c>
      <c r="BK336" s="266" t="str">
        <f t="shared" si="278"/>
        <v>29:30</v>
      </c>
      <c r="BL336" s="266" t="str">
        <f t="shared" si="278"/>
        <v>30:31</v>
      </c>
      <c r="BM336" s="266" t="str">
        <f t="shared" si="278"/>
        <v>0:1</v>
      </c>
      <c r="BN336" s="266" t="str">
        <f t="shared" si="278"/>
        <v>0:1</v>
      </c>
      <c r="BO336" s="266" t="str">
        <f t="shared" si="278"/>
        <v>26:27</v>
      </c>
      <c r="BP336" s="266" t="str">
        <f t="shared" si="278"/>
        <v>27:28</v>
      </c>
      <c r="BQ336" s="266" t="str">
        <f t="shared" si="278"/>
        <v>28:29</v>
      </c>
      <c r="BR336" s="266" t="str">
        <f t="shared" si="278"/>
        <v>29:30</v>
      </c>
      <c r="BS336" s="266" t="str">
        <f t="shared" si="278"/>
        <v>30:31</v>
      </c>
      <c r="BT336" s="266" t="str">
        <f t="shared" si="278"/>
        <v>0:1</v>
      </c>
      <c r="BU336" s="266" t="str">
        <f t="shared" si="278"/>
        <v>0:1</v>
      </c>
      <c r="BV336" s="266" t="str">
        <f t="shared" si="278"/>
        <v>26:27</v>
      </c>
      <c r="BW336" s="266" t="str">
        <f t="shared" si="278"/>
        <v>27:28</v>
      </c>
      <c r="BX336" s="266" t="str">
        <f t="shared" si="278"/>
        <v>28:29</v>
      </c>
      <c r="BY336" s="266" t="str">
        <f t="shared" si="278"/>
        <v>29:30</v>
      </c>
      <c r="BZ336" s="266" t="str">
        <f t="shared" si="278"/>
        <v>30:31</v>
      </c>
      <c r="CA336" s="266" t="str">
        <f t="shared" si="278"/>
        <v>0:1</v>
      </c>
      <c r="CB336" s="266" t="str">
        <f t="shared" si="278"/>
        <v>0:1</v>
      </c>
      <c r="CC336" s="266" t="str">
        <f t="shared" si="278"/>
        <v>26:27</v>
      </c>
      <c r="CD336" s="266" t="str">
        <f t="shared" si="278"/>
        <v>27:28</v>
      </c>
      <c r="CE336" s="266" t="str">
        <f t="shared" si="278"/>
        <v>28:29</v>
      </c>
      <c r="CF336" s="266" t="str">
        <f t="shared" si="278"/>
        <v>29:30</v>
      </c>
      <c r="CG336" s="266" t="str">
        <f t="shared" si="278"/>
        <v>30:31</v>
      </c>
      <c r="CH336" s="266" t="str">
        <f t="shared" si="278"/>
        <v>0:1</v>
      </c>
      <c r="CI336" s="266" t="str">
        <f t="shared" si="278"/>
        <v>0:1</v>
      </c>
      <c r="CJ336" s="266" t="str">
        <f t="shared" si="278"/>
        <v>26:27</v>
      </c>
      <c r="CK336" s="266" t="str">
        <f t="shared" si="278"/>
        <v>27:28</v>
      </c>
      <c r="CL336" s="266" t="str">
        <f t="shared" si="278"/>
        <v>28:29</v>
      </c>
      <c r="CM336" s="266" t="str">
        <f t="shared" si="278"/>
        <v>29:30</v>
      </c>
      <c r="CN336" s="266" t="str">
        <f t="shared" si="278"/>
        <v>30:31</v>
      </c>
    </row>
    <row r="337" spans="1:92" ht="66.75" outlineLevel="1">
      <c r="A337" s="21"/>
      <c r="C337" s="30"/>
      <c r="D337" s="30"/>
      <c r="E337" s="30"/>
      <c r="F337" s="30"/>
      <c r="G337" s="30"/>
      <c r="H337" s="30"/>
      <c r="I337" s="30"/>
      <c r="J337" s="30"/>
      <c r="K337" s="30"/>
      <c r="L337" s="30"/>
      <c r="M337" s="30"/>
      <c r="N337" s="30"/>
      <c r="O337" s="30"/>
      <c r="P337" s="265" t="str">
        <f t="shared" ref="P337:Q337" si="280">P336&amp;", "&amp;P$335</f>
        <v>0:1, 59:67</v>
      </c>
      <c r="Q337" s="265" t="str">
        <f t="shared" si="280"/>
        <v>0:1, 67:81</v>
      </c>
      <c r="R337" s="265" t="str">
        <f>R336&amp;", "&amp;R$335</f>
        <v>26:27, 67:81</v>
      </c>
      <c r="S337" s="265" t="str">
        <f>S336&amp;", "&amp;S$335</f>
        <v>27:28, 67:81</v>
      </c>
      <c r="T337" s="265" t="str">
        <f>T336&amp;", "&amp;T$335</f>
        <v>28:29, 67:81</v>
      </c>
      <c r="U337" s="265" t="str">
        <f>U336&amp;", "&amp;U$335</f>
        <v>29:30, 67:81</v>
      </c>
      <c r="V337" s="265" t="str">
        <f>V336&amp;", "&amp;V$335</f>
        <v>30:31, 67:81</v>
      </c>
      <c r="W337" s="265" t="str">
        <f t="shared" ref="W337:BE337" si="281">W336&amp;", "&amp;W$335</f>
        <v>0:1, 61:69</v>
      </c>
      <c r="X337" s="265" t="str">
        <f t="shared" si="281"/>
        <v>0:1, 69:83</v>
      </c>
      <c r="Y337" s="265" t="str">
        <f t="shared" si="281"/>
        <v>26:27, 69:83</v>
      </c>
      <c r="Z337" s="265" t="str">
        <f t="shared" si="281"/>
        <v>27:28, 69:83</v>
      </c>
      <c r="AA337" s="265" t="str">
        <f t="shared" si="281"/>
        <v>28:29, 69:83</v>
      </c>
      <c r="AB337" s="265" t="str">
        <f t="shared" si="281"/>
        <v>29:30, 69:83</v>
      </c>
      <c r="AC337" s="265" t="str">
        <f t="shared" si="281"/>
        <v>30:31, 69:83</v>
      </c>
      <c r="AD337" s="265" t="str">
        <f t="shared" si="281"/>
        <v>0:1, 64:72</v>
      </c>
      <c r="AE337" s="265" t="str">
        <f t="shared" si="281"/>
        <v>0:1, 72:86</v>
      </c>
      <c r="AF337" s="265" t="str">
        <f t="shared" si="281"/>
        <v>26:27, 72:86</v>
      </c>
      <c r="AG337" s="265" t="str">
        <f t="shared" si="281"/>
        <v>27:28, 72:86</v>
      </c>
      <c r="AH337" s="265" t="str">
        <f t="shared" si="281"/>
        <v>28:29, 72:86</v>
      </c>
      <c r="AI337" s="265" t="str">
        <f t="shared" si="281"/>
        <v>29:30, 72:86</v>
      </c>
      <c r="AJ337" s="265" t="str">
        <f t="shared" si="281"/>
        <v>30:31, 72:86</v>
      </c>
      <c r="AK337" s="265" t="str">
        <f t="shared" si="281"/>
        <v>0:1, 66:74</v>
      </c>
      <c r="AL337" s="265" t="str">
        <f t="shared" si="281"/>
        <v>0:1, 74:88</v>
      </c>
      <c r="AM337" s="265" t="str">
        <f t="shared" si="281"/>
        <v>26:27, 74:88</v>
      </c>
      <c r="AN337" s="265" t="str">
        <f t="shared" si="281"/>
        <v>27:28, 74:88</v>
      </c>
      <c r="AO337" s="265" t="str">
        <f t="shared" si="281"/>
        <v>28:29, 74:88</v>
      </c>
      <c r="AP337" s="265" t="str">
        <f t="shared" si="281"/>
        <v>29:30, 74:88</v>
      </c>
      <c r="AQ337" s="265" t="str">
        <f t="shared" si="281"/>
        <v>30:31, 74:88</v>
      </c>
      <c r="AR337" s="265" t="str">
        <f t="shared" ref="AR337:AX337" si="282">AR336&amp;", "&amp;AR$335</f>
        <v>0:1, 68:76</v>
      </c>
      <c r="AS337" s="265" t="str">
        <f t="shared" si="282"/>
        <v>0:1, 76:90</v>
      </c>
      <c r="AT337" s="265" t="str">
        <f t="shared" si="282"/>
        <v>26:27, 76:90</v>
      </c>
      <c r="AU337" s="265" t="str">
        <f t="shared" si="282"/>
        <v>27:28, 76:90</v>
      </c>
      <c r="AV337" s="265" t="str">
        <f t="shared" si="282"/>
        <v>28:29, 76:90</v>
      </c>
      <c r="AW337" s="265" t="str">
        <f t="shared" si="282"/>
        <v>29:30, 76:90</v>
      </c>
      <c r="AX337" s="265" t="str">
        <f t="shared" si="282"/>
        <v>30:31, 76:90</v>
      </c>
      <c r="AY337" s="265" t="str">
        <f t="shared" si="281"/>
        <v>0:1, 59:67</v>
      </c>
      <c r="AZ337" s="265" t="str">
        <f t="shared" si="281"/>
        <v>0:1, 67:81</v>
      </c>
      <c r="BA337" s="265" t="str">
        <f t="shared" si="281"/>
        <v>26:27, 67:81</v>
      </c>
      <c r="BB337" s="265" t="str">
        <f t="shared" si="281"/>
        <v>27:28, 67:81</v>
      </c>
      <c r="BC337" s="265" t="str">
        <f t="shared" si="281"/>
        <v>28:29, 67:81</v>
      </c>
      <c r="BD337" s="265" t="str">
        <f t="shared" si="281"/>
        <v>29:30, 67:81</v>
      </c>
      <c r="BE337" s="265" t="str">
        <f t="shared" si="281"/>
        <v>30:31, 67:81</v>
      </c>
      <c r="BF337" s="265" t="str">
        <f t="shared" ref="BF337:CG337" si="283">BF336&amp;", "&amp;BF$335</f>
        <v>0:1, 106:119</v>
      </c>
      <c r="BG337" s="265" t="str">
        <f t="shared" si="283"/>
        <v>0:1, 119:133</v>
      </c>
      <c r="BH337" s="265" t="str">
        <f t="shared" si="283"/>
        <v>26:27, 119:133</v>
      </c>
      <c r="BI337" s="265" t="str">
        <f t="shared" si="283"/>
        <v>27:28, 119:133</v>
      </c>
      <c r="BJ337" s="265" t="str">
        <f t="shared" si="283"/>
        <v>28:29, 119:133</v>
      </c>
      <c r="BK337" s="265" t="str">
        <f t="shared" si="283"/>
        <v>29:30, 119:133</v>
      </c>
      <c r="BL337" s="265" t="str">
        <f t="shared" si="283"/>
        <v>30:31, 119:133</v>
      </c>
      <c r="BM337" s="265" t="str">
        <f t="shared" si="283"/>
        <v>0:1, 158:171</v>
      </c>
      <c r="BN337" s="265" t="str">
        <f t="shared" si="283"/>
        <v>0:1, 171:185</v>
      </c>
      <c r="BO337" s="265" t="str">
        <f t="shared" si="283"/>
        <v>26:27, 171:185</v>
      </c>
      <c r="BP337" s="265" t="str">
        <f t="shared" si="283"/>
        <v>27:28, 171:185</v>
      </c>
      <c r="BQ337" s="265" t="str">
        <f t="shared" si="283"/>
        <v>28:29, 171:185</v>
      </c>
      <c r="BR337" s="265" t="str">
        <f t="shared" si="283"/>
        <v>29:30, 171:185</v>
      </c>
      <c r="BS337" s="265" t="str">
        <f t="shared" si="283"/>
        <v>30:31, 171:185</v>
      </c>
      <c r="BT337" s="265" t="str">
        <f t="shared" si="283"/>
        <v>0:1, 210:223</v>
      </c>
      <c r="BU337" s="265" t="str">
        <f t="shared" si="283"/>
        <v>0:1, 223:237</v>
      </c>
      <c r="BV337" s="265" t="str">
        <f t="shared" si="283"/>
        <v>26:27, 223:237</v>
      </c>
      <c r="BW337" s="265" t="str">
        <f t="shared" si="283"/>
        <v>27:28, 223:237</v>
      </c>
      <c r="BX337" s="265" t="str">
        <f t="shared" si="283"/>
        <v>28:29, 223:237</v>
      </c>
      <c r="BY337" s="265" t="str">
        <f t="shared" si="283"/>
        <v>29:30, 223:237</v>
      </c>
      <c r="BZ337" s="265" t="str">
        <f t="shared" si="283"/>
        <v>30:31, 223:237</v>
      </c>
      <c r="CA337" s="265" t="str">
        <f t="shared" si="283"/>
        <v>0:1, 262:275</v>
      </c>
      <c r="CB337" s="265" t="str">
        <f t="shared" si="283"/>
        <v>0:1, 275:289</v>
      </c>
      <c r="CC337" s="265" t="str">
        <f t="shared" si="283"/>
        <v>26:27, 275:289</v>
      </c>
      <c r="CD337" s="265" t="str">
        <f t="shared" si="283"/>
        <v>27:28, 275:289</v>
      </c>
      <c r="CE337" s="265" t="str">
        <f t="shared" si="283"/>
        <v>28:29, 275:289</v>
      </c>
      <c r="CF337" s="265" t="str">
        <f t="shared" si="283"/>
        <v>29:30, 275:289</v>
      </c>
      <c r="CG337" s="265" t="str">
        <f t="shared" si="283"/>
        <v>30:31, 275:289</v>
      </c>
      <c r="CH337" s="265" t="str">
        <f t="shared" ref="CH337:CN337" si="284">CH336&amp;", "&amp;CH$335</f>
        <v>0:1, 314:327</v>
      </c>
      <c r="CI337" s="265" t="str">
        <f t="shared" si="284"/>
        <v>0:1, 327:341</v>
      </c>
      <c r="CJ337" s="265" t="str">
        <f t="shared" si="284"/>
        <v>26:27, 327:341</v>
      </c>
      <c r="CK337" s="265" t="str">
        <f t="shared" si="284"/>
        <v>27:28, 327:341</v>
      </c>
      <c r="CL337" s="265" t="str">
        <f t="shared" si="284"/>
        <v>28:29, 327:341</v>
      </c>
      <c r="CM337" s="265" t="str">
        <f t="shared" si="284"/>
        <v>29:30, 327:341</v>
      </c>
      <c r="CN337" s="265" t="str">
        <f t="shared" si="284"/>
        <v>30:31, 327:341</v>
      </c>
    </row>
    <row r="338" spans="1:92" outlineLevel="1">
      <c r="B338" t="s">
        <v>1165</v>
      </c>
      <c r="C338" s="263"/>
      <c r="D338" s="263"/>
      <c r="E338" s="263"/>
      <c r="F338" s="263"/>
      <c r="G338" s="263"/>
      <c r="H338" s="263"/>
      <c r="I338" s="263"/>
      <c r="J338" s="263"/>
      <c r="K338" s="263"/>
      <c r="L338" s="263"/>
      <c r="M338" s="263"/>
      <c r="N338" s="263"/>
      <c r="O338" s="263"/>
      <c r="P338" s="266" t="str">
        <f>P336</f>
        <v>0:1</v>
      </c>
      <c r="Q338" s="266" t="str">
        <f>Q336</f>
        <v>0:1</v>
      </c>
      <c r="R338" s="287" t="str">
        <f>LEFT(R336,FIND(":",R336)-1)+i.BMToffset_r2&amp;":"&amp;RIGHT(R336,LEN(R336)-FIND(":",R336))+i.BMToffset_r2</f>
        <v>170:171</v>
      </c>
      <c r="S338" s="287" t="str">
        <f>LEFT(S336,FIND(":",S336)-1)+i.BMToffset_r2&amp;":"&amp;RIGHT(S336,LEN(S336)-FIND(":",S336))+i.BMToffset_r2</f>
        <v>171:172</v>
      </c>
      <c r="T338" s="287" t="str">
        <f>LEFT(T336,FIND(":",T336)-1)+i.BMToffset_r2&amp;":"&amp;RIGHT(T336,LEN(T336)-FIND(":",T336))+i.BMToffset_r2</f>
        <v>172:173</v>
      </c>
      <c r="U338" s="287" t="str">
        <f>LEFT(U336,FIND(":",U336)-1)+i.BMToffset_r2&amp;":"&amp;RIGHT(U336,LEN(U336)-FIND(":",U336))+i.BMToffset_r2</f>
        <v>173:174</v>
      </c>
      <c r="V338" s="287" t="str">
        <f>LEFT(V336,FIND(":",V336)-1)+i.BMToffset_r2&amp;":"&amp;RIGHT(V336,LEN(V336)-FIND(":",V336))+i.BMToffset_r2</f>
        <v>174:175</v>
      </c>
      <c r="W338" s="266" t="str">
        <f>P338</f>
        <v>0:1</v>
      </c>
      <c r="X338" s="266" t="str">
        <f t="shared" ref="X338:CN338" si="285">Q338</f>
        <v>0:1</v>
      </c>
      <c r="Y338" s="266" t="str">
        <f t="shared" si="285"/>
        <v>170:171</v>
      </c>
      <c r="Z338" s="266" t="str">
        <f t="shared" si="285"/>
        <v>171:172</v>
      </c>
      <c r="AA338" s="266" t="str">
        <f t="shared" si="285"/>
        <v>172:173</v>
      </c>
      <c r="AB338" s="266" t="str">
        <f t="shared" si="285"/>
        <v>173:174</v>
      </c>
      <c r="AC338" s="266" t="str">
        <f t="shared" si="285"/>
        <v>174:175</v>
      </c>
      <c r="AD338" s="266" t="str">
        <f t="shared" si="285"/>
        <v>0:1</v>
      </c>
      <c r="AE338" s="266" t="str">
        <f t="shared" si="285"/>
        <v>0:1</v>
      </c>
      <c r="AF338" s="266" t="str">
        <f t="shared" si="285"/>
        <v>170:171</v>
      </c>
      <c r="AG338" s="266" t="str">
        <f t="shared" si="285"/>
        <v>171:172</v>
      </c>
      <c r="AH338" s="266" t="str">
        <f t="shared" si="285"/>
        <v>172:173</v>
      </c>
      <c r="AI338" s="266" t="str">
        <f t="shared" si="285"/>
        <v>173:174</v>
      </c>
      <c r="AJ338" s="266" t="str">
        <f t="shared" si="285"/>
        <v>174:175</v>
      </c>
      <c r="AK338" s="266" t="str">
        <f t="shared" si="285"/>
        <v>0:1</v>
      </c>
      <c r="AL338" s="266" t="str">
        <f t="shared" si="285"/>
        <v>0:1</v>
      </c>
      <c r="AM338" s="266" t="str">
        <f t="shared" si="285"/>
        <v>170:171</v>
      </c>
      <c r="AN338" s="266" t="str">
        <f t="shared" si="285"/>
        <v>171:172</v>
      </c>
      <c r="AO338" s="266" t="str">
        <f t="shared" si="285"/>
        <v>172:173</v>
      </c>
      <c r="AP338" s="266" t="str">
        <f t="shared" si="285"/>
        <v>173:174</v>
      </c>
      <c r="AQ338" s="266" t="str">
        <f t="shared" si="285"/>
        <v>174:175</v>
      </c>
      <c r="AR338" s="266" t="str">
        <f t="shared" ref="AR338:BE338" si="286">AD338</f>
        <v>0:1</v>
      </c>
      <c r="AS338" s="266" t="str">
        <f t="shared" si="286"/>
        <v>0:1</v>
      </c>
      <c r="AT338" s="266" t="str">
        <f t="shared" si="286"/>
        <v>170:171</v>
      </c>
      <c r="AU338" s="266" t="str">
        <f t="shared" si="286"/>
        <v>171:172</v>
      </c>
      <c r="AV338" s="266" t="str">
        <f t="shared" si="286"/>
        <v>172:173</v>
      </c>
      <c r="AW338" s="266" t="str">
        <f t="shared" si="286"/>
        <v>173:174</v>
      </c>
      <c r="AX338" s="266" t="str">
        <f t="shared" si="286"/>
        <v>174:175</v>
      </c>
      <c r="AY338" s="266" t="str">
        <f t="shared" si="286"/>
        <v>0:1</v>
      </c>
      <c r="AZ338" s="266" t="str">
        <f t="shared" si="286"/>
        <v>0:1</v>
      </c>
      <c r="BA338" s="266" t="str">
        <f t="shared" si="286"/>
        <v>170:171</v>
      </c>
      <c r="BB338" s="266" t="str">
        <f t="shared" si="286"/>
        <v>171:172</v>
      </c>
      <c r="BC338" s="266" t="str">
        <f t="shared" si="286"/>
        <v>172:173</v>
      </c>
      <c r="BD338" s="266" t="str">
        <f t="shared" si="286"/>
        <v>173:174</v>
      </c>
      <c r="BE338" s="266" t="str">
        <f t="shared" si="286"/>
        <v>174:175</v>
      </c>
      <c r="BF338" s="266" t="str">
        <f t="shared" si="285"/>
        <v>0:1</v>
      </c>
      <c r="BG338" s="266" t="str">
        <f t="shared" si="285"/>
        <v>0:1</v>
      </c>
      <c r="BH338" s="266" t="str">
        <f t="shared" si="285"/>
        <v>170:171</v>
      </c>
      <c r="BI338" s="266" t="str">
        <f t="shared" si="285"/>
        <v>171:172</v>
      </c>
      <c r="BJ338" s="266" t="str">
        <f t="shared" si="285"/>
        <v>172:173</v>
      </c>
      <c r="BK338" s="266" t="str">
        <f t="shared" si="285"/>
        <v>173:174</v>
      </c>
      <c r="BL338" s="266" t="str">
        <f t="shared" si="285"/>
        <v>174:175</v>
      </c>
      <c r="BM338" s="266" t="str">
        <f t="shared" si="285"/>
        <v>0:1</v>
      </c>
      <c r="BN338" s="266" t="str">
        <f t="shared" si="285"/>
        <v>0:1</v>
      </c>
      <c r="BO338" s="266" t="str">
        <f t="shared" si="285"/>
        <v>170:171</v>
      </c>
      <c r="BP338" s="266" t="str">
        <f t="shared" si="285"/>
        <v>171:172</v>
      </c>
      <c r="BQ338" s="266" t="str">
        <f t="shared" si="285"/>
        <v>172:173</v>
      </c>
      <c r="BR338" s="266" t="str">
        <f t="shared" si="285"/>
        <v>173:174</v>
      </c>
      <c r="BS338" s="266" t="str">
        <f t="shared" si="285"/>
        <v>174:175</v>
      </c>
      <c r="BT338" s="266" t="str">
        <f t="shared" si="285"/>
        <v>0:1</v>
      </c>
      <c r="BU338" s="266" t="str">
        <f t="shared" si="285"/>
        <v>0:1</v>
      </c>
      <c r="BV338" s="266" t="str">
        <f t="shared" si="285"/>
        <v>170:171</v>
      </c>
      <c r="BW338" s="266" t="str">
        <f t="shared" si="285"/>
        <v>171:172</v>
      </c>
      <c r="BX338" s="266" t="str">
        <f t="shared" si="285"/>
        <v>172:173</v>
      </c>
      <c r="BY338" s="266" t="str">
        <f t="shared" si="285"/>
        <v>173:174</v>
      </c>
      <c r="BZ338" s="266" t="str">
        <f t="shared" si="285"/>
        <v>174:175</v>
      </c>
      <c r="CA338" s="266" t="str">
        <f t="shared" si="285"/>
        <v>0:1</v>
      </c>
      <c r="CB338" s="266" t="str">
        <f t="shared" si="285"/>
        <v>0:1</v>
      </c>
      <c r="CC338" s="266" t="str">
        <f t="shared" si="285"/>
        <v>170:171</v>
      </c>
      <c r="CD338" s="266" t="str">
        <f t="shared" si="285"/>
        <v>171:172</v>
      </c>
      <c r="CE338" s="266" t="str">
        <f t="shared" si="285"/>
        <v>172:173</v>
      </c>
      <c r="CF338" s="266" t="str">
        <f t="shared" si="285"/>
        <v>173:174</v>
      </c>
      <c r="CG338" s="266" t="str">
        <f t="shared" si="285"/>
        <v>174:175</v>
      </c>
      <c r="CH338" s="266" t="str">
        <f t="shared" si="285"/>
        <v>0:1</v>
      </c>
      <c r="CI338" s="266" t="str">
        <f t="shared" si="285"/>
        <v>0:1</v>
      </c>
      <c r="CJ338" s="266" t="str">
        <f t="shared" si="285"/>
        <v>170:171</v>
      </c>
      <c r="CK338" s="266" t="str">
        <f t="shared" si="285"/>
        <v>171:172</v>
      </c>
      <c r="CL338" s="266" t="str">
        <f t="shared" si="285"/>
        <v>172:173</v>
      </c>
      <c r="CM338" s="266" t="str">
        <f t="shared" si="285"/>
        <v>173:174</v>
      </c>
      <c r="CN338" s="266" t="str">
        <f t="shared" si="285"/>
        <v>174:175</v>
      </c>
    </row>
    <row r="339" spans="1:92" ht="78" outlineLevel="1">
      <c r="B339" s="32"/>
      <c r="C339" s="156"/>
      <c r="D339" s="156"/>
      <c r="E339" s="156"/>
      <c r="F339" s="156"/>
      <c r="G339" s="156"/>
      <c r="H339" s="156"/>
      <c r="I339" s="156"/>
      <c r="J339" s="156"/>
      <c r="K339" s="156"/>
      <c r="L339" s="156"/>
      <c r="M339" s="156"/>
      <c r="N339" s="30"/>
      <c r="O339" s="30"/>
      <c r="P339" s="264" t="str">
        <f t="shared" ref="P339:CH339" si="287">P338&amp;", "&amp;P$335</f>
        <v>0:1, 59:67</v>
      </c>
      <c r="Q339" s="264" t="str">
        <f t="shared" si="287"/>
        <v>0:1, 67:81</v>
      </c>
      <c r="R339" s="264" t="str">
        <f t="shared" si="287"/>
        <v>170:171, 67:81</v>
      </c>
      <c r="S339" s="264" t="str">
        <f t="shared" si="287"/>
        <v>171:172, 67:81</v>
      </c>
      <c r="T339" s="264" t="str">
        <f t="shared" si="287"/>
        <v>172:173, 67:81</v>
      </c>
      <c r="U339" s="264" t="str">
        <f t="shared" si="287"/>
        <v>173:174, 67:81</v>
      </c>
      <c r="V339" s="264" t="str">
        <f t="shared" si="287"/>
        <v>174:175, 67:81</v>
      </c>
      <c r="W339" s="264" t="str">
        <f t="shared" si="287"/>
        <v>0:1, 61:69</v>
      </c>
      <c r="X339" s="264" t="str">
        <f t="shared" si="287"/>
        <v>0:1, 69:83</v>
      </c>
      <c r="Y339" s="264" t="str">
        <f t="shared" si="287"/>
        <v>170:171, 69:83</v>
      </c>
      <c r="Z339" s="264" t="str">
        <f t="shared" si="287"/>
        <v>171:172, 69:83</v>
      </c>
      <c r="AA339" s="264" t="str">
        <f t="shared" si="287"/>
        <v>172:173, 69:83</v>
      </c>
      <c r="AB339" s="264" t="str">
        <f t="shared" si="287"/>
        <v>173:174, 69:83</v>
      </c>
      <c r="AC339" s="264" t="str">
        <f t="shared" si="287"/>
        <v>174:175, 69:83</v>
      </c>
      <c r="AD339" s="264" t="str">
        <f t="shared" si="287"/>
        <v>0:1, 64:72</v>
      </c>
      <c r="AE339" s="264" t="str">
        <f t="shared" si="287"/>
        <v>0:1, 72:86</v>
      </c>
      <c r="AF339" s="264" t="str">
        <f t="shared" si="287"/>
        <v>170:171, 72:86</v>
      </c>
      <c r="AG339" s="264" t="str">
        <f t="shared" si="287"/>
        <v>171:172, 72:86</v>
      </c>
      <c r="AH339" s="264" t="str">
        <f t="shared" si="287"/>
        <v>172:173, 72:86</v>
      </c>
      <c r="AI339" s="264" t="str">
        <f t="shared" si="287"/>
        <v>173:174, 72:86</v>
      </c>
      <c r="AJ339" s="264" t="str">
        <f t="shared" si="287"/>
        <v>174:175, 72:86</v>
      </c>
      <c r="AK339" s="264" t="str">
        <f t="shared" si="287"/>
        <v>0:1, 66:74</v>
      </c>
      <c r="AL339" s="264" t="str">
        <f t="shared" si="287"/>
        <v>0:1, 74:88</v>
      </c>
      <c r="AM339" s="264" t="str">
        <f t="shared" si="287"/>
        <v>170:171, 74:88</v>
      </c>
      <c r="AN339" s="264" t="str">
        <f t="shared" si="287"/>
        <v>171:172, 74:88</v>
      </c>
      <c r="AO339" s="264" t="str">
        <f t="shared" si="287"/>
        <v>172:173, 74:88</v>
      </c>
      <c r="AP339" s="264" t="str">
        <f t="shared" si="287"/>
        <v>173:174, 74:88</v>
      </c>
      <c r="AQ339" s="264" t="str">
        <f t="shared" si="287"/>
        <v>174:175, 74:88</v>
      </c>
      <c r="AR339" s="264" t="str">
        <f t="shared" ref="AR339:AX339" si="288">AR338&amp;", "&amp;AR$335</f>
        <v>0:1, 68:76</v>
      </c>
      <c r="AS339" s="264" t="str">
        <f t="shared" si="288"/>
        <v>0:1, 76:90</v>
      </c>
      <c r="AT339" s="264" t="str">
        <f t="shared" si="288"/>
        <v>170:171, 76:90</v>
      </c>
      <c r="AU339" s="264" t="str">
        <f t="shared" si="288"/>
        <v>171:172, 76:90</v>
      </c>
      <c r="AV339" s="264" t="str">
        <f t="shared" si="288"/>
        <v>172:173, 76:90</v>
      </c>
      <c r="AW339" s="264" t="str">
        <f t="shared" si="288"/>
        <v>173:174, 76:90</v>
      </c>
      <c r="AX339" s="264" t="str">
        <f t="shared" si="288"/>
        <v>174:175, 76:90</v>
      </c>
      <c r="AY339" s="264" t="str">
        <f t="shared" si="287"/>
        <v>0:1, 59:67</v>
      </c>
      <c r="AZ339" s="264" t="str">
        <f t="shared" si="287"/>
        <v>0:1, 67:81</v>
      </c>
      <c r="BA339" s="264" t="str">
        <f t="shared" si="287"/>
        <v>170:171, 67:81</v>
      </c>
      <c r="BB339" s="264" t="str">
        <f t="shared" si="287"/>
        <v>171:172, 67:81</v>
      </c>
      <c r="BC339" s="264" t="str">
        <f t="shared" si="287"/>
        <v>172:173, 67:81</v>
      </c>
      <c r="BD339" s="264" t="str">
        <f t="shared" si="287"/>
        <v>173:174, 67:81</v>
      </c>
      <c r="BE339" s="264" t="str">
        <f t="shared" si="287"/>
        <v>174:175, 67:81</v>
      </c>
      <c r="BF339" s="264" t="str">
        <f t="shared" si="287"/>
        <v>0:1, 106:119</v>
      </c>
      <c r="BG339" s="264" t="str">
        <f t="shared" si="287"/>
        <v>0:1, 119:133</v>
      </c>
      <c r="BH339" s="264" t="str">
        <f t="shared" si="287"/>
        <v>170:171, 119:133</v>
      </c>
      <c r="BI339" s="264" t="str">
        <f t="shared" si="287"/>
        <v>171:172, 119:133</v>
      </c>
      <c r="BJ339" s="264" t="str">
        <f t="shared" si="287"/>
        <v>172:173, 119:133</v>
      </c>
      <c r="BK339" s="264" t="str">
        <f t="shared" si="287"/>
        <v>173:174, 119:133</v>
      </c>
      <c r="BL339" s="264" t="str">
        <f t="shared" si="287"/>
        <v>174:175, 119:133</v>
      </c>
      <c r="BM339" s="264" t="str">
        <f t="shared" si="287"/>
        <v>0:1, 158:171</v>
      </c>
      <c r="BN339" s="264" t="str">
        <f t="shared" si="287"/>
        <v>0:1, 171:185</v>
      </c>
      <c r="BO339" s="264" t="str">
        <f t="shared" si="287"/>
        <v>170:171, 171:185</v>
      </c>
      <c r="BP339" s="264" t="str">
        <f t="shared" si="287"/>
        <v>171:172, 171:185</v>
      </c>
      <c r="BQ339" s="264" t="str">
        <f t="shared" si="287"/>
        <v>172:173, 171:185</v>
      </c>
      <c r="BR339" s="264" t="str">
        <f t="shared" si="287"/>
        <v>173:174, 171:185</v>
      </c>
      <c r="BS339" s="264" t="str">
        <f t="shared" si="287"/>
        <v>174:175, 171:185</v>
      </c>
      <c r="BT339" s="264" t="str">
        <f t="shared" si="287"/>
        <v>0:1, 210:223</v>
      </c>
      <c r="BU339" s="264" t="str">
        <f t="shared" si="287"/>
        <v>0:1, 223:237</v>
      </c>
      <c r="BV339" s="264" t="str">
        <f t="shared" si="287"/>
        <v>170:171, 223:237</v>
      </c>
      <c r="BW339" s="264" t="str">
        <f t="shared" si="287"/>
        <v>171:172, 223:237</v>
      </c>
      <c r="BX339" s="264" t="str">
        <f t="shared" si="287"/>
        <v>172:173, 223:237</v>
      </c>
      <c r="BY339" s="264" t="str">
        <f t="shared" si="287"/>
        <v>173:174, 223:237</v>
      </c>
      <c r="BZ339" s="264" t="str">
        <f t="shared" si="287"/>
        <v>174:175, 223:237</v>
      </c>
      <c r="CA339" s="264" t="str">
        <f t="shared" si="287"/>
        <v>0:1, 262:275</v>
      </c>
      <c r="CB339" s="264" t="str">
        <f t="shared" si="287"/>
        <v>0:1, 275:289</v>
      </c>
      <c r="CC339" s="264" t="str">
        <f t="shared" si="287"/>
        <v>170:171, 275:289</v>
      </c>
      <c r="CD339" s="264" t="str">
        <f t="shared" si="287"/>
        <v>171:172, 275:289</v>
      </c>
      <c r="CE339" s="264" t="str">
        <f t="shared" si="287"/>
        <v>172:173, 275:289</v>
      </c>
      <c r="CF339" s="264" t="str">
        <f t="shared" si="287"/>
        <v>173:174, 275:289</v>
      </c>
      <c r="CG339" s="264" t="str">
        <f t="shared" si="287"/>
        <v>174:175, 275:289</v>
      </c>
      <c r="CH339" s="264" t="str">
        <f t="shared" si="287"/>
        <v>0:1, 314:327</v>
      </c>
      <c r="CI339" s="264" t="str">
        <f t="shared" ref="CI339:CN339" si="289">CI338&amp;", "&amp;CI$335</f>
        <v>0:1, 327:341</v>
      </c>
      <c r="CJ339" s="264" t="str">
        <f t="shared" si="289"/>
        <v>170:171, 327:341</v>
      </c>
      <c r="CK339" s="264" t="str">
        <f t="shared" si="289"/>
        <v>171:172, 327:341</v>
      </c>
      <c r="CL339" s="264" t="str">
        <f t="shared" si="289"/>
        <v>172:173, 327:341</v>
      </c>
      <c r="CM339" s="264" t="str">
        <f t="shared" si="289"/>
        <v>173:174, 327:341</v>
      </c>
      <c r="CN339" s="264" t="str">
        <f t="shared" si="289"/>
        <v>174:175, 327:341</v>
      </c>
    </row>
    <row r="340" spans="1:92" outlineLevel="1"/>
    <row r="341" spans="1:92" outlineLevel="1">
      <c r="BE341">
        <f>BF341-13</f>
        <v>93</v>
      </c>
      <c r="BF341">
        <f>BF$334</f>
        <v>106</v>
      </c>
      <c r="BL341">
        <f t="shared" ref="BL341" si="290">BM341-13</f>
        <v>145</v>
      </c>
      <c r="BM341">
        <f>BM$334</f>
        <v>158</v>
      </c>
      <c r="BS341">
        <f t="shared" ref="BS341" si="291">BT341-13</f>
        <v>197</v>
      </c>
      <c r="BT341">
        <f>BT$334</f>
        <v>210</v>
      </c>
      <c r="BZ341">
        <f t="shared" ref="BZ341" si="292">CA341-13</f>
        <v>249</v>
      </c>
      <c r="CA341">
        <f>CA$334</f>
        <v>262</v>
      </c>
      <c r="CG341">
        <f t="shared" ref="CG341" si="293">CH341-13</f>
        <v>301</v>
      </c>
      <c r="CH341">
        <f>CH$334</f>
        <v>314</v>
      </c>
    </row>
    <row r="342" spans="1:92" outlineLevel="1">
      <c r="BF342" t="str">
        <f>BE341&amp;":"&amp;BF341</f>
        <v>93:106</v>
      </c>
      <c r="BM342" t="str">
        <f t="shared" ref="BM342" si="294">BL341&amp;":"&amp;BM341</f>
        <v>145:158</v>
      </c>
      <c r="BT342" t="str">
        <f t="shared" ref="BT342" si="295">BS341&amp;":"&amp;BT341</f>
        <v>197:210</v>
      </c>
      <c r="CA342" t="str">
        <f t="shared" ref="CA342" si="296">BZ341&amp;":"&amp;CA341</f>
        <v>249:262</v>
      </c>
      <c r="CH342" t="str">
        <f t="shared" ref="CH342" si="297">CG341&amp;":"&amp;CH341</f>
        <v>301:314</v>
      </c>
    </row>
    <row r="343" spans="1:92" outlineLevel="1">
      <c r="BF343" t="str">
        <f>INDEX(i.TOL_indices,d.TOL,1)</f>
        <v>43:44</v>
      </c>
      <c r="BM343" t="str">
        <f>INDEX(i.TOL_indices,d.TOL,1)</f>
        <v>43:44</v>
      </c>
      <c r="BT343" t="str">
        <f>INDEX(i.TOL_indices,d.TOL,1)</f>
        <v>43:44</v>
      </c>
      <c r="CA343" t="str">
        <f>INDEX(i.TOL_indices,d.TOL,1)</f>
        <v>43:44</v>
      </c>
      <c r="CH343" t="str">
        <f>INDEX(i.TOL_indices,d.TOL,1)</f>
        <v>43:44</v>
      </c>
    </row>
    <row r="344" spans="1:92" ht="66.75" outlineLevel="1">
      <c r="BF344" s="265" t="str">
        <f>BF343&amp;", "&amp;BF$342</f>
        <v>43:44, 93:106</v>
      </c>
      <c r="BM344" s="265" t="str">
        <f t="shared" ref="BM344" si="298">BM343&amp;", "&amp;BM$342</f>
        <v>43:44, 145:158</v>
      </c>
      <c r="BT344" s="265" t="str">
        <f t="shared" ref="BT344" si="299">BT343&amp;", "&amp;BT$342</f>
        <v>43:44, 197:210</v>
      </c>
      <c r="CA344" s="265" t="str">
        <f t="shared" ref="CA344" si="300">CA343&amp;", "&amp;CA$342</f>
        <v>43:44, 249:262</v>
      </c>
      <c r="CH344" s="265" t="str">
        <f t="shared" ref="CH344" si="301">CH343&amp;", "&amp;CH$342</f>
        <v>43:44, 301:314</v>
      </c>
    </row>
    <row r="345" spans="1:92" outlineLevel="1"/>
    <row r="346" spans="1:92" outlineLevel="1"/>
    <row r="347" spans="1:92" outlineLevel="1"/>
    <row r="348" spans="1:92" outlineLevel="1"/>
    <row r="349" spans="1:92" outlineLevel="1"/>
    <row r="350" spans="1:92" outlineLevel="1"/>
    <row r="351" spans="1:92" outlineLevel="1"/>
    <row r="352" spans="1:92" outlineLevel="1"/>
    <row r="353" outlineLevel="1"/>
    <row r="354" outlineLevel="1"/>
    <row r="355" outlineLevel="1"/>
    <row r="356" outlineLevel="1"/>
    <row r="357" outlineLevel="1"/>
    <row r="358" outlineLevel="1"/>
    <row r="359" outlineLevel="1"/>
    <row r="360" outlineLevel="1"/>
    <row r="361" outlineLevel="1"/>
    <row r="362" outlineLevel="1"/>
    <row r="363" outlineLevel="1"/>
    <row r="364" outlineLevel="1"/>
    <row r="365" outlineLevel="1"/>
    <row r="366" outlineLevel="1"/>
    <row r="367" outlineLevel="1"/>
    <row r="368" outlineLevel="1"/>
    <row r="369" outlineLevel="1"/>
    <row r="370" outlineLevel="1"/>
    <row r="371" outlineLevel="1"/>
    <row r="372" outlineLevel="1"/>
    <row r="373" outlineLevel="1"/>
    <row r="374" outlineLevel="1"/>
    <row r="375" outlineLevel="1"/>
    <row r="376" outlineLevel="1"/>
    <row r="377" outlineLevel="1"/>
    <row r="378" outlineLevel="1"/>
    <row r="379" outlineLevel="1"/>
    <row r="380" outlineLevel="1"/>
    <row r="381" outlineLevel="1"/>
    <row r="382" outlineLevel="1"/>
    <row r="383" outlineLevel="1"/>
    <row r="384" outlineLevel="1"/>
    <row r="385" outlineLevel="1"/>
    <row r="386" outlineLevel="1"/>
    <row r="387" outlineLevel="1"/>
    <row r="388" outlineLevel="1"/>
    <row r="389" outlineLevel="1"/>
    <row r="390" outlineLevel="1"/>
    <row r="391" outlineLevel="1"/>
    <row r="392" outlineLevel="1"/>
    <row r="393" outlineLevel="1"/>
    <row r="394" outlineLevel="1"/>
    <row r="395" outlineLevel="1"/>
    <row r="396" outlineLevel="1"/>
    <row r="397" outlineLevel="1"/>
    <row r="398" outlineLevel="1"/>
    <row r="399" outlineLevel="1"/>
    <row r="400" outlineLevel="1"/>
    <row r="401" outlineLevel="1"/>
    <row r="402" outlineLevel="1"/>
    <row r="403" outlineLevel="1"/>
    <row r="404" outlineLevel="1"/>
    <row r="405" outlineLevel="1"/>
    <row r="406" outlineLevel="1"/>
    <row r="407" outlineLevel="1"/>
    <row r="408" outlineLevel="1"/>
    <row r="409" outlineLevel="1"/>
    <row r="410" outlineLevel="1"/>
    <row r="411" outlineLevel="1"/>
    <row r="412" outlineLevel="1"/>
    <row r="413" outlineLevel="1"/>
    <row r="414" outlineLevel="1"/>
    <row r="415" outlineLevel="1"/>
    <row r="416" outlineLevel="1"/>
    <row r="417" outlineLevel="1"/>
    <row r="418" outlineLevel="1"/>
    <row r="419" outlineLevel="1"/>
    <row r="420" outlineLevel="1"/>
    <row r="421" outlineLevel="1"/>
    <row r="422" outlineLevel="1"/>
    <row r="423" outlineLevel="1"/>
    <row r="424" outlineLevel="1"/>
    <row r="425" outlineLevel="1"/>
    <row r="426" outlineLevel="1"/>
    <row r="427" outlineLevel="1"/>
    <row r="428" outlineLevel="1"/>
    <row r="429" outlineLevel="1"/>
    <row r="430" outlineLevel="1"/>
    <row r="431" outlineLevel="1"/>
    <row r="432" outlineLevel="1"/>
    <row r="433" outlineLevel="1"/>
    <row r="434" outlineLevel="1"/>
    <row r="435" outlineLevel="1"/>
    <row r="436" outlineLevel="1"/>
    <row r="437" outlineLevel="1"/>
    <row r="438" outlineLevel="1"/>
    <row r="439" outlineLevel="1"/>
    <row r="440" outlineLevel="1"/>
    <row r="441" outlineLevel="1"/>
    <row r="442" outlineLevel="1"/>
    <row r="443" outlineLevel="1"/>
    <row r="444" outlineLevel="1"/>
    <row r="445" outlineLevel="1"/>
    <row r="446" outlineLevel="1"/>
    <row r="447" outlineLevel="1"/>
    <row r="448" outlineLevel="1"/>
    <row r="449" outlineLevel="1"/>
    <row r="450" outlineLevel="1"/>
    <row r="451" outlineLevel="1"/>
    <row r="452" outlineLevel="1"/>
    <row r="453" outlineLevel="1"/>
    <row r="454" outlineLevel="1"/>
    <row r="455" outlineLevel="1"/>
    <row r="456" outlineLevel="1"/>
    <row r="457" outlineLevel="1"/>
    <row r="458" outlineLevel="1"/>
    <row r="459" outlineLevel="1"/>
    <row r="460" outlineLevel="1"/>
    <row r="461" outlineLevel="1"/>
    <row r="462" outlineLevel="1"/>
    <row r="463" outlineLevel="1"/>
    <row r="464" outlineLevel="1"/>
    <row r="465" outlineLevel="1"/>
    <row r="466" outlineLevel="1"/>
    <row r="467" outlineLevel="1"/>
    <row r="468" outlineLevel="1"/>
    <row r="469" outlineLevel="1"/>
    <row r="470" outlineLevel="1"/>
    <row r="471" outlineLevel="1"/>
    <row r="472" outlineLevel="1"/>
    <row r="473" outlineLevel="1"/>
    <row r="474" outlineLevel="1"/>
    <row r="475" outlineLevel="1"/>
    <row r="476" outlineLevel="1"/>
    <row r="477" outlineLevel="1"/>
    <row r="478" outlineLevel="1"/>
    <row r="479" outlineLevel="1"/>
    <row r="480" outlineLevel="1"/>
    <row r="481" outlineLevel="1"/>
    <row r="482" outlineLevel="1"/>
    <row r="483" outlineLevel="1"/>
    <row r="484" outlineLevel="1"/>
    <row r="485" outlineLevel="1"/>
    <row r="486" outlineLevel="1"/>
    <row r="487" outlineLevel="1"/>
    <row r="488" outlineLevel="1"/>
    <row r="489" outlineLevel="1"/>
    <row r="490" outlineLevel="1"/>
    <row r="491" outlineLevel="1"/>
    <row r="492" outlineLevel="1"/>
    <row r="493" outlineLevel="1"/>
    <row r="494" outlineLevel="1"/>
    <row r="495" outlineLevel="1"/>
    <row r="496" outlineLevel="1"/>
    <row r="497" outlineLevel="1"/>
    <row r="498" outlineLevel="1"/>
    <row r="499" outlineLevel="1"/>
    <row r="500" outlineLevel="1"/>
    <row r="501" outlineLevel="1"/>
    <row r="502" outlineLevel="1"/>
    <row r="503" outlineLevel="1"/>
    <row r="504" outlineLevel="1"/>
    <row r="505" outlineLevel="1"/>
    <row r="506" outlineLevel="1"/>
    <row r="507" outlineLevel="1"/>
    <row r="508" outlineLevel="1"/>
    <row r="509" outlineLevel="1"/>
    <row r="510" outlineLevel="1"/>
    <row r="511" outlineLevel="1"/>
    <row r="512" outlineLevel="1"/>
    <row r="513" outlineLevel="1"/>
    <row r="514" outlineLevel="1"/>
    <row r="515" outlineLevel="1"/>
    <row r="516" outlineLevel="1"/>
    <row r="517" outlineLevel="1"/>
    <row r="518" outlineLevel="1"/>
    <row r="519" outlineLevel="1"/>
    <row r="520" outlineLevel="1"/>
    <row r="521" outlineLevel="1"/>
    <row r="522" outlineLevel="1"/>
    <row r="523" outlineLevel="1"/>
    <row r="524" outlineLevel="1"/>
    <row r="525" outlineLevel="1"/>
    <row r="526" outlineLevel="1"/>
    <row r="527" outlineLevel="1"/>
    <row r="528" outlineLevel="1"/>
    <row r="529" outlineLevel="1"/>
    <row r="530" outlineLevel="1"/>
    <row r="531" outlineLevel="1"/>
    <row r="532" outlineLevel="1"/>
    <row r="533" outlineLevel="1"/>
    <row r="534" outlineLevel="1"/>
    <row r="535" outlineLevel="1"/>
    <row r="536" outlineLevel="1"/>
    <row r="537" outlineLevel="1"/>
    <row r="538" outlineLevel="1"/>
    <row r="539" outlineLevel="1"/>
    <row r="540" outlineLevel="1"/>
    <row r="541" outlineLevel="1"/>
    <row r="542" outlineLevel="1"/>
    <row r="543" outlineLevel="1"/>
    <row r="544" outlineLevel="1"/>
    <row r="545" outlineLevel="1"/>
    <row r="546" outlineLevel="1"/>
    <row r="547" outlineLevel="1"/>
    <row r="548" outlineLevel="1"/>
    <row r="549" outlineLevel="1"/>
    <row r="550" outlineLevel="1"/>
    <row r="551" outlineLevel="1"/>
    <row r="552" outlineLevel="1"/>
    <row r="553" outlineLevel="1"/>
    <row r="554" outlineLevel="1"/>
    <row r="555" outlineLevel="1"/>
    <row r="556" outlineLevel="1"/>
    <row r="557" outlineLevel="1"/>
    <row r="558" outlineLevel="1"/>
    <row r="559" outlineLevel="1"/>
    <row r="560" outlineLevel="1"/>
    <row r="561" outlineLevel="1"/>
    <row r="562" outlineLevel="1"/>
    <row r="563" outlineLevel="1"/>
    <row r="564" outlineLevel="1"/>
    <row r="565" outlineLevel="1"/>
    <row r="566" outlineLevel="1"/>
    <row r="567" outlineLevel="1"/>
    <row r="568" outlineLevel="1"/>
    <row r="569" outlineLevel="1"/>
    <row r="570" outlineLevel="1"/>
    <row r="571" outlineLevel="1"/>
    <row r="572" outlineLevel="1"/>
    <row r="573" outlineLevel="1"/>
    <row r="574" outlineLevel="1"/>
    <row r="575" outlineLevel="1"/>
    <row r="576" outlineLevel="1"/>
    <row r="577" outlineLevel="1"/>
    <row r="578" outlineLevel="1"/>
    <row r="579" outlineLevel="1"/>
    <row r="580" outlineLevel="1"/>
    <row r="581" outlineLevel="1"/>
    <row r="582" outlineLevel="1"/>
    <row r="583" outlineLevel="1"/>
    <row r="584" outlineLevel="1"/>
    <row r="585" outlineLevel="1"/>
    <row r="586" outlineLevel="1"/>
    <row r="587" outlineLevel="1"/>
    <row r="588" outlineLevel="1"/>
    <row r="589" outlineLevel="1"/>
    <row r="590" outlineLevel="1"/>
    <row r="591" outlineLevel="1"/>
    <row r="592" outlineLevel="1"/>
    <row r="593" outlineLevel="1"/>
    <row r="594" outlineLevel="1"/>
    <row r="595" outlineLevel="1"/>
    <row r="596" outlineLevel="1"/>
    <row r="597" outlineLevel="1"/>
    <row r="598" outlineLevel="1"/>
    <row r="599" outlineLevel="1"/>
    <row r="600" outlineLevel="1"/>
    <row r="601" outlineLevel="1"/>
    <row r="602" outlineLevel="1"/>
    <row r="603" outlineLevel="1"/>
    <row r="604" outlineLevel="1"/>
    <row r="605" outlineLevel="1"/>
    <row r="606" outlineLevel="1"/>
    <row r="607" outlineLevel="1"/>
    <row r="608" outlineLevel="1"/>
    <row r="609" outlineLevel="1"/>
    <row r="610" outlineLevel="1"/>
    <row r="611" outlineLevel="1"/>
    <row r="612" outlineLevel="1"/>
    <row r="613" outlineLevel="1"/>
    <row r="614" outlineLevel="1"/>
    <row r="615" outlineLevel="1"/>
    <row r="616" outlineLevel="1"/>
    <row r="617" outlineLevel="1"/>
    <row r="618" outlineLevel="1"/>
    <row r="619" outlineLevel="1"/>
    <row r="620" outlineLevel="1"/>
    <row r="621" outlineLevel="1"/>
    <row r="622" outlineLevel="1"/>
    <row r="623" outlineLevel="1"/>
    <row r="624" outlineLevel="1"/>
    <row r="625" outlineLevel="1"/>
    <row r="626" outlineLevel="1"/>
    <row r="627" outlineLevel="1"/>
    <row r="628" outlineLevel="1"/>
    <row r="629" outlineLevel="1"/>
    <row r="630" outlineLevel="1"/>
    <row r="631" outlineLevel="1"/>
    <row r="632" outlineLevel="1"/>
    <row r="633" outlineLevel="1"/>
    <row r="634" outlineLevel="1"/>
    <row r="635" outlineLevel="1"/>
    <row r="636" outlineLevel="1"/>
    <row r="637" outlineLevel="1"/>
    <row r="638" outlineLevel="1"/>
    <row r="639" outlineLevel="1"/>
    <row r="640" outlineLevel="1"/>
    <row r="641" outlineLevel="1"/>
    <row r="642" outlineLevel="1"/>
    <row r="643" outlineLevel="1"/>
    <row r="644" outlineLevel="1"/>
    <row r="645" outlineLevel="1"/>
    <row r="646" outlineLevel="1"/>
    <row r="647" outlineLevel="1"/>
    <row r="648" outlineLevel="1"/>
    <row r="649" outlineLevel="1"/>
    <row r="650" outlineLevel="1"/>
    <row r="651" outlineLevel="1"/>
    <row r="652" outlineLevel="1"/>
    <row r="653" outlineLevel="1"/>
    <row r="654" outlineLevel="1"/>
    <row r="655" outlineLevel="1"/>
    <row r="656" outlineLevel="1"/>
    <row r="657" outlineLevel="1"/>
    <row r="658" outlineLevel="1"/>
    <row r="659" outlineLevel="1"/>
    <row r="660" outlineLevel="1"/>
    <row r="661" outlineLevel="1"/>
    <row r="662" outlineLevel="1"/>
    <row r="663" outlineLevel="1"/>
    <row r="664" outlineLevel="1"/>
    <row r="665" outlineLevel="1"/>
    <row r="666" outlineLevel="1"/>
    <row r="667" outlineLevel="1"/>
    <row r="668" outlineLevel="1"/>
    <row r="669" outlineLevel="1"/>
    <row r="670" outlineLevel="1"/>
    <row r="671" outlineLevel="1"/>
    <row r="672" outlineLevel="1"/>
    <row r="673" outlineLevel="1"/>
    <row r="674" outlineLevel="1"/>
    <row r="675" outlineLevel="1"/>
    <row r="676" outlineLevel="1"/>
    <row r="677" outlineLevel="1"/>
    <row r="678" outlineLevel="1"/>
    <row r="679" outlineLevel="1"/>
    <row r="680" outlineLevel="1"/>
    <row r="681" outlineLevel="1"/>
    <row r="682" outlineLevel="1"/>
    <row r="683" outlineLevel="1"/>
    <row r="684" outlineLevel="1"/>
    <row r="685" outlineLevel="1"/>
    <row r="686" outlineLevel="1"/>
    <row r="687" outlineLevel="1"/>
    <row r="688" outlineLevel="1"/>
    <row r="689" spans="1:30" outlineLevel="1"/>
    <row r="690" spans="1:30" outlineLevel="1"/>
    <row r="691" spans="1:30" outlineLevel="1"/>
    <row r="692" spans="1:30" outlineLevel="1"/>
    <row r="693" spans="1:30" outlineLevel="1"/>
    <row r="695" spans="1:30">
      <c r="A695" s="191" t="s">
        <v>1400</v>
      </c>
    </row>
    <row r="696" spans="1:30" ht="17.25" outlineLevel="1">
      <c r="C696">
        <v>1</v>
      </c>
      <c r="H696" s="147" t="s">
        <v>1401</v>
      </c>
      <c r="I696" s="147"/>
      <c r="J696" s="147"/>
      <c r="K696" s="147"/>
      <c r="L696" s="147"/>
      <c r="M696" s="147"/>
      <c r="N696" s="147"/>
      <c r="O696" s="147"/>
      <c r="P696" s="147"/>
      <c r="Q696" s="147"/>
      <c r="R696" s="147"/>
      <c r="S696" s="147"/>
      <c r="T696" s="147"/>
      <c r="U696" s="147"/>
      <c r="Y696" s="399" t="str">
        <f>$M$48</f>
        <v>SW Victoria</v>
      </c>
      <c r="Z696" s="126"/>
      <c r="AA696" s="399" t="str">
        <f>$W$48</f>
        <v>Great Southern</v>
      </c>
      <c r="AB696" s="126"/>
      <c r="AC696" s="399" t="str">
        <f>$AG$48</f>
        <v>Central Wheatbelt</v>
      </c>
      <c r="AD696" s="399"/>
    </row>
    <row r="697" spans="1:30" ht="83.25" outlineLevel="1">
      <c r="C697" s="30" t="s">
        <v>374</v>
      </c>
      <c r="D697" s="30" t="s">
        <v>374</v>
      </c>
      <c r="H697" s="217" t="s">
        <v>1402</v>
      </c>
      <c r="I697" s="217" t="s">
        <v>1403</v>
      </c>
      <c r="J697" s="217" t="s">
        <v>1404</v>
      </c>
      <c r="K697" s="217" t="s">
        <v>1405</v>
      </c>
      <c r="L697" s="217" t="s">
        <v>1406</v>
      </c>
      <c r="M697" s="217" t="s">
        <v>1407</v>
      </c>
      <c r="N697" s="217" t="s">
        <v>1408</v>
      </c>
      <c r="O697" s="217" t="s">
        <v>1409</v>
      </c>
      <c r="P697" s="217" t="s">
        <v>1410</v>
      </c>
      <c r="Q697" s="217" t="s">
        <v>1411</v>
      </c>
      <c r="R697" s="400" t="s">
        <v>1412</v>
      </c>
      <c r="S697" s="400"/>
      <c r="T697" s="400" t="s">
        <v>1413</v>
      </c>
      <c r="U697" s="400"/>
      <c r="V697" s="400"/>
      <c r="X697" s="217" t="s">
        <v>1414</v>
      </c>
      <c r="Y697" s="217" t="s">
        <v>1406</v>
      </c>
      <c r="Z697" s="217" t="s">
        <v>1407</v>
      </c>
      <c r="AA697" s="217" t="s">
        <v>1406</v>
      </c>
      <c r="AB697" s="217" t="s">
        <v>1407</v>
      </c>
      <c r="AC697" s="217" t="s">
        <v>1406</v>
      </c>
      <c r="AD697" s="217" t="s">
        <v>1407</v>
      </c>
    </row>
    <row r="698" spans="1:30" outlineLevel="1">
      <c r="C698" s="134" t="s">
        <v>1415</v>
      </c>
      <c r="D698" s="134" t="s">
        <v>1416</v>
      </c>
      <c r="L698" s="156" t="s">
        <v>1417</v>
      </c>
      <c r="M698" s="156"/>
      <c r="R698" s="134" t="s">
        <v>1418</v>
      </c>
      <c r="S698" s="134" t="s">
        <v>1419</v>
      </c>
      <c r="T698" s="134" t="s">
        <v>1418</v>
      </c>
      <c r="U698" s="134" t="s">
        <v>1419</v>
      </c>
      <c r="V698" s="34" t="s">
        <v>1420</v>
      </c>
    </row>
    <row r="699" spans="1:30" outlineLevel="1">
      <c r="A699" t="s">
        <v>1245</v>
      </c>
      <c r="B699" t="s">
        <v>865</v>
      </c>
      <c r="C699" s="401">
        <f t="shared" ref="C699:D706" si="302">T699</f>
        <v>0</v>
      </c>
      <c r="D699" s="401">
        <f t="shared" si="302"/>
        <v>0</v>
      </c>
      <c r="G699" s="32" t="s">
        <v>1421</v>
      </c>
      <c r="H699" s="402">
        <v>0.35</v>
      </c>
      <c r="I699" s="402">
        <v>0.5</v>
      </c>
      <c r="J699" s="403">
        <v>1.5</v>
      </c>
      <c r="K699" s="403">
        <v>1.8</v>
      </c>
      <c r="L699" s="404">
        <f t="shared" ref="L699:M706" si="303">CHOOSE(d.Region,Y699,AA699,AC699)</f>
        <v>0</v>
      </c>
      <c r="M699" s="405">
        <f t="shared" si="303"/>
        <v>0</v>
      </c>
      <c r="N699" s="248">
        <v>200</v>
      </c>
      <c r="O699" s="406"/>
      <c r="P699" s="406"/>
      <c r="Q699" s="406"/>
      <c r="R699" s="407">
        <f>$H699/(2-$H699)*$N699</f>
        <v>42.424242424242422</v>
      </c>
      <c r="S699" s="407">
        <f>-(1-$H699)/(2-$H699)*$N699</f>
        <v>-78.787878787878796</v>
      </c>
      <c r="T699" s="408">
        <f>L699*R699/100</f>
        <v>0</v>
      </c>
      <c r="U699" s="408">
        <f>M699*S699/100</f>
        <v>0</v>
      </c>
      <c r="V699" s="408">
        <f t="shared" ref="V699:V706" si="304">((1-$H699)*T699+2*$H699*U699)/(1+$H699)</f>
        <v>0</v>
      </c>
      <c r="Y699" s="409">
        <v>0</v>
      </c>
      <c r="Z699" s="409">
        <v>0</v>
      </c>
      <c r="AA699" s="410">
        <f>Y699</f>
        <v>0</v>
      </c>
      <c r="AB699" s="410">
        <f>Z699</f>
        <v>0</v>
      </c>
      <c r="AC699" s="410">
        <f>AA699</f>
        <v>0</v>
      </c>
      <c r="AD699" s="410">
        <f>AB699</f>
        <v>0</v>
      </c>
    </row>
    <row r="700" spans="1:30" outlineLevel="1">
      <c r="B700" t="s">
        <v>377</v>
      </c>
      <c r="C700" s="401">
        <f t="shared" si="302"/>
        <v>0</v>
      </c>
      <c r="D700" s="401">
        <f t="shared" si="302"/>
        <v>0</v>
      </c>
      <c r="G700" s="32" t="s">
        <v>1422</v>
      </c>
      <c r="H700" s="411">
        <f>H699</f>
        <v>0.35</v>
      </c>
      <c r="I700" s="411">
        <f>I699</f>
        <v>0.5</v>
      </c>
      <c r="J700" s="412">
        <f t="shared" ref="J700:K706" si="305">J699</f>
        <v>1.5</v>
      </c>
      <c r="K700" s="412">
        <f t="shared" si="305"/>
        <v>1.8</v>
      </c>
      <c r="L700" s="413">
        <f t="shared" si="303"/>
        <v>0</v>
      </c>
      <c r="M700" s="414">
        <f t="shared" si="303"/>
        <v>0</v>
      </c>
      <c r="N700" s="34"/>
      <c r="O700" s="406">
        <f>MIN($H700*$K700*(1-$I700),(1-$H700)*$I700*$J700)</f>
        <v>0.315</v>
      </c>
      <c r="P700" s="406">
        <f>$O700/$J700/(1-$H700)</f>
        <v>0.32307692307692304</v>
      </c>
      <c r="Q700" s="406">
        <f>$O700/$K700/$H700</f>
        <v>0.5</v>
      </c>
      <c r="R700" s="406"/>
      <c r="S700" s="406"/>
      <c r="T700" s="408">
        <f t="shared" ref="T700:U702" si="306">P700*L700</f>
        <v>0</v>
      </c>
      <c r="U700" s="408">
        <f t="shared" si="306"/>
        <v>0</v>
      </c>
      <c r="V700" s="408">
        <f t="shared" si="304"/>
        <v>0</v>
      </c>
      <c r="X700" s="415">
        <v>850</v>
      </c>
      <c r="Y700" s="416">
        <v>0</v>
      </c>
      <c r="Z700" s="417">
        <v>0</v>
      </c>
      <c r="AA700" s="416">
        <v>0</v>
      </c>
      <c r="AB700" s="417">
        <v>0</v>
      </c>
      <c r="AC700" s="416">
        <v>0</v>
      </c>
      <c r="AD700" s="417">
        <v>0</v>
      </c>
    </row>
    <row r="701" spans="1:30" outlineLevel="1">
      <c r="B701" t="s">
        <v>1080</v>
      </c>
      <c r="C701" s="401">
        <f t="shared" si="302"/>
        <v>0</v>
      </c>
      <c r="D701" s="401">
        <f t="shared" si="302"/>
        <v>0</v>
      </c>
      <c r="G701" s="32"/>
      <c r="H701" s="411">
        <f>H700</f>
        <v>0.35</v>
      </c>
      <c r="I701" s="411">
        <f t="shared" ref="I701:I706" si="307">I700</f>
        <v>0.5</v>
      </c>
      <c r="J701" s="412">
        <f t="shared" si="305"/>
        <v>1.5</v>
      </c>
      <c r="K701" s="412">
        <f t="shared" si="305"/>
        <v>1.8</v>
      </c>
      <c r="L701" s="413">
        <f t="shared" si="303"/>
        <v>0</v>
      </c>
      <c r="M701" s="414">
        <f t="shared" si="303"/>
        <v>0</v>
      </c>
      <c r="N701" s="34"/>
      <c r="O701" s="406">
        <f>MIN($H701*$K701*(1-$I701),(1-$H701)*$I701*$J701)</f>
        <v>0.315</v>
      </c>
      <c r="P701" s="406">
        <f>$O701/$J701/(1-$H701)</f>
        <v>0.32307692307692304</v>
      </c>
      <c r="Q701" s="406">
        <f>$O701/$K701/$H701</f>
        <v>0.5</v>
      </c>
      <c r="R701" s="406"/>
      <c r="S701" s="406"/>
      <c r="T701" s="408">
        <f t="shared" si="306"/>
        <v>0</v>
      </c>
      <c r="U701" s="408">
        <f t="shared" si="306"/>
        <v>0</v>
      </c>
      <c r="V701" s="408">
        <f t="shared" si="304"/>
        <v>0</v>
      </c>
      <c r="X701" s="415">
        <v>1000</v>
      </c>
      <c r="Y701" s="418">
        <v>0</v>
      </c>
      <c r="Z701" s="419">
        <v>0</v>
      </c>
      <c r="AA701" s="418">
        <v>0</v>
      </c>
      <c r="AB701" s="419">
        <v>0</v>
      </c>
      <c r="AC701" s="418">
        <v>0</v>
      </c>
      <c r="AD701" s="419">
        <v>0</v>
      </c>
    </row>
    <row r="702" spans="1:30" outlineLevel="1">
      <c r="B702" t="s">
        <v>1423</v>
      </c>
      <c r="C702" s="401">
        <f t="shared" si="302"/>
        <v>0</v>
      </c>
      <c r="D702" s="401">
        <f t="shared" si="302"/>
        <v>0</v>
      </c>
      <c r="G702" s="32"/>
      <c r="H702" s="411">
        <f>H701</f>
        <v>0.35</v>
      </c>
      <c r="I702" s="411">
        <f t="shared" si="307"/>
        <v>0.5</v>
      </c>
      <c r="J702" s="412">
        <f t="shared" si="305"/>
        <v>1.5</v>
      </c>
      <c r="K702" s="412">
        <f t="shared" si="305"/>
        <v>1.8</v>
      </c>
      <c r="L702" s="420">
        <f t="shared" si="303"/>
        <v>0</v>
      </c>
      <c r="M702" s="421">
        <f t="shared" si="303"/>
        <v>0</v>
      </c>
      <c r="N702" s="34"/>
      <c r="O702" s="406">
        <f>MIN($H702*$K702*(1-$I702),(1-$H702)*$I702*$J702)</f>
        <v>0.315</v>
      </c>
      <c r="P702" s="406">
        <f>$O702/$J702/(1-$H702)</f>
        <v>0.32307692307692304</v>
      </c>
      <c r="Q702" s="406">
        <f>$O702/$K702/$H702</f>
        <v>0.5</v>
      </c>
      <c r="R702" s="406"/>
      <c r="S702" s="406"/>
      <c r="T702" s="408">
        <f t="shared" si="306"/>
        <v>0</v>
      </c>
      <c r="U702" s="408">
        <f t="shared" si="306"/>
        <v>0</v>
      </c>
      <c r="V702" s="408">
        <f t="shared" si="304"/>
        <v>0</v>
      </c>
      <c r="X702" s="415">
        <v>1200</v>
      </c>
      <c r="Y702" s="422">
        <v>0</v>
      </c>
      <c r="Z702" s="423">
        <v>0</v>
      </c>
      <c r="AA702" s="422">
        <v>0</v>
      </c>
      <c r="AB702" s="423">
        <v>0</v>
      </c>
      <c r="AC702" s="422">
        <v>0</v>
      </c>
      <c r="AD702" s="423">
        <v>0</v>
      </c>
    </row>
    <row r="703" spans="1:30" outlineLevel="1">
      <c r="A703" t="s">
        <v>876</v>
      </c>
      <c r="B703" t="s">
        <v>865</v>
      </c>
      <c r="C703" s="401">
        <f t="shared" si="302"/>
        <v>0</v>
      </c>
      <c r="D703" s="401">
        <f t="shared" si="302"/>
        <v>0</v>
      </c>
      <c r="G703" s="32" t="s">
        <v>1421</v>
      </c>
      <c r="H703" s="402">
        <v>0.5</v>
      </c>
      <c r="I703" s="411">
        <f t="shared" si="307"/>
        <v>0.5</v>
      </c>
      <c r="J703" s="412">
        <f t="shared" si="305"/>
        <v>1.5</v>
      </c>
      <c r="K703" s="412">
        <f t="shared" si="305"/>
        <v>1.8</v>
      </c>
      <c r="L703" s="404">
        <f t="shared" si="303"/>
        <v>0</v>
      </c>
      <c r="M703" s="405">
        <f t="shared" si="303"/>
        <v>0</v>
      </c>
      <c r="N703" s="248">
        <v>200</v>
      </c>
      <c r="O703" s="406"/>
      <c r="P703" s="406"/>
      <c r="Q703" s="406"/>
      <c r="R703" s="407">
        <f>$H703/(2-$H703)*$N703</f>
        <v>66.666666666666657</v>
      </c>
      <c r="S703" s="407">
        <f>-(1-$H703)/(2-$H703)*$N703</f>
        <v>-66.666666666666657</v>
      </c>
      <c r="T703" s="408">
        <f>L703*R703/100</f>
        <v>0</v>
      </c>
      <c r="U703" s="408">
        <f>M703*S703/100</f>
        <v>0</v>
      </c>
      <c r="V703" s="408">
        <f t="shared" si="304"/>
        <v>0</v>
      </c>
      <c r="X703" s="415"/>
      <c r="Y703" s="409">
        <v>0</v>
      </c>
      <c r="Z703" s="409">
        <v>0</v>
      </c>
      <c r="AA703" s="410">
        <f>Y703</f>
        <v>0</v>
      </c>
      <c r="AB703" s="410">
        <f>Z703</f>
        <v>0</v>
      </c>
      <c r="AC703" s="410">
        <f>AA703</f>
        <v>0</v>
      </c>
      <c r="AD703" s="410">
        <f>AB703</f>
        <v>0</v>
      </c>
    </row>
    <row r="704" spans="1:30" outlineLevel="1">
      <c r="B704" t="s">
        <v>377</v>
      </c>
      <c r="C704" s="401">
        <f t="shared" si="302"/>
        <v>0</v>
      </c>
      <c r="D704" s="401">
        <f t="shared" si="302"/>
        <v>0</v>
      </c>
      <c r="G704" s="32" t="s">
        <v>1422</v>
      </c>
      <c r="H704" s="411">
        <f>H703</f>
        <v>0.5</v>
      </c>
      <c r="I704" s="411">
        <f t="shared" si="307"/>
        <v>0.5</v>
      </c>
      <c r="J704" s="412">
        <f t="shared" si="305"/>
        <v>1.5</v>
      </c>
      <c r="K704" s="412">
        <f t="shared" si="305"/>
        <v>1.8</v>
      </c>
      <c r="L704" s="413">
        <f t="shared" si="303"/>
        <v>0</v>
      </c>
      <c r="M704" s="414">
        <f t="shared" si="303"/>
        <v>0</v>
      </c>
      <c r="N704" s="34"/>
      <c r="O704" s="406">
        <f>MIN($H704*$K704*(1-$I704),(1-$H704)*$I704*$J704)</f>
        <v>0.375</v>
      </c>
      <c r="P704" s="406">
        <f>$O704/$J704/(1-$H704)</f>
        <v>0.5</v>
      </c>
      <c r="Q704" s="406">
        <f>$O704/$K704/$H704</f>
        <v>0.41666666666666663</v>
      </c>
      <c r="R704" s="406"/>
      <c r="S704" s="406"/>
      <c r="T704" s="408">
        <f t="shared" ref="T704:U706" si="308">P704*L704</f>
        <v>0</v>
      </c>
      <c r="U704" s="408">
        <f t="shared" si="308"/>
        <v>0</v>
      </c>
      <c r="V704" s="408">
        <f t="shared" si="304"/>
        <v>0</v>
      </c>
      <c r="X704" s="415">
        <v>850</v>
      </c>
      <c r="Y704" s="416">
        <v>0</v>
      </c>
      <c r="Z704" s="417">
        <v>0</v>
      </c>
      <c r="AA704" s="416">
        <v>0</v>
      </c>
      <c r="AB704" s="417">
        <v>0</v>
      </c>
      <c r="AC704" s="416">
        <v>0</v>
      </c>
      <c r="AD704" s="417">
        <v>0</v>
      </c>
    </row>
    <row r="705" spans="1:30" outlineLevel="1">
      <c r="B705" t="s">
        <v>1080</v>
      </c>
      <c r="C705" s="401">
        <f t="shared" si="302"/>
        <v>0</v>
      </c>
      <c r="D705" s="401">
        <f t="shared" si="302"/>
        <v>0</v>
      </c>
      <c r="G705" s="32"/>
      <c r="H705" s="411">
        <f>H704</f>
        <v>0.5</v>
      </c>
      <c r="I705" s="411">
        <f t="shared" si="307"/>
        <v>0.5</v>
      </c>
      <c r="J705" s="412">
        <f t="shared" si="305"/>
        <v>1.5</v>
      </c>
      <c r="K705" s="412">
        <f t="shared" si="305"/>
        <v>1.8</v>
      </c>
      <c r="L705" s="413">
        <f t="shared" si="303"/>
        <v>0</v>
      </c>
      <c r="M705" s="414">
        <f t="shared" si="303"/>
        <v>0</v>
      </c>
      <c r="N705" s="34"/>
      <c r="O705" s="406">
        <f>MIN($H705*$K705*(1-$I705),(1-$H705)*$I705*$J705)</f>
        <v>0.375</v>
      </c>
      <c r="P705" s="406">
        <f>$O705/$J705/(1-$H705)</f>
        <v>0.5</v>
      </c>
      <c r="Q705" s="406">
        <f>$O705/$K705/$H705</f>
        <v>0.41666666666666663</v>
      </c>
      <c r="R705" s="406"/>
      <c r="S705" s="406"/>
      <c r="T705" s="408">
        <f t="shared" si="308"/>
        <v>0</v>
      </c>
      <c r="U705" s="408">
        <f t="shared" si="308"/>
        <v>0</v>
      </c>
      <c r="V705" s="408">
        <f t="shared" si="304"/>
        <v>0</v>
      </c>
      <c r="X705" s="415">
        <v>1000</v>
      </c>
      <c r="Y705" s="418">
        <v>0</v>
      </c>
      <c r="Z705" s="419">
        <v>0</v>
      </c>
      <c r="AA705" s="418">
        <v>0</v>
      </c>
      <c r="AB705" s="419">
        <v>0</v>
      </c>
      <c r="AC705" s="418">
        <v>0</v>
      </c>
      <c r="AD705" s="419">
        <v>0</v>
      </c>
    </row>
    <row r="706" spans="1:30" outlineLevel="1">
      <c r="B706" t="s">
        <v>1423</v>
      </c>
      <c r="C706" s="401">
        <f t="shared" si="302"/>
        <v>0</v>
      </c>
      <c r="D706" s="401">
        <f t="shared" si="302"/>
        <v>0</v>
      </c>
      <c r="G706" s="32"/>
      <c r="H706" s="411">
        <f>H705</f>
        <v>0.5</v>
      </c>
      <c r="I706" s="411">
        <f t="shared" si="307"/>
        <v>0.5</v>
      </c>
      <c r="J706" s="412">
        <f t="shared" si="305"/>
        <v>1.5</v>
      </c>
      <c r="K706" s="412">
        <f t="shared" si="305"/>
        <v>1.8</v>
      </c>
      <c r="L706" s="420">
        <f t="shared" si="303"/>
        <v>0</v>
      </c>
      <c r="M706" s="421">
        <f t="shared" si="303"/>
        <v>0</v>
      </c>
      <c r="N706" s="34"/>
      <c r="O706" s="406">
        <f>MIN($H706*$K706*(1-$I706),(1-$H706)*$I706*$J706)</f>
        <v>0.375</v>
      </c>
      <c r="P706" s="406">
        <f>$O706/$J706/(1-$H706)</f>
        <v>0.5</v>
      </c>
      <c r="Q706" s="406">
        <f>$O706/$K706/$H706</f>
        <v>0.41666666666666663</v>
      </c>
      <c r="R706" s="406"/>
      <c r="S706" s="406"/>
      <c r="T706" s="408">
        <f t="shared" si="308"/>
        <v>0</v>
      </c>
      <c r="U706" s="408">
        <f t="shared" si="308"/>
        <v>0</v>
      </c>
      <c r="V706" s="408">
        <f t="shared" si="304"/>
        <v>0</v>
      </c>
      <c r="X706" s="415">
        <v>1200</v>
      </c>
      <c r="Y706" s="422">
        <v>0</v>
      </c>
      <c r="Z706" s="423">
        <v>0</v>
      </c>
      <c r="AA706" s="422">
        <v>0</v>
      </c>
      <c r="AB706" s="423">
        <v>0</v>
      </c>
      <c r="AC706" s="422">
        <v>0</v>
      </c>
      <c r="AD706" s="423">
        <v>0</v>
      </c>
    </row>
    <row r="707" spans="1:30" ht="36.75" outlineLevel="1">
      <c r="Y707" s="424" t="s">
        <v>1424</v>
      </c>
      <c r="Z707" s="425"/>
      <c r="AA707" s="425"/>
      <c r="AB707" s="425"/>
      <c r="AC707" s="425"/>
      <c r="AD707" s="425"/>
    </row>
    <row r="709" spans="1:30">
      <c r="A709" s="191" t="s">
        <v>1504</v>
      </c>
    </row>
    <row r="710" spans="1:30" ht="45.75" outlineLevel="1">
      <c r="C710" s="217" t="s">
        <v>1505</v>
      </c>
      <c r="D710" s="217" t="s">
        <v>921</v>
      </c>
      <c r="E710" s="217" t="s">
        <v>578</v>
      </c>
      <c r="F710" s="217" t="s">
        <v>845</v>
      </c>
      <c r="G710" s="217" t="s">
        <v>1506</v>
      </c>
      <c r="H710" s="217" t="s">
        <v>1507</v>
      </c>
      <c r="I710" s="217" t="s">
        <v>1508</v>
      </c>
      <c r="J710" s="217" t="s">
        <v>1509</v>
      </c>
      <c r="K710" s="217" t="s">
        <v>1510</v>
      </c>
      <c r="L710" s="217" t="s">
        <v>1511</v>
      </c>
      <c r="M710" s="217" t="s">
        <v>1512</v>
      </c>
      <c r="N710" s="217" t="s">
        <v>1513</v>
      </c>
    </row>
    <row r="711" spans="1:30" outlineLevel="1">
      <c r="A711" s="107" t="s">
        <v>1123</v>
      </c>
      <c r="B711" t="str">
        <f t="shared" ref="B711:B746" si="309">INDEX(i.Region_Desc,$C711,1)&amp;" "&amp;INDEX(i.GenotypeDesc,$D711,1)&amp;" "&amp;INDEX(i.TOL_Desc,$E711+1,1)</f>
        <v>SWV  Win</v>
      </c>
      <c r="C711">
        <v>1</v>
      </c>
      <c r="D711">
        <v>1</v>
      </c>
      <c r="E711">
        <v>1</v>
      </c>
      <c r="F711">
        <v>1</v>
      </c>
      <c r="G711">
        <v>1</v>
      </c>
      <c r="H711" s="477">
        <f>CHOOSE($D711,3,4,4,5)</f>
        <v>3</v>
      </c>
      <c r="I711" s="477">
        <f>CHOOSE($E711,4,3,2)</f>
        <v>4</v>
      </c>
      <c r="J711" s="477">
        <v>0</v>
      </c>
      <c r="K711" s="477">
        <v>0</v>
      </c>
      <c r="L711" s="477">
        <v>0</v>
      </c>
      <c r="M711" s="477">
        <v>0</v>
      </c>
      <c r="N711" s="477">
        <f>CHOOSE($D711,2,2,2,3)</f>
        <v>2</v>
      </c>
    </row>
    <row r="712" spans="1:30" outlineLevel="1">
      <c r="B712" t="str">
        <f t="shared" si="309"/>
        <v>SWV  Spr</v>
      </c>
      <c r="C712">
        <v>1</v>
      </c>
      <c r="D712">
        <v>1</v>
      </c>
      <c r="E712">
        <v>2</v>
      </c>
      <c r="F712">
        <v>1</v>
      </c>
      <c r="G712">
        <v>1</v>
      </c>
      <c r="H712" s="477">
        <f t="shared" ref="H712:H746" si="310">CHOOSE($D712,3,4,4,5)</f>
        <v>3</v>
      </c>
      <c r="I712" s="477">
        <f t="shared" ref="I712:I746" si="311">CHOOSE($E712,4,3,2)</f>
        <v>3</v>
      </c>
      <c r="J712" s="477">
        <v>0</v>
      </c>
      <c r="K712" s="477">
        <v>0</v>
      </c>
      <c r="L712" s="477">
        <v>0</v>
      </c>
      <c r="M712" s="477">
        <v>0</v>
      </c>
      <c r="N712" s="477">
        <f t="shared" ref="N712:N746" si="312">CHOOSE($D712,2,2,2,3)</f>
        <v>2</v>
      </c>
    </row>
    <row r="713" spans="1:30" outlineLevel="1">
      <c r="B713" t="e">
        <f t="shared" si="309"/>
        <v>#REF!</v>
      </c>
      <c r="C713">
        <v>1</v>
      </c>
      <c r="D713">
        <v>1</v>
      </c>
      <c r="E713">
        <v>3</v>
      </c>
      <c r="F713">
        <v>1</v>
      </c>
      <c r="G713">
        <v>1</v>
      </c>
      <c r="H713" s="477">
        <f t="shared" si="310"/>
        <v>3</v>
      </c>
      <c r="I713" s="477">
        <f t="shared" si="311"/>
        <v>2</v>
      </c>
      <c r="J713" s="477">
        <v>0</v>
      </c>
      <c r="K713" s="477">
        <v>0</v>
      </c>
      <c r="L713" s="477">
        <v>0</v>
      </c>
      <c r="M713" s="477">
        <v>0</v>
      </c>
      <c r="N713" s="477">
        <f t="shared" si="312"/>
        <v>2</v>
      </c>
    </row>
    <row r="714" spans="1:30" outlineLevel="1">
      <c r="A714" t="s">
        <v>1124</v>
      </c>
      <c r="B714" t="str">
        <f t="shared" si="309"/>
        <v>SWV  Win</v>
      </c>
      <c r="C714">
        <v>1</v>
      </c>
      <c r="D714">
        <v>2</v>
      </c>
      <c r="E714">
        <v>1</v>
      </c>
      <c r="F714">
        <v>1</v>
      </c>
      <c r="G714">
        <v>1</v>
      </c>
      <c r="H714" s="477">
        <f t="shared" si="310"/>
        <v>4</v>
      </c>
      <c r="I714" s="477">
        <f t="shared" si="311"/>
        <v>4</v>
      </c>
      <c r="J714" s="477">
        <v>0</v>
      </c>
      <c r="K714" s="477">
        <v>0</v>
      </c>
      <c r="L714" s="477">
        <v>0</v>
      </c>
      <c r="M714" s="477">
        <v>0</v>
      </c>
      <c r="N714" s="477">
        <f t="shared" si="312"/>
        <v>2</v>
      </c>
    </row>
    <row r="715" spans="1:30" outlineLevel="1">
      <c r="B715" t="str">
        <f t="shared" si="309"/>
        <v>SWV  Spr</v>
      </c>
      <c r="C715">
        <v>1</v>
      </c>
      <c r="D715">
        <v>2</v>
      </c>
      <c r="E715">
        <v>2</v>
      </c>
      <c r="F715">
        <v>1</v>
      </c>
      <c r="G715">
        <v>1</v>
      </c>
      <c r="H715" s="477">
        <f t="shared" si="310"/>
        <v>4</v>
      </c>
      <c r="I715" s="477">
        <f t="shared" si="311"/>
        <v>3</v>
      </c>
      <c r="J715" s="477">
        <v>0</v>
      </c>
      <c r="K715" s="477">
        <v>0</v>
      </c>
      <c r="L715" s="477">
        <v>0</v>
      </c>
      <c r="M715" s="477">
        <v>0</v>
      </c>
      <c r="N715" s="477">
        <f t="shared" si="312"/>
        <v>2</v>
      </c>
    </row>
    <row r="716" spans="1:30" outlineLevel="1">
      <c r="B716" t="e">
        <f t="shared" si="309"/>
        <v>#REF!</v>
      </c>
      <c r="C716">
        <v>1</v>
      </c>
      <c r="D716">
        <v>2</v>
      </c>
      <c r="E716">
        <v>3</v>
      </c>
      <c r="F716">
        <v>1</v>
      </c>
      <c r="G716">
        <v>1</v>
      </c>
      <c r="H716" s="477">
        <f t="shared" si="310"/>
        <v>4</v>
      </c>
      <c r="I716" s="477">
        <f t="shared" si="311"/>
        <v>2</v>
      </c>
      <c r="J716" s="477">
        <v>0</v>
      </c>
      <c r="K716" s="477">
        <v>0</v>
      </c>
      <c r="L716" s="477">
        <v>0</v>
      </c>
      <c r="M716" s="477">
        <v>0</v>
      </c>
      <c r="N716" s="477">
        <f t="shared" si="312"/>
        <v>2</v>
      </c>
    </row>
    <row r="717" spans="1:30" outlineLevel="1">
      <c r="A717" t="s">
        <v>1706</v>
      </c>
      <c r="H717" s="477"/>
      <c r="I717" s="477"/>
      <c r="J717" s="477"/>
      <c r="K717" s="477"/>
      <c r="L717" s="477"/>
      <c r="M717" s="477"/>
      <c r="N717" s="477"/>
    </row>
    <row r="718" spans="1:30" outlineLevel="1">
      <c r="H718" s="477"/>
      <c r="I718" s="477"/>
      <c r="J718" s="477"/>
      <c r="K718" s="477"/>
      <c r="L718" s="477"/>
      <c r="M718" s="477"/>
      <c r="N718" s="477"/>
    </row>
    <row r="719" spans="1:30" outlineLevel="1">
      <c r="H719" s="477"/>
      <c r="I719" s="477"/>
      <c r="J719" s="477"/>
      <c r="K719" s="477"/>
      <c r="L719" s="477"/>
      <c r="M719" s="477"/>
      <c r="N719" s="477"/>
    </row>
    <row r="720" spans="1:30" outlineLevel="1">
      <c r="A720" t="s">
        <v>876</v>
      </c>
      <c r="B720" t="str">
        <f t="shared" si="309"/>
        <v>SWV  Win</v>
      </c>
      <c r="C720">
        <v>1</v>
      </c>
      <c r="D720">
        <v>4</v>
      </c>
      <c r="E720">
        <v>1</v>
      </c>
      <c r="F720">
        <v>1</v>
      </c>
      <c r="G720">
        <v>1</v>
      </c>
      <c r="H720" s="477">
        <f t="shared" si="310"/>
        <v>5</v>
      </c>
      <c r="I720" s="477">
        <f t="shared" si="311"/>
        <v>4</v>
      </c>
      <c r="J720" s="477">
        <v>0</v>
      </c>
      <c r="K720" s="477">
        <v>0</v>
      </c>
      <c r="L720" s="477">
        <v>0</v>
      </c>
      <c r="M720" s="477">
        <v>0</v>
      </c>
      <c r="N720" s="477">
        <f t="shared" si="312"/>
        <v>3</v>
      </c>
    </row>
    <row r="721" spans="1:14" outlineLevel="1">
      <c r="B721" t="str">
        <f t="shared" si="309"/>
        <v>SWV  Spr</v>
      </c>
      <c r="C721">
        <v>1</v>
      </c>
      <c r="D721">
        <v>4</v>
      </c>
      <c r="E721">
        <v>2</v>
      </c>
      <c r="F721">
        <v>1</v>
      </c>
      <c r="G721">
        <v>1</v>
      </c>
      <c r="H721" s="477">
        <f t="shared" si="310"/>
        <v>5</v>
      </c>
      <c r="I721" s="477">
        <f t="shared" si="311"/>
        <v>3</v>
      </c>
      <c r="J721" s="477">
        <v>0</v>
      </c>
      <c r="K721" s="477">
        <v>0</v>
      </c>
      <c r="L721" s="477">
        <v>0</v>
      </c>
      <c r="M721" s="477">
        <v>0</v>
      </c>
      <c r="N721" s="477">
        <f t="shared" si="312"/>
        <v>3</v>
      </c>
    </row>
    <row r="722" spans="1:14" outlineLevel="1">
      <c r="A722" s="112"/>
      <c r="B722" t="e">
        <f t="shared" si="309"/>
        <v>#REF!</v>
      </c>
      <c r="C722">
        <v>1</v>
      </c>
      <c r="D722">
        <v>4</v>
      </c>
      <c r="E722">
        <v>3</v>
      </c>
      <c r="F722">
        <v>1</v>
      </c>
      <c r="G722">
        <v>1</v>
      </c>
      <c r="H722" s="477">
        <f t="shared" si="310"/>
        <v>5</v>
      </c>
      <c r="I722" s="477">
        <f t="shared" si="311"/>
        <v>2</v>
      </c>
      <c r="J722" s="477">
        <v>0</v>
      </c>
      <c r="K722" s="477">
        <v>0</v>
      </c>
      <c r="L722" s="477">
        <v>0</v>
      </c>
      <c r="M722" s="477">
        <v>0</v>
      </c>
      <c r="N722" s="477">
        <f t="shared" si="312"/>
        <v>3</v>
      </c>
    </row>
    <row r="723" spans="1:14" outlineLevel="1">
      <c r="A723" s="107" t="s">
        <v>1123</v>
      </c>
      <c r="B723" t="str">
        <f t="shared" si="309"/>
        <v>GSM  Win</v>
      </c>
      <c r="C723">
        <v>2</v>
      </c>
      <c r="D723">
        <v>1</v>
      </c>
      <c r="E723">
        <v>1</v>
      </c>
      <c r="F723">
        <v>1</v>
      </c>
      <c r="G723">
        <v>1</v>
      </c>
      <c r="H723" s="477">
        <f t="shared" si="310"/>
        <v>3</v>
      </c>
      <c r="I723" s="477">
        <f t="shared" si="311"/>
        <v>4</v>
      </c>
      <c r="J723" s="477">
        <v>0</v>
      </c>
      <c r="K723" s="477">
        <v>0</v>
      </c>
      <c r="L723" s="477">
        <v>0</v>
      </c>
      <c r="M723" s="477">
        <v>0</v>
      </c>
      <c r="N723" s="477">
        <f t="shared" si="312"/>
        <v>2</v>
      </c>
    </row>
    <row r="724" spans="1:14" outlineLevel="1">
      <c r="B724" t="str">
        <f t="shared" si="309"/>
        <v>GSM  Spr</v>
      </c>
      <c r="C724">
        <v>2</v>
      </c>
      <c r="D724">
        <v>1</v>
      </c>
      <c r="E724">
        <v>2</v>
      </c>
      <c r="F724">
        <v>1</v>
      </c>
      <c r="G724">
        <v>1</v>
      </c>
      <c r="H724" s="477">
        <f t="shared" si="310"/>
        <v>3</v>
      </c>
      <c r="I724" s="477">
        <f t="shared" si="311"/>
        <v>3</v>
      </c>
      <c r="J724" s="477">
        <v>0</v>
      </c>
      <c r="K724" s="477">
        <v>0</v>
      </c>
      <c r="L724" s="477">
        <v>0</v>
      </c>
      <c r="M724" s="477">
        <v>0</v>
      </c>
      <c r="N724" s="477">
        <f t="shared" si="312"/>
        <v>2</v>
      </c>
    </row>
    <row r="725" spans="1:14" outlineLevel="1">
      <c r="B725" t="e">
        <f t="shared" si="309"/>
        <v>#REF!</v>
      </c>
      <c r="C725">
        <v>2</v>
      </c>
      <c r="D725">
        <v>1</v>
      </c>
      <c r="E725">
        <v>3</v>
      </c>
      <c r="F725">
        <v>1</v>
      </c>
      <c r="G725">
        <v>1</v>
      </c>
      <c r="H725" s="477">
        <f t="shared" si="310"/>
        <v>3</v>
      </c>
      <c r="I725" s="477">
        <f t="shared" si="311"/>
        <v>2</v>
      </c>
      <c r="J725" s="477">
        <v>0</v>
      </c>
      <c r="K725" s="477">
        <v>0</v>
      </c>
      <c r="L725" s="477">
        <v>0</v>
      </c>
      <c r="M725" s="477">
        <v>0</v>
      </c>
      <c r="N725" s="477">
        <f t="shared" si="312"/>
        <v>2</v>
      </c>
    </row>
    <row r="726" spans="1:14" outlineLevel="1">
      <c r="A726" t="s">
        <v>1124</v>
      </c>
      <c r="B726" t="str">
        <f t="shared" si="309"/>
        <v>GSM  Win</v>
      </c>
      <c r="C726">
        <v>2</v>
      </c>
      <c r="D726">
        <v>2</v>
      </c>
      <c r="E726">
        <v>1</v>
      </c>
      <c r="F726">
        <v>1</v>
      </c>
      <c r="G726">
        <v>1</v>
      </c>
      <c r="H726" s="477">
        <f t="shared" si="310"/>
        <v>4</v>
      </c>
      <c r="I726" s="477">
        <f t="shared" si="311"/>
        <v>4</v>
      </c>
      <c r="J726" s="477">
        <v>0</v>
      </c>
      <c r="K726" s="477">
        <v>0</v>
      </c>
      <c r="L726" s="477">
        <v>0</v>
      </c>
      <c r="M726" s="477">
        <v>0</v>
      </c>
      <c r="N726" s="477">
        <f t="shared" si="312"/>
        <v>2</v>
      </c>
    </row>
    <row r="727" spans="1:14" outlineLevel="1">
      <c r="B727" t="str">
        <f t="shared" si="309"/>
        <v>GSM  Spr</v>
      </c>
      <c r="C727">
        <v>2</v>
      </c>
      <c r="D727">
        <v>2</v>
      </c>
      <c r="E727">
        <v>2</v>
      </c>
      <c r="F727">
        <v>1</v>
      </c>
      <c r="G727">
        <v>1</v>
      </c>
      <c r="H727" s="477">
        <f t="shared" si="310"/>
        <v>4</v>
      </c>
      <c r="I727" s="477">
        <f t="shared" si="311"/>
        <v>3</v>
      </c>
      <c r="J727" s="477">
        <v>0</v>
      </c>
      <c r="K727" s="477">
        <v>0</v>
      </c>
      <c r="L727" s="477">
        <v>0</v>
      </c>
      <c r="M727" s="477">
        <v>0</v>
      </c>
      <c r="N727" s="477">
        <f t="shared" si="312"/>
        <v>2</v>
      </c>
    </row>
    <row r="728" spans="1:14" outlineLevel="1">
      <c r="B728" t="e">
        <f t="shared" si="309"/>
        <v>#REF!</v>
      </c>
      <c r="C728">
        <v>2</v>
      </c>
      <c r="D728">
        <v>2</v>
      </c>
      <c r="E728">
        <v>3</v>
      </c>
      <c r="F728">
        <v>1</v>
      </c>
      <c r="G728">
        <v>1</v>
      </c>
      <c r="H728" s="477">
        <f t="shared" si="310"/>
        <v>4</v>
      </c>
      <c r="I728" s="477">
        <f t="shared" si="311"/>
        <v>2</v>
      </c>
      <c r="J728" s="477">
        <v>0</v>
      </c>
      <c r="K728" s="477">
        <v>0</v>
      </c>
      <c r="L728" s="477">
        <v>0</v>
      </c>
      <c r="M728" s="477">
        <v>0</v>
      </c>
      <c r="N728" s="477">
        <f t="shared" si="312"/>
        <v>2</v>
      </c>
    </row>
    <row r="729" spans="1:14" outlineLevel="1">
      <c r="A729" t="s">
        <v>1706</v>
      </c>
      <c r="H729" s="477"/>
      <c r="I729" s="477"/>
      <c r="J729" s="477"/>
      <c r="K729" s="477"/>
      <c r="L729" s="477"/>
      <c r="M729" s="477"/>
      <c r="N729" s="477"/>
    </row>
    <row r="730" spans="1:14" outlineLevel="1">
      <c r="H730" s="477"/>
      <c r="I730" s="477"/>
      <c r="J730" s="477"/>
      <c r="K730" s="477"/>
      <c r="L730" s="477"/>
      <c r="M730" s="477"/>
      <c r="N730" s="477"/>
    </row>
    <row r="731" spans="1:14" outlineLevel="1">
      <c r="H731" s="477"/>
      <c r="I731" s="477"/>
      <c r="J731" s="477"/>
      <c r="K731" s="477"/>
      <c r="L731" s="477"/>
      <c r="M731" s="477"/>
      <c r="N731" s="477"/>
    </row>
    <row r="732" spans="1:14" outlineLevel="1">
      <c r="A732" t="s">
        <v>876</v>
      </c>
      <c r="B732" t="str">
        <f t="shared" si="309"/>
        <v>GSM  Win</v>
      </c>
      <c r="C732">
        <v>2</v>
      </c>
      <c r="D732">
        <v>4</v>
      </c>
      <c r="E732">
        <v>1</v>
      </c>
      <c r="F732">
        <v>1</v>
      </c>
      <c r="G732">
        <v>1</v>
      </c>
      <c r="H732" s="477">
        <f t="shared" si="310"/>
        <v>5</v>
      </c>
      <c r="I732" s="477">
        <f t="shared" si="311"/>
        <v>4</v>
      </c>
      <c r="J732" s="477">
        <v>0</v>
      </c>
      <c r="K732" s="477">
        <v>0</v>
      </c>
      <c r="L732" s="477">
        <v>0</v>
      </c>
      <c r="M732" s="477">
        <v>0</v>
      </c>
      <c r="N732" s="477">
        <f t="shared" si="312"/>
        <v>3</v>
      </c>
    </row>
    <row r="733" spans="1:14" outlineLevel="1">
      <c r="B733" t="str">
        <f t="shared" si="309"/>
        <v>GSM  Spr</v>
      </c>
      <c r="C733">
        <v>2</v>
      </c>
      <c r="D733">
        <v>4</v>
      </c>
      <c r="E733">
        <v>2</v>
      </c>
      <c r="F733">
        <v>1</v>
      </c>
      <c r="G733">
        <v>1</v>
      </c>
      <c r="H733" s="477">
        <f t="shared" si="310"/>
        <v>5</v>
      </c>
      <c r="I733" s="477">
        <f t="shared" si="311"/>
        <v>3</v>
      </c>
      <c r="J733" s="477">
        <v>0</v>
      </c>
      <c r="K733" s="477">
        <v>0</v>
      </c>
      <c r="L733" s="477">
        <v>0</v>
      </c>
      <c r="M733" s="477">
        <v>0</v>
      </c>
      <c r="N733" s="477">
        <f t="shared" si="312"/>
        <v>3</v>
      </c>
    </row>
    <row r="734" spans="1:14" outlineLevel="1">
      <c r="A734" s="112"/>
      <c r="B734" t="e">
        <f t="shared" si="309"/>
        <v>#REF!</v>
      </c>
      <c r="C734">
        <v>2</v>
      </c>
      <c r="D734">
        <v>4</v>
      </c>
      <c r="E734">
        <v>3</v>
      </c>
      <c r="F734">
        <v>1</v>
      </c>
      <c r="G734">
        <v>1</v>
      </c>
      <c r="H734" s="477">
        <f t="shared" si="310"/>
        <v>5</v>
      </c>
      <c r="I734" s="477">
        <f t="shared" si="311"/>
        <v>2</v>
      </c>
      <c r="J734" s="477">
        <v>0</v>
      </c>
      <c r="K734" s="477">
        <v>0</v>
      </c>
      <c r="L734" s="477">
        <v>0</v>
      </c>
      <c r="M734" s="477">
        <v>0</v>
      </c>
      <c r="N734" s="477">
        <f t="shared" si="312"/>
        <v>3</v>
      </c>
    </row>
    <row r="735" spans="1:14" outlineLevel="1">
      <c r="A735" s="107" t="s">
        <v>1123</v>
      </c>
      <c r="B735" t="str">
        <f t="shared" si="309"/>
        <v>CWM  Win</v>
      </c>
      <c r="C735">
        <v>3</v>
      </c>
      <c r="D735">
        <v>1</v>
      </c>
      <c r="E735">
        <v>1</v>
      </c>
      <c r="F735">
        <v>1</v>
      </c>
      <c r="G735">
        <v>1</v>
      </c>
      <c r="H735" s="477">
        <f t="shared" si="310"/>
        <v>3</v>
      </c>
      <c r="I735" s="477">
        <f t="shared" si="311"/>
        <v>4</v>
      </c>
      <c r="J735" s="477">
        <v>0</v>
      </c>
      <c r="K735" s="477">
        <v>0</v>
      </c>
      <c r="L735" s="477">
        <v>0</v>
      </c>
      <c r="M735" s="477">
        <v>0</v>
      </c>
      <c r="N735" s="477">
        <f t="shared" si="312"/>
        <v>2</v>
      </c>
    </row>
    <row r="736" spans="1:14" outlineLevel="1">
      <c r="B736" t="str">
        <f t="shared" si="309"/>
        <v>CWM  Spr</v>
      </c>
      <c r="C736">
        <v>3</v>
      </c>
      <c r="D736">
        <v>1</v>
      </c>
      <c r="E736">
        <v>2</v>
      </c>
      <c r="F736">
        <v>1</v>
      </c>
      <c r="G736">
        <v>1</v>
      </c>
      <c r="H736" s="477">
        <f t="shared" si="310"/>
        <v>3</v>
      </c>
      <c r="I736" s="477">
        <f t="shared" si="311"/>
        <v>3</v>
      </c>
      <c r="J736" s="477">
        <v>0</v>
      </c>
      <c r="K736" s="477">
        <v>0</v>
      </c>
      <c r="L736" s="477">
        <v>0</v>
      </c>
      <c r="M736" s="477">
        <v>0</v>
      </c>
      <c r="N736" s="477">
        <f t="shared" si="312"/>
        <v>2</v>
      </c>
    </row>
    <row r="737" spans="1:14" outlineLevel="1">
      <c r="B737" t="e">
        <f t="shared" si="309"/>
        <v>#REF!</v>
      </c>
      <c r="C737">
        <v>3</v>
      </c>
      <c r="D737">
        <v>1</v>
      </c>
      <c r="E737">
        <v>3</v>
      </c>
      <c r="F737">
        <v>1</v>
      </c>
      <c r="G737">
        <v>1</v>
      </c>
      <c r="H737" s="477">
        <f t="shared" si="310"/>
        <v>3</v>
      </c>
      <c r="I737" s="477">
        <f t="shared" si="311"/>
        <v>2</v>
      </c>
      <c r="J737" s="477">
        <v>0</v>
      </c>
      <c r="K737" s="477">
        <v>0</v>
      </c>
      <c r="L737" s="477">
        <v>0</v>
      </c>
      <c r="M737" s="477">
        <v>0</v>
      </c>
      <c r="N737" s="477">
        <f t="shared" si="312"/>
        <v>2</v>
      </c>
    </row>
    <row r="738" spans="1:14" outlineLevel="1">
      <c r="A738" t="s">
        <v>1124</v>
      </c>
      <c r="B738" t="str">
        <f t="shared" si="309"/>
        <v>CWM  Win</v>
      </c>
      <c r="C738">
        <v>3</v>
      </c>
      <c r="D738">
        <v>2</v>
      </c>
      <c r="E738">
        <v>1</v>
      </c>
      <c r="F738">
        <v>1</v>
      </c>
      <c r="G738">
        <v>1</v>
      </c>
      <c r="H738" s="477">
        <f t="shared" si="310"/>
        <v>4</v>
      </c>
      <c r="I738" s="477">
        <f t="shared" si="311"/>
        <v>4</v>
      </c>
      <c r="J738" s="477">
        <v>0</v>
      </c>
      <c r="K738" s="477">
        <v>0</v>
      </c>
      <c r="L738" s="477">
        <v>0</v>
      </c>
      <c r="M738" s="477">
        <v>0</v>
      </c>
      <c r="N738" s="477">
        <f t="shared" si="312"/>
        <v>2</v>
      </c>
    </row>
    <row r="739" spans="1:14" outlineLevel="1">
      <c r="B739" t="str">
        <f t="shared" si="309"/>
        <v>CWM  Spr</v>
      </c>
      <c r="C739">
        <v>3</v>
      </c>
      <c r="D739">
        <v>2</v>
      </c>
      <c r="E739">
        <v>2</v>
      </c>
      <c r="F739">
        <v>1</v>
      </c>
      <c r="G739">
        <v>1</v>
      </c>
      <c r="H739" s="477">
        <f t="shared" si="310"/>
        <v>4</v>
      </c>
      <c r="I739" s="477">
        <f t="shared" si="311"/>
        <v>3</v>
      </c>
      <c r="J739" s="477">
        <v>0</v>
      </c>
      <c r="K739" s="477">
        <v>0</v>
      </c>
      <c r="L739" s="477">
        <v>0</v>
      </c>
      <c r="M739" s="477">
        <v>0</v>
      </c>
      <c r="N739" s="477">
        <f t="shared" si="312"/>
        <v>2</v>
      </c>
    </row>
    <row r="740" spans="1:14" outlineLevel="1">
      <c r="B740" t="e">
        <f t="shared" si="309"/>
        <v>#REF!</v>
      </c>
      <c r="C740">
        <v>3</v>
      </c>
      <c r="D740">
        <v>2</v>
      </c>
      <c r="E740">
        <v>3</v>
      </c>
      <c r="F740">
        <v>1</v>
      </c>
      <c r="G740">
        <v>1</v>
      </c>
      <c r="H740" s="477">
        <f t="shared" si="310"/>
        <v>4</v>
      </c>
      <c r="I740" s="477">
        <f t="shared" si="311"/>
        <v>2</v>
      </c>
      <c r="J740" s="477">
        <v>0</v>
      </c>
      <c r="K740" s="477">
        <v>0</v>
      </c>
      <c r="L740" s="477">
        <v>0</v>
      </c>
      <c r="M740" s="477">
        <v>0</v>
      </c>
      <c r="N740" s="477">
        <f t="shared" si="312"/>
        <v>2</v>
      </c>
    </row>
    <row r="741" spans="1:14" outlineLevel="1">
      <c r="A741" t="s">
        <v>1706</v>
      </c>
      <c r="H741" s="477"/>
      <c r="I741" s="477"/>
      <c r="J741" s="477"/>
      <c r="K741" s="477"/>
      <c r="L741" s="477"/>
      <c r="M741" s="477"/>
      <c r="N741" s="477"/>
    </row>
    <row r="742" spans="1:14" outlineLevel="1">
      <c r="H742" s="477"/>
      <c r="I742" s="477"/>
      <c r="J742" s="477"/>
      <c r="K742" s="477"/>
      <c r="L742" s="477"/>
      <c r="M742" s="477"/>
      <c r="N742" s="477"/>
    </row>
    <row r="743" spans="1:14" outlineLevel="1">
      <c r="H743" s="477"/>
      <c r="I743" s="477"/>
      <c r="J743" s="477"/>
      <c r="K743" s="477"/>
      <c r="L743" s="477"/>
      <c r="M743" s="477"/>
      <c r="N743" s="477"/>
    </row>
    <row r="744" spans="1:14" outlineLevel="1">
      <c r="A744" t="s">
        <v>876</v>
      </c>
      <c r="B744" t="str">
        <f t="shared" si="309"/>
        <v>CWM  Win</v>
      </c>
      <c r="C744">
        <v>3</v>
      </c>
      <c r="D744">
        <v>4</v>
      </c>
      <c r="E744">
        <v>1</v>
      </c>
      <c r="F744">
        <v>1</v>
      </c>
      <c r="G744">
        <v>1</v>
      </c>
      <c r="H744" s="477">
        <f t="shared" si="310"/>
        <v>5</v>
      </c>
      <c r="I744" s="477">
        <f t="shared" si="311"/>
        <v>4</v>
      </c>
      <c r="J744" s="477">
        <v>0</v>
      </c>
      <c r="K744" s="477">
        <v>0</v>
      </c>
      <c r="L744" s="477">
        <v>0</v>
      </c>
      <c r="M744" s="477">
        <v>0</v>
      </c>
      <c r="N744" s="477">
        <f t="shared" si="312"/>
        <v>3</v>
      </c>
    </row>
    <row r="745" spans="1:14" outlineLevel="1">
      <c r="B745" t="str">
        <f t="shared" si="309"/>
        <v>CWM  Spr</v>
      </c>
      <c r="C745">
        <v>3</v>
      </c>
      <c r="D745">
        <v>4</v>
      </c>
      <c r="E745">
        <v>2</v>
      </c>
      <c r="F745">
        <v>1</v>
      </c>
      <c r="G745">
        <v>1</v>
      </c>
      <c r="H745" s="477">
        <f t="shared" si="310"/>
        <v>5</v>
      </c>
      <c r="I745" s="477">
        <f t="shared" si="311"/>
        <v>3</v>
      </c>
      <c r="J745" s="477">
        <v>0</v>
      </c>
      <c r="K745" s="477">
        <v>0</v>
      </c>
      <c r="L745" s="477">
        <v>0</v>
      </c>
      <c r="M745" s="477">
        <v>0</v>
      </c>
      <c r="N745" s="477">
        <f t="shared" si="312"/>
        <v>3</v>
      </c>
    </row>
    <row r="746" spans="1:14" outlineLevel="1">
      <c r="A746" s="112"/>
      <c r="B746" t="e">
        <f t="shared" si="309"/>
        <v>#REF!</v>
      </c>
      <c r="C746">
        <v>3</v>
      </c>
      <c r="D746">
        <v>4</v>
      </c>
      <c r="E746">
        <v>3</v>
      </c>
      <c r="F746">
        <v>1</v>
      </c>
      <c r="G746">
        <v>1</v>
      </c>
      <c r="H746" s="477">
        <f t="shared" si="310"/>
        <v>5</v>
      </c>
      <c r="I746" s="477">
        <f t="shared" si="311"/>
        <v>2</v>
      </c>
      <c r="J746" s="477">
        <v>0</v>
      </c>
      <c r="K746" s="477">
        <v>0</v>
      </c>
      <c r="L746" s="477">
        <v>0</v>
      </c>
      <c r="M746" s="477">
        <v>0</v>
      </c>
      <c r="N746" s="477">
        <f t="shared" si="312"/>
        <v>3</v>
      </c>
    </row>
  </sheetData>
  <phoneticPr fontId="6" type="noConversion"/>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C5CFD-411F-418F-8C7F-931EC73EBBDA}">
  <sheetPr codeName="Sheet7">
    <outlinePr summaryBelow="0" summaryRight="0"/>
  </sheetPr>
  <dimension ref="A1:GJ746"/>
  <sheetViews>
    <sheetView workbookViewId="0"/>
  </sheetViews>
  <sheetFormatPr defaultRowHeight="15" outlineLevelRow="2"/>
  <cols>
    <col min="2" max="2" width="43.28515625" customWidth="1"/>
    <col min="3" max="3" width="6.28515625" customWidth="1"/>
    <col min="4" max="4" width="7" customWidth="1"/>
    <col min="5" max="10" width="6.28515625" customWidth="1"/>
    <col min="11" max="12" width="7.140625" customWidth="1"/>
    <col min="13" max="124" width="6.28515625" customWidth="1"/>
    <col min="125" max="173" width="6.5703125" customWidth="1"/>
    <col min="174" max="192" width="6.140625" customWidth="1"/>
  </cols>
  <sheetData>
    <row r="1" spans="1:73">
      <c r="B1" t="s">
        <v>376</v>
      </c>
      <c r="H1" t="s">
        <v>621</v>
      </c>
      <c r="I1" s="33"/>
    </row>
    <row r="2" spans="1:73">
      <c r="B2" t="s">
        <v>763</v>
      </c>
    </row>
    <row r="3" spans="1:73">
      <c r="B3" t="s">
        <v>378</v>
      </c>
    </row>
    <row r="4" spans="1:73">
      <c r="A4" t="s">
        <v>578</v>
      </c>
      <c r="B4" t="s">
        <v>975</v>
      </c>
      <c r="C4" s="52">
        <v>3</v>
      </c>
      <c r="D4" s="65" t="str">
        <f>(INDEX(i.TOL_Desc,d.TOL,1)&amp;" ")</f>
        <v xml:space="preserve">Spr </v>
      </c>
    </row>
    <row r="5" spans="1:73">
      <c r="A5" s="191" t="s">
        <v>1155</v>
      </c>
    </row>
    <row r="6" spans="1:73" outlineLevel="1">
      <c r="B6" s="36" t="s">
        <v>948</v>
      </c>
      <c r="C6" s="52">
        <v>2</v>
      </c>
      <c r="D6" s="65" t="str">
        <f>CHOOSE(d.Region,"SWV ","GSM ","CWM ")</f>
        <v xml:space="preserve">GSM </v>
      </c>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BU6" s="65"/>
    </row>
    <row r="7" spans="1:73" outlineLevel="1">
      <c r="B7" s="36"/>
      <c r="C7" s="65"/>
      <c r="D7" s="65"/>
      <c r="E7" s="65"/>
      <c r="F7" s="65"/>
      <c r="G7" s="65"/>
      <c r="H7" s="65"/>
      <c r="I7" s="65"/>
      <c r="J7" s="65"/>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65"/>
      <c r="AP7" s="65"/>
      <c r="BU7" s="65"/>
    </row>
    <row r="8" spans="1:73" ht="17.25" outlineLevel="1" collapsed="1">
      <c r="A8" s="260"/>
      <c r="B8" s="260" t="s">
        <v>971</v>
      </c>
      <c r="C8" s="260">
        <v>1</v>
      </c>
      <c r="D8" s="260">
        <v>2</v>
      </c>
      <c r="E8" s="260">
        <v>3</v>
      </c>
      <c r="F8" s="260">
        <v>1</v>
      </c>
      <c r="G8" s="260">
        <v>2</v>
      </c>
      <c r="H8" s="260">
        <v>3</v>
      </c>
      <c r="I8" s="260">
        <v>1</v>
      </c>
      <c r="J8" s="260">
        <v>2</v>
      </c>
      <c r="K8" s="260">
        <v>3</v>
      </c>
      <c r="L8" s="260">
        <v>1</v>
      </c>
      <c r="M8" s="260">
        <v>2</v>
      </c>
      <c r="N8" s="260">
        <v>3</v>
      </c>
      <c r="O8" s="260">
        <v>1</v>
      </c>
      <c r="P8" s="260">
        <v>2</v>
      </c>
      <c r="Q8" s="260">
        <v>3</v>
      </c>
      <c r="R8" s="260">
        <v>1</v>
      </c>
      <c r="S8" s="260">
        <v>2</v>
      </c>
      <c r="T8" s="260">
        <v>3</v>
      </c>
      <c r="U8" s="284"/>
      <c r="V8" s="284"/>
      <c r="W8" s="284"/>
      <c r="X8" s="284"/>
      <c r="Y8" s="284"/>
      <c r="Z8" s="284"/>
      <c r="AA8" s="284"/>
      <c r="AB8" s="284"/>
      <c r="AC8" s="284"/>
      <c r="AD8" s="284"/>
      <c r="AE8" s="284"/>
      <c r="AF8" s="284"/>
      <c r="AG8" s="284"/>
      <c r="AH8" s="284"/>
      <c r="AI8" s="284"/>
      <c r="AJ8" s="284"/>
      <c r="AK8" s="284"/>
      <c r="AL8" s="284"/>
      <c r="AM8" s="285" t="s">
        <v>950</v>
      </c>
      <c r="AN8" s="285"/>
      <c r="AO8" s="285"/>
      <c r="AP8" s="285" t="s">
        <v>951</v>
      </c>
      <c r="AQ8" s="285"/>
      <c r="AR8" s="285"/>
      <c r="AS8" s="285" t="s">
        <v>952</v>
      </c>
      <c r="AT8" s="285"/>
      <c r="AU8" s="285"/>
    </row>
    <row r="9" spans="1:73" outlineLevel="1" collapsed="1">
      <c r="A9" s="260"/>
      <c r="B9" s="260"/>
      <c r="C9" s="286" t="s">
        <v>972</v>
      </c>
      <c r="D9" s="286" t="s">
        <v>973</v>
      </c>
      <c r="E9" s="286" t="s">
        <v>974</v>
      </c>
      <c r="F9" s="286" t="s">
        <v>972</v>
      </c>
      <c r="G9" s="286" t="s">
        <v>973</v>
      </c>
      <c r="H9" s="286" t="s">
        <v>974</v>
      </c>
      <c r="I9" s="286" t="s">
        <v>972</v>
      </c>
      <c r="J9" s="286" t="s">
        <v>973</v>
      </c>
      <c r="K9" s="286" t="s">
        <v>974</v>
      </c>
      <c r="L9" s="286" t="s">
        <v>972</v>
      </c>
      <c r="M9" s="286" t="s">
        <v>973</v>
      </c>
      <c r="N9" s="286" t="s">
        <v>974</v>
      </c>
      <c r="O9" s="286" t="s">
        <v>972</v>
      </c>
      <c r="P9" s="286" t="s">
        <v>973</v>
      </c>
      <c r="Q9" s="286" t="s">
        <v>974</v>
      </c>
      <c r="R9" s="286" t="s">
        <v>972</v>
      </c>
      <c r="S9" s="286" t="s">
        <v>973</v>
      </c>
      <c r="T9" s="286" t="s">
        <v>974</v>
      </c>
      <c r="U9" s="286" t="s">
        <v>972</v>
      </c>
      <c r="V9" s="286" t="s">
        <v>973</v>
      </c>
      <c r="W9" s="286" t="s">
        <v>974</v>
      </c>
      <c r="X9" s="286" t="s">
        <v>972</v>
      </c>
      <c r="Y9" s="286" t="s">
        <v>973</v>
      </c>
      <c r="Z9" s="286" t="s">
        <v>974</v>
      </c>
      <c r="AA9" s="286" t="s">
        <v>972</v>
      </c>
      <c r="AB9" s="286" t="s">
        <v>973</v>
      </c>
      <c r="AC9" s="286" t="s">
        <v>974</v>
      </c>
      <c r="AD9" s="286" t="s">
        <v>972</v>
      </c>
      <c r="AE9" s="286" t="s">
        <v>973</v>
      </c>
      <c r="AF9" s="286" t="s">
        <v>974</v>
      </c>
      <c r="AG9" s="286" t="s">
        <v>972</v>
      </c>
      <c r="AH9" s="286" t="s">
        <v>973</v>
      </c>
      <c r="AI9" s="286" t="s">
        <v>974</v>
      </c>
      <c r="AJ9" s="286" t="s">
        <v>972</v>
      </c>
      <c r="AK9" s="286" t="s">
        <v>973</v>
      </c>
      <c r="AL9" s="286" t="s">
        <v>974</v>
      </c>
      <c r="AM9" s="286" t="s">
        <v>972</v>
      </c>
      <c r="AN9" s="286" t="s">
        <v>973</v>
      </c>
      <c r="AO9" s="286" t="s">
        <v>974</v>
      </c>
      <c r="AP9" s="286" t="s">
        <v>972</v>
      </c>
      <c r="AQ9" s="286" t="s">
        <v>973</v>
      </c>
      <c r="AR9" s="286" t="s">
        <v>974</v>
      </c>
      <c r="AS9" s="286" t="s">
        <v>972</v>
      </c>
      <c r="AT9" s="286" t="s">
        <v>973</v>
      </c>
      <c r="AU9" s="286" t="s">
        <v>974</v>
      </c>
    </row>
    <row r="10" spans="1:73" outlineLevel="1">
      <c r="A10" s="260"/>
      <c r="B10" s="260" t="s">
        <v>1154</v>
      </c>
      <c r="C10" s="286">
        <v>1</v>
      </c>
      <c r="D10" s="286">
        <v>1</v>
      </c>
      <c r="E10" s="286">
        <v>1</v>
      </c>
      <c r="F10" s="286">
        <v>2</v>
      </c>
      <c r="G10" s="286">
        <v>2</v>
      </c>
      <c r="H10" s="286">
        <v>2</v>
      </c>
      <c r="I10" s="286">
        <v>3</v>
      </c>
      <c r="J10" s="286">
        <v>3</v>
      </c>
      <c r="K10" s="286">
        <v>3</v>
      </c>
      <c r="L10" s="286">
        <v>4</v>
      </c>
      <c r="M10" s="286">
        <v>4</v>
      </c>
      <c r="N10" s="286">
        <v>4</v>
      </c>
      <c r="O10" s="286">
        <v>5</v>
      </c>
      <c r="P10" s="286">
        <v>5</v>
      </c>
      <c r="Q10" s="286">
        <v>5</v>
      </c>
      <c r="R10" s="286">
        <v>6</v>
      </c>
      <c r="S10" s="286">
        <v>6</v>
      </c>
      <c r="T10" s="286">
        <v>6</v>
      </c>
      <c r="U10" s="260"/>
      <c r="V10" s="260"/>
      <c r="W10" s="260"/>
      <c r="X10" s="260"/>
      <c r="Y10" s="260"/>
      <c r="Z10" s="260"/>
      <c r="AA10" s="260"/>
      <c r="AB10" s="260"/>
      <c r="AC10" s="260"/>
      <c r="AD10" s="260"/>
      <c r="AE10" s="260"/>
      <c r="AF10" s="260"/>
      <c r="AG10" s="260"/>
      <c r="AH10" s="260"/>
      <c r="AI10" s="260"/>
      <c r="AJ10" s="260"/>
      <c r="AK10" s="260"/>
      <c r="AL10" s="260"/>
      <c r="AM10" s="279"/>
      <c r="AN10" s="279"/>
      <c r="AO10" s="279"/>
      <c r="AP10" s="279">
        <v>43600</v>
      </c>
      <c r="AQ10" s="279">
        <v>43634</v>
      </c>
      <c r="AR10" s="279">
        <v>43669</v>
      </c>
      <c r="AS10" s="279"/>
      <c r="AT10" s="279"/>
      <c r="AU10" s="279"/>
    </row>
    <row r="11" spans="1:73" outlineLevel="1" collapsed="1">
      <c r="A11" s="260">
        <v>1</v>
      </c>
      <c r="B11" s="281" t="s">
        <v>966</v>
      </c>
      <c r="C11" s="282">
        <f t="shared" ref="C11:N16" si="0">INDEX($AM11:$AU11,1,C$8+(d.Region-1)*3)+INDEX(i.AgeJ,C$10,1)/7</f>
        <v>35</v>
      </c>
      <c r="D11" s="282">
        <f t="shared" si="0"/>
        <v>39</v>
      </c>
      <c r="E11" s="282">
        <f t="shared" si="0"/>
        <v>43</v>
      </c>
      <c r="F11" s="282">
        <f t="shared" si="0"/>
        <v>37</v>
      </c>
      <c r="G11" s="282">
        <f t="shared" si="0"/>
        <v>41</v>
      </c>
      <c r="H11" s="282">
        <f t="shared" si="0"/>
        <v>45</v>
      </c>
      <c r="I11" s="282">
        <f t="shared" si="0"/>
        <v>40</v>
      </c>
      <c r="J11" s="282">
        <f t="shared" si="0"/>
        <v>44</v>
      </c>
      <c r="K11" s="282">
        <f t="shared" si="0"/>
        <v>48</v>
      </c>
      <c r="L11" s="282">
        <f t="shared" si="0"/>
        <v>42</v>
      </c>
      <c r="M11" s="282">
        <f t="shared" si="0"/>
        <v>46</v>
      </c>
      <c r="N11" s="282">
        <f t="shared" si="0"/>
        <v>50</v>
      </c>
      <c r="O11" s="282">
        <f>INDEX($AM11:$AU11,1,O$8+(d.Region-1)*3)</f>
        <v>35</v>
      </c>
      <c r="P11" s="282">
        <f>INDEX($AM11:$AU11,1,P$8+(d.Region-1)*3)</f>
        <v>39</v>
      </c>
      <c r="Q11" s="282">
        <f>INDEX($AM11:$AU11,1,Q$8+(d.Region-1)*3)</f>
        <v>43</v>
      </c>
      <c r="R11" s="282">
        <f t="shared" ref="R11:T16" si="1">INDEX($AM11:$AU11,1,R$8+(d.Region-1)*3)+INDEX(i.AgeJ,R$10,1)/7</f>
        <v>35</v>
      </c>
      <c r="S11" s="282">
        <f t="shared" si="1"/>
        <v>39</v>
      </c>
      <c r="T11" s="282">
        <f t="shared" si="1"/>
        <v>43</v>
      </c>
      <c r="U11" s="260"/>
      <c r="V11" s="260"/>
      <c r="W11" s="260"/>
      <c r="X11" s="260"/>
      <c r="Y11" s="260"/>
      <c r="Z11" s="260"/>
      <c r="AA11" s="260"/>
      <c r="AB11" s="260"/>
      <c r="AC11" s="260"/>
      <c r="AD11" s="260"/>
      <c r="AE11" s="260"/>
      <c r="AF11" s="260"/>
      <c r="AG11" s="260" t="str">
        <f t="shared" ref="AG11:AI12" si="2">O11&amp;":"&amp;O11+1</f>
        <v>35:36</v>
      </c>
      <c r="AH11" s="260" t="str">
        <f t="shared" si="2"/>
        <v>39:40</v>
      </c>
      <c r="AI11" s="260" t="str">
        <f t="shared" si="2"/>
        <v>43:44</v>
      </c>
      <c r="AJ11" s="260"/>
      <c r="AK11" s="260"/>
      <c r="AL11" s="260"/>
      <c r="AM11" s="280">
        <v>36</v>
      </c>
      <c r="AN11" s="280">
        <v>40</v>
      </c>
      <c r="AO11" s="280">
        <v>44</v>
      </c>
      <c r="AP11" s="280">
        <v>35</v>
      </c>
      <c r="AQ11" s="280">
        <v>39</v>
      </c>
      <c r="AR11" s="280">
        <v>43</v>
      </c>
      <c r="AS11" s="280">
        <v>34</v>
      </c>
      <c r="AT11" s="280">
        <v>38</v>
      </c>
      <c r="AU11" s="280">
        <v>42</v>
      </c>
    </row>
    <row r="12" spans="1:73" outlineLevel="1" collapsed="1">
      <c r="A12" s="260">
        <v>2</v>
      </c>
      <c r="B12" s="281" t="s">
        <v>967</v>
      </c>
      <c r="C12" s="282">
        <f t="shared" si="0"/>
        <v>55</v>
      </c>
      <c r="D12" s="282">
        <f t="shared" si="0"/>
        <v>59</v>
      </c>
      <c r="E12" s="282">
        <f t="shared" si="0"/>
        <v>63</v>
      </c>
      <c r="F12" s="282">
        <f t="shared" si="0"/>
        <v>57</v>
      </c>
      <c r="G12" s="282">
        <f t="shared" si="0"/>
        <v>61</v>
      </c>
      <c r="H12" s="282">
        <f t="shared" si="0"/>
        <v>65</v>
      </c>
      <c r="I12" s="282">
        <f t="shared" si="0"/>
        <v>60</v>
      </c>
      <c r="J12" s="282">
        <f t="shared" si="0"/>
        <v>64</v>
      </c>
      <c r="K12" s="282">
        <f t="shared" si="0"/>
        <v>68</v>
      </c>
      <c r="L12" s="282">
        <f t="shared" si="0"/>
        <v>62</v>
      </c>
      <c r="M12" s="282">
        <f t="shared" si="0"/>
        <v>66</v>
      </c>
      <c r="N12" s="282">
        <f t="shared" si="0"/>
        <v>70</v>
      </c>
      <c r="O12" s="282">
        <f t="shared" ref="O12:Q16" si="3">INDEX($AM12:$AU12,1,O$8+(d.Region-1)*3)+INDEX(i.AgeJ,O$10,1)/7</f>
        <v>64</v>
      </c>
      <c r="P12" s="282">
        <f t="shared" si="3"/>
        <v>68</v>
      </c>
      <c r="Q12" s="282">
        <f t="shared" si="3"/>
        <v>72</v>
      </c>
      <c r="R12" s="282">
        <f t="shared" si="1"/>
        <v>55</v>
      </c>
      <c r="S12" s="282">
        <f t="shared" si="1"/>
        <v>59</v>
      </c>
      <c r="T12" s="282">
        <f t="shared" si="1"/>
        <v>63</v>
      </c>
      <c r="U12" s="260"/>
      <c r="V12" s="260"/>
      <c r="W12" s="260"/>
      <c r="X12" s="260"/>
      <c r="Y12" s="260"/>
      <c r="Z12" s="260"/>
      <c r="AA12" s="260"/>
      <c r="AB12" s="260"/>
      <c r="AC12" s="260"/>
      <c r="AD12" s="260"/>
      <c r="AE12" s="260"/>
      <c r="AF12" s="260"/>
      <c r="AG12" s="260" t="str">
        <f t="shared" si="2"/>
        <v>64:65</v>
      </c>
      <c r="AH12" s="260" t="str">
        <f t="shared" si="2"/>
        <v>68:69</v>
      </c>
      <c r="AI12" s="260" t="str">
        <f t="shared" si="2"/>
        <v>72:73</v>
      </c>
      <c r="AJ12" s="260"/>
      <c r="AK12" s="260"/>
      <c r="AL12" s="260"/>
      <c r="AM12" s="280">
        <f>INT(AM15-(150/7))</f>
        <v>56</v>
      </c>
      <c r="AN12" s="280">
        <f t="shared" ref="AN12:AU12" si="4">INT(AN15-(150/7))</f>
        <v>60</v>
      </c>
      <c r="AO12" s="280">
        <f t="shared" si="4"/>
        <v>64</v>
      </c>
      <c r="AP12" s="280">
        <f t="shared" si="4"/>
        <v>55</v>
      </c>
      <c r="AQ12" s="280">
        <f t="shared" si="4"/>
        <v>59</v>
      </c>
      <c r="AR12" s="280">
        <f t="shared" si="4"/>
        <v>63</v>
      </c>
      <c r="AS12" s="280">
        <f t="shared" si="4"/>
        <v>54</v>
      </c>
      <c r="AT12" s="280">
        <f t="shared" si="4"/>
        <v>58</v>
      </c>
      <c r="AU12" s="280">
        <f t="shared" si="4"/>
        <v>62</v>
      </c>
    </row>
    <row r="13" spans="1:73" outlineLevel="1" collapsed="1">
      <c r="A13" s="260">
        <v>3</v>
      </c>
      <c r="B13" s="281" t="s">
        <v>977</v>
      </c>
      <c r="C13" s="282">
        <f t="shared" si="0"/>
        <v>60</v>
      </c>
      <c r="D13" s="282">
        <f t="shared" si="0"/>
        <v>64</v>
      </c>
      <c r="E13" s="282">
        <f t="shared" si="0"/>
        <v>68</v>
      </c>
      <c r="F13" s="282">
        <f t="shared" si="0"/>
        <v>62</v>
      </c>
      <c r="G13" s="282">
        <f t="shared" si="0"/>
        <v>66</v>
      </c>
      <c r="H13" s="282">
        <f t="shared" si="0"/>
        <v>70</v>
      </c>
      <c r="I13" s="282">
        <f t="shared" si="0"/>
        <v>65</v>
      </c>
      <c r="J13" s="282">
        <f t="shared" si="0"/>
        <v>69</v>
      </c>
      <c r="K13" s="282">
        <f t="shared" si="0"/>
        <v>73</v>
      </c>
      <c r="L13" s="282">
        <f t="shared" si="0"/>
        <v>67</v>
      </c>
      <c r="M13" s="282">
        <f t="shared" si="0"/>
        <v>71</v>
      </c>
      <c r="N13" s="282">
        <f t="shared" si="0"/>
        <v>75</v>
      </c>
      <c r="O13" s="282">
        <f t="shared" si="3"/>
        <v>69</v>
      </c>
      <c r="P13" s="282">
        <f t="shared" si="3"/>
        <v>73</v>
      </c>
      <c r="Q13" s="282">
        <f t="shared" si="3"/>
        <v>77</v>
      </c>
      <c r="R13" s="282">
        <f t="shared" si="1"/>
        <v>60</v>
      </c>
      <c r="S13" s="282">
        <f t="shared" si="1"/>
        <v>64</v>
      </c>
      <c r="T13" s="282">
        <f t="shared" si="1"/>
        <v>68</v>
      </c>
      <c r="U13" s="260"/>
      <c r="V13" s="260"/>
      <c r="W13" s="260"/>
      <c r="X13" s="260"/>
      <c r="Y13" s="260"/>
      <c r="Z13" s="260"/>
      <c r="AA13" s="260"/>
      <c r="AB13" s="260"/>
      <c r="AC13" s="260"/>
      <c r="AD13" s="260"/>
      <c r="AE13" s="260"/>
      <c r="AF13" s="260"/>
      <c r="AG13" s="260"/>
      <c r="AH13" s="260"/>
      <c r="AI13" s="260"/>
      <c r="AJ13" s="260"/>
      <c r="AK13" s="260"/>
      <c r="AL13" s="260"/>
      <c r="AM13" s="280">
        <f>AM12+5</f>
        <v>61</v>
      </c>
      <c r="AN13" s="280">
        <f t="shared" ref="AN13:AU13" si="5">AN12+5</f>
        <v>65</v>
      </c>
      <c r="AO13" s="280">
        <f t="shared" si="5"/>
        <v>69</v>
      </c>
      <c r="AP13" s="280">
        <f t="shared" si="5"/>
        <v>60</v>
      </c>
      <c r="AQ13" s="280">
        <f t="shared" si="5"/>
        <v>64</v>
      </c>
      <c r="AR13" s="280">
        <f t="shared" si="5"/>
        <v>68</v>
      </c>
      <c r="AS13" s="280">
        <f t="shared" si="5"/>
        <v>59</v>
      </c>
      <c r="AT13" s="280">
        <f t="shared" si="5"/>
        <v>63</v>
      </c>
      <c r="AU13" s="280">
        <f t="shared" si="5"/>
        <v>67</v>
      </c>
    </row>
    <row r="14" spans="1:73" outlineLevel="1">
      <c r="A14" s="260">
        <v>4</v>
      </c>
      <c r="B14" s="281" t="s">
        <v>1148</v>
      </c>
      <c r="C14" s="282">
        <f t="shared" si="0"/>
        <v>0</v>
      </c>
      <c r="D14" s="282">
        <f t="shared" si="0"/>
        <v>0</v>
      </c>
      <c r="E14" s="282">
        <f t="shared" si="0"/>
        <v>0</v>
      </c>
      <c r="F14" s="282">
        <f t="shared" si="0"/>
        <v>2</v>
      </c>
      <c r="G14" s="282">
        <f t="shared" si="0"/>
        <v>2</v>
      </c>
      <c r="H14" s="282">
        <f t="shared" si="0"/>
        <v>2</v>
      </c>
      <c r="I14" s="282">
        <f t="shared" si="0"/>
        <v>5</v>
      </c>
      <c r="J14" s="282">
        <f t="shared" si="0"/>
        <v>5</v>
      </c>
      <c r="K14" s="282">
        <f t="shared" si="0"/>
        <v>5</v>
      </c>
      <c r="L14" s="282">
        <f t="shared" si="0"/>
        <v>7</v>
      </c>
      <c r="M14" s="282">
        <f t="shared" si="0"/>
        <v>7</v>
      </c>
      <c r="N14" s="282">
        <f t="shared" si="0"/>
        <v>7</v>
      </c>
      <c r="O14" s="282">
        <f t="shared" si="3"/>
        <v>9</v>
      </c>
      <c r="P14" s="282">
        <f t="shared" si="3"/>
        <v>9</v>
      </c>
      <c r="Q14" s="282">
        <f t="shared" si="3"/>
        <v>9</v>
      </c>
      <c r="R14" s="282">
        <f t="shared" si="1"/>
        <v>0</v>
      </c>
      <c r="S14" s="282">
        <f t="shared" si="1"/>
        <v>0</v>
      </c>
      <c r="T14" s="282">
        <f t="shared" si="1"/>
        <v>0</v>
      </c>
      <c r="U14" s="260"/>
      <c r="V14" s="260"/>
      <c r="W14" s="260"/>
      <c r="X14" s="260"/>
      <c r="Y14" s="260"/>
      <c r="Z14" s="260"/>
      <c r="AA14" s="260"/>
      <c r="AB14" s="260"/>
      <c r="AC14" s="260"/>
      <c r="AD14" s="260"/>
      <c r="AE14" s="260"/>
      <c r="AF14" s="260"/>
      <c r="AG14" s="260"/>
      <c r="AH14" s="260"/>
      <c r="AI14" s="260"/>
      <c r="AJ14" s="260"/>
      <c r="AK14" s="260"/>
      <c r="AL14" s="260"/>
      <c r="AM14" s="280"/>
      <c r="AN14" s="280"/>
      <c r="AO14" s="280"/>
      <c r="AP14" s="280"/>
      <c r="AQ14" s="280"/>
      <c r="AR14" s="280"/>
      <c r="AS14" s="280"/>
      <c r="AT14" s="280"/>
      <c r="AU14" s="280"/>
    </row>
    <row r="15" spans="1:73" outlineLevel="1" collapsed="1">
      <c r="A15" s="260">
        <v>5</v>
      </c>
      <c r="B15" s="281" t="s">
        <v>968</v>
      </c>
      <c r="C15" s="282">
        <f t="shared" si="0"/>
        <v>77</v>
      </c>
      <c r="D15" s="282">
        <f t="shared" si="0"/>
        <v>81</v>
      </c>
      <c r="E15" s="282">
        <f t="shared" si="0"/>
        <v>85</v>
      </c>
      <c r="F15" s="282">
        <f t="shared" si="0"/>
        <v>79</v>
      </c>
      <c r="G15" s="282">
        <f t="shared" si="0"/>
        <v>83</v>
      </c>
      <c r="H15" s="282">
        <f t="shared" si="0"/>
        <v>87</v>
      </c>
      <c r="I15" s="282">
        <f t="shared" si="0"/>
        <v>82</v>
      </c>
      <c r="J15" s="282">
        <f t="shared" si="0"/>
        <v>86</v>
      </c>
      <c r="K15" s="282">
        <f t="shared" si="0"/>
        <v>90</v>
      </c>
      <c r="L15" s="282">
        <f t="shared" si="0"/>
        <v>84</v>
      </c>
      <c r="M15" s="282">
        <f t="shared" si="0"/>
        <v>88</v>
      </c>
      <c r="N15" s="282">
        <f t="shared" si="0"/>
        <v>92</v>
      </c>
      <c r="O15" s="282">
        <f t="shared" si="3"/>
        <v>86</v>
      </c>
      <c r="P15" s="282">
        <f t="shared" si="3"/>
        <v>90</v>
      </c>
      <c r="Q15" s="282">
        <f t="shared" si="3"/>
        <v>94</v>
      </c>
      <c r="R15" s="282">
        <f t="shared" si="1"/>
        <v>77</v>
      </c>
      <c r="S15" s="282">
        <f t="shared" si="1"/>
        <v>81</v>
      </c>
      <c r="T15" s="282">
        <f t="shared" si="1"/>
        <v>85</v>
      </c>
      <c r="U15" s="260"/>
      <c r="V15" s="260"/>
      <c r="W15" s="260"/>
      <c r="X15" s="260"/>
      <c r="Y15" s="260"/>
      <c r="Z15" s="260"/>
      <c r="AA15" s="260"/>
      <c r="AB15" s="260"/>
      <c r="AC15" s="260"/>
      <c r="AD15" s="260"/>
      <c r="AE15" s="260"/>
      <c r="AF15" s="260"/>
      <c r="AG15" s="260"/>
      <c r="AH15" s="260"/>
      <c r="AI15" s="260"/>
      <c r="AJ15" s="260"/>
      <c r="AK15" s="260"/>
      <c r="AL15" s="260"/>
      <c r="AM15" s="280">
        <f>AM11-10+52</f>
        <v>78</v>
      </c>
      <c r="AN15" s="280">
        <f t="shared" ref="AN15:AU15" si="6">AN11-10+52</f>
        <v>82</v>
      </c>
      <c r="AO15" s="280">
        <f t="shared" si="6"/>
        <v>86</v>
      </c>
      <c r="AP15" s="280">
        <f t="shared" si="6"/>
        <v>77</v>
      </c>
      <c r="AQ15" s="280">
        <f t="shared" si="6"/>
        <v>81</v>
      </c>
      <c r="AR15" s="280">
        <f t="shared" si="6"/>
        <v>85</v>
      </c>
      <c r="AS15" s="280">
        <f t="shared" si="6"/>
        <v>76</v>
      </c>
      <c r="AT15" s="280">
        <f t="shared" si="6"/>
        <v>80</v>
      </c>
      <c r="AU15" s="280">
        <f t="shared" si="6"/>
        <v>84</v>
      </c>
    </row>
    <row r="16" spans="1:73" outlineLevel="1" collapsed="1">
      <c r="A16" s="260">
        <v>6</v>
      </c>
      <c r="B16" s="281" t="s">
        <v>969</v>
      </c>
      <c r="C16" s="282">
        <f t="shared" si="0"/>
        <v>87</v>
      </c>
      <c r="D16" s="282">
        <f t="shared" si="0"/>
        <v>91</v>
      </c>
      <c r="E16" s="282">
        <f t="shared" si="0"/>
        <v>95</v>
      </c>
      <c r="F16" s="282">
        <f t="shared" si="0"/>
        <v>89</v>
      </c>
      <c r="G16" s="282">
        <f t="shared" si="0"/>
        <v>93</v>
      </c>
      <c r="H16" s="282">
        <f t="shared" si="0"/>
        <v>97</v>
      </c>
      <c r="I16" s="282">
        <f t="shared" si="0"/>
        <v>92</v>
      </c>
      <c r="J16" s="282">
        <f t="shared" si="0"/>
        <v>96</v>
      </c>
      <c r="K16" s="282">
        <f t="shared" si="0"/>
        <v>100</v>
      </c>
      <c r="L16" s="282">
        <f t="shared" si="0"/>
        <v>94</v>
      </c>
      <c r="M16" s="282">
        <f t="shared" si="0"/>
        <v>98</v>
      </c>
      <c r="N16" s="282">
        <f t="shared" si="0"/>
        <v>102</v>
      </c>
      <c r="O16" s="282">
        <f t="shared" si="3"/>
        <v>96</v>
      </c>
      <c r="P16" s="282">
        <f t="shared" si="3"/>
        <v>100</v>
      </c>
      <c r="Q16" s="282">
        <f t="shared" si="3"/>
        <v>104</v>
      </c>
      <c r="R16" s="282">
        <f t="shared" si="1"/>
        <v>87</v>
      </c>
      <c r="S16" s="282">
        <f t="shared" si="1"/>
        <v>91</v>
      </c>
      <c r="T16" s="282">
        <f t="shared" si="1"/>
        <v>95</v>
      </c>
      <c r="U16" s="260"/>
      <c r="V16" s="260"/>
      <c r="W16" s="260"/>
      <c r="X16" s="260"/>
      <c r="Y16" s="260"/>
      <c r="Z16" s="260"/>
      <c r="AA16" s="260"/>
      <c r="AB16" s="260"/>
      <c r="AC16" s="260"/>
      <c r="AD16" s="260"/>
      <c r="AE16" s="260"/>
      <c r="AF16" s="260"/>
      <c r="AG16" s="260"/>
      <c r="AH16" s="260"/>
      <c r="AI16" s="260"/>
      <c r="AJ16" s="260"/>
      <c r="AK16" s="260"/>
      <c r="AL16" s="260"/>
      <c r="AM16" s="280">
        <f>AM15+10</f>
        <v>88</v>
      </c>
      <c r="AN16" s="280">
        <f t="shared" ref="AN16:AU16" si="7">AN15+10</f>
        <v>92</v>
      </c>
      <c r="AO16" s="280">
        <f t="shared" si="7"/>
        <v>96</v>
      </c>
      <c r="AP16" s="280">
        <f t="shared" si="7"/>
        <v>87</v>
      </c>
      <c r="AQ16" s="280">
        <f t="shared" si="7"/>
        <v>91</v>
      </c>
      <c r="AR16" s="280">
        <f t="shared" si="7"/>
        <v>95</v>
      </c>
      <c r="AS16" s="280">
        <f t="shared" si="7"/>
        <v>86</v>
      </c>
      <c r="AT16" s="280">
        <f t="shared" si="7"/>
        <v>90</v>
      </c>
      <c r="AU16" s="280">
        <f t="shared" si="7"/>
        <v>94</v>
      </c>
    </row>
    <row r="17" spans="1:69" outlineLevel="1" collapsed="1">
      <c r="A17" s="260">
        <v>7</v>
      </c>
      <c r="B17" s="281" t="s">
        <v>970</v>
      </c>
      <c r="C17" s="283">
        <f t="shared" ref="C17:T17" si="8">INDEX($AM17:$AU17,1,C$8+(d.Region-1)*3)</f>
        <v>129</v>
      </c>
      <c r="D17" s="283">
        <f t="shared" si="8"/>
        <v>133</v>
      </c>
      <c r="E17" s="283">
        <f t="shared" si="8"/>
        <v>137</v>
      </c>
      <c r="F17" s="283">
        <f t="shared" si="8"/>
        <v>129</v>
      </c>
      <c r="G17" s="283">
        <f t="shared" si="8"/>
        <v>133</v>
      </c>
      <c r="H17" s="283">
        <f t="shared" si="8"/>
        <v>137</v>
      </c>
      <c r="I17" s="283">
        <f t="shared" si="8"/>
        <v>129</v>
      </c>
      <c r="J17" s="283">
        <f t="shared" si="8"/>
        <v>133</v>
      </c>
      <c r="K17" s="283">
        <f t="shared" si="8"/>
        <v>137</v>
      </c>
      <c r="L17" s="283">
        <f t="shared" si="8"/>
        <v>129</v>
      </c>
      <c r="M17" s="283">
        <f t="shared" si="8"/>
        <v>133</v>
      </c>
      <c r="N17" s="283">
        <f t="shared" si="8"/>
        <v>137</v>
      </c>
      <c r="O17" s="283">
        <f t="shared" si="8"/>
        <v>129</v>
      </c>
      <c r="P17" s="283">
        <f t="shared" si="8"/>
        <v>133</v>
      </c>
      <c r="Q17" s="283">
        <f t="shared" si="8"/>
        <v>137</v>
      </c>
      <c r="R17" s="283">
        <f t="shared" si="8"/>
        <v>129</v>
      </c>
      <c r="S17" s="283">
        <f t="shared" si="8"/>
        <v>133</v>
      </c>
      <c r="T17" s="283">
        <f t="shared" si="8"/>
        <v>137</v>
      </c>
      <c r="U17" s="260"/>
      <c r="V17" s="260"/>
      <c r="W17" s="260"/>
      <c r="X17" s="260"/>
      <c r="Y17" s="260"/>
      <c r="Z17" s="260"/>
      <c r="AA17" s="260"/>
      <c r="AB17" s="260"/>
      <c r="AC17" s="260"/>
      <c r="AD17" s="260"/>
      <c r="AE17" s="260"/>
      <c r="AF17" s="260"/>
      <c r="AG17" s="260"/>
      <c r="AH17" s="260"/>
      <c r="AI17" s="260"/>
      <c r="AJ17" s="260"/>
      <c r="AK17" s="260"/>
      <c r="AL17" s="260"/>
      <c r="AM17" s="280">
        <f>AM15+52</f>
        <v>130</v>
      </c>
      <c r="AN17" s="280">
        <f t="shared" ref="AN17:AU17" si="9">AN15+52</f>
        <v>134</v>
      </c>
      <c r="AO17" s="280">
        <f t="shared" si="9"/>
        <v>138</v>
      </c>
      <c r="AP17" s="280">
        <f t="shared" si="9"/>
        <v>129</v>
      </c>
      <c r="AQ17" s="280">
        <f t="shared" si="9"/>
        <v>133</v>
      </c>
      <c r="AR17" s="280">
        <f t="shared" si="9"/>
        <v>137</v>
      </c>
      <c r="AS17" s="280">
        <f t="shared" si="9"/>
        <v>128</v>
      </c>
      <c r="AT17" s="280">
        <f t="shared" si="9"/>
        <v>132</v>
      </c>
      <c r="AU17" s="280">
        <f t="shared" si="9"/>
        <v>136</v>
      </c>
    </row>
    <row r="18" spans="1:69" s="260" customFormat="1" outlineLevel="1">
      <c r="A18" s="260">
        <f t="shared" ref="A18:A37" si="10">A17+1</f>
        <v>8</v>
      </c>
      <c r="B18" s="281" t="s">
        <v>1726</v>
      </c>
      <c r="C18" s="282" t="e">
        <f t="shared" ref="C18:E32" si="11">INDEX($AM18:$AU18,1,C$8+(d.Region-1)*3)+INDEX(i.AgeJ,C$10,1)/7</f>
        <v>#DIV/0!</v>
      </c>
      <c r="D18" s="282" t="e">
        <f t="shared" si="11"/>
        <v>#DIV/0!</v>
      </c>
      <c r="E18" s="282" t="e">
        <f t="shared" si="11"/>
        <v>#DIV/0!</v>
      </c>
      <c r="F18" s="282"/>
      <c r="G18" s="282"/>
      <c r="H18" s="282"/>
      <c r="I18" s="282"/>
      <c r="J18" s="282"/>
      <c r="K18" s="282"/>
      <c r="L18" s="282"/>
      <c r="M18" s="282"/>
      <c r="N18" s="282"/>
      <c r="O18" s="282"/>
      <c r="P18" s="282"/>
      <c r="Q18" s="282"/>
      <c r="R18" s="282"/>
      <c r="S18" s="282"/>
      <c r="T18" s="282"/>
      <c r="U18" s="547" t="e">
        <f t="shared" ref="U18:W33" si="12">C18&amp;":"&amp;C18+1</f>
        <v>#DIV/0!</v>
      </c>
      <c r="V18" s="547" t="e">
        <f t="shared" si="12"/>
        <v>#DIV/0!</v>
      </c>
      <c r="W18" s="547" t="e">
        <f t="shared" si="12"/>
        <v>#DIV/0!</v>
      </c>
      <c r="X18" s="547"/>
      <c r="Y18" s="547"/>
      <c r="Z18" s="547"/>
      <c r="AA18" s="547"/>
      <c r="AB18" s="547"/>
      <c r="AC18" s="547"/>
      <c r="AD18" s="547"/>
      <c r="AE18" s="547"/>
      <c r="AF18" s="547"/>
      <c r="AG18" s="547"/>
      <c r="AH18" s="547"/>
      <c r="AI18" s="547"/>
      <c r="AJ18" s="547"/>
      <c r="AK18" s="547"/>
      <c r="AL18" s="547"/>
      <c r="AM18" s="548" t="e">
        <f t="shared" ref="AM18:AU33" si="13">AX18</f>
        <v>#DIV/0!</v>
      </c>
      <c r="AN18" s="548" t="e">
        <f t="shared" si="13"/>
        <v>#DIV/0!</v>
      </c>
      <c r="AO18" s="548" t="e">
        <f t="shared" si="13"/>
        <v>#DIV/0!</v>
      </c>
      <c r="AP18" s="548" t="e">
        <f t="shared" si="13"/>
        <v>#DIV/0!</v>
      </c>
      <c r="AQ18" s="548" t="e">
        <f t="shared" si="13"/>
        <v>#DIV/0!</v>
      </c>
      <c r="AR18" s="548" t="e">
        <f t="shared" si="13"/>
        <v>#DIV/0!</v>
      </c>
      <c r="AS18" s="548" t="e">
        <f t="shared" si="13"/>
        <v>#DIV/0!</v>
      </c>
      <c r="AT18" s="548" t="e">
        <f t="shared" si="13"/>
        <v>#DIV/0!</v>
      </c>
      <c r="AU18" s="548" t="e">
        <f t="shared" si="13"/>
        <v>#DIV/0!</v>
      </c>
      <c r="AW18" s="260">
        <f>AW17+135</f>
        <v>135</v>
      </c>
      <c r="AX18" s="260" t="e">
        <f t="shared" ref="AX18:BF33" si="14">ROUND((AX$10+$AW18-$AX$8)/$AX$9,0)</f>
        <v>#DIV/0!</v>
      </c>
      <c r="AY18" s="260" t="e">
        <f t="shared" si="14"/>
        <v>#DIV/0!</v>
      </c>
      <c r="AZ18" s="260" t="e">
        <f t="shared" si="14"/>
        <v>#DIV/0!</v>
      </c>
      <c r="BA18" s="260" t="e">
        <f t="shared" si="14"/>
        <v>#DIV/0!</v>
      </c>
      <c r="BB18" s="260" t="e">
        <f t="shared" si="14"/>
        <v>#DIV/0!</v>
      </c>
      <c r="BC18" s="260" t="e">
        <f t="shared" si="14"/>
        <v>#DIV/0!</v>
      </c>
      <c r="BD18" s="260" t="e">
        <f t="shared" si="14"/>
        <v>#DIV/0!</v>
      </c>
      <c r="BE18" s="260" t="e">
        <f t="shared" si="14"/>
        <v>#DIV/0!</v>
      </c>
      <c r="BF18" s="260" t="e">
        <f t="shared" si="14"/>
        <v>#DIV/0!</v>
      </c>
      <c r="BI18" s="280">
        <v>58</v>
      </c>
      <c r="BJ18" s="280">
        <v>66</v>
      </c>
      <c r="BK18" s="280">
        <v>72</v>
      </c>
      <c r="BL18" s="280">
        <v>62</v>
      </c>
      <c r="BM18" s="280">
        <v>67</v>
      </c>
      <c r="BN18" s="280">
        <v>72</v>
      </c>
      <c r="BO18" s="280">
        <v>58</v>
      </c>
      <c r="BP18" s="280">
        <v>63</v>
      </c>
      <c r="BQ18" s="280">
        <v>68</v>
      </c>
    </row>
    <row r="19" spans="1:69" s="260" customFormat="1" outlineLevel="1" collapsed="1">
      <c r="A19" s="260">
        <f t="shared" si="10"/>
        <v>9</v>
      </c>
      <c r="B19" s="281" t="s">
        <v>1727</v>
      </c>
      <c r="C19" s="282" t="e">
        <f t="shared" si="11"/>
        <v>#DIV/0!</v>
      </c>
      <c r="D19" s="282" t="e">
        <f t="shared" si="11"/>
        <v>#DIV/0!</v>
      </c>
      <c r="E19" s="282" t="e">
        <f t="shared" si="11"/>
        <v>#DIV/0!</v>
      </c>
      <c r="F19" s="282"/>
      <c r="G19" s="282"/>
      <c r="H19" s="282"/>
      <c r="I19" s="282"/>
      <c r="J19" s="282"/>
      <c r="K19" s="282"/>
      <c r="L19" s="282"/>
      <c r="M19" s="282"/>
      <c r="N19" s="282"/>
      <c r="O19" s="282"/>
      <c r="P19" s="282"/>
      <c r="Q19" s="282"/>
      <c r="R19" s="282"/>
      <c r="S19" s="282"/>
      <c r="T19" s="282"/>
      <c r="U19" s="547" t="e">
        <f t="shared" si="12"/>
        <v>#DIV/0!</v>
      </c>
      <c r="V19" s="547" t="e">
        <f t="shared" si="12"/>
        <v>#DIV/0!</v>
      </c>
      <c r="W19" s="547" t="e">
        <f t="shared" si="12"/>
        <v>#DIV/0!</v>
      </c>
      <c r="X19" s="547"/>
      <c r="Y19" s="547"/>
      <c r="Z19" s="547"/>
      <c r="AA19" s="547"/>
      <c r="AB19" s="547"/>
      <c r="AC19" s="547"/>
      <c r="AD19" s="547"/>
      <c r="AE19" s="547"/>
      <c r="AF19" s="547"/>
      <c r="AG19" s="547"/>
      <c r="AH19" s="547"/>
      <c r="AI19" s="547"/>
      <c r="AJ19" s="547"/>
      <c r="AK19" s="547"/>
      <c r="AL19" s="547"/>
      <c r="AM19" s="548" t="e">
        <f t="shared" si="13"/>
        <v>#DIV/0!</v>
      </c>
      <c r="AN19" s="548" t="e">
        <f t="shared" si="13"/>
        <v>#DIV/0!</v>
      </c>
      <c r="AO19" s="548" t="e">
        <f t="shared" si="13"/>
        <v>#DIV/0!</v>
      </c>
      <c r="AP19" s="548" t="e">
        <f t="shared" si="13"/>
        <v>#DIV/0!</v>
      </c>
      <c r="AQ19" s="548" t="e">
        <f t="shared" si="13"/>
        <v>#DIV/0!</v>
      </c>
      <c r="AR19" s="548" t="e">
        <f t="shared" si="13"/>
        <v>#DIV/0!</v>
      </c>
      <c r="AS19" s="548" t="e">
        <f t="shared" si="13"/>
        <v>#DIV/0!</v>
      </c>
      <c r="AT19" s="548" t="e">
        <f t="shared" si="13"/>
        <v>#DIV/0!</v>
      </c>
      <c r="AU19" s="548" t="e">
        <f t="shared" si="13"/>
        <v>#DIV/0!</v>
      </c>
      <c r="AW19" s="260">
        <f t="shared" ref="AW19:AW20" si="15">AW15+365</f>
        <v>365</v>
      </c>
      <c r="AX19" s="260" t="e">
        <f t="shared" si="14"/>
        <v>#DIV/0!</v>
      </c>
      <c r="AY19" s="260" t="e">
        <f t="shared" si="14"/>
        <v>#DIV/0!</v>
      </c>
      <c r="AZ19" s="260" t="e">
        <f t="shared" si="14"/>
        <v>#DIV/0!</v>
      </c>
      <c r="BA19" s="260" t="e">
        <f t="shared" si="14"/>
        <v>#DIV/0!</v>
      </c>
      <c r="BB19" s="260" t="e">
        <f t="shared" si="14"/>
        <v>#DIV/0!</v>
      </c>
      <c r="BC19" s="260" t="e">
        <f t="shared" si="14"/>
        <v>#DIV/0!</v>
      </c>
      <c r="BD19" s="260" t="e">
        <f t="shared" si="14"/>
        <v>#DIV/0!</v>
      </c>
      <c r="BE19" s="260" t="e">
        <f t="shared" si="14"/>
        <v>#DIV/0!</v>
      </c>
      <c r="BF19" s="260" t="e">
        <f t="shared" si="14"/>
        <v>#DIV/0!</v>
      </c>
      <c r="BI19" s="280">
        <v>74</v>
      </c>
      <c r="BJ19" s="280">
        <v>82</v>
      </c>
      <c r="BK19" s="280">
        <v>88</v>
      </c>
      <c r="BL19" s="280">
        <v>76</v>
      </c>
      <c r="BM19" s="280">
        <v>81</v>
      </c>
      <c r="BN19" s="280">
        <v>86</v>
      </c>
      <c r="BO19" s="280">
        <v>74</v>
      </c>
      <c r="BP19" s="280">
        <v>79</v>
      </c>
      <c r="BQ19" s="280">
        <v>84</v>
      </c>
    </row>
    <row r="20" spans="1:69" s="260" customFormat="1" outlineLevel="1" collapsed="1">
      <c r="A20" s="260">
        <f t="shared" si="10"/>
        <v>10</v>
      </c>
      <c r="B20" s="281" t="s">
        <v>1728</v>
      </c>
      <c r="C20" s="282" t="e">
        <f t="shared" si="11"/>
        <v>#DIV/0!</v>
      </c>
      <c r="D20" s="282" t="e">
        <f t="shared" si="11"/>
        <v>#DIV/0!</v>
      </c>
      <c r="E20" s="282" t="e">
        <f t="shared" si="11"/>
        <v>#DIV/0!</v>
      </c>
      <c r="F20" s="282"/>
      <c r="G20" s="282"/>
      <c r="H20" s="282"/>
      <c r="I20" s="282"/>
      <c r="J20" s="282"/>
      <c r="K20" s="282"/>
      <c r="L20" s="282"/>
      <c r="M20" s="282"/>
      <c r="N20" s="282"/>
      <c r="O20" s="282"/>
      <c r="P20" s="282"/>
      <c r="Q20" s="282"/>
      <c r="R20" s="282"/>
      <c r="S20" s="282"/>
      <c r="T20" s="282"/>
      <c r="U20" s="547" t="e">
        <f t="shared" si="12"/>
        <v>#DIV/0!</v>
      </c>
      <c r="V20" s="547" t="e">
        <f t="shared" si="12"/>
        <v>#DIV/0!</v>
      </c>
      <c r="W20" s="547" t="e">
        <f t="shared" si="12"/>
        <v>#DIV/0!</v>
      </c>
      <c r="X20" s="547"/>
      <c r="Y20" s="547"/>
      <c r="Z20" s="547"/>
      <c r="AA20" s="547"/>
      <c r="AB20" s="547"/>
      <c r="AC20" s="547"/>
      <c r="AD20" s="547"/>
      <c r="AE20" s="547"/>
      <c r="AF20" s="547"/>
      <c r="AG20" s="547"/>
      <c r="AH20" s="547"/>
      <c r="AI20" s="547"/>
      <c r="AJ20" s="547"/>
      <c r="AK20" s="547"/>
      <c r="AL20" s="547"/>
      <c r="AM20" s="548" t="e">
        <f t="shared" si="13"/>
        <v>#DIV/0!</v>
      </c>
      <c r="AN20" s="548" t="e">
        <f t="shared" si="13"/>
        <v>#DIV/0!</v>
      </c>
      <c r="AO20" s="548" t="e">
        <f t="shared" si="13"/>
        <v>#DIV/0!</v>
      </c>
      <c r="AP20" s="548" t="e">
        <f t="shared" si="13"/>
        <v>#DIV/0!</v>
      </c>
      <c r="AQ20" s="548" t="e">
        <f t="shared" si="13"/>
        <v>#DIV/0!</v>
      </c>
      <c r="AR20" s="548" t="e">
        <f t="shared" si="13"/>
        <v>#DIV/0!</v>
      </c>
      <c r="AS20" s="548" t="e">
        <f t="shared" si="13"/>
        <v>#DIV/0!</v>
      </c>
      <c r="AT20" s="548" t="e">
        <f t="shared" si="13"/>
        <v>#DIV/0!</v>
      </c>
      <c r="AU20" s="548" t="e">
        <f t="shared" si="13"/>
        <v>#DIV/0!</v>
      </c>
      <c r="AW20" s="260">
        <f t="shared" si="15"/>
        <v>365</v>
      </c>
      <c r="AX20" s="260" t="e">
        <f t="shared" si="14"/>
        <v>#DIV/0!</v>
      </c>
      <c r="AY20" s="260" t="e">
        <f t="shared" si="14"/>
        <v>#DIV/0!</v>
      </c>
      <c r="AZ20" s="260" t="e">
        <f t="shared" si="14"/>
        <v>#DIV/0!</v>
      </c>
      <c r="BA20" s="260" t="e">
        <f t="shared" si="14"/>
        <v>#DIV/0!</v>
      </c>
      <c r="BB20" s="260" t="e">
        <f t="shared" si="14"/>
        <v>#DIV/0!</v>
      </c>
      <c r="BC20" s="260" t="e">
        <f t="shared" si="14"/>
        <v>#DIV/0!</v>
      </c>
      <c r="BD20" s="260" t="e">
        <f t="shared" si="14"/>
        <v>#DIV/0!</v>
      </c>
      <c r="BE20" s="260" t="e">
        <f t="shared" si="14"/>
        <v>#DIV/0!</v>
      </c>
      <c r="BF20" s="260" t="e">
        <f t="shared" si="14"/>
        <v>#DIV/0!</v>
      </c>
      <c r="BI20" s="280">
        <v>83</v>
      </c>
      <c r="BJ20" s="280">
        <v>91</v>
      </c>
      <c r="BK20" s="280">
        <v>97</v>
      </c>
      <c r="BL20" s="280">
        <v>85</v>
      </c>
      <c r="BM20" s="280">
        <v>90</v>
      </c>
      <c r="BN20" s="280">
        <v>95</v>
      </c>
      <c r="BO20" s="280">
        <v>83</v>
      </c>
      <c r="BP20" s="280">
        <v>88</v>
      </c>
      <c r="BQ20" s="280">
        <v>93</v>
      </c>
    </row>
    <row r="21" spans="1:69" s="260" customFormat="1" outlineLevel="1" collapsed="1">
      <c r="A21" s="260">
        <f t="shared" si="10"/>
        <v>11</v>
      </c>
      <c r="B21" s="281" t="s">
        <v>1730</v>
      </c>
      <c r="C21" s="283" t="e">
        <f t="shared" ref="C21:E21" si="16">INDEX($AM21:$AU21,1,C$8+(d.Region-1)*3)</f>
        <v>#DIV/0!</v>
      </c>
      <c r="D21" s="283" t="e">
        <f t="shared" si="16"/>
        <v>#DIV/0!</v>
      </c>
      <c r="E21" s="283" t="e">
        <f t="shared" si="16"/>
        <v>#DIV/0!</v>
      </c>
      <c r="F21" s="283"/>
      <c r="G21" s="283"/>
      <c r="H21" s="283"/>
      <c r="I21" s="283"/>
      <c r="J21" s="283"/>
      <c r="K21" s="283"/>
      <c r="L21" s="283"/>
      <c r="M21" s="283"/>
      <c r="N21" s="283"/>
      <c r="O21" s="283"/>
      <c r="P21" s="283"/>
      <c r="Q21" s="283"/>
      <c r="R21" s="283"/>
      <c r="S21" s="283"/>
      <c r="T21" s="283"/>
      <c r="U21" s="547" t="e">
        <f t="shared" si="12"/>
        <v>#DIV/0!</v>
      </c>
      <c r="V21" s="547" t="e">
        <f t="shared" si="12"/>
        <v>#DIV/0!</v>
      </c>
      <c r="W21" s="547" t="e">
        <f t="shared" si="12"/>
        <v>#DIV/0!</v>
      </c>
      <c r="X21" s="547"/>
      <c r="Y21" s="547"/>
      <c r="Z21" s="547"/>
      <c r="AA21" s="547"/>
      <c r="AB21" s="547"/>
      <c r="AC21" s="547"/>
      <c r="AD21" s="547"/>
      <c r="AE21" s="547"/>
      <c r="AF21" s="547"/>
      <c r="AG21" s="547"/>
      <c r="AH21" s="547"/>
      <c r="AI21" s="547"/>
      <c r="AJ21" s="547"/>
      <c r="AK21" s="547"/>
      <c r="AL21" s="547"/>
      <c r="AM21" s="548" t="e">
        <f t="shared" si="13"/>
        <v>#DIV/0!</v>
      </c>
      <c r="AN21" s="548" t="e">
        <f t="shared" si="13"/>
        <v>#DIV/0!</v>
      </c>
      <c r="AO21" s="548" t="e">
        <f t="shared" si="13"/>
        <v>#DIV/0!</v>
      </c>
      <c r="AP21" s="548" t="e">
        <f t="shared" si="13"/>
        <v>#DIV/0!</v>
      </c>
      <c r="AQ21" s="548" t="e">
        <f t="shared" si="13"/>
        <v>#DIV/0!</v>
      </c>
      <c r="AR21" s="548" t="e">
        <f t="shared" si="13"/>
        <v>#DIV/0!</v>
      </c>
      <c r="AS21" s="548" t="e">
        <f t="shared" si="13"/>
        <v>#DIV/0!</v>
      </c>
      <c r="AT21" s="548" t="e">
        <f t="shared" si="13"/>
        <v>#DIV/0!</v>
      </c>
      <c r="AU21" s="548" t="e">
        <f t="shared" si="13"/>
        <v>#DIV/0!</v>
      </c>
      <c r="AW21" s="260">
        <f>AW17+365</f>
        <v>365</v>
      </c>
      <c r="AX21" s="260" t="e">
        <f t="shared" si="14"/>
        <v>#DIV/0!</v>
      </c>
      <c r="AY21" s="260" t="e">
        <f t="shared" si="14"/>
        <v>#DIV/0!</v>
      </c>
      <c r="AZ21" s="260" t="e">
        <f t="shared" si="14"/>
        <v>#DIV/0!</v>
      </c>
      <c r="BA21" s="260" t="e">
        <f t="shared" si="14"/>
        <v>#DIV/0!</v>
      </c>
      <c r="BB21" s="260" t="e">
        <f t="shared" si="14"/>
        <v>#DIV/0!</v>
      </c>
      <c r="BC21" s="260" t="e">
        <f t="shared" si="14"/>
        <v>#DIV/0!</v>
      </c>
      <c r="BD21" s="260" t="e">
        <f t="shared" si="14"/>
        <v>#DIV/0!</v>
      </c>
      <c r="BE21" s="260" t="e">
        <f t="shared" si="14"/>
        <v>#DIV/0!</v>
      </c>
      <c r="BF21" s="260" t="e">
        <f t="shared" si="14"/>
        <v>#DIV/0!</v>
      </c>
      <c r="BI21" s="280">
        <v>99</v>
      </c>
      <c r="BJ21" s="280">
        <v>107</v>
      </c>
      <c r="BK21" s="280">
        <v>113</v>
      </c>
      <c r="BL21" s="280">
        <v>101</v>
      </c>
      <c r="BM21" s="280">
        <v>106</v>
      </c>
      <c r="BN21" s="280">
        <v>111</v>
      </c>
      <c r="BO21" s="280">
        <v>99</v>
      </c>
      <c r="BP21" s="280">
        <v>104</v>
      </c>
      <c r="BQ21" s="280">
        <v>109</v>
      </c>
    </row>
    <row r="22" spans="1:69" s="260" customFormat="1" outlineLevel="1">
      <c r="A22" s="260">
        <f t="shared" si="10"/>
        <v>12</v>
      </c>
      <c r="B22" s="281" t="s">
        <v>1726</v>
      </c>
      <c r="C22" s="282" t="e">
        <f t="shared" si="11"/>
        <v>#DIV/0!</v>
      </c>
      <c r="D22" s="282" t="e">
        <f t="shared" si="11"/>
        <v>#DIV/0!</v>
      </c>
      <c r="E22" s="282" t="e">
        <f t="shared" si="11"/>
        <v>#DIV/0!</v>
      </c>
      <c r="F22" s="282"/>
      <c r="G22" s="282"/>
      <c r="H22" s="282"/>
      <c r="I22" s="282"/>
      <c r="J22" s="282"/>
      <c r="K22" s="282"/>
      <c r="L22" s="282"/>
      <c r="M22" s="282"/>
      <c r="N22" s="282"/>
      <c r="O22" s="282"/>
      <c r="P22" s="282"/>
      <c r="Q22" s="282"/>
      <c r="R22" s="282"/>
      <c r="S22" s="282"/>
      <c r="T22" s="282"/>
      <c r="U22" s="547" t="e">
        <f t="shared" si="12"/>
        <v>#DIV/0!</v>
      </c>
      <c r="V22" s="547" t="e">
        <f t="shared" si="12"/>
        <v>#DIV/0!</v>
      </c>
      <c r="W22" s="547" t="e">
        <f t="shared" si="12"/>
        <v>#DIV/0!</v>
      </c>
      <c r="X22" s="547"/>
      <c r="Y22" s="547"/>
      <c r="Z22" s="547"/>
      <c r="AA22" s="547"/>
      <c r="AB22" s="547"/>
      <c r="AC22" s="547"/>
      <c r="AD22" s="547"/>
      <c r="AE22" s="547"/>
      <c r="AF22" s="547"/>
      <c r="AG22" s="547"/>
      <c r="AH22" s="547"/>
      <c r="AI22" s="547"/>
      <c r="AJ22" s="547"/>
      <c r="AK22" s="547"/>
      <c r="AL22" s="547"/>
      <c r="AM22" s="548" t="e">
        <f t="shared" si="13"/>
        <v>#DIV/0!</v>
      </c>
      <c r="AN22" s="548" t="e">
        <f t="shared" si="13"/>
        <v>#DIV/0!</v>
      </c>
      <c r="AO22" s="548" t="e">
        <f t="shared" si="13"/>
        <v>#DIV/0!</v>
      </c>
      <c r="AP22" s="548" t="e">
        <f t="shared" si="13"/>
        <v>#DIV/0!</v>
      </c>
      <c r="AQ22" s="548" t="e">
        <f t="shared" si="13"/>
        <v>#DIV/0!</v>
      </c>
      <c r="AR22" s="548" t="e">
        <f t="shared" si="13"/>
        <v>#DIV/0!</v>
      </c>
      <c r="AS22" s="548" t="e">
        <f t="shared" si="13"/>
        <v>#DIV/0!</v>
      </c>
      <c r="AT22" s="548" t="e">
        <f t="shared" si="13"/>
        <v>#DIV/0!</v>
      </c>
      <c r="AU22" s="548" t="e">
        <f t="shared" si="13"/>
        <v>#DIV/0!</v>
      </c>
      <c r="AW22" s="260">
        <f>AW21+135</f>
        <v>500</v>
      </c>
      <c r="AX22" s="260" t="e">
        <f t="shared" si="14"/>
        <v>#DIV/0!</v>
      </c>
      <c r="AY22" s="260" t="e">
        <f t="shared" si="14"/>
        <v>#DIV/0!</v>
      </c>
      <c r="AZ22" s="260" t="e">
        <f t="shared" si="14"/>
        <v>#DIV/0!</v>
      </c>
      <c r="BA22" s="260" t="e">
        <f t="shared" si="14"/>
        <v>#DIV/0!</v>
      </c>
      <c r="BB22" s="260" t="e">
        <f t="shared" si="14"/>
        <v>#DIV/0!</v>
      </c>
      <c r="BC22" s="260" t="e">
        <f t="shared" si="14"/>
        <v>#DIV/0!</v>
      </c>
      <c r="BD22" s="260" t="e">
        <f t="shared" si="14"/>
        <v>#DIV/0!</v>
      </c>
      <c r="BE22" s="260" t="e">
        <f t="shared" si="14"/>
        <v>#DIV/0!</v>
      </c>
      <c r="BF22" s="260" t="e">
        <f t="shared" si="14"/>
        <v>#DIV/0!</v>
      </c>
      <c r="BI22" s="280">
        <v>58</v>
      </c>
      <c r="BJ22" s="280">
        <v>66</v>
      </c>
      <c r="BK22" s="280">
        <v>72</v>
      </c>
      <c r="BL22" s="280">
        <v>62</v>
      </c>
      <c r="BM22" s="280">
        <v>67</v>
      </c>
      <c r="BN22" s="280">
        <v>72</v>
      </c>
      <c r="BO22" s="280">
        <v>58</v>
      </c>
      <c r="BP22" s="280">
        <v>63</v>
      </c>
      <c r="BQ22" s="280">
        <v>68</v>
      </c>
    </row>
    <row r="23" spans="1:69" s="260" customFormat="1" outlineLevel="1" collapsed="1">
      <c r="A23" s="260">
        <f t="shared" si="10"/>
        <v>13</v>
      </c>
      <c r="B23" s="281" t="s">
        <v>1731</v>
      </c>
      <c r="C23" s="282" t="e">
        <f t="shared" si="11"/>
        <v>#DIV/0!</v>
      </c>
      <c r="D23" s="282" t="e">
        <f t="shared" si="11"/>
        <v>#DIV/0!</v>
      </c>
      <c r="E23" s="282" t="e">
        <f t="shared" si="11"/>
        <v>#DIV/0!</v>
      </c>
      <c r="F23" s="282"/>
      <c r="G23" s="282"/>
      <c r="H23" s="282"/>
      <c r="I23" s="282"/>
      <c r="J23" s="282"/>
      <c r="K23" s="282"/>
      <c r="L23" s="282"/>
      <c r="M23" s="282"/>
      <c r="N23" s="282"/>
      <c r="O23" s="282"/>
      <c r="P23" s="282"/>
      <c r="Q23" s="282"/>
      <c r="R23" s="282"/>
      <c r="S23" s="282"/>
      <c r="T23" s="282"/>
      <c r="U23" s="547" t="e">
        <f t="shared" si="12"/>
        <v>#DIV/0!</v>
      </c>
      <c r="V23" s="547" t="e">
        <f t="shared" si="12"/>
        <v>#DIV/0!</v>
      </c>
      <c r="W23" s="547" t="e">
        <f t="shared" si="12"/>
        <v>#DIV/0!</v>
      </c>
      <c r="X23" s="547"/>
      <c r="Y23" s="547"/>
      <c r="Z23" s="547"/>
      <c r="AA23" s="547"/>
      <c r="AB23" s="547"/>
      <c r="AC23" s="547"/>
      <c r="AD23" s="547"/>
      <c r="AE23" s="547"/>
      <c r="AF23" s="547"/>
      <c r="AG23" s="547"/>
      <c r="AH23" s="547"/>
      <c r="AI23" s="547"/>
      <c r="AJ23" s="547"/>
      <c r="AK23" s="547"/>
      <c r="AL23" s="547"/>
      <c r="AM23" s="548" t="e">
        <f t="shared" si="13"/>
        <v>#DIV/0!</v>
      </c>
      <c r="AN23" s="548" t="e">
        <f t="shared" si="13"/>
        <v>#DIV/0!</v>
      </c>
      <c r="AO23" s="548" t="e">
        <f t="shared" si="13"/>
        <v>#DIV/0!</v>
      </c>
      <c r="AP23" s="548" t="e">
        <f t="shared" si="13"/>
        <v>#DIV/0!</v>
      </c>
      <c r="AQ23" s="548" t="e">
        <f t="shared" si="13"/>
        <v>#DIV/0!</v>
      </c>
      <c r="AR23" s="548" t="e">
        <f t="shared" si="13"/>
        <v>#DIV/0!</v>
      </c>
      <c r="AS23" s="548" t="e">
        <f t="shared" si="13"/>
        <v>#DIV/0!</v>
      </c>
      <c r="AT23" s="548" t="e">
        <f t="shared" si="13"/>
        <v>#DIV/0!</v>
      </c>
      <c r="AU23" s="548" t="e">
        <f t="shared" si="13"/>
        <v>#DIV/0!</v>
      </c>
      <c r="AW23" s="260">
        <f t="shared" ref="AW23:AW24" si="17">AW19+365</f>
        <v>730</v>
      </c>
      <c r="AX23" s="260" t="e">
        <f t="shared" si="14"/>
        <v>#DIV/0!</v>
      </c>
      <c r="AY23" s="260" t="e">
        <f t="shared" si="14"/>
        <v>#DIV/0!</v>
      </c>
      <c r="AZ23" s="260" t="e">
        <f t="shared" si="14"/>
        <v>#DIV/0!</v>
      </c>
      <c r="BA23" s="260" t="e">
        <f t="shared" si="14"/>
        <v>#DIV/0!</v>
      </c>
      <c r="BB23" s="260" t="e">
        <f t="shared" si="14"/>
        <v>#DIV/0!</v>
      </c>
      <c r="BC23" s="260" t="e">
        <f t="shared" si="14"/>
        <v>#DIV/0!</v>
      </c>
      <c r="BD23" s="260" t="e">
        <f t="shared" si="14"/>
        <v>#DIV/0!</v>
      </c>
      <c r="BE23" s="260" t="e">
        <f t="shared" si="14"/>
        <v>#DIV/0!</v>
      </c>
      <c r="BF23" s="260" t="e">
        <f t="shared" si="14"/>
        <v>#DIV/0!</v>
      </c>
      <c r="BI23" s="280">
        <v>74</v>
      </c>
      <c r="BJ23" s="280">
        <v>82</v>
      </c>
      <c r="BK23" s="280">
        <v>88</v>
      </c>
      <c r="BL23" s="280">
        <v>76</v>
      </c>
      <c r="BM23" s="280">
        <v>81</v>
      </c>
      <c r="BN23" s="280">
        <v>86</v>
      </c>
      <c r="BO23" s="280">
        <v>74</v>
      </c>
      <c r="BP23" s="280">
        <v>79</v>
      </c>
      <c r="BQ23" s="280">
        <v>84</v>
      </c>
    </row>
    <row r="24" spans="1:69" s="260" customFormat="1" outlineLevel="1" collapsed="1">
      <c r="A24" s="260">
        <f t="shared" si="10"/>
        <v>14</v>
      </c>
      <c r="B24" s="281" t="s">
        <v>1728</v>
      </c>
      <c r="C24" s="282" t="e">
        <f t="shared" si="11"/>
        <v>#DIV/0!</v>
      </c>
      <c r="D24" s="282" t="e">
        <f t="shared" si="11"/>
        <v>#DIV/0!</v>
      </c>
      <c r="E24" s="282" t="e">
        <f t="shared" si="11"/>
        <v>#DIV/0!</v>
      </c>
      <c r="F24" s="282"/>
      <c r="G24" s="282"/>
      <c r="H24" s="282"/>
      <c r="I24" s="282"/>
      <c r="J24" s="282"/>
      <c r="K24" s="282"/>
      <c r="L24" s="282"/>
      <c r="M24" s="282"/>
      <c r="N24" s="282"/>
      <c r="O24" s="282"/>
      <c r="P24" s="282"/>
      <c r="Q24" s="282"/>
      <c r="R24" s="282"/>
      <c r="S24" s="282"/>
      <c r="T24" s="282"/>
      <c r="U24" s="547" t="e">
        <f t="shared" si="12"/>
        <v>#DIV/0!</v>
      </c>
      <c r="V24" s="547" t="e">
        <f t="shared" si="12"/>
        <v>#DIV/0!</v>
      </c>
      <c r="W24" s="547" t="e">
        <f t="shared" si="12"/>
        <v>#DIV/0!</v>
      </c>
      <c r="X24" s="547"/>
      <c r="Y24" s="547"/>
      <c r="Z24" s="547"/>
      <c r="AA24" s="547"/>
      <c r="AB24" s="547"/>
      <c r="AC24" s="547"/>
      <c r="AD24" s="547"/>
      <c r="AE24" s="547"/>
      <c r="AF24" s="547"/>
      <c r="AG24" s="547"/>
      <c r="AH24" s="547"/>
      <c r="AI24" s="547"/>
      <c r="AJ24" s="547"/>
      <c r="AK24" s="547"/>
      <c r="AL24" s="547"/>
      <c r="AM24" s="548" t="e">
        <f t="shared" si="13"/>
        <v>#DIV/0!</v>
      </c>
      <c r="AN24" s="548" t="e">
        <f t="shared" si="13"/>
        <v>#DIV/0!</v>
      </c>
      <c r="AO24" s="548" t="e">
        <f t="shared" si="13"/>
        <v>#DIV/0!</v>
      </c>
      <c r="AP24" s="548" t="e">
        <f t="shared" si="13"/>
        <v>#DIV/0!</v>
      </c>
      <c r="AQ24" s="548" t="e">
        <f t="shared" si="13"/>
        <v>#DIV/0!</v>
      </c>
      <c r="AR24" s="548" t="e">
        <f t="shared" si="13"/>
        <v>#DIV/0!</v>
      </c>
      <c r="AS24" s="548" t="e">
        <f t="shared" si="13"/>
        <v>#DIV/0!</v>
      </c>
      <c r="AT24" s="548" t="e">
        <f t="shared" si="13"/>
        <v>#DIV/0!</v>
      </c>
      <c r="AU24" s="548" t="e">
        <f t="shared" si="13"/>
        <v>#DIV/0!</v>
      </c>
      <c r="AW24" s="260">
        <f t="shared" si="17"/>
        <v>730</v>
      </c>
      <c r="AX24" s="260" t="e">
        <f t="shared" si="14"/>
        <v>#DIV/0!</v>
      </c>
      <c r="AY24" s="260" t="e">
        <f t="shared" si="14"/>
        <v>#DIV/0!</v>
      </c>
      <c r="AZ24" s="260" t="e">
        <f t="shared" si="14"/>
        <v>#DIV/0!</v>
      </c>
      <c r="BA24" s="260" t="e">
        <f t="shared" si="14"/>
        <v>#DIV/0!</v>
      </c>
      <c r="BB24" s="260" t="e">
        <f t="shared" si="14"/>
        <v>#DIV/0!</v>
      </c>
      <c r="BC24" s="260" t="e">
        <f t="shared" si="14"/>
        <v>#DIV/0!</v>
      </c>
      <c r="BD24" s="260" t="e">
        <f t="shared" si="14"/>
        <v>#DIV/0!</v>
      </c>
      <c r="BE24" s="260" t="e">
        <f t="shared" si="14"/>
        <v>#DIV/0!</v>
      </c>
      <c r="BF24" s="260" t="e">
        <f t="shared" si="14"/>
        <v>#DIV/0!</v>
      </c>
      <c r="BI24" s="280">
        <v>83</v>
      </c>
      <c r="BJ24" s="280">
        <v>91</v>
      </c>
      <c r="BK24" s="280">
        <v>97</v>
      </c>
      <c r="BL24" s="280">
        <v>85</v>
      </c>
      <c r="BM24" s="280">
        <v>90</v>
      </c>
      <c r="BN24" s="280">
        <v>95</v>
      </c>
      <c r="BO24" s="280">
        <v>83</v>
      </c>
      <c r="BP24" s="280">
        <v>88</v>
      </c>
      <c r="BQ24" s="280">
        <v>93</v>
      </c>
    </row>
    <row r="25" spans="1:69" s="260" customFormat="1" outlineLevel="1" collapsed="1">
      <c r="A25" s="260">
        <f t="shared" si="10"/>
        <v>15</v>
      </c>
      <c r="B25" s="281" t="s">
        <v>1732</v>
      </c>
      <c r="C25" s="283" t="e">
        <f t="shared" ref="C25:E37" si="18">INDEX($AM25:$AU25,1,C$8+(d.Region-1)*3)</f>
        <v>#DIV/0!</v>
      </c>
      <c r="D25" s="283" t="e">
        <f t="shared" si="18"/>
        <v>#DIV/0!</v>
      </c>
      <c r="E25" s="283" t="e">
        <f t="shared" si="18"/>
        <v>#DIV/0!</v>
      </c>
      <c r="F25" s="283"/>
      <c r="G25" s="283"/>
      <c r="H25" s="283"/>
      <c r="I25" s="283"/>
      <c r="J25" s="283"/>
      <c r="K25" s="283"/>
      <c r="L25" s="283"/>
      <c r="M25" s="283"/>
      <c r="N25" s="283"/>
      <c r="O25" s="283"/>
      <c r="P25" s="283"/>
      <c r="Q25" s="283"/>
      <c r="R25" s="283"/>
      <c r="S25" s="283"/>
      <c r="T25" s="283"/>
      <c r="U25" s="547" t="e">
        <f t="shared" si="12"/>
        <v>#DIV/0!</v>
      </c>
      <c r="V25" s="547" t="e">
        <f t="shared" si="12"/>
        <v>#DIV/0!</v>
      </c>
      <c r="W25" s="547" t="e">
        <f t="shared" si="12"/>
        <v>#DIV/0!</v>
      </c>
      <c r="X25" s="547"/>
      <c r="Y25" s="547"/>
      <c r="Z25" s="547"/>
      <c r="AA25" s="547"/>
      <c r="AB25" s="547"/>
      <c r="AC25" s="547"/>
      <c r="AD25" s="547"/>
      <c r="AE25" s="547"/>
      <c r="AF25" s="547"/>
      <c r="AG25" s="547"/>
      <c r="AH25" s="547"/>
      <c r="AI25" s="547"/>
      <c r="AJ25" s="547"/>
      <c r="AK25" s="547"/>
      <c r="AL25" s="547"/>
      <c r="AM25" s="548" t="e">
        <f t="shared" si="13"/>
        <v>#DIV/0!</v>
      </c>
      <c r="AN25" s="548" t="e">
        <f t="shared" si="13"/>
        <v>#DIV/0!</v>
      </c>
      <c r="AO25" s="548" t="e">
        <f t="shared" si="13"/>
        <v>#DIV/0!</v>
      </c>
      <c r="AP25" s="548" t="e">
        <f t="shared" si="13"/>
        <v>#DIV/0!</v>
      </c>
      <c r="AQ25" s="548" t="e">
        <f t="shared" si="13"/>
        <v>#DIV/0!</v>
      </c>
      <c r="AR25" s="548" t="e">
        <f t="shared" si="13"/>
        <v>#DIV/0!</v>
      </c>
      <c r="AS25" s="548" t="e">
        <f t="shared" si="13"/>
        <v>#DIV/0!</v>
      </c>
      <c r="AT25" s="548" t="e">
        <f t="shared" si="13"/>
        <v>#DIV/0!</v>
      </c>
      <c r="AU25" s="548" t="e">
        <f t="shared" si="13"/>
        <v>#DIV/0!</v>
      </c>
      <c r="AW25" s="260">
        <f>AW21+365</f>
        <v>730</v>
      </c>
      <c r="AX25" s="260" t="e">
        <f t="shared" si="14"/>
        <v>#DIV/0!</v>
      </c>
      <c r="AY25" s="260" t="e">
        <f t="shared" si="14"/>
        <v>#DIV/0!</v>
      </c>
      <c r="AZ25" s="260" t="e">
        <f t="shared" si="14"/>
        <v>#DIV/0!</v>
      </c>
      <c r="BA25" s="260" t="e">
        <f t="shared" si="14"/>
        <v>#DIV/0!</v>
      </c>
      <c r="BB25" s="260" t="e">
        <f t="shared" si="14"/>
        <v>#DIV/0!</v>
      </c>
      <c r="BC25" s="260" t="e">
        <f t="shared" si="14"/>
        <v>#DIV/0!</v>
      </c>
      <c r="BD25" s="260" t="e">
        <f t="shared" si="14"/>
        <v>#DIV/0!</v>
      </c>
      <c r="BE25" s="260" t="e">
        <f t="shared" si="14"/>
        <v>#DIV/0!</v>
      </c>
      <c r="BF25" s="260" t="e">
        <f t="shared" si="14"/>
        <v>#DIV/0!</v>
      </c>
      <c r="BI25" s="280">
        <v>99</v>
      </c>
      <c r="BJ25" s="280">
        <v>107</v>
      </c>
      <c r="BK25" s="280">
        <v>113</v>
      </c>
      <c r="BL25" s="280">
        <v>101</v>
      </c>
      <c r="BM25" s="280">
        <v>106</v>
      </c>
      <c r="BN25" s="280">
        <v>111</v>
      </c>
      <c r="BO25" s="280">
        <v>99</v>
      </c>
      <c r="BP25" s="280">
        <v>104</v>
      </c>
      <c r="BQ25" s="280">
        <v>109</v>
      </c>
    </row>
    <row r="26" spans="1:69" s="260" customFormat="1" outlineLevel="1">
      <c r="A26" s="260">
        <f t="shared" si="10"/>
        <v>16</v>
      </c>
      <c r="B26" s="281" t="s">
        <v>1726</v>
      </c>
      <c r="C26" s="282" t="e">
        <f t="shared" si="11"/>
        <v>#DIV/0!</v>
      </c>
      <c r="D26" s="282" t="e">
        <f t="shared" si="11"/>
        <v>#DIV/0!</v>
      </c>
      <c r="E26" s="282" t="e">
        <f t="shared" si="11"/>
        <v>#DIV/0!</v>
      </c>
      <c r="F26" s="282"/>
      <c r="G26" s="282"/>
      <c r="H26" s="282"/>
      <c r="I26" s="282"/>
      <c r="J26" s="282"/>
      <c r="K26" s="282"/>
      <c r="L26" s="282"/>
      <c r="M26" s="282"/>
      <c r="N26" s="282"/>
      <c r="O26" s="282"/>
      <c r="P26" s="282"/>
      <c r="Q26" s="282"/>
      <c r="R26" s="282"/>
      <c r="S26" s="282"/>
      <c r="T26" s="282"/>
      <c r="U26" s="547" t="e">
        <f t="shared" si="12"/>
        <v>#DIV/0!</v>
      </c>
      <c r="V26" s="547" t="e">
        <f t="shared" si="12"/>
        <v>#DIV/0!</v>
      </c>
      <c r="W26" s="547" t="e">
        <f t="shared" si="12"/>
        <v>#DIV/0!</v>
      </c>
      <c r="X26" s="547"/>
      <c r="Y26" s="547"/>
      <c r="Z26" s="547"/>
      <c r="AA26" s="547"/>
      <c r="AB26" s="547"/>
      <c r="AC26" s="547"/>
      <c r="AD26" s="547"/>
      <c r="AE26" s="547"/>
      <c r="AF26" s="547"/>
      <c r="AG26" s="547"/>
      <c r="AH26" s="547"/>
      <c r="AI26" s="547"/>
      <c r="AJ26" s="547"/>
      <c r="AK26" s="547"/>
      <c r="AL26" s="547"/>
      <c r="AM26" s="548" t="e">
        <f t="shared" si="13"/>
        <v>#DIV/0!</v>
      </c>
      <c r="AN26" s="548" t="e">
        <f t="shared" si="13"/>
        <v>#DIV/0!</v>
      </c>
      <c r="AO26" s="548" t="e">
        <f t="shared" si="13"/>
        <v>#DIV/0!</v>
      </c>
      <c r="AP26" s="548" t="e">
        <f t="shared" si="13"/>
        <v>#DIV/0!</v>
      </c>
      <c r="AQ26" s="548" t="e">
        <f t="shared" si="13"/>
        <v>#DIV/0!</v>
      </c>
      <c r="AR26" s="548" t="e">
        <f t="shared" si="13"/>
        <v>#DIV/0!</v>
      </c>
      <c r="AS26" s="548" t="e">
        <f t="shared" si="13"/>
        <v>#DIV/0!</v>
      </c>
      <c r="AT26" s="548" t="e">
        <f t="shared" si="13"/>
        <v>#DIV/0!</v>
      </c>
      <c r="AU26" s="548" t="e">
        <f t="shared" si="13"/>
        <v>#DIV/0!</v>
      </c>
      <c r="AW26" s="260">
        <f>AW25+135</f>
        <v>865</v>
      </c>
      <c r="AX26" s="260" t="e">
        <f t="shared" si="14"/>
        <v>#DIV/0!</v>
      </c>
      <c r="AY26" s="260" t="e">
        <f t="shared" si="14"/>
        <v>#DIV/0!</v>
      </c>
      <c r="AZ26" s="260" t="e">
        <f t="shared" si="14"/>
        <v>#DIV/0!</v>
      </c>
      <c r="BA26" s="260" t="e">
        <f t="shared" si="14"/>
        <v>#DIV/0!</v>
      </c>
      <c r="BB26" s="260" t="e">
        <f t="shared" si="14"/>
        <v>#DIV/0!</v>
      </c>
      <c r="BC26" s="260" t="e">
        <f t="shared" si="14"/>
        <v>#DIV/0!</v>
      </c>
      <c r="BD26" s="260" t="e">
        <f t="shared" si="14"/>
        <v>#DIV/0!</v>
      </c>
      <c r="BE26" s="260" t="e">
        <f t="shared" si="14"/>
        <v>#DIV/0!</v>
      </c>
      <c r="BF26" s="260" t="e">
        <f t="shared" si="14"/>
        <v>#DIV/0!</v>
      </c>
      <c r="BI26" s="280">
        <v>58</v>
      </c>
      <c r="BJ26" s="280">
        <v>66</v>
      </c>
      <c r="BK26" s="280">
        <v>72</v>
      </c>
      <c r="BL26" s="280">
        <v>62</v>
      </c>
      <c r="BM26" s="280">
        <v>67</v>
      </c>
      <c r="BN26" s="280">
        <v>72</v>
      </c>
      <c r="BO26" s="280">
        <v>58</v>
      </c>
      <c r="BP26" s="280">
        <v>63</v>
      </c>
      <c r="BQ26" s="280">
        <v>68</v>
      </c>
    </row>
    <row r="27" spans="1:69" s="260" customFormat="1" outlineLevel="1" collapsed="1">
      <c r="A27" s="260">
        <f t="shared" si="10"/>
        <v>17</v>
      </c>
      <c r="B27" s="281" t="s">
        <v>1733</v>
      </c>
      <c r="C27" s="282" t="e">
        <f t="shared" si="11"/>
        <v>#DIV/0!</v>
      </c>
      <c r="D27" s="282" t="e">
        <f t="shared" si="11"/>
        <v>#DIV/0!</v>
      </c>
      <c r="E27" s="282" t="e">
        <f t="shared" si="11"/>
        <v>#DIV/0!</v>
      </c>
      <c r="F27" s="282"/>
      <c r="G27" s="282"/>
      <c r="H27" s="282"/>
      <c r="I27" s="282"/>
      <c r="J27" s="282"/>
      <c r="K27" s="282"/>
      <c r="L27" s="282"/>
      <c r="M27" s="282"/>
      <c r="N27" s="282"/>
      <c r="O27" s="282"/>
      <c r="P27" s="282"/>
      <c r="Q27" s="282"/>
      <c r="R27" s="282"/>
      <c r="S27" s="282"/>
      <c r="T27" s="282"/>
      <c r="U27" s="547" t="e">
        <f t="shared" si="12"/>
        <v>#DIV/0!</v>
      </c>
      <c r="V27" s="547" t="e">
        <f t="shared" si="12"/>
        <v>#DIV/0!</v>
      </c>
      <c r="W27" s="547" t="e">
        <f t="shared" si="12"/>
        <v>#DIV/0!</v>
      </c>
      <c r="X27" s="547"/>
      <c r="Y27" s="547"/>
      <c r="Z27" s="547"/>
      <c r="AA27" s="547"/>
      <c r="AB27" s="547"/>
      <c r="AC27" s="547"/>
      <c r="AD27" s="547"/>
      <c r="AE27" s="547"/>
      <c r="AF27" s="547"/>
      <c r="AG27" s="547"/>
      <c r="AH27" s="547"/>
      <c r="AI27" s="547"/>
      <c r="AJ27" s="547"/>
      <c r="AK27" s="547"/>
      <c r="AL27" s="547"/>
      <c r="AM27" s="548" t="e">
        <f t="shared" si="13"/>
        <v>#DIV/0!</v>
      </c>
      <c r="AN27" s="548" t="e">
        <f t="shared" si="13"/>
        <v>#DIV/0!</v>
      </c>
      <c r="AO27" s="548" t="e">
        <f t="shared" si="13"/>
        <v>#DIV/0!</v>
      </c>
      <c r="AP27" s="548" t="e">
        <f t="shared" si="13"/>
        <v>#DIV/0!</v>
      </c>
      <c r="AQ27" s="548" t="e">
        <f t="shared" si="13"/>
        <v>#DIV/0!</v>
      </c>
      <c r="AR27" s="548" t="e">
        <f t="shared" si="13"/>
        <v>#DIV/0!</v>
      </c>
      <c r="AS27" s="548" t="e">
        <f t="shared" si="13"/>
        <v>#DIV/0!</v>
      </c>
      <c r="AT27" s="548" t="e">
        <f t="shared" si="13"/>
        <v>#DIV/0!</v>
      </c>
      <c r="AU27" s="548" t="e">
        <f t="shared" si="13"/>
        <v>#DIV/0!</v>
      </c>
      <c r="AW27" s="260">
        <f t="shared" ref="AW27:AW28" si="19">AW23+365</f>
        <v>1095</v>
      </c>
      <c r="AX27" s="260" t="e">
        <f t="shared" si="14"/>
        <v>#DIV/0!</v>
      </c>
      <c r="AY27" s="260" t="e">
        <f t="shared" si="14"/>
        <v>#DIV/0!</v>
      </c>
      <c r="AZ27" s="260" t="e">
        <f t="shared" si="14"/>
        <v>#DIV/0!</v>
      </c>
      <c r="BA27" s="260" t="e">
        <f t="shared" si="14"/>
        <v>#DIV/0!</v>
      </c>
      <c r="BB27" s="260" t="e">
        <f t="shared" si="14"/>
        <v>#DIV/0!</v>
      </c>
      <c r="BC27" s="260" t="e">
        <f t="shared" si="14"/>
        <v>#DIV/0!</v>
      </c>
      <c r="BD27" s="260" t="e">
        <f t="shared" si="14"/>
        <v>#DIV/0!</v>
      </c>
      <c r="BE27" s="260" t="e">
        <f t="shared" si="14"/>
        <v>#DIV/0!</v>
      </c>
      <c r="BF27" s="260" t="e">
        <f t="shared" si="14"/>
        <v>#DIV/0!</v>
      </c>
      <c r="BI27" s="280">
        <v>74</v>
      </c>
      <c r="BJ27" s="280">
        <v>82</v>
      </c>
      <c r="BK27" s="280">
        <v>88</v>
      </c>
      <c r="BL27" s="280">
        <v>76</v>
      </c>
      <c r="BM27" s="280">
        <v>81</v>
      </c>
      <c r="BN27" s="280">
        <v>86</v>
      </c>
      <c r="BO27" s="280">
        <v>74</v>
      </c>
      <c r="BP27" s="280">
        <v>79</v>
      </c>
      <c r="BQ27" s="280">
        <v>84</v>
      </c>
    </row>
    <row r="28" spans="1:69" s="260" customFormat="1" outlineLevel="1" collapsed="1">
      <c r="A28" s="260">
        <f t="shared" si="10"/>
        <v>18</v>
      </c>
      <c r="B28" s="281" t="s">
        <v>1728</v>
      </c>
      <c r="C28" s="282" t="e">
        <f t="shared" si="11"/>
        <v>#DIV/0!</v>
      </c>
      <c r="D28" s="282" t="e">
        <f t="shared" si="11"/>
        <v>#DIV/0!</v>
      </c>
      <c r="E28" s="282" t="e">
        <f t="shared" si="11"/>
        <v>#DIV/0!</v>
      </c>
      <c r="F28" s="282"/>
      <c r="G28" s="282"/>
      <c r="H28" s="282"/>
      <c r="I28" s="282"/>
      <c r="J28" s="282"/>
      <c r="K28" s="282"/>
      <c r="L28" s="282"/>
      <c r="M28" s="282"/>
      <c r="N28" s="282"/>
      <c r="O28" s="282"/>
      <c r="P28" s="282"/>
      <c r="Q28" s="282"/>
      <c r="R28" s="282"/>
      <c r="S28" s="282"/>
      <c r="T28" s="282"/>
      <c r="U28" s="547" t="e">
        <f t="shared" si="12"/>
        <v>#DIV/0!</v>
      </c>
      <c r="V28" s="547" t="e">
        <f t="shared" si="12"/>
        <v>#DIV/0!</v>
      </c>
      <c r="W28" s="547" t="e">
        <f t="shared" si="12"/>
        <v>#DIV/0!</v>
      </c>
      <c r="X28" s="547"/>
      <c r="Y28" s="547"/>
      <c r="Z28" s="547"/>
      <c r="AA28" s="547"/>
      <c r="AB28" s="547"/>
      <c r="AC28" s="547"/>
      <c r="AD28" s="547"/>
      <c r="AE28" s="547"/>
      <c r="AF28" s="547"/>
      <c r="AG28" s="547"/>
      <c r="AH28" s="547"/>
      <c r="AI28" s="547"/>
      <c r="AJ28" s="547"/>
      <c r="AK28" s="547"/>
      <c r="AL28" s="547"/>
      <c r="AM28" s="548" t="e">
        <f t="shared" si="13"/>
        <v>#DIV/0!</v>
      </c>
      <c r="AN28" s="548" t="e">
        <f t="shared" si="13"/>
        <v>#DIV/0!</v>
      </c>
      <c r="AO28" s="548" t="e">
        <f t="shared" si="13"/>
        <v>#DIV/0!</v>
      </c>
      <c r="AP28" s="548" t="e">
        <f t="shared" si="13"/>
        <v>#DIV/0!</v>
      </c>
      <c r="AQ28" s="548" t="e">
        <f t="shared" si="13"/>
        <v>#DIV/0!</v>
      </c>
      <c r="AR28" s="548" t="e">
        <f t="shared" si="13"/>
        <v>#DIV/0!</v>
      </c>
      <c r="AS28" s="548" t="e">
        <f t="shared" si="13"/>
        <v>#DIV/0!</v>
      </c>
      <c r="AT28" s="548" t="e">
        <f t="shared" si="13"/>
        <v>#DIV/0!</v>
      </c>
      <c r="AU28" s="548" t="e">
        <f t="shared" si="13"/>
        <v>#DIV/0!</v>
      </c>
      <c r="AW28" s="260">
        <f t="shared" si="19"/>
        <v>1095</v>
      </c>
      <c r="AX28" s="260" t="e">
        <f t="shared" si="14"/>
        <v>#DIV/0!</v>
      </c>
      <c r="AY28" s="260" t="e">
        <f t="shared" si="14"/>
        <v>#DIV/0!</v>
      </c>
      <c r="AZ28" s="260" t="e">
        <f t="shared" si="14"/>
        <v>#DIV/0!</v>
      </c>
      <c r="BA28" s="260" t="e">
        <f t="shared" si="14"/>
        <v>#DIV/0!</v>
      </c>
      <c r="BB28" s="260" t="e">
        <f t="shared" si="14"/>
        <v>#DIV/0!</v>
      </c>
      <c r="BC28" s="260" t="e">
        <f t="shared" si="14"/>
        <v>#DIV/0!</v>
      </c>
      <c r="BD28" s="260" t="e">
        <f t="shared" si="14"/>
        <v>#DIV/0!</v>
      </c>
      <c r="BE28" s="260" t="e">
        <f t="shared" si="14"/>
        <v>#DIV/0!</v>
      </c>
      <c r="BF28" s="260" t="e">
        <f t="shared" si="14"/>
        <v>#DIV/0!</v>
      </c>
      <c r="BI28" s="280">
        <v>83</v>
      </c>
      <c r="BJ28" s="280">
        <v>91</v>
      </c>
      <c r="BK28" s="280">
        <v>97</v>
      </c>
      <c r="BL28" s="280">
        <v>85</v>
      </c>
      <c r="BM28" s="280">
        <v>90</v>
      </c>
      <c r="BN28" s="280">
        <v>95</v>
      </c>
      <c r="BO28" s="280">
        <v>83</v>
      </c>
      <c r="BP28" s="280">
        <v>88</v>
      </c>
      <c r="BQ28" s="280">
        <v>93</v>
      </c>
    </row>
    <row r="29" spans="1:69" s="260" customFormat="1" outlineLevel="1" collapsed="1">
      <c r="A29" s="260">
        <f t="shared" si="10"/>
        <v>19</v>
      </c>
      <c r="B29" s="281" t="s">
        <v>1734</v>
      </c>
      <c r="C29" s="283" t="e">
        <f t="shared" si="18"/>
        <v>#DIV/0!</v>
      </c>
      <c r="D29" s="283" t="e">
        <f t="shared" si="18"/>
        <v>#DIV/0!</v>
      </c>
      <c r="E29" s="283" t="e">
        <f t="shared" si="18"/>
        <v>#DIV/0!</v>
      </c>
      <c r="F29" s="283"/>
      <c r="G29" s="283"/>
      <c r="H29" s="283"/>
      <c r="I29" s="283"/>
      <c r="J29" s="283"/>
      <c r="K29" s="283"/>
      <c r="L29" s="283"/>
      <c r="M29" s="283"/>
      <c r="N29" s="283"/>
      <c r="O29" s="283"/>
      <c r="P29" s="283"/>
      <c r="Q29" s="283"/>
      <c r="R29" s="283"/>
      <c r="S29" s="283"/>
      <c r="T29" s="283"/>
      <c r="U29" s="547" t="e">
        <f t="shared" si="12"/>
        <v>#DIV/0!</v>
      </c>
      <c r="V29" s="547" t="e">
        <f t="shared" si="12"/>
        <v>#DIV/0!</v>
      </c>
      <c r="W29" s="547" t="e">
        <f t="shared" si="12"/>
        <v>#DIV/0!</v>
      </c>
      <c r="X29" s="547"/>
      <c r="Y29" s="547"/>
      <c r="Z29" s="547"/>
      <c r="AA29" s="547"/>
      <c r="AB29" s="547"/>
      <c r="AC29" s="547"/>
      <c r="AD29" s="547"/>
      <c r="AE29" s="547"/>
      <c r="AF29" s="547"/>
      <c r="AG29" s="547"/>
      <c r="AH29" s="547"/>
      <c r="AI29" s="547"/>
      <c r="AJ29" s="547"/>
      <c r="AK29" s="547"/>
      <c r="AL29" s="547"/>
      <c r="AM29" s="548" t="e">
        <f t="shared" si="13"/>
        <v>#DIV/0!</v>
      </c>
      <c r="AN29" s="548" t="e">
        <f t="shared" si="13"/>
        <v>#DIV/0!</v>
      </c>
      <c r="AO29" s="548" t="e">
        <f t="shared" si="13"/>
        <v>#DIV/0!</v>
      </c>
      <c r="AP29" s="548" t="e">
        <f t="shared" si="13"/>
        <v>#DIV/0!</v>
      </c>
      <c r="AQ29" s="548" t="e">
        <f t="shared" si="13"/>
        <v>#DIV/0!</v>
      </c>
      <c r="AR29" s="548" t="e">
        <f t="shared" si="13"/>
        <v>#DIV/0!</v>
      </c>
      <c r="AS29" s="548" t="e">
        <f t="shared" si="13"/>
        <v>#DIV/0!</v>
      </c>
      <c r="AT29" s="548" t="e">
        <f t="shared" si="13"/>
        <v>#DIV/0!</v>
      </c>
      <c r="AU29" s="548" t="e">
        <f t="shared" si="13"/>
        <v>#DIV/0!</v>
      </c>
      <c r="AW29" s="260">
        <f>AW25+365</f>
        <v>1095</v>
      </c>
      <c r="AX29" s="260" t="e">
        <f t="shared" si="14"/>
        <v>#DIV/0!</v>
      </c>
      <c r="AY29" s="260" t="e">
        <f t="shared" si="14"/>
        <v>#DIV/0!</v>
      </c>
      <c r="AZ29" s="260" t="e">
        <f t="shared" si="14"/>
        <v>#DIV/0!</v>
      </c>
      <c r="BA29" s="260" t="e">
        <f t="shared" si="14"/>
        <v>#DIV/0!</v>
      </c>
      <c r="BB29" s="260" t="e">
        <f t="shared" si="14"/>
        <v>#DIV/0!</v>
      </c>
      <c r="BC29" s="260" t="e">
        <f t="shared" si="14"/>
        <v>#DIV/0!</v>
      </c>
      <c r="BD29" s="260" t="e">
        <f t="shared" si="14"/>
        <v>#DIV/0!</v>
      </c>
      <c r="BE29" s="260" t="e">
        <f t="shared" si="14"/>
        <v>#DIV/0!</v>
      </c>
      <c r="BF29" s="260" t="e">
        <f t="shared" si="14"/>
        <v>#DIV/0!</v>
      </c>
      <c r="BI29" s="280">
        <v>99</v>
      </c>
      <c r="BJ29" s="280">
        <v>107</v>
      </c>
      <c r="BK29" s="280">
        <v>113</v>
      </c>
      <c r="BL29" s="280">
        <v>101</v>
      </c>
      <c r="BM29" s="280">
        <v>106</v>
      </c>
      <c r="BN29" s="280">
        <v>111</v>
      </c>
      <c r="BO29" s="280">
        <v>99</v>
      </c>
      <c r="BP29" s="280">
        <v>104</v>
      </c>
      <c r="BQ29" s="280">
        <v>109</v>
      </c>
    </row>
    <row r="30" spans="1:69" s="260" customFormat="1" outlineLevel="1">
      <c r="A30" s="260">
        <f t="shared" si="10"/>
        <v>20</v>
      </c>
      <c r="B30" s="281" t="s">
        <v>1726</v>
      </c>
      <c r="C30" s="282" t="e">
        <f t="shared" si="11"/>
        <v>#DIV/0!</v>
      </c>
      <c r="D30" s="282" t="e">
        <f t="shared" si="11"/>
        <v>#DIV/0!</v>
      </c>
      <c r="E30" s="282" t="e">
        <f t="shared" si="11"/>
        <v>#DIV/0!</v>
      </c>
      <c r="F30" s="282"/>
      <c r="G30" s="282"/>
      <c r="H30" s="282"/>
      <c r="I30" s="282"/>
      <c r="J30" s="282"/>
      <c r="K30" s="282"/>
      <c r="L30" s="282"/>
      <c r="M30" s="282"/>
      <c r="N30" s="282"/>
      <c r="O30" s="282"/>
      <c r="P30" s="282"/>
      <c r="Q30" s="282"/>
      <c r="R30" s="282"/>
      <c r="S30" s="282"/>
      <c r="T30" s="282"/>
      <c r="U30" s="547" t="e">
        <f t="shared" si="12"/>
        <v>#DIV/0!</v>
      </c>
      <c r="V30" s="547" t="e">
        <f t="shared" si="12"/>
        <v>#DIV/0!</v>
      </c>
      <c r="W30" s="547" t="e">
        <f t="shared" si="12"/>
        <v>#DIV/0!</v>
      </c>
      <c r="X30" s="547"/>
      <c r="Y30" s="547"/>
      <c r="Z30" s="547"/>
      <c r="AA30" s="547"/>
      <c r="AB30" s="547"/>
      <c r="AC30" s="547"/>
      <c r="AD30" s="547"/>
      <c r="AE30" s="547"/>
      <c r="AF30" s="547"/>
      <c r="AG30" s="547"/>
      <c r="AH30" s="547"/>
      <c r="AI30" s="547"/>
      <c r="AJ30" s="547"/>
      <c r="AK30" s="547"/>
      <c r="AL30" s="547"/>
      <c r="AM30" s="548" t="e">
        <f t="shared" si="13"/>
        <v>#DIV/0!</v>
      </c>
      <c r="AN30" s="548" t="e">
        <f t="shared" si="13"/>
        <v>#DIV/0!</v>
      </c>
      <c r="AO30" s="548" t="e">
        <f t="shared" si="13"/>
        <v>#DIV/0!</v>
      </c>
      <c r="AP30" s="548" t="e">
        <f t="shared" si="13"/>
        <v>#DIV/0!</v>
      </c>
      <c r="AQ30" s="548" t="e">
        <f t="shared" si="13"/>
        <v>#DIV/0!</v>
      </c>
      <c r="AR30" s="548" t="e">
        <f t="shared" si="13"/>
        <v>#DIV/0!</v>
      </c>
      <c r="AS30" s="548" t="e">
        <f t="shared" si="13"/>
        <v>#DIV/0!</v>
      </c>
      <c r="AT30" s="548" t="e">
        <f t="shared" si="13"/>
        <v>#DIV/0!</v>
      </c>
      <c r="AU30" s="548" t="e">
        <f t="shared" si="13"/>
        <v>#DIV/0!</v>
      </c>
      <c r="AW30" s="260">
        <f>AW29+135</f>
        <v>1230</v>
      </c>
      <c r="AX30" s="260" t="e">
        <f t="shared" si="14"/>
        <v>#DIV/0!</v>
      </c>
      <c r="AY30" s="260" t="e">
        <f t="shared" si="14"/>
        <v>#DIV/0!</v>
      </c>
      <c r="AZ30" s="260" t="e">
        <f t="shared" si="14"/>
        <v>#DIV/0!</v>
      </c>
      <c r="BA30" s="260" t="e">
        <f t="shared" si="14"/>
        <v>#DIV/0!</v>
      </c>
      <c r="BB30" s="260" t="e">
        <f t="shared" si="14"/>
        <v>#DIV/0!</v>
      </c>
      <c r="BC30" s="260" t="e">
        <f t="shared" si="14"/>
        <v>#DIV/0!</v>
      </c>
      <c r="BD30" s="260" t="e">
        <f t="shared" si="14"/>
        <v>#DIV/0!</v>
      </c>
      <c r="BE30" s="260" t="e">
        <f t="shared" si="14"/>
        <v>#DIV/0!</v>
      </c>
      <c r="BF30" s="260" t="e">
        <f t="shared" si="14"/>
        <v>#DIV/0!</v>
      </c>
      <c r="BI30" s="280">
        <v>58</v>
      </c>
      <c r="BJ30" s="280">
        <v>66</v>
      </c>
      <c r="BK30" s="280">
        <v>72</v>
      </c>
      <c r="BL30" s="280">
        <v>62</v>
      </c>
      <c r="BM30" s="280">
        <v>67</v>
      </c>
      <c r="BN30" s="280">
        <v>72</v>
      </c>
      <c r="BO30" s="280">
        <v>58</v>
      </c>
      <c r="BP30" s="280">
        <v>63</v>
      </c>
      <c r="BQ30" s="280">
        <v>68</v>
      </c>
    </row>
    <row r="31" spans="1:69" s="260" customFormat="1" outlineLevel="1" collapsed="1">
      <c r="A31" s="260">
        <f t="shared" si="10"/>
        <v>21</v>
      </c>
      <c r="B31" s="281" t="s">
        <v>1735</v>
      </c>
      <c r="C31" s="282" t="e">
        <f t="shared" si="11"/>
        <v>#DIV/0!</v>
      </c>
      <c r="D31" s="282" t="e">
        <f t="shared" si="11"/>
        <v>#DIV/0!</v>
      </c>
      <c r="E31" s="282" t="e">
        <f t="shared" si="11"/>
        <v>#DIV/0!</v>
      </c>
      <c r="F31" s="282"/>
      <c r="G31" s="282"/>
      <c r="H31" s="282"/>
      <c r="I31" s="282"/>
      <c r="J31" s="282"/>
      <c r="K31" s="282"/>
      <c r="L31" s="282"/>
      <c r="M31" s="282"/>
      <c r="N31" s="282"/>
      <c r="O31" s="282"/>
      <c r="P31" s="282"/>
      <c r="Q31" s="282"/>
      <c r="R31" s="282"/>
      <c r="S31" s="282"/>
      <c r="T31" s="282"/>
      <c r="U31" s="547" t="e">
        <f t="shared" si="12"/>
        <v>#DIV/0!</v>
      </c>
      <c r="V31" s="547" t="e">
        <f t="shared" si="12"/>
        <v>#DIV/0!</v>
      </c>
      <c r="W31" s="547" t="e">
        <f t="shared" si="12"/>
        <v>#DIV/0!</v>
      </c>
      <c r="X31" s="547"/>
      <c r="Y31" s="547"/>
      <c r="Z31" s="547"/>
      <c r="AA31" s="547"/>
      <c r="AB31" s="547"/>
      <c r="AC31" s="547"/>
      <c r="AD31" s="547"/>
      <c r="AE31" s="547"/>
      <c r="AF31" s="547"/>
      <c r="AG31" s="547"/>
      <c r="AH31" s="547"/>
      <c r="AI31" s="547"/>
      <c r="AJ31" s="547"/>
      <c r="AK31" s="547"/>
      <c r="AL31" s="547"/>
      <c r="AM31" s="548" t="e">
        <f t="shared" si="13"/>
        <v>#DIV/0!</v>
      </c>
      <c r="AN31" s="548" t="e">
        <f t="shared" si="13"/>
        <v>#DIV/0!</v>
      </c>
      <c r="AO31" s="548" t="e">
        <f t="shared" si="13"/>
        <v>#DIV/0!</v>
      </c>
      <c r="AP31" s="548" t="e">
        <f t="shared" si="13"/>
        <v>#DIV/0!</v>
      </c>
      <c r="AQ31" s="548" t="e">
        <f t="shared" si="13"/>
        <v>#DIV/0!</v>
      </c>
      <c r="AR31" s="548" t="e">
        <f t="shared" si="13"/>
        <v>#DIV/0!</v>
      </c>
      <c r="AS31" s="548" t="e">
        <f t="shared" si="13"/>
        <v>#DIV/0!</v>
      </c>
      <c r="AT31" s="548" t="e">
        <f t="shared" si="13"/>
        <v>#DIV/0!</v>
      </c>
      <c r="AU31" s="548" t="e">
        <f t="shared" si="13"/>
        <v>#DIV/0!</v>
      </c>
      <c r="AW31" s="260">
        <f t="shared" ref="AW31:AW32" si="20">AW27+365</f>
        <v>1460</v>
      </c>
      <c r="AX31" s="260" t="e">
        <f t="shared" si="14"/>
        <v>#DIV/0!</v>
      </c>
      <c r="AY31" s="260" t="e">
        <f t="shared" si="14"/>
        <v>#DIV/0!</v>
      </c>
      <c r="AZ31" s="260" t="e">
        <f t="shared" si="14"/>
        <v>#DIV/0!</v>
      </c>
      <c r="BA31" s="260" t="e">
        <f t="shared" si="14"/>
        <v>#DIV/0!</v>
      </c>
      <c r="BB31" s="260" t="e">
        <f t="shared" si="14"/>
        <v>#DIV/0!</v>
      </c>
      <c r="BC31" s="260" t="e">
        <f t="shared" si="14"/>
        <v>#DIV/0!</v>
      </c>
      <c r="BD31" s="260" t="e">
        <f t="shared" si="14"/>
        <v>#DIV/0!</v>
      </c>
      <c r="BE31" s="260" t="e">
        <f t="shared" si="14"/>
        <v>#DIV/0!</v>
      </c>
      <c r="BF31" s="260" t="e">
        <f t="shared" si="14"/>
        <v>#DIV/0!</v>
      </c>
      <c r="BI31" s="280">
        <v>74</v>
      </c>
      <c r="BJ31" s="280">
        <v>82</v>
      </c>
      <c r="BK31" s="280">
        <v>88</v>
      </c>
      <c r="BL31" s="280">
        <v>76</v>
      </c>
      <c r="BM31" s="280">
        <v>81</v>
      </c>
      <c r="BN31" s="280">
        <v>86</v>
      </c>
      <c r="BO31" s="280">
        <v>74</v>
      </c>
      <c r="BP31" s="280">
        <v>79</v>
      </c>
      <c r="BQ31" s="280">
        <v>84</v>
      </c>
    </row>
    <row r="32" spans="1:69" s="260" customFormat="1" outlineLevel="1" collapsed="1">
      <c r="A32" s="260">
        <f t="shared" si="10"/>
        <v>22</v>
      </c>
      <c r="B32" s="281" t="s">
        <v>1728</v>
      </c>
      <c r="C32" s="282" t="e">
        <f t="shared" si="11"/>
        <v>#DIV/0!</v>
      </c>
      <c r="D32" s="282" t="e">
        <f t="shared" si="11"/>
        <v>#DIV/0!</v>
      </c>
      <c r="E32" s="282" t="e">
        <f t="shared" si="11"/>
        <v>#DIV/0!</v>
      </c>
      <c r="F32" s="282"/>
      <c r="G32" s="282"/>
      <c r="H32" s="282"/>
      <c r="I32" s="282"/>
      <c r="J32" s="282"/>
      <c r="K32" s="282"/>
      <c r="L32" s="282"/>
      <c r="M32" s="282"/>
      <c r="N32" s="282"/>
      <c r="O32" s="282"/>
      <c r="P32" s="282"/>
      <c r="Q32" s="282"/>
      <c r="R32" s="282"/>
      <c r="S32" s="282"/>
      <c r="T32" s="282"/>
      <c r="U32" s="547" t="e">
        <f t="shared" si="12"/>
        <v>#DIV/0!</v>
      </c>
      <c r="V32" s="547" t="e">
        <f t="shared" si="12"/>
        <v>#DIV/0!</v>
      </c>
      <c r="W32" s="547" t="e">
        <f t="shared" si="12"/>
        <v>#DIV/0!</v>
      </c>
      <c r="X32" s="547"/>
      <c r="Y32" s="547"/>
      <c r="Z32" s="547"/>
      <c r="AA32" s="547"/>
      <c r="AB32" s="547"/>
      <c r="AC32" s="547"/>
      <c r="AD32" s="547"/>
      <c r="AE32" s="547"/>
      <c r="AF32" s="547"/>
      <c r="AG32" s="547"/>
      <c r="AH32" s="547"/>
      <c r="AI32" s="547"/>
      <c r="AJ32" s="547"/>
      <c r="AK32" s="547"/>
      <c r="AL32" s="547"/>
      <c r="AM32" s="548" t="e">
        <f t="shared" si="13"/>
        <v>#DIV/0!</v>
      </c>
      <c r="AN32" s="548" t="e">
        <f t="shared" si="13"/>
        <v>#DIV/0!</v>
      </c>
      <c r="AO32" s="548" t="e">
        <f t="shared" si="13"/>
        <v>#DIV/0!</v>
      </c>
      <c r="AP32" s="548" t="e">
        <f t="shared" si="13"/>
        <v>#DIV/0!</v>
      </c>
      <c r="AQ32" s="548" t="e">
        <f t="shared" si="13"/>
        <v>#DIV/0!</v>
      </c>
      <c r="AR32" s="548" t="e">
        <f t="shared" si="13"/>
        <v>#DIV/0!</v>
      </c>
      <c r="AS32" s="548" t="e">
        <f t="shared" si="13"/>
        <v>#DIV/0!</v>
      </c>
      <c r="AT32" s="548" t="e">
        <f t="shared" si="13"/>
        <v>#DIV/0!</v>
      </c>
      <c r="AU32" s="548" t="e">
        <f t="shared" si="13"/>
        <v>#DIV/0!</v>
      </c>
      <c r="AW32" s="260">
        <f t="shared" si="20"/>
        <v>1460</v>
      </c>
      <c r="AX32" s="260" t="e">
        <f t="shared" si="14"/>
        <v>#DIV/0!</v>
      </c>
      <c r="AY32" s="260" t="e">
        <f t="shared" si="14"/>
        <v>#DIV/0!</v>
      </c>
      <c r="AZ32" s="260" t="e">
        <f t="shared" si="14"/>
        <v>#DIV/0!</v>
      </c>
      <c r="BA32" s="260" t="e">
        <f t="shared" si="14"/>
        <v>#DIV/0!</v>
      </c>
      <c r="BB32" s="260" t="e">
        <f t="shared" si="14"/>
        <v>#DIV/0!</v>
      </c>
      <c r="BC32" s="260" t="e">
        <f t="shared" si="14"/>
        <v>#DIV/0!</v>
      </c>
      <c r="BD32" s="260" t="e">
        <f t="shared" si="14"/>
        <v>#DIV/0!</v>
      </c>
      <c r="BE32" s="260" t="e">
        <f t="shared" si="14"/>
        <v>#DIV/0!</v>
      </c>
      <c r="BF32" s="260" t="e">
        <f t="shared" si="14"/>
        <v>#DIV/0!</v>
      </c>
      <c r="BI32" s="280">
        <v>83</v>
      </c>
      <c r="BJ32" s="280">
        <v>91</v>
      </c>
      <c r="BK32" s="280">
        <v>97</v>
      </c>
      <c r="BL32" s="280">
        <v>85</v>
      </c>
      <c r="BM32" s="280">
        <v>90</v>
      </c>
      <c r="BN32" s="280">
        <v>95</v>
      </c>
      <c r="BO32" s="280">
        <v>83</v>
      </c>
      <c r="BP32" s="280">
        <v>88</v>
      </c>
      <c r="BQ32" s="280">
        <v>93</v>
      </c>
    </row>
    <row r="33" spans="1:69" s="260" customFormat="1" outlineLevel="1" collapsed="1">
      <c r="A33" s="260">
        <f t="shared" si="10"/>
        <v>23</v>
      </c>
      <c r="B33" s="281" t="s">
        <v>1736</v>
      </c>
      <c r="C33" s="283" t="e">
        <f t="shared" si="18"/>
        <v>#DIV/0!</v>
      </c>
      <c r="D33" s="283" t="e">
        <f t="shared" si="18"/>
        <v>#DIV/0!</v>
      </c>
      <c r="E33" s="283" t="e">
        <f t="shared" si="18"/>
        <v>#DIV/0!</v>
      </c>
      <c r="F33" s="283"/>
      <c r="G33" s="283"/>
      <c r="H33" s="283"/>
      <c r="I33" s="283"/>
      <c r="J33" s="283"/>
      <c r="K33" s="283"/>
      <c r="L33" s="283"/>
      <c r="M33" s="283"/>
      <c r="N33" s="283"/>
      <c r="O33" s="283"/>
      <c r="P33" s="283"/>
      <c r="Q33" s="283"/>
      <c r="R33" s="283"/>
      <c r="S33" s="283"/>
      <c r="T33" s="283"/>
      <c r="U33" s="547" t="e">
        <f t="shared" si="12"/>
        <v>#DIV/0!</v>
      </c>
      <c r="V33" s="547" t="e">
        <f t="shared" si="12"/>
        <v>#DIV/0!</v>
      </c>
      <c r="W33" s="547" t="e">
        <f t="shared" si="12"/>
        <v>#DIV/0!</v>
      </c>
      <c r="X33" s="547"/>
      <c r="Y33" s="547"/>
      <c r="Z33" s="547"/>
      <c r="AA33" s="547"/>
      <c r="AB33" s="547"/>
      <c r="AC33" s="547"/>
      <c r="AD33" s="547"/>
      <c r="AE33" s="547"/>
      <c r="AF33" s="547"/>
      <c r="AG33" s="547"/>
      <c r="AH33" s="547"/>
      <c r="AI33" s="547"/>
      <c r="AJ33" s="547"/>
      <c r="AK33" s="547"/>
      <c r="AL33" s="547"/>
      <c r="AM33" s="548" t="e">
        <f t="shared" si="13"/>
        <v>#DIV/0!</v>
      </c>
      <c r="AN33" s="548" t="e">
        <f t="shared" si="13"/>
        <v>#DIV/0!</v>
      </c>
      <c r="AO33" s="548" t="e">
        <f t="shared" si="13"/>
        <v>#DIV/0!</v>
      </c>
      <c r="AP33" s="548" t="e">
        <f t="shared" si="13"/>
        <v>#DIV/0!</v>
      </c>
      <c r="AQ33" s="548" t="e">
        <f t="shared" si="13"/>
        <v>#DIV/0!</v>
      </c>
      <c r="AR33" s="548" t="e">
        <f t="shared" si="13"/>
        <v>#DIV/0!</v>
      </c>
      <c r="AS33" s="548" t="e">
        <f t="shared" si="13"/>
        <v>#DIV/0!</v>
      </c>
      <c r="AT33" s="548" t="e">
        <f t="shared" si="13"/>
        <v>#DIV/0!</v>
      </c>
      <c r="AU33" s="548" t="e">
        <f t="shared" si="13"/>
        <v>#DIV/0!</v>
      </c>
      <c r="AW33" s="260">
        <f>AW29+365</f>
        <v>1460</v>
      </c>
      <c r="AX33" s="260" t="e">
        <f t="shared" si="14"/>
        <v>#DIV/0!</v>
      </c>
      <c r="AY33" s="260" t="e">
        <f t="shared" si="14"/>
        <v>#DIV/0!</v>
      </c>
      <c r="AZ33" s="260" t="e">
        <f t="shared" si="14"/>
        <v>#DIV/0!</v>
      </c>
      <c r="BA33" s="260" t="e">
        <f t="shared" si="14"/>
        <v>#DIV/0!</v>
      </c>
      <c r="BB33" s="260" t="e">
        <f t="shared" si="14"/>
        <v>#DIV/0!</v>
      </c>
      <c r="BC33" s="260" t="e">
        <f t="shared" si="14"/>
        <v>#DIV/0!</v>
      </c>
      <c r="BD33" s="260" t="e">
        <f t="shared" si="14"/>
        <v>#DIV/0!</v>
      </c>
      <c r="BE33" s="260" t="e">
        <f t="shared" si="14"/>
        <v>#DIV/0!</v>
      </c>
      <c r="BF33" s="260" t="e">
        <f t="shared" si="14"/>
        <v>#DIV/0!</v>
      </c>
      <c r="BI33" s="280">
        <v>99</v>
      </c>
      <c r="BJ33" s="280">
        <v>107</v>
      </c>
      <c r="BK33" s="280">
        <v>113</v>
      </c>
      <c r="BL33" s="280">
        <v>101</v>
      </c>
      <c r="BM33" s="280">
        <v>106</v>
      </c>
      <c r="BN33" s="280">
        <v>111</v>
      </c>
      <c r="BO33" s="280">
        <v>99</v>
      </c>
      <c r="BP33" s="280">
        <v>104</v>
      </c>
      <c r="BQ33" s="280">
        <v>109</v>
      </c>
    </row>
    <row r="34" spans="1:69" s="260" customFormat="1" outlineLevel="1">
      <c r="A34" s="260">
        <f t="shared" si="10"/>
        <v>24</v>
      </c>
      <c r="B34" s="281" t="s">
        <v>1726</v>
      </c>
      <c r="C34" s="282" t="e">
        <f t="shared" ref="C34:E36" si="21">INDEX($AM34:$AU34,1,C$8+(d.Region-1)*3)+INDEX(i.AgeJ,C$10,1)/7</f>
        <v>#DIV/0!</v>
      </c>
      <c r="D34" s="282" t="e">
        <f t="shared" si="21"/>
        <v>#DIV/0!</v>
      </c>
      <c r="E34" s="282" t="e">
        <f t="shared" si="21"/>
        <v>#DIV/0!</v>
      </c>
      <c r="F34" s="282"/>
      <c r="G34" s="282"/>
      <c r="H34" s="282"/>
      <c r="I34" s="282"/>
      <c r="J34" s="282"/>
      <c r="K34" s="282"/>
      <c r="L34" s="282"/>
      <c r="M34" s="282"/>
      <c r="N34" s="282"/>
      <c r="O34" s="282"/>
      <c r="P34" s="282"/>
      <c r="Q34" s="282"/>
      <c r="R34" s="282"/>
      <c r="S34" s="282"/>
      <c r="T34" s="282"/>
      <c r="U34" s="547" t="e">
        <f t="shared" ref="U34:W37" si="22">C34&amp;":"&amp;C34+1</f>
        <v>#DIV/0!</v>
      </c>
      <c r="V34" s="547" t="e">
        <f t="shared" si="22"/>
        <v>#DIV/0!</v>
      </c>
      <c r="W34" s="547" t="e">
        <f t="shared" si="22"/>
        <v>#DIV/0!</v>
      </c>
      <c r="X34" s="547"/>
      <c r="Y34" s="547"/>
      <c r="Z34" s="547"/>
      <c r="AA34" s="547"/>
      <c r="AB34" s="547"/>
      <c r="AC34" s="547"/>
      <c r="AD34" s="547"/>
      <c r="AE34" s="547"/>
      <c r="AF34" s="547"/>
      <c r="AG34" s="547"/>
      <c r="AH34" s="547"/>
      <c r="AI34" s="547"/>
      <c r="AJ34" s="547"/>
      <c r="AK34" s="547"/>
      <c r="AL34" s="547"/>
      <c r="AM34" s="548" t="e">
        <f t="shared" ref="AM34:AU37" si="23">AX34</f>
        <v>#DIV/0!</v>
      </c>
      <c r="AN34" s="548" t="e">
        <f t="shared" si="23"/>
        <v>#DIV/0!</v>
      </c>
      <c r="AO34" s="548" t="e">
        <f t="shared" si="23"/>
        <v>#DIV/0!</v>
      </c>
      <c r="AP34" s="548" t="e">
        <f t="shared" si="23"/>
        <v>#DIV/0!</v>
      </c>
      <c r="AQ34" s="548" t="e">
        <f t="shared" si="23"/>
        <v>#DIV/0!</v>
      </c>
      <c r="AR34" s="548" t="e">
        <f t="shared" si="23"/>
        <v>#DIV/0!</v>
      </c>
      <c r="AS34" s="548" t="e">
        <f t="shared" si="23"/>
        <v>#DIV/0!</v>
      </c>
      <c r="AT34" s="548" t="e">
        <f t="shared" si="23"/>
        <v>#DIV/0!</v>
      </c>
      <c r="AU34" s="548" t="e">
        <f t="shared" si="23"/>
        <v>#DIV/0!</v>
      </c>
      <c r="AW34" s="260">
        <f>AW33+135</f>
        <v>1595</v>
      </c>
      <c r="AX34" s="260" t="e">
        <f t="shared" ref="AX34:BF37" si="24">ROUND((AX$10+$AW34-$AX$8)/$AX$9,0)</f>
        <v>#DIV/0!</v>
      </c>
      <c r="AY34" s="260" t="e">
        <f t="shared" si="24"/>
        <v>#DIV/0!</v>
      </c>
      <c r="AZ34" s="260" t="e">
        <f t="shared" si="24"/>
        <v>#DIV/0!</v>
      </c>
      <c r="BA34" s="260" t="e">
        <f t="shared" si="24"/>
        <v>#DIV/0!</v>
      </c>
      <c r="BB34" s="260" t="e">
        <f t="shared" si="24"/>
        <v>#DIV/0!</v>
      </c>
      <c r="BC34" s="260" t="e">
        <f t="shared" si="24"/>
        <v>#DIV/0!</v>
      </c>
      <c r="BD34" s="260" t="e">
        <f t="shared" si="24"/>
        <v>#DIV/0!</v>
      </c>
      <c r="BE34" s="260" t="e">
        <f t="shared" si="24"/>
        <v>#DIV/0!</v>
      </c>
      <c r="BF34" s="260" t="e">
        <f t="shared" si="24"/>
        <v>#DIV/0!</v>
      </c>
      <c r="BI34" s="280">
        <v>58</v>
      </c>
      <c r="BJ34" s="280">
        <v>66</v>
      </c>
      <c r="BK34" s="280">
        <v>72</v>
      </c>
      <c r="BL34" s="280">
        <v>62</v>
      </c>
      <c r="BM34" s="280">
        <v>67</v>
      </c>
      <c r="BN34" s="280">
        <v>72</v>
      </c>
      <c r="BO34" s="280">
        <v>58</v>
      </c>
      <c r="BP34" s="280">
        <v>63</v>
      </c>
      <c r="BQ34" s="280">
        <v>68</v>
      </c>
    </row>
    <row r="35" spans="1:69" s="260" customFormat="1" outlineLevel="1" collapsed="1">
      <c r="A35" s="260">
        <f t="shared" si="10"/>
        <v>25</v>
      </c>
      <c r="B35" s="281" t="s">
        <v>1737</v>
      </c>
      <c r="C35" s="282" t="e">
        <f t="shared" si="21"/>
        <v>#DIV/0!</v>
      </c>
      <c r="D35" s="282" t="e">
        <f t="shared" si="21"/>
        <v>#DIV/0!</v>
      </c>
      <c r="E35" s="282" t="e">
        <f t="shared" si="21"/>
        <v>#DIV/0!</v>
      </c>
      <c r="F35" s="282"/>
      <c r="G35" s="282"/>
      <c r="H35" s="282"/>
      <c r="I35" s="282"/>
      <c r="J35" s="282"/>
      <c r="K35" s="282"/>
      <c r="L35" s="282"/>
      <c r="M35" s="282"/>
      <c r="N35" s="282"/>
      <c r="O35" s="282"/>
      <c r="P35" s="282"/>
      <c r="Q35" s="282"/>
      <c r="R35" s="282"/>
      <c r="S35" s="282"/>
      <c r="T35" s="282"/>
      <c r="U35" s="547" t="e">
        <f t="shared" si="22"/>
        <v>#DIV/0!</v>
      </c>
      <c r="V35" s="547" t="e">
        <f t="shared" si="22"/>
        <v>#DIV/0!</v>
      </c>
      <c r="W35" s="547" t="e">
        <f t="shared" si="22"/>
        <v>#DIV/0!</v>
      </c>
      <c r="X35" s="547"/>
      <c r="Y35" s="547"/>
      <c r="Z35" s="547"/>
      <c r="AA35" s="547"/>
      <c r="AB35" s="547"/>
      <c r="AC35" s="547"/>
      <c r="AD35" s="547"/>
      <c r="AE35" s="547"/>
      <c r="AF35" s="547"/>
      <c r="AG35" s="547"/>
      <c r="AH35" s="547"/>
      <c r="AI35" s="547"/>
      <c r="AJ35" s="547"/>
      <c r="AK35" s="547"/>
      <c r="AL35" s="547"/>
      <c r="AM35" s="548" t="e">
        <f t="shared" si="23"/>
        <v>#DIV/0!</v>
      </c>
      <c r="AN35" s="548" t="e">
        <f t="shared" si="23"/>
        <v>#DIV/0!</v>
      </c>
      <c r="AO35" s="548" t="e">
        <f t="shared" si="23"/>
        <v>#DIV/0!</v>
      </c>
      <c r="AP35" s="548" t="e">
        <f t="shared" si="23"/>
        <v>#DIV/0!</v>
      </c>
      <c r="AQ35" s="548" t="e">
        <f t="shared" si="23"/>
        <v>#DIV/0!</v>
      </c>
      <c r="AR35" s="548" t="e">
        <f t="shared" si="23"/>
        <v>#DIV/0!</v>
      </c>
      <c r="AS35" s="548" t="e">
        <f t="shared" si="23"/>
        <v>#DIV/0!</v>
      </c>
      <c r="AT35" s="548" t="e">
        <f t="shared" si="23"/>
        <v>#DIV/0!</v>
      </c>
      <c r="AU35" s="548" t="e">
        <f t="shared" si="23"/>
        <v>#DIV/0!</v>
      </c>
      <c r="AW35" s="260">
        <f t="shared" ref="AW35:AW36" si="25">AW31+365</f>
        <v>1825</v>
      </c>
      <c r="AX35" s="260" t="e">
        <f t="shared" si="24"/>
        <v>#DIV/0!</v>
      </c>
      <c r="AY35" s="260" t="e">
        <f t="shared" si="24"/>
        <v>#DIV/0!</v>
      </c>
      <c r="AZ35" s="260" t="e">
        <f t="shared" si="24"/>
        <v>#DIV/0!</v>
      </c>
      <c r="BA35" s="260" t="e">
        <f t="shared" si="24"/>
        <v>#DIV/0!</v>
      </c>
      <c r="BB35" s="260" t="e">
        <f t="shared" si="24"/>
        <v>#DIV/0!</v>
      </c>
      <c r="BC35" s="260" t="e">
        <f t="shared" si="24"/>
        <v>#DIV/0!</v>
      </c>
      <c r="BD35" s="260" t="e">
        <f t="shared" si="24"/>
        <v>#DIV/0!</v>
      </c>
      <c r="BE35" s="260" t="e">
        <f t="shared" si="24"/>
        <v>#DIV/0!</v>
      </c>
      <c r="BF35" s="260" t="e">
        <f t="shared" si="24"/>
        <v>#DIV/0!</v>
      </c>
      <c r="BI35" s="280">
        <v>74</v>
      </c>
      <c r="BJ35" s="280">
        <v>82</v>
      </c>
      <c r="BK35" s="280">
        <v>88</v>
      </c>
      <c r="BL35" s="280">
        <v>76</v>
      </c>
      <c r="BM35" s="280">
        <v>81</v>
      </c>
      <c r="BN35" s="280">
        <v>86</v>
      </c>
      <c r="BO35" s="280">
        <v>74</v>
      </c>
      <c r="BP35" s="280">
        <v>79</v>
      </c>
      <c r="BQ35" s="280">
        <v>84</v>
      </c>
    </row>
    <row r="36" spans="1:69" s="260" customFormat="1" outlineLevel="1" collapsed="1">
      <c r="A36" s="260">
        <f t="shared" si="10"/>
        <v>26</v>
      </c>
      <c r="B36" s="281" t="s">
        <v>1728</v>
      </c>
      <c r="C36" s="282" t="e">
        <f t="shared" si="21"/>
        <v>#DIV/0!</v>
      </c>
      <c r="D36" s="282" t="e">
        <f t="shared" si="21"/>
        <v>#DIV/0!</v>
      </c>
      <c r="E36" s="282" t="e">
        <f t="shared" si="21"/>
        <v>#DIV/0!</v>
      </c>
      <c r="F36" s="282"/>
      <c r="G36" s="282"/>
      <c r="H36" s="282"/>
      <c r="I36" s="282"/>
      <c r="J36" s="282"/>
      <c r="K36" s="282"/>
      <c r="L36" s="282"/>
      <c r="M36" s="282"/>
      <c r="N36" s="282"/>
      <c r="O36" s="282"/>
      <c r="P36" s="282"/>
      <c r="Q36" s="282"/>
      <c r="R36" s="282"/>
      <c r="S36" s="282"/>
      <c r="T36" s="282"/>
      <c r="U36" s="547" t="e">
        <f t="shared" si="22"/>
        <v>#DIV/0!</v>
      </c>
      <c r="V36" s="547" t="e">
        <f t="shared" si="22"/>
        <v>#DIV/0!</v>
      </c>
      <c r="W36" s="547" t="e">
        <f t="shared" si="22"/>
        <v>#DIV/0!</v>
      </c>
      <c r="X36" s="547"/>
      <c r="Y36" s="547"/>
      <c r="Z36" s="547"/>
      <c r="AA36" s="547"/>
      <c r="AB36" s="547"/>
      <c r="AC36" s="547"/>
      <c r="AD36" s="547"/>
      <c r="AE36" s="547"/>
      <c r="AF36" s="547"/>
      <c r="AG36" s="547"/>
      <c r="AH36" s="547"/>
      <c r="AI36" s="547"/>
      <c r="AJ36" s="547"/>
      <c r="AK36" s="547"/>
      <c r="AL36" s="547"/>
      <c r="AM36" s="548" t="e">
        <f t="shared" si="23"/>
        <v>#DIV/0!</v>
      </c>
      <c r="AN36" s="548" t="e">
        <f t="shared" si="23"/>
        <v>#DIV/0!</v>
      </c>
      <c r="AO36" s="548" t="e">
        <f t="shared" si="23"/>
        <v>#DIV/0!</v>
      </c>
      <c r="AP36" s="548" t="e">
        <f t="shared" si="23"/>
        <v>#DIV/0!</v>
      </c>
      <c r="AQ36" s="548" t="e">
        <f t="shared" si="23"/>
        <v>#DIV/0!</v>
      </c>
      <c r="AR36" s="548" t="e">
        <f t="shared" si="23"/>
        <v>#DIV/0!</v>
      </c>
      <c r="AS36" s="548" t="e">
        <f t="shared" si="23"/>
        <v>#DIV/0!</v>
      </c>
      <c r="AT36" s="548" t="e">
        <f t="shared" si="23"/>
        <v>#DIV/0!</v>
      </c>
      <c r="AU36" s="548" t="e">
        <f t="shared" si="23"/>
        <v>#DIV/0!</v>
      </c>
      <c r="AW36" s="260">
        <f t="shared" si="25"/>
        <v>1825</v>
      </c>
      <c r="AX36" s="260" t="e">
        <f t="shared" si="24"/>
        <v>#DIV/0!</v>
      </c>
      <c r="AY36" s="260" t="e">
        <f t="shared" si="24"/>
        <v>#DIV/0!</v>
      </c>
      <c r="AZ36" s="260" t="e">
        <f t="shared" si="24"/>
        <v>#DIV/0!</v>
      </c>
      <c r="BA36" s="260" t="e">
        <f t="shared" si="24"/>
        <v>#DIV/0!</v>
      </c>
      <c r="BB36" s="260" t="e">
        <f t="shared" si="24"/>
        <v>#DIV/0!</v>
      </c>
      <c r="BC36" s="260" t="e">
        <f t="shared" si="24"/>
        <v>#DIV/0!</v>
      </c>
      <c r="BD36" s="260" t="e">
        <f t="shared" si="24"/>
        <v>#DIV/0!</v>
      </c>
      <c r="BE36" s="260" t="e">
        <f t="shared" si="24"/>
        <v>#DIV/0!</v>
      </c>
      <c r="BF36" s="260" t="e">
        <f t="shared" si="24"/>
        <v>#DIV/0!</v>
      </c>
      <c r="BI36" s="280">
        <v>83</v>
      </c>
      <c r="BJ36" s="280">
        <v>91</v>
      </c>
      <c r="BK36" s="280">
        <v>97</v>
      </c>
      <c r="BL36" s="280">
        <v>85</v>
      </c>
      <c r="BM36" s="280">
        <v>90</v>
      </c>
      <c r="BN36" s="280">
        <v>95</v>
      </c>
      <c r="BO36" s="280">
        <v>83</v>
      </c>
      <c r="BP36" s="280">
        <v>88</v>
      </c>
      <c r="BQ36" s="280">
        <v>93</v>
      </c>
    </row>
    <row r="37" spans="1:69" s="260" customFormat="1" outlineLevel="1" collapsed="1">
      <c r="A37" s="260">
        <f t="shared" si="10"/>
        <v>27</v>
      </c>
      <c r="B37" s="281" t="s">
        <v>1738</v>
      </c>
      <c r="C37" s="283" t="e">
        <f t="shared" si="18"/>
        <v>#DIV/0!</v>
      </c>
      <c r="D37" s="283" t="e">
        <f t="shared" si="18"/>
        <v>#DIV/0!</v>
      </c>
      <c r="E37" s="283" t="e">
        <f t="shared" si="18"/>
        <v>#DIV/0!</v>
      </c>
      <c r="F37" s="283"/>
      <c r="G37" s="283"/>
      <c r="H37" s="283"/>
      <c r="I37" s="283"/>
      <c r="J37" s="283"/>
      <c r="K37" s="283"/>
      <c r="L37" s="283"/>
      <c r="M37" s="283"/>
      <c r="N37" s="283"/>
      <c r="O37" s="283"/>
      <c r="P37" s="283"/>
      <c r="Q37" s="283"/>
      <c r="R37" s="283"/>
      <c r="S37" s="283"/>
      <c r="T37" s="283"/>
      <c r="U37" s="547" t="e">
        <f t="shared" si="22"/>
        <v>#DIV/0!</v>
      </c>
      <c r="V37" s="547" t="e">
        <f t="shared" si="22"/>
        <v>#DIV/0!</v>
      </c>
      <c r="W37" s="547" t="e">
        <f t="shared" si="22"/>
        <v>#DIV/0!</v>
      </c>
      <c r="X37" s="547"/>
      <c r="Y37" s="547"/>
      <c r="Z37" s="547"/>
      <c r="AA37" s="547"/>
      <c r="AB37" s="547"/>
      <c r="AC37" s="547"/>
      <c r="AD37" s="547"/>
      <c r="AE37" s="547"/>
      <c r="AF37" s="547"/>
      <c r="AG37" s="547"/>
      <c r="AH37" s="547"/>
      <c r="AI37" s="547"/>
      <c r="AJ37" s="547"/>
      <c r="AK37" s="547"/>
      <c r="AL37" s="547"/>
      <c r="AM37" s="548" t="e">
        <f t="shared" si="23"/>
        <v>#DIV/0!</v>
      </c>
      <c r="AN37" s="548" t="e">
        <f t="shared" si="23"/>
        <v>#DIV/0!</v>
      </c>
      <c r="AO37" s="548" t="e">
        <f t="shared" si="23"/>
        <v>#DIV/0!</v>
      </c>
      <c r="AP37" s="548" t="e">
        <f t="shared" si="23"/>
        <v>#DIV/0!</v>
      </c>
      <c r="AQ37" s="548" t="e">
        <f t="shared" si="23"/>
        <v>#DIV/0!</v>
      </c>
      <c r="AR37" s="548" t="e">
        <f t="shared" si="23"/>
        <v>#DIV/0!</v>
      </c>
      <c r="AS37" s="548" t="e">
        <f t="shared" si="23"/>
        <v>#DIV/0!</v>
      </c>
      <c r="AT37" s="548" t="e">
        <f t="shared" si="23"/>
        <v>#DIV/0!</v>
      </c>
      <c r="AU37" s="548" t="e">
        <f t="shared" si="23"/>
        <v>#DIV/0!</v>
      </c>
      <c r="AW37" s="260">
        <f>AW33+365</f>
        <v>1825</v>
      </c>
      <c r="AX37" s="260" t="e">
        <f t="shared" si="24"/>
        <v>#DIV/0!</v>
      </c>
      <c r="AY37" s="260" t="e">
        <f t="shared" si="24"/>
        <v>#DIV/0!</v>
      </c>
      <c r="AZ37" s="260" t="e">
        <f t="shared" si="24"/>
        <v>#DIV/0!</v>
      </c>
      <c r="BA37" s="260" t="e">
        <f t="shared" si="24"/>
        <v>#DIV/0!</v>
      </c>
      <c r="BB37" s="260" t="e">
        <f t="shared" si="24"/>
        <v>#DIV/0!</v>
      </c>
      <c r="BC37" s="260" t="e">
        <f t="shared" si="24"/>
        <v>#DIV/0!</v>
      </c>
      <c r="BD37" s="260" t="e">
        <f t="shared" si="24"/>
        <v>#DIV/0!</v>
      </c>
      <c r="BE37" s="260" t="e">
        <f t="shared" si="24"/>
        <v>#DIV/0!</v>
      </c>
      <c r="BF37" s="260" t="e">
        <f t="shared" si="24"/>
        <v>#DIV/0!</v>
      </c>
      <c r="BI37" s="280">
        <v>99</v>
      </c>
      <c r="BJ37" s="280">
        <v>107</v>
      </c>
      <c r="BK37" s="280">
        <v>113</v>
      </c>
      <c r="BL37" s="280">
        <v>101</v>
      </c>
      <c r="BM37" s="280">
        <v>106</v>
      </c>
      <c r="BN37" s="280">
        <v>111</v>
      </c>
      <c r="BO37" s="280">
        <v>99</v>
      </c>
      <c r="BP37" s="280">
        <v>104</v>
      </c>
      <c r="BQ37" s="280">
        <v>109</v>
      </c>
    </row>
    <row r="38" spans="1:69" outlineLevel="1">
      <c r="B38" s="291"/>
      <c r="C38" s="292" t="s">
        <v>578</v>
      </c>
      <c r="D38" s="293"/>
      <c r="E38" s="294"/>
      <c r="F38" s="292" t="s">
        <v>1137</v>
      </c>
      <c r="G38" s="292"/>
      <c r="H38" s="34"/>
      <c r="I38" s="34"/>
      <c r="J38" s="34"/>
      <c r="K38" s="34"/>
      <c r="L38" s="34"/>
      <c r="M38" s="34"/>
      <c r="N38" s="34"/>
      <c r="O38" s="34"/>
      <c r="P38" s="34"/>
      <c r="Q38" s="34"/>
      <c r="R38" s="34"/>
      <c r="S38" s="34"/>
      <c r="T38" s="34"/>
    </row>
    <row r="39" spans="1:69" outlineLevel="1">
      <c r="B39" s="295" t="s">
        <v>1161</v>
      </c>
      <c r="C39" s="296">
        <v>2</v>
      </c>
      <c r="D39" s="296">
        <v>24</v>
      </c>
      <c r="E39" s="260"/>
      <c r="F39" s="297">
        <f>i.TOLoffset_r1*6</f>
        <v>12</v>
      </c>
      <c r="G39" s="297">
        <f>i.TOLoffset_r2*6</f>
        <v>144</v>
      </c>
      <c r="H39" s="34"/>
      <c r="I39" s="34"/>
      <c r="J39" s="34"/>
      <c r="K39" s="34"/>
      <c r="L39" s="34"/>
      <c r="M39" s="34"/>
      <c r="N39" s="34"/>
      <c r="O39" s="34"/>
      <c r="P39" s="34"/>
      <c r="Q39" s="34"/>
      <c r="R39" s="34"/>
      <c r="S39" s="34"/>
      <c r="T39" s="34"/>
    </row>
    <row r="40" spans="1:69" collapsed="1"/>
    <row r="47" spans="1:69">
      <c r="A47" s="191" t="s">
        <v>965</v>
      </c>
    </row>
    <row r="48" spans="1:69" ht="16.5" outlineLevel="1">
      <c r="B48" s="64" t="s">
        <v>679</v>
      </c>
      <c r="C48" s="67"/>
      <c r="D48" s="67"/>
      <c r="E48" s="67"/>
      <c r="F48" s="67"/>
      <c r="G48" s="67"/>
      <c r="H48" s="67"/>
      <c r="I48" s="67"/>
      <c r="J48" s="67"/>
      <c r="K48" s="67"/>
      <c r="L48" s="67"/>
      <c r="M48" s="66" t="s">
        <v>637</v>
      </c>
      <c r="N48" s="66"/>
      <c r="O48" s="66"/>
      <c r="P48" s="66"/>
      <c r="Q48" s="66"/>
      <c r="R48" s="66"/>
      <c r="S48" s="66"/>
      <c r="T48" s="66"/>
      <c r="U48" s="66"/>
      <c r="V48" s="66"/>
      <c r="W48" s="66" t="s">
        <v>638</v>
      </c>
      <c r="X48" s="66"/>
      <c r="Y48" s="66"/>
      <c r="Z48" s="66"/>
      <c r="AA48" s="66"/>
      <c r="AB48" s="66"/>
      <c r="AC48" s="66"/>
      <c r="AD48" s="66"/>
      <c r="AE48" s="66"/>
      <c r="AF48" s="66"/>
      <c r="AG48" s="66" t="s">
        <v>678</v>
      </c>
      <c r="AH48" s="66"/>
      <c r="AI48" s="66"/>
      <c r="AJ48" s="66"/>
      <c r="AK48" s="66"/>
      <c r="AL48" s="66"/>
      <c r="AM48" s="66"/>
      <c r="AN48" s="66"/>
      <c r="AO48" s="66"/>
      <c r="AP48" s="66"/>
      <c r="AQ48" s="65"/>
    </row>
    <row r="49" spans="1:43" ht="36" outlineLevel="1">
      <c r="B49" s="64"/>
      <c r="C49" s="67" t="s">
        <v>680</v>
      </c>
      <c r="D49" s="67" t="s">
        <v>681</v>
      </c>
      <c r="E49" s="67" t="s">
        <v>682</v>
      </c>
      <c r="F49" s="67" t="s">
        <v>804</v>
      </c>
      <c r="G49" s="67" t="s">
        <v>805</v>
      </c>
      <c r="H49" s="67" t="s">
        <v>683</v>
      </c>
      <c r="I49" s="67" t="s">
        <v>684</v>
      </c>
      <c r="J49" s="67" t="s">
        <v>685</v>
      </c>
      <c r="K49" s="67" t="s">
        <v>685</v>
      </c>
      <c r="L49" s="67" t="s">
        <v>685</v>
      </c>
      <c r="M49" s="67" t="s">
        <v>680</v>
      </c>
      <c r="N49" s="67" t="s">
        <v>681</v>
      </c>
      <c r="O49" s="67" t="s">
        <v>682</v>
      </c>
      <c r="P49" s="67" t="s">
        <v>804</v>
      </c>
      <c r="Q49" s="67" t="s">
        <v>805</v>
      </c>
      <c r="R49" s="67" t="s">
        <v>683</v>
      </c>
      <c r="S49" s="67" t="s">
        <v>684</v>
      </c>
      <c r="T49" s="67" t="s">
        <v>685</v>
      </c>
      <c r="U49" s="67" t="s">
        <v>685</v>
      </c>
      <c r="V49" s="67" t="s">
        <v>685</v>
      </c>
      <c r="W49" s="67" t="s">
        <v>680</v>
      </c>
      <c r="X49" s="67" t="s">
        <v>681</v>
      </c>
      <c r="Y49" s="67" t="s">
        <v>682</v>
      </c>
      <c r="Z49" s="67" t="s">
        <v>804</v>
      </c>
      <c r="AA49" s="67" t="s">
        <v>805</v>
      </c>
      <c r="AB49" s="67" t="s">
        <v>683</v>
      </c>
      <c r="AC49" s="67" t="s">
        <v>684</v>
      </c>
      <c r="AD49" s="67" t="s">
        <v>685</v>
      </c>
      <c r="AE49" s="67" t="s">
        <v>685</v>
      </c>
      <c r="AF49" s="67" t="s">
        <v>685</v>
      </c>
      <c r="AG49" s="67" t="s">
        <v>680</v>
      </c>
      <c r="AH49" s="67" t="s">
        <v>681</v>
      </c>
      <c r="AI49" s="67" t="s">
        <v>682</v>
      </c>
      <c r="AJ49" s="67" t="s">
        <v>804</v>
      </c>
      <c r="AK49" s="67" t="s">
        <v>805</v>
      </c>
      <c r="AL49" s="67" t="s">
        <v>683</v>
      </c>
      <c r="AM49" s="67" t="s">
        <v>684</v>
      </c>
      <c r="AN49" s="67" t="s">
        <v>685</v>
      </c>
      <c r="AO49" s="67" t="s">
        <v>685</v>
      </c>
      <c r="AP49" s="67" t="s">
        <v>685</v>
      </c>
      <c r="AQ49" s="65"/>
    </row>
    <row r="50" spans="1:43" outlineLevel="1">
      <c r="B50" s="53" t="s">
        <v>737</v>
      </c>
      <c r="C50" s="61">
        <f t="shared" ref="C50:L55" si="26">CHOOSE(d.Region,M50,W50,AG50)</f>
        <v>-0.04</v>
      </c>
      <c r="D50" s="61">
        <f t="shared" si="26"/>
        <v>0.87</v>
      </c>
      <c r="E50" s="61">
        <f t="shared" si="26"/>
        <v>0.8</v>
      </c>
      <c r="F50" s="61">
        <f t="shared" si="26"/>
        <v>0</v>
      </c>
      <c r="G50" s="61">
        <f t="shared" si="26"/>
        <v>0</v>
      </c>
      <c r="H50" s="61">
        <f t="shared" si="26"/>
        <v>0.64</v>
      </c>
      <c r="I50" s="61">
        <f t="shared" si="26"/>
        <v>0.21</v>
      </c>
      <c r="J50" s="61">
        <f t="shared" si="26"/>
        <v>0.19</v>
      </c>
      <c r="K50" s="61">
        <f t="shared" si="26"/>
        <v>0.19</v>
      </c>
      <c r="L50" s="61">
        <f t="shared" si="26"/>
        <v>0.19</v>
      </c>
      <c r="M50" s="68">
        <v>-0.04</v>
      </c>
      <c r="N50" s="68">
        <v>0.83</v>
      </c>
      <c r="O50" s="68">
        <v>-0.75</v>
      </c>
      <c r="P50" s="68">
        <v>0</v>
      </c>
      <c r="Q50" s="68">
        <v>0</v>
      </c>
      <c r="R50" s="68">
        <v>0.64</v>
      </c>
      <c r="S50" s="68">
        <v>0.31</v>
      </c>
      <c r="T50" s="69">
        <v>0.09</v>
      </c>
      <c r="U50" s="69">
        <v>0.09</v>
      </c>
      <c r="V50" s="69">
        <v>0.09</v>
      </c>
      <c r="W50" s="68">
        <v>-0.04</v>
      </c>
      <c r="X50" s="68">
        <v>0.87</v>
      </c>
      <c r="Y50" s="68">
        <v>0.8</v>
      </c>
      <c r="Z50" s="68">
        <v>0</v>
      </c>
      <c r="AA50" s="68">
        <v>0</v>
      </c>
      <c r="AB50" s="68">
        <v>0.64</v>
      </c>
      <c r="AC50" s="68">
        <v>0.21</v>
      </c>
      <c r="AD50" s="69">
        <v>0.19</v>
      </c>
      <c r="AE50" s="69">
        <v>0.19</v>
      </c>
      <c r="AF50" s="69">
        <v>0.19</v>
      </c>
      <c r="AG50" s="68">
        <v>-0.04</v>
      </c>
      <c r="AH50" s="68">
        <v>0.96</v>
      </c>
      <c r="AI50" s="68">
        <v>1.8</v>
      </c>
      <c r="AJ50" s="68">
        <v>0</v>
      </c>
      <c r="AK50" s="68">
        <v>0</v>
      </c>
      <c r="AL50" s="68">
        <v>0.64</v>
      </c>
      <c r="AM50" s="68">
        <v>0.21</v>
      </c>
      <c r="AN50" s="69">
        <v>0.19</v>
      </c>
      <c r="AO50" s="69">
        <v>0.19</v>
      </c>
      <c r="AP50" s="69">
        <v>0.19</v>
      </c>
      <c r="AQ50" s="65"/>
    </row>
    <row r="51" spans="1:43" outlineLevel="1">
      <c r="B51" s="54" t="s">
        <v>576</v>
      </c>
      <c r="C51" s="85">
        <f t="shared" si="26"/>
        <v>-0.04</v>
      </c>
      <c r="D51" s="85">
        <f t="shared" si="26"/>
        <v>0.87</v>
      </c>
      <c r="E51" s="85">
        <f t="shared" si="26"/>
        <v>0.8</v>
      </c>
      <c r="F51" s="85">
        <f t="shared" si="26"/>
        <v>0</v>
      </c>
      <c r="G51" s="85">
        <f t="shared" si="26"/>
        <v>0</v>
      </c>
      <c r="H51" s="85">
        <f t="shared" si="26"/>
        <v>0.64</v>
      </c>
      <c r="I51" s="85">
        <f t="shared" si="26"/>
        <v>0.21</v>
      </c>
      <c r="J51" s="85">
        <f t="shared" si="26"/>
        <v>0.19</v>
      </c>
      <c r="K51" s="85">
        <f t="shared" si="26"/>
        <v>0.19</v>
      </c>
      <c r="L51" s="85">
        <f t="shared" si="26"/>
        <v>0.19</v>
      </c>
      <c r="M51" s="86">
        <v>-0.04</v>
      </c>
      <c r="N51" s="86">
        <v>0.83</v>
      </c>
      <c r="O51" s="86">
        <v>-0.75</v>
      </c>
      <c r="P51" s="86">
        <v>0</v>
      </c>
      <c r="Q51" s="86">
        <v>0</v>
      </c>
      <c r="R51" s="86">
        <v>0.64</v>
      </c>
      <c r="S51" s="86">
        <v>0.31</v>
      </c>
      <c r="T51" s="87">
        <v>0.09</v>
      </c>
      <c r="U51" s="87">
        <v>0.09</v>
      </c>
      <c r="V51" s="87">
        <v>0.09</v>
      </c>
      <c r="W51" s="86">
        <v>-0.04</v>
      </c>
      <c r="X51" s="86">
        <v>0.87</v>
      </c>
      <c r="Y51" s="86">
        <v>0.8</v>
      </c>
      <c r="Z51" s="86">
        <v>0</v>
      </c>
      <c r="AA51" s="86">
        <v>0</v>
      </c>
      <c r="AB51" s="86">
        <v>0.64</v>
      </c>
      <c r="AC51" s="86">
        <v>0.21</v>
      </c>
      <c r="AD51" s="87">
        <v>0.19</v>
      </c>
      <c r="AE51" s="87">
        <v>0.19</v>
      </c>
      <c r="AF51" s="87">
        <v>0.19</v>
      </c>
      <c r="AG51" s="86">
        <v>-0.04</v>
      </c>
      <c r="AH51" s="86">
        <v>0.96</v>
      </c>
      <c r="AI51" s="86">
        <v>1.8</v>
      </c>
      <c r="AJ51" s="86">
        <v>0</v>
      </c>
      <c r="AK51" s="86">
        <v>0</v>
      </c>
      <c r="AL51" s="86">
        <v>0.64</v>
      </c>
      <c r="AM51" s="86">
        <v>0.21</v>
      </c>
      <c r="AN51" s="87">
        <v>0.19</v>
      </c>
      <c r="AO51" s="87">
        <v>0.19</v>
      </c>
      <c r="AP51" s="87">
        <v>0.19</v>
      </c>
      <c r="AQ51" s="65"/>
    </row>
    <row r="52" spans="1:43" outlineLevel="1">
      <c r="B52" s="55" t="s">
        <v>401</v>
      </c>
      <c r="C52" s="88">
        <f t="shared" si="26"/>
        <v>-0.04</v>
      </c>
      <c r="D52" s="88">
        <f t="shared" si="26"/>
        <v>0.87</v>
      </c>
      <c r="E52" s="88">
        <f t="shared" si="26"/>
        <v>0.8</v>
      </c>
      <c r="F52" s="88">
        <f t="shared" si="26"/>
        <v>0</v>
      </c>
      <c r="G52" s="88">
        <f t="shared" si="26"/>
        <v>0</v>
      </c>
      <c r="H52" s="88">
        <f t="shared" si="26"/>
        <v>0.64</v>
      </c>
      <c r="I52" s="88">
        <f t="shared" si="26"/>
        <v>0.21</v>
      </c>
      <c r="J52" s="88">
        <f t="shared" si="26"/>
        <v>0.19</v>
      </c>
      <c r="K52" s="88">
        <f t="shared" si="26"/>
        <v>0.19</v>
      </c>
      <c r="L52" s="88">
        <f t="shared" si="26"/>
        <v>0.19</v>
      </c>
      <c r="M52" s="89">
        <v>-0.04</v>
      </c>
      <c r="N52" s="89">
        <v>0.83</v>
      </c>
      <c r="O52" s="89">
        <v>-0.75</v>
      </c>
      <c r="P52" s="89">
        <v>0</v>
      </c>
      <c r="Q52" s="89">
        <v>0</v>
      </c>
      <c r="R52" s="89">
        <v>0.64</v>
      </c>
      <c r="S52" s="89">
        <v>0.31</v>
      </c>
      <c r="T52" s="90">
        <v>0.09</v>
      </c>
      <c r="U52" s="90">
        <v>0.09</v>
      </c>
      <c r="V52" s="90">
        <v>0.09</v>
      </c>
      <c r="W52" s="89">
        <v>-0.04</v>
      </c>
      <c r="X52" s="89">
        <v>0.87</v>
      </c>
      <c r="Y52" s="89">
        <v>0.8</v>
      </c>
      <c r="Z52" s="89">
        <v>0</v>
      </c>
      <c r="AA52" s="89">
        <v>0</v>
      </c>
      <c r="AB52" s="89">
        <v>0.64</v>
      </c>
      <c r="AC52" s="89">
        <v>0.21</v>
      </c>
      <c r="AD52" s="90">
        <v>0.19</v>
      </c>
      <c r="AE52" s="90">
        <v>0.19</v>
      </c>
      <c r="AF52" s="90">
        <v>0.19</v>
      </c>
      <c r="AG52" s="89">
        <v>-0.04</v>
      </c>
      <c r="AH52" s="89">
        <v>0.96</v>
      </c>
      <c r="AI52" s="89">
        <v>1.8</v>
      </c>
      <c r="AJ52" s="89">
        <v>0</v>
      </c>
      <c r="AK52" s="89">
        <v>0</v>
      </c>
      <c r="AL52" s="89">
        <v>0.64</v>
      </c>
      <c r="AM52" s="89">
        <v>0.21</v>
      </c>
      <c r="AN52" s="90">
        <v>0.19</v>
      </c>
      <c r="AO52" s="90">
        <v>0.19</v>
      </c>
      <c r="AP52" s="90">
        <v>0.19</v>
      </c>
      <c r="AQ52" s="65"/>
    </row>
    <row r="53" spans="1:43" outlineLevel="1">
      <c r="B53" s="53" t="s">
        <v>738</v>
      </c>
      <c r="C53" s="91">
        <f t="shared" si="26"/>
        <v>-1.29</v>
      </c>
      <c r="D53" s="91">
        <f t="shared" si="26"/>
        <v>0.95</v>
      </c>
      <c r="E53" s="91">
        <f t="shared" si="26"/>
        <v>-1.67</v>
      </c>
      <c r="F53" s="91">
        <f t="shared" si="26"/>
        <v>0</v>
      </c>
      <c r="G53" s="91">
        <f t="shared" si="26"/>
        <v>0</v>
      </c>
      <c r="H53" s="91">
        <f t="shared" si="26"/>
        <v>-0.01</v>
      </c>
      <c r="I53" s="91">
        <f t="shared" si="26"/>
        <v>0.12</v>
      </c>
      <c r="J53" s="91">
        <f t="shared" si="26"/>
        <v>-0.37</v>
      </c>
      <c r="K53" s="91">
        <f t="shared" si="26"/>
        <v>-0.37</v>
      </c>
      <c r="L53" s="91">
        <f t="shared" si="26"/>
        <v>-0.37</v>
      </c>
      <c r="M53" s="92">
        <v>-1.29</v>
      </c>
      <c r="N53" s="92">
        <v>0.9</v>
      </c>
      <c r="O53" s="92">
        <v>-1.67</v>
      </c>
      <c r="P53" s="92">
        <v>-0.11</v>
      </c>
      <c r="Q53" s="92">
        <v>-0.25</v>
      </c>
      <c r="R53" s="92">
        <v>-0.6</v>
      </c>
      <c r="S53" s="92">
        <v>0.12</v>
      </c>
      <c r="T53" s="93">
        <v>-0.52</v>
      </c>
      <c r="U53" s="93">
        <v>-0.52</v>
      </c>
      <c r="V53" s="93">
        <v>-0.52</v>
      </c>
      <c r="W53" s="92">
        <v>-1.29</v>
      </c>
      <c r="X53" s="92">
        <v>0.95</v>
      </c>
      <c r="Y53" s="92">
        <v>-1.67</v>
      </c>
      <c r="Z53" s="92">
        <v>0</v>
      </c>
      <c r="AA53" s="92">
        <v>0</v>
      </c>
      <c r="AB53" s="92">
        <v>-0.01</v>
      </c>
      <c r="AC53" s="92">
        <v>0.12</v>
      </c>
      <c r="AD53" s="93">
        <v>-0.37</v>
      </c>
      <c r="AE53" s="93">
        <v>-0.37</v>
      </c>
      <c r="AF53" s="93">
        <v>-0.37</v>
      </c>
      <c r="AG53" s="92">
        <v>-1.29</v>
      </c>
      <c r="AH53" s="92">
        <v>0.95</v>
      </c>
      <c r="AI53" s="92">
        <v>-1.67</v>
      </c>
      <c r="AJ53" s="92">
        <v>0</v>
      </c>
      <c r="AK53" s="92">
        <v>0</v>
      </c>
      <c r="AL53" s="92">
        <v>0.05</v>
      </c>
      <c r="AM53" s="92">
        <v>0.22</v>
      </c>
      <c r="AN53" s="93">
        <v>-0.37</v>
      </c>
      <c r="AO53" s="93">
        <v>-0.37</v>
      </c>
      <c r="AP53" s="93">
        <v>-0.37</v>
      </c>
      <c r="AQ53" s="65"/>
    </row>
    <row r="54" spans="1:43" outlineLevel="1">
      <c r="B54" s="54" t="s">
        <v>576</v>
      </c>
      <c r="C54" s="85">
        <f t="shared" si="26"/>
        <v>-1.29</v>
      </c>
      <c r="D54" s="85">
        <f t="shared" si="26"/>
        <v>0.95</v>
      </c>
      <c r="E54" s="85">
        <f t="shared" si="26"/>
        <v>-1.67</v>
      </c>
      <c r="F54" s="85">
        <f t="shared" si="26"/>
        <v>0</v>
      </c>
      <c r="G54" s="85">
        <f t="shared" si="26"/>
        <v>0</v>
      </c>
      <c r="H54" s="85">
        <f t="shared" si="26"/>
        <v>-0.01</v>
      </c>
      <c r="I54" s="85">
        <f t="shared" si="26"/>
        <v>0.12</v>
      </c>
      <c r="J54" s="85">
        <f t="shared" si="26"/>
        <v>-0.37</v>
      </c>
      <c r="K54" s="85">
        <f t="shared" si="26"/>
        <v>-0.37</v>
      </c>
      <c r="L54" s="85">
        <f t="shared" si="26"/>
        <v>-0.37</v>
      </c>
      <c r="M54" s="86">
        <v>-1.29</v>
      </c>
      <c r="N54" s="86">
        <v>0.9</v>
      </c>
      <c r="O54" s="86">
        <v>-1.67</v>
      </c>
      <c r="P54" s="86">
        <v>-0.11</v>
      </c>
      <c r="Q54" s="86">
        <v>-0.25</v>
      </c>
      <c r="R54" s="86">
        <v>-0.6</v>
      </c>
      <c r="S54" s="86">
        <v>0.12</v>
      </c>
      <c r="T54" s="87">
        <v>-0.52</v>
      </c>
      <c r="U54" s="87">
        <v>-0.52</v>
      </c>
      <c r="V54" s="87">
        <v>-0.52</v>
      </c>
      <c r="W54" s="86">
        <v>-1.29</v>
      </c>
      <c r="X54" s="86">
        <v>0.95</v>
      </c>
      <c r="Y54" s="86">
        <v>-1.67</v>
      </c>
      <c r="Z54" s="86">
        <v>0</v>
      </c>
      <c r="AA54" s="86">
        <v>0</v>
      </c>
      <c r="AB54" s="86">
        <v>-0.01</v>
      </c>
      <c r="AC54" s="86">
        <v>0.12</v>
      </c>
      <c r="AD54" s="87">
        <v>-0.37</v>
      </c>
      <c r="AE54" s="87">
        <v>-0.37</v>
      </c>
      <c r="AF54" s="87">
        <v>-0.37</v>
      </c>
      <c r="AG54" s="86">
        <v>-1.29</v>
      </c>
      <c r="AH54" s="86">
        <v>0.95</v>
      </c>
      <c r="AI54" s="86">
        <v>-1.67</v>
      </c>
      <c r="AJ54" s="86">
        <v>0</v>
      </c>
      <c r="AK54" s="86">
        <v>0</v>
      </c>
      <c r="AL54" s="86">
        <v>0.05</v>
      </c>
      <c r="AM54" s="86">
        <v>0.22</v>
      </c>
      <c r="AN54" s="87">
        <v>-0.37</v>
      </c>
      <c r="AO54" s="87">
        <v>-0.37</v>
      </c>
      <c r="AP54" s="87">
        <v>-0.37</v>
      </c>
      <c r="AQ54" s="65"/>
    </row>
    <row r="55" spans="1:43" outlineLevel="1">
      <c r="B55" s="55" t="s">
        <v>401</v>
      </c>
      <c r="C55" s="62">
        <f t="shared" si="26"/>
        <v>-1.29</v>
      </c>
      <c r="D55" s="62">
        <f t="shared" si="26"/>
        <v>0.95</v>
      </c>
      <c r="E55" s="62">
        <f t="shared" si="26"/>
        <v>-1.67</v>
      </c>
      <c r="F55" s="62">
        <f t="shared" si="26"/>
        <v>0</v>
      </c>
      <c r="G55" s="62">
        <f t="shared" si="26"/>
        <v>0</v>
      </c>
      <c r="H55" s="62">
        <f t="shared" si="26"/>
        <v>-0.01</v>
      </c>
      <c r="I55" s="62">
        <f t="shared" si="26"/>
        <v>0.12</v>
      </c>
      <c r="J55" s="62">
        <f t="shared" si="26"/>
        <v>-0.37</v>
      </c>
      <c r="K55" s="62">
        <f t="shared" si="26"/>
        <v>-0.37</v>
      </c>
      <c r="L55" s="62">
        <f t="shared" si="26"/>
        <v>-0.37</v>
      </c>
      <c r="M55" s="70">
        <v>-1.29</v>
      </c>
      <c r="N55" s="70">
        <v>0.9</v>
      </c>
      <c r="O55" s="70">
        <v>-1.67</v>
      </c>
      <c r="P55" s="70">
        <v>0</v>
      </c>
      <c r="Q55" s="70">
        <v>0</v>
      </c>
      <c r="R55" s="70">
        <v>0.2</v>
      </c>
      <c r="S55" s="70">
        <v>0.17</v>
      </c>
      <c r="T55" s="71">
        <v>-0.52</v>
      </c>
      <c r="U55" s="71">
        <v>-0.52</v>
      </c>
      <c r="V55" s="71">
        <v>-0.52</v>
      </c>
      <c r="W55" s="70">
        <v>-1.29</v>
      </c>
      <c r="X55" s="70">
        <v>0.95</v>
      </c>
      <c r="Y55" s="70">
        <v>-1.67</v>
      </c>
      <c r="Z55" s="70">
        <v>0</v>
      </c>
      <c r="AA55" s="70">
        <v>0</v>
      </c>
      <c r="AB55" s="70">
        <v>-0.01</v>
      </c>
      <c r="AC55" s="70">
        <v>0.12</v>
      </c>
      <c r="AD55" s="71">
        <v>-0.37</v>
      </c>
      <c r="AE55" s="71">
        <v>-0.37</v>
      </c>
      <c r="AF55" s="71">
        <v>-0.37</v>
      </c>
      <c r="AG55" s="70">
        <v>-1.29</v>
      </c>
      <c r="AH55" s="70">
        <v>0.95</v>
      </c>
      <c r="AI55" s="70">
        <v>-1.67</v>
      </c>
      <c r="AJ55" s="89">
        <v>0</v>
      </c>
      <c r="AK55" s="89">
        <v>0</v>
      </c>
      <c r="AL55" s="70">
        <v>0.05</v>
      </c>
      <c r="AM55" s="70">
        <v>0.22</v>
      </c>
      <c r="AN55" s="71">
        <v>-0.37</v>
      </c>
      <c r="AO55" s="71">
        <v>-0.37</v>
      </c>
      <c r="AP55" s="71">
        <v>-0.37</v>
      </c>
    </row>
    <row r="56" spans="1:43" outlineLevel="1" collapsed="1"/>
    <row r="57" spans="1:43" outlineLevel="1">
      <c r="B57" t="s">
        <v>1280</v>
      </c>
      <c r="C57" s="21">
        <v>0</v>
      </c>
      <c r="D57" s="21">
        <v>1</v>
      </c>
      <c r="E57" s="21">
        <v>2</v>
      </c>
      <c r="F57" s="21">
        <v>3</v>
      </c>
      <c r="G57" s="21">
        <v>4</v>
      </c>
      <c r="H57" s="21">
        <v>5</v>
      </c>
      <c r="I57" s="21">
        <v>6</v>
      </c>
      <c r="J57" s="21"/>
    </row>
    <row r="58" spans="1:43" outlineLevel="1">
      <c r="C58" s="21" t="s">
        <v>1273</v>
      </c>
      <c r="D58" s="21" t="s">
        <v>1274</v>
      </c>
      <c r="E58" s="21" t="s">
        <v>1275</v>
      </c>
      <c r="F58" s="21" t="s">
        <v>1276</v>
      </c>
      <c r="G58" s="21" t="s">
        <v>1277</v>
      </c>
      <c r="H58" s="21" t="s">
        <v>1278</v>
      </c>
      <c r="I58" s="21" t="s">
        <v>1279</v>
      </c>
      <c r="M58" s="21" t="s">
        <v>1273</v>
      </c>
      <c r="N58" s="21" t="s">
        <v>1274</v>
      </c>
      <c r="O58" s="21" t="s">
        <v>1275</v>
      </c>
      <c r="P58" s="21" t="s">
        <v>1276</v>
      </c>
      <c r="Q58" s="21" t="s">
        <v>1277</v>
      </c>
      <c r="R58" s="21" t="s">
        <v>1278</v>
      </c>
      <c r="S58" s="21" t="s">
        <v>1279</v>
      </c>
      <c r="W58" s="21" t="s">
        <v>1273</v>
      </c>
      <c r="X58" s="21" t="s">
        <v>1274</v>
      </c>
      <c r="Y58" s="21" t="s">
        <v>1275</v>
      </c>
      <c r="Z58" s="21" t="s">
        <v>1276</v>
      </c>
      <c r="AA58" s="21" t="s">
        <v>1277</v>
      </c>
      <c r="AB58" s="21" t="s">
        <v>1278</v>
      </c>
      <c r="AC58" s="21" t="s">
        <v>1279</v>
      </c>
      <c r="AG58" s="21" t="s">
        <v>1273</v>
      </c>
      <c r="AH58" s="21" t="s">
        <v>1274</v>
      </c>
      <c r="AI58" s="21" t="s">
        <v>1275</v>
      </c>
      <c r="AJ58" s="21" t="s">
        <v>1276</v>
      </c>
      <c r="AK58" s="21" t="s">
        <v>1277</v>
      </c>
      <c r="AL58" s="21" t="s">
        <v>1278</v>
      </c>
      <c r="AM58" s="21" t="s">
        <v>1279</v>
      </c>
    </row>
    <row r="59" spans="1:43" outlineLevel="1">
      <c r="C59" s="85">
        <f t="shared" ref="C59:I59" si="27">CHOOSE(d.Region,M59,W59,AG59)</f>
        <v>0.5</v>
      </c>
      <c r="D59" s="85">
        <f t="shared" si="27"/>
        <v>0.6</v>
      </c>
      <c r="E59" s="85">
        <f t="shared" si="27"/>
        <v>0.65</v>
      </c>
      <c r="F59" s="85">
        <f t="shared" si="27"/>
        <v>0.75</v>
      </c>
      <c r="G59" s="85">
        <f t="shared" si="27"/>
        <v>0.8</v>
      </c>
      <c r="H59" s="85">
        <f t="shared" si="27"/>
        <v>1</v>
      </c>
      <c r="I59" s="85">
        <f t="shared" si="27"/>
        <v>1</v>
      </c>
      <c r="M59" s="12">
        <v>1</v>
      </c>
      <c r="N59" s="12">
        <v>1</v>
      </c>
      <c r="O59" s="12">
        <v>1</v>
      </c>
      <c r="P59" s="12">
        <v>1</v>
      </c>
      <c r="Q59" s="12">
        <v>1</v>
      </c>
      <c r="R59" s="12">
        <v>1</v>
      </c>
      <c r="S59" s="12">
        <v>1</v>
      </c>
      <c r="W59" s="12">
        <v>0.5</v>
      </c>
      <c r="X59" s="12">
        <v>0.6</v>
      </c>
      <c r="Y59" s="12">
        <v>0.65</v>
      </c>
      <c r="Z59" s="12">
        <v>0.75</v>
      </c>
      <c r="AA59" s="12">
        <v>0.8</v>
      </c>
      <c r="AB59" s="12">
        <v>1</v>
      </c>
      <c r="AC59" s="12">
        <v>1</v>
      </c>
      <c r="AG59" s="12">
        <v>1</v>
      </c>
      <c r="AH59" s="12">
        <v>1</v>
      </c>
      <c r="AI59" s="12">
        <v>1</v>
      </c>
      <c r="AJ59" s="12">
        <v>1</v>
      </c>
      <c r="AK59" s="12">
        <v>1</v>
      </c>
      <c r="AL59" s="12">
        <v>1</v>
      </c>
      <c r="AM59" s="12">
        <v>1</v>
      </c>
    </row>
    <row r="60" spans="1:43" outlineLevel="1"/>
    <row r="61" spans="1:43" outlineLevel="1">
      <c r="B61" t="s">
        <v>1425</v>
      </c>
      <c r="E61" t="s">
        <v>950</v>
      </c>
      <c r="F61" t="s">
        <v>951</v>
      </c>
      <c r="G61" t="s">
        <v>952</v>
      </c>
    </row>
    <row r="62" spans="1:43" outlineLevel="1">
      <c r="B62" s="32" t="s">
        <v>1426</v>
      </c>
      <c r="C62">
        <f>INDEX(E62:G62,1,d.Region)</f>
        <v>0</v>
      </c>
    </row>
    <row r="64" spans="1:43">
      <c r="A64" s="16" t="s">
        <v>1041</v>
      </c>
    </row>
    <row r="65" spans="1:30" ht="118.5" outlineLevel="1">
      <c r="B65" s="21" t="s">
        <v>421</v>
      </c>
      <c r="C65" s="30" t="s">
        <v>288</v>
      </c>
      <c r="D65" s="30" t="s">
        <v>287</v>
      </c>
      <c r="E65" s="30" t="s">
        <v>288</v>
      </c>
      <c r="F65" s="30" t="s">
        <v>287</v>
      </c>
      <c r="G65" s="30" t="s">
        <v>363</v>
      </c>
      <c r="H65" s="30" t="s">
        <v>364</v>
      </c>
      <c r="I65" s="30" t="s">
        <v>397</v>
      </c>
      <c r="J65" s="175" t="s">
        <v>379</v>
      </c>
      <c r="L65" s="175" t="s">
        <v>409</v>
      </c>
      <c r="M65" s="175" t="s">
        <v>409</v>
      </c>
      <c r="N65" s="175" t="s">
        <v>409</v>
      </c>
      <c r="O65" s="209" t="s">
        <v>944</v>
      </c>
      <c r="P65" s="209"/>
      <c r="Q65" s="209"/>
      <c r="R65" s="209"/>
      <c r="S65" s="174"/>
      <c r="T65" s="174"/>
      <c r="U65" s="174"/>
      <c r="V65" s="174"/>
      <c r="W65" s="174"/>
      <c r="X65" s="174"/>
      <c r="Y65" s="174"/>
      <c r="Z65" s="174"/>
      <c r="AA65" s="174"/>
      <c r="AB65" s="174"/>
      <c r="AC65" s="174"/>
      <c r="AD65" s="174"/>
    </row>
    <row r="66" spans="1:30" outlineLevel="1">
      <c r="C66" s="34"/>
      <c r="D66" s="34"/>
      <c r="E66" s="34"/>
      <c r="F66" s="34"/>
      <c r="G66" s="34"/>
      <c r="H66" s="34"/>
      <c r="I66" s="34"/>
      <c r="O66" s="156" t="s">
        <v>921</v>
      </c>
      <c r="P66" s="156"/>
      <c r="Q66" s="156"/>
      <c r="R66" s="156"/>
      <c r="S66" s="156" t="s">
        <v>921</v>
      </c>
      <c r="T66" s="156"/>
      <c r="U66" s="156"/>
      <c r="V66" s="156"/>
      <c r="W66" s="156" t="s">
        <v>921</v>
      </c>
      <c r="X66" s="156"/>
      <c r="Y66" s="156"/>
      <c r="Z66" s="156"/>
      <c r="AA66" s="156" t="s">
        <v>921</v>
      </c>
      <c r="AB66" s="156"/>
      <c r="AC66" s="156"/>
      <c r="AD66" s="156"/>
    </row>
    <row r="67" spans="1:30" outlineLevel="1">
      <c r="C67" s="34"/>
      <c r="D67" s="34"/>
      <c r="E67" s="34"/>
      <c r="F67" s="34"/>
      <c r="G67" s="34"/>
      <c r="H67" s="34"/>
      <c r="I67" s="34"/>
      <c r="J67" s="210" t="s">
        <v>519</v>
      </c>
      <c r="L67" s="211" t="s">
        <v>639</v>
      </c>
      <c r="M67" s="211" t="s">
        <v>640</v>
      </c>
      <c r="N67" s="211" t="s">
        <v>641</v>
      </c>
      <c r="O67" s="154">
        <v>1</v>
      </c>
      <c r="P67" s="154">
        <v>2</v>
      </c>
      <c r="Q67" s="154">
        <v>3</v>
      </c>
      <c r="R67" s="154">
        <v>4</v>
      </c>
      <c r="S67" s="51" t="s">
        <v>945</v>
      </c>
      <c r="T67" s="51" t="s">
        <v>946</v>
      </c>
      <c r="U67" s="51" t="s">
        <v>947</v>
      </c>
      <c r="V67" s="51" t="s">
        <v>984</v>
      </c>
      <c r="W67" s="51" t="s">
        <v>945</v>
      </c>
      <c r="X67" s="51" t="s">
        <v>946</v>
      </c>
      <c r="Y67" s="51" t="s">
        <v>947</v>
      </c>
      <c r="Z67" s="51" t="s">
        <v>984</v>
      </c>
      <c r="AA67" s="51" t="s">
        <v>945</v>
      </c>
      <c r="AB67" s="51" t="s">
        <v>946</v>
      </c>
      <c r="AC67" s="51" t="s">
        <v>947</v>
      </c>
      <c r="AD67" s="51" t="s">
        <v>984</v>
      </c>
    </row>
    <row r="68" spans="1:30" outlineLevel="1">
      <c r="A68" s="21">
        <v>1</v>
      </c>
      <c r="B68" s="48" t="s">
        <v>531</v>
      </c>
      <c r="C68" s="39" t="s">
        <v>34</v>
      </c>
      <c r="D68" s="39" t="s">
        <v>34</v>
      </c>
      <c r="E68" s="39" t="s">
        <v>34</v>
      </c>
      <c r="F68" s="39" t="s">
        <v>34</v>
      </c>
      <c r="G68" s="39" t="s">
        <v>34</v>
      </c>
      <c r="H68" s="39" t="s">
        <v>34</v>
      </c>
      <c r="I68" s="41" t="s">
        <v>34</v>
      </c>
      <c r="J68" s="174"/>
      <c r="L68" s="174">
        <v>0</v>
      </c>
      <c r="M68" s="212">
        <f>L68</f>
        <v>0</v>
      </c>
      <c r="N68" s="212">
        <f>M68</f>
        <v>0</v>
      </c>
      <c r="O68" s="196">
        <v>0</v>
      </c>
      <c r="P68" s="196">
        <v>0.5</v>
      </c>
      <c r="Q68" s="196">
        <v>0.5</v>
      </c>
      <c r="R68" s="196">
        <v>1</v>
      </c>
      <c r="T68" s="151"/>
    </row>
    <row r="69" spans="1:30" outlineLevel="1">
      <c r="A69" s="21">
        <v>2</v>
      </c>
      <c r="B69" s="49" t="s">
        <v>532</v>
      </c>
      <c r="C69" s="38" t="s">
        <v>34</v>
      </c>
      <c r="D69" s="38" t="b">
        <v>1</v>
      </c>
      <c r="E69" s="38" t="s">
        <v>34</v>
      </c>
      <c r="F69" s="38" t="b">
        <v>1</v>
      </c>
      <c r="G69" s="38" t="s">
        <v>34</v>
      </c>
      <c r="H69" s="38" t="s">
        <v>34</v>
      </c>
      <c r="I69" s="42" t="str">
        <f ca="1">OFFSET(I69,-1,0)</f>
        <v>-</v>
      </c>
      <c r="J69" s="174"/>
      <c r="L69" s="174">
        <v>0</v>
      </c>
      <c r="M69" s="212">
        <f t="shared" ref="M69:N71" si="28">L69</f>
        <v>0</v>
      </c>
      <c r="N69" s="212">
        <f t="shared" si="28"/>
        <v>0</v>
      </c>
      <c r="O69" s="200">
        <f t="shared" ref="O69:R71" ca="1" si="29">OFFSET(O69,-1,0)</f>
        <v>0</v>
      </c>
      <c r="P69" s="200">
        <f t="shared" ca="1" si="29"/>
        <v>0.5</v>
      </c>
      <c r="Q69" s="200">
        <f t="shared" ca="1" si="29"/>
        <v>0.5</v>
      </c>
      <c r="R69" s="200">
        <f t="shared" ca="1" si="29"/>
        <v>1</v>
      </c>
    </row>
    <row r="70" spans="1:30" outlineLevel="1">
      <c r="A70" s="21">
        <v>3</v>
      </c>
      <c r="B70" s="49" t="s">
        <v>533</v>
      </c>
      <c r="C70" s="38" t="b">
        <v>1</v>
      </c>
      <c r="D70" s="38" t="s">
        <v>34</v>
      </c>
      <c r="E70" s="38" t="b">
        <v>1</v>
      </c>
      <c r="F70" s="38" t="s">
        <v>34</v>
      </c>
      <c r="G70" s="38" t="s">
        <v>34</v>
      </c>
      <c r="H70" s="38" t="s">
        <v>34</v>
      </c>
      <c r="I70" s="42" t="str">
        <f ca="1">OFFSET(I70,-1,0)</f>
        <v>-</v>
      </c>
      <c r="J70" s="205">
        <f>1.25*J71</f>
        <v>1.2500000000000001E-2</v>
      </c>
      <c r="L70" s="213">
        <f>1.25*M71</f>
        <v>6.25E-2</v>
      </c>
      <c r="M70" s="212">
        <f t="shared" si="28"/>
        <v>6.25E-2</v>
      </c>
      <c r="N70" s="212">
        <f t="shared" si="28"/>
        <v>6.25E-2</v>
      </c>
      <c r="O70" s="200">
        <f t="shared" ca="1" si="29"/>
        <v>0</v>
      </c>
      <c r="P70" s="200">
        <f t="shared" ca="1" si="29"/>
        <v>0.5</v>
      </c>
      <c r="Q70" s="200">
        <f t="shared" ca="1" si="29"/>
        <v>0.5</v>
      </c>
      <c r="R70" s="200">
        <f t="shared" ca="1" si="29"/>
        <v>1</v>
      </c>
    </row>
    <row r="71" spans="1:30" outlineLevel="1">
      <c r="A71" s="21">
        <v>4</v>
      </c>
      <c r="B71" s="50" t="s">
        <v>534</v>
      </c>
      <c r="C71" s="40" t="s">
        <v>34</v>
      </c>
      <c r="D71" s="40" t="s">
        <v>34</v>
      </c>
      <c r="E71" s="40" t="s">
        <v>34</v>
      </c>
      <c r="F71" s="40" t="s">
        <v>34</v>
      </c>
      <c r="G71" s="40" t="b">
        <v>1</v>
      </c>
      <c r="H71" s="38" t="s">
        <v>34</v>
      </c>
      <c r="I71" s="43" t="str">
        <f ca="1">OFFSET(I71,-1,0)</f>
        <v>-</v>
      </c>
      <c r="J71" s="205">
        <v>0.01</v>
      </c>
      <c r="L71" s="174">
        <v>0</v>
      </c>
      <c r="M71" s="205">
        <v>0.05</v>
      </c>
      <c r="N71" s="212">
        <f t="shared" si="28"/>
        <v>0.05</v>
      </c>
      <c r="O71" s="204">
        <f t="shared" ca="1" si="29"/>
        <v>0</v>
      </c>
      <c r="P71" s="204">
        <f t="shared" ca="1" si="29"/>
        <v>0.5</v>
      </c>
      <c r="Q71" s="204">
        <f t="shared" ca="1" si="29"/>
        <v>0.5</v>
      </c>
      <c r="R71" s="204">
        <f t="shared" ca="1" si="29"/>
        <v>1</v>
      </c>
    </row>
    <row r="72" spans="1:30" outlineLevel="1">
      <c r="A72" s="182">
        <v>5</v>
      </c>
      <c r="B72" s="193" t="s">
        <v>535</v>
      </c>
      <c r="C72" s="194" t="str">
        <f t="shared" ref="C72:H75" si="30">C68</f>
        <v>-</v>
      </c>
      <c r="D72" s="194" t="str">
        <f t="shared" si="30"/>
        <v>-</v>
      </c>
      <c r="E72" s="194" t="str">
        <f t="shared" si="30"/>
        <v>-</v>
      </c>
      <c r="F72" s="194" t="str">
        <f t="shared" si="30"/>
        <v>-</v>
      </c>
      <c r="G72" s="194" t="str">
        <f t="shared" si="30"/>
        <v>-</v>
      </c>
      <c r="H72" s="195" t="str">
        <f t="shared" si="30"/>
        <v>-</v>
      </c>
      <c r="I72" s="196">
        <v>0</v>
      </c>
      <c r="J72" s="197">
        <f>J68</f>
        <v>0</v>
      </c>
      <c r="L72" s="197">
        <f t="shared" ref="L72:N79" si="31">L68</f>
        <v>0</v>
      </c>
      <c r="M72" s="197">
        <f t="shared" si="31"/>
        <v>0</v>
      </c>
      <c r="N72" s="197">
        <f t="shared" si="31"/>
        <v>0</v>
      </c>
      <c r="O72" s="174"/>
      <c r="P72" s="174"/>
      <c r="Q72" s="174"/>
      <c r="R72" s="174"/>
      <c r="S72" s="174"/>
      <c r="T72" s="174"/>
      <c r="U72" s="174"/>
      <c r="V72" s="174"/>
      <c r="W72" s="174"/>
    </row>
    <row r="73" spans="1:30" outlineLevel="1">
      <c r="A73" s="182">
        <v>6</v>
      </c>
      <c r="B73" s="193" t="s">
        <v>422</v>
      </c>
      <c r="C73" s="198" t="str">
        <f t="shared" si="30"/>
        <v>-</v>
      </c>
      <c r="D73" s="198" t="b">
        <f t="shared" si="30"/>
        <v>1</v>
      </c>
      <c r="E73" s="198" t="str">
        <f t="shared" si="30"/>
        <v>-</v>
      </c>
      <c r="F73" s="198" t="b">
        <f t="shared" si="30"/>
        <v>1</v>
      </c>
      <c r="G73" s="198" t="str">
        <f t="shared" si="30"/>
        <v>-</v>
      </c>
      <c r="H73" s="199" t="str">
        <f t="shared" si="30"/>
        <v>-</v>
      </c>
      <c r="I73" s="200">
        <f ca="1">OFFSET(I73,-1,0)</f>
        <v>0</v>
      </c>
      <c r="J73" s="197">
        <f>J69</f>
        <v>0</v>
      </c>
      <c r="L73" s="197">
        <f t="shared" si="31"/>
        <v>0</v>
      </c>
      <c r="M73" s="197">
        <f t="shared" si="31"/>
        <v>0</v>
      </c>
      <c r="N73" s="197">
        <f t="shared" si="31"/>
        <v>0</v>
      </c>
      <c r="O73" s="174"/>
      <c r="P73" s="174"/>
      <c r="Q73" s="174"/>
      <c r="R73" s="174"/>
      <c r="S73" s="174"/>
      <c r="T73" s="174"/>
      <c r="U73" s="174"/>
      <c r="V73" s="174"/>
      <c r="W73" s="174"/>
    </row>
    <row r="74" spans="1:30" outlineLevel="1">
      <c r="A74" s="182">
        <v>7</v>
      </c>
      <c r="B74" s="193" t="s">
        <v>423</v>
      </c>
      <c r="C74" s="198" t="b">
        <f t="shared" si="30"/>
        <v>1</v>
      </c>
      <c r="D74" s="198" t="str">
        <f t="shared" si="30"/>
        <v>-</v>
      </c>
      <c r="E74" s="198" t="b">
        <f t="shared" si="30"/>
        <v>1</v>
      </c>
      <c r="F74" s="198" t="str">
        <f t="shared" si="30"/>
        <v>-</v>
      </c>
      <c r="G74" s="198" t="str">
        <f t="shared" si="30"/>
        <v>-</v>
      </c>
      <c r="H74" s="199" t="str">
        <f t="shared" si="30"/>
        <v>-</v>
      </c>
      <c r="I74" s="200">
        <f ca="1">OFFSET(I74,-1,0)</f>
        <v>0</v>
      </c>
      <c r="J74" s="197">
        <f>J70</f>
        <v>1.2500000000000001E-2</v>
      </c>
      <c r="L74" s="197">
        <f t="shared" si="31"/>
        <v>6.25E-2</v>
      </c>
      <c r="M74" s="197">
        <f t="shared" si="31"/>
        <v>6.25E-2</v>
      </c>
      <c r="N74" s="197">
        <f t="shared" si="31"/>
        <v>6.25E-2</v>
      </c>
      <c r="O74" s="174"/>
      <c r="P74" s="174"/>
      <c r="Q74" s="174"/>
      <c r="R74" s="174"/>
      <c r="S74" s="174"/>
      <c r="T74" s="174"/>
      <c r="U74" s="174"/>
      <c r="V74" s="174"/>
      <c r="W74" s="174"/>
    </row>
    <row r="75" spans="1:30" outlineLevel="1">
      <c r="A75" s="182">
        <v>8</v>
      </c>
      <c r="B75" s="201" t="s">
        <v>424</v>
      </c>
      <c r="C75" s="202" t="str">
        <f t="shared" si="30"/>
        <v>-</v>
      </c>
      <c r="D75" s="202" t="str">
        <f t="shared" si="30"/>
        <v>-</v>
      </c>
      <c r="E75" s="202" t="str">
        <f t="shared" si="30"/>
        <v>-</v>
      </c>
      <c r="F75" s="202" t="str">
        <f t="shared" si="30"/>
        <v>-</v>
      </c>
      <c r="G75" s="202" t="b">
        <f t="shared" si="30"/>
        <v>1</v>
      </c>
      <c r="H75" s="203" t="str">
        <f t="shared" si="30"/>
        <v>-</v>
      </c>
      <c r="I75" s="204">
        <f ca="1">OFFSET(I75,-1,0)</f>
        <v>0</v>
      </c>
      <c r="J75" s="197">
        <f>J71</f>
        <v>0.01</v>
      </c>
      <c r="L75" s="197">
        <f t="shared" si="31"/>
        <v>0</v>
      </c>
      <c r="M75" s="197">
        <f t="shared" si="31"/>
        <v>0.05</v>
      </c>
      <c r="N75" s="197">
        <f t="shared" si="31"/>
        <v>0.05</v>
      </c>
      <c r="O75" s="174"/>
      <c r="P75" s="174"/>
      <c r="Q75" s="174"/>
      <c r="R75" s="174"/>
      <c r="S75" s="174"/>
      <c r="T75" s="174"/>
      <c r="U75" s="174"/>
      <c r="V75" s="174"/>
      <c r="W75" s="174"/>
    </row>
    <row r="76" spans="1:30" outlineLevel="1">
      <c r="A76" s="182">
        <v>9</v>
      </c>
      <c r="B76" s="193" t="s">
        <v>536</v>
      </c>
      <c r="C76" s="198" t="str">
        <f t="shared" ref="C76:D79" si="32">C72</f>
        <v>-</v>
      </c>
      <c r="D76" s="198" t="str">
        <f t="shared" si="32"/>
        <v>-</v>
      </c>
      <c r="E76" s="198" t="str">
        <f t="shared" ref="E76:F76" si="33">E72</f>
        <v>-</v>
      </c>
      <c r="F76" s="198" t="str">
        <f t="shared" si="33"/>
        <v>-</v>
      </c>
      <c r="G76" s="198" t="str">
        <f t="shared" ref="G76:H83" si="34">G72</f>
        <v>-</v>
      </c>
      <c r="H76" s="199" t="str">
        <f t="shared" si="34"/>
        <v>-</v>
      </c>
      <c r="I76" s="196">
        <v>0.92</v>
      </c>
      <c r="J76" s="197">
        <f t="shared" ref="J76:J79" si="35">J72</f>
        <v>0</v>
      </c>
      <c r="L76" s="197">
        <f t="shared" si="31"/>
        <v>0</v>
      </c>
      <c r="M76" s="197">
        <f t="shared" si="31"/>
        <v>0</v>
      </c>
      <c r="N76" s="197">
        <f t="shared" si="31"/>
        <v>0</v>
      </c>
      <c r="O76" s="174"/>
      <c r="P76" s="174"/>
      <c r="Q76" s="174"/>
      <c r="R76" s="174"/>
      <c r="S76" s="174"/>
      <c r="T76" s="174"/>
      <c r="U76" s="174"/>
      <c r="V76" s="174"/>
      <c r="W76" s="174"/>
    </row>
    <row r="77" spans="1:30" outlineLevel="1">
      <c r="A77" s="182">
        <v>10</v>
      </c>
      <c r="B77" s="193" t="s">
        <v>425</v>
      </c>
      <c r="C77" s="198" t="str">
        <f t="shared" si="32"/>
        <v>-</v>
      </c>
      <c r="D77" s="198" t="b">
        <f t="shared" si="32"/>
        <v>1</v>
      </c>
      <c r="E77" s="198" t="str">
        <f t="shared" ref="E77:F77" si="36">E73</f>
        <v>-</v>
      </c>
      <c r="F77" s="198" t="b">
        <f t="shared" si="36"/>
        <v>1</v>
      </c>
      <c r="G77" s="198" t="str">
        <f t="shared" si="34"/>
        <v>-</v>
      </c>
      <c r="H77" s="199" t="str">
        <f t="shared" si="34"/>
        <v>-</v>
      </c>
      <c r="I77" s="200">
        <f ca="1">OFFSET(I77,-1,0)</f>
        <v>0.92</v>
      </c>
      <c r="J77" s="197">
        <f t="shared" si="35"/>
        <v>0</v>
      </c>
      <c r="L77" s="197">
        <f t="shared" si="31"/>
        <v>0</v>
      </c>
      <c r="M77" s="197">
        <f t="shared" si="31"/>
        <v>0</v>
      </c>
      <c r="N77" s="197">
        <f t="shared" si="31"/>
        <v>0</v>
      </c>
      <c r="O77" s="174"/>
      <c r="P77" s="174"/>
      <c r="Q77" s="174"/>
      <c r="R77" s="174"/>
      <c r="S77" s="174"/>
      <c r="T77" s="174"/>
      <c r="U77" s="174"/>
      <c r="V77" s="174"/>
      <c r="W77" s="174"/>
    </row>
    <row r="78" spans="1:30" outlineLevel="1">
      <c r="A78" s="182">
        <v>11</v>
      </c>
      <c r="B78" s="193" t="s">
        <v>426</v>
      </c>
      <c r="C78" s="198" t="b">
        <f t="shared" si="32"/>
        <v>1</v>
      </c>
      <c r="D78" s="198" t="str">
        <f t="shared" si="32"/>
        <v>-</v>
      </c>
      <c r="E78" s="198" t="b">
        <f t="shared" ref="E78:F78" si="37">E74</f>
        <v>1</v>
      </c>
      <c r="F78" s="198" t="str">
        <f t="shared" si="37"/>
        <v>-</v>
      </c>
      <c r="G78" s="198" t="str">
        <f t="shared" si="34"/>
        <v>-</v>
      </c>
      <c r="H78" s="199" t="str">
        <f t="shared" si="34"/>
        <v>-</v>
      </c>
      <c r="I78" s="200">
        <f ca="1">OFFSET(I78,-1,0)</f>
        <v>0.92</v>
      </c>
      <c r="J78" s="197">
        <f t="shared" si="35"/>
        <v>1.2500000000000001E-2</v>
      </c>
      <c r="L78" s="197">
        <f t="shared" si="31"/>
        <v>6.25E-2</v>
      </c>
      <c r="M78" s="197">
        <f t="shared" si="31"/>
        <v>6.25E-2</v>
      </c>
      <c r="N78" s="197">
        <f t="shared" si="31"/>
        <v>6.25E-2</v>
      </c>
      <c r="O78" s="174"/>
      <c r="P78" s="174"/>
      <c r="Q78" s="174"/>
      <c r="R78" s="174"/>
      <c r="S78" s="174"/>
      <c r="T78" s="174"/>
      <c r="U78" s="174"/>
      <c r="V78" s="174"/>
      <c r="W78" s="174"/>
    </row>
    <row r="79" spans="1:30" outlineLevel="1">
      <c r="A79" s="182">
        <v>12</v>
      </c>
      <c r="B79" s="201" t="s">
        <v>427</v>
      </c>
      <c r="C79" s="202" t="str">
        <f t="shared" si="32"/>
        <v>-</v>
      </c>
      <c r="D79" s="202" t="str">
        <f t="shared" si="32"/>
        <v>-</v>
      </c>
      <c r="E79" s="202" t="str">
        <f t="shared" ref="E79:F79" si="38">E75</f>
        <v>-</v>
      </c>
      <c r="F79" s="202" t="str">
        <f t="shared" si="38"/>
        <v>-</v>
      </c>
      <c r="G79" s="202" t="b">
        <f t="shared" si="34"/>
        <v>1</v>
      </c>
      <c r="H79" s="203" t="str">
        <f t="shared" si="34"/>
        <v>-</v>
      </c>
      <c r="I79" s="204">
        <f ca="1">OFFSET(I79,-1,0)</f>
        <v>0.92</v>
      </c>
      <c r="J79" s="197">
        <f t="shared" si="35"/>
        <v>0.01</v>
      </c>
      <c r="L79" s="197">
        <f t="shared" si="31"/>
        <v>0</v>
      </c>
      <c r="M79" s="197">
        <f t="shared" si="31"/>
        <v>0.05</v>
      </c>
      <c r="N79" s="197">
        <f t="shared" si="31"/>
        <v>0.05</v>
      </c>
      <c r="O79" s="174"/>
      <c r="P79" s="174"/>
      <c r="Q79" s="174"/>
      <c r="R79" s="174"/>
      <c r="S79" s="174"/>
      <c r="T79" s="174"/>
      <c r="U79" s="174"/>
      <c r="V79" s="174"/>
      <c r="W79" s="174"/>
    </row>
    <row r="80" spans="1:30" outlineLevel="1">
      <c r="A80" s="182">
        <v>5</v>
      </c>
      <c r="B80" s="193" t="s">
        <v>537</v>
      </c>
      <c r="C80" s="198" t="str">
        <f t="shared" ref="C80:D83" si="39">C76</f>
        <v>-</v>
      </c>
      <c r="D80" s="198" t="str">
        <f t="shared" si="39"/>
        <v>-</v>
      </c>
      <c r="E80" s="198" t="str">
        <f t="shared" ref="E80:F80" si="40">E76</f>
        <v>-</v>
      </c>
      <c r="F80" s="198" t="str">
        <f t="shared" si="40"/>
        <v>-</v>
      </c>
      <c r="G80" s="198" t="str">
        <f t="shared" si="34"/>
        <v>-</v>
      </c>
      <c r="H80" s="199" t="str">
        <f t="shared" si="34"/>
        <v>-</v>
      </c>
      <c r="I80" s="196">
        <v>0.5</v>
      </c>
      <c r="J80" s="205">
        <v>0.01</v>
      </c>
      <c r="L80" s="197">
        <f t="shared" ref="L80:M83" si="41">L68</f>
        <v>0</v>
      </c>
      <c r="M80" s="197">
        <f t="shared" si="41"/>
        <v>0</v>
      </c>
      <c r="N80" s="205">
        <v>0.06</v>
      </c>
      <c r="O80" s="174"/>
      <c r="P80" s="174"/>
      <c r="Q80" s="174"/>
      <c r="R80" s="174"/>
      <c r="S80" s="206" t="s">
        <v>538</v>
      </c>
      <c r="T80" s="174" t="s">
        <v>539</v>
      </c>
      <c r="U80" s="174"/>
      <c r="V80" s="174"/>
      <c r="W80" s="174"/>
    </row>
    <row r="81" spans="1:30" outlineLevel="1">
      <c r="A81" s="182">
        <v>6</v>
      </c>
      <c r="B81" s="193" t="s">
        <v>428</v>
      </c>
      <c r="C81" s="198" t="str">
        <f t="shared" si="39"/>
        <v>-</v>
      </c>
      <c r="D81" s="198" t="b">
        <f t="shared" si="39"/>
        <v>1</v>
      </c>
      <c r="E81" s="198" t="str">
        <f t="shared" ref="E81:F81" si="42">E77</f>
        <v>-</v>
      </c>
      <c r="F81" s="198" t="b">
        <f t="shared" si="42"/>
        <v>1</v>
      </c>
      <c r="G81" s="198" t="str">
        <f t="shared" si="34"/>
        <v>-</v>
      </c>
      <c r="H81" s="199" t="str">
        <f t="shared" si="34"/>
        <v>-</v>
      </c>
      <c r="I81" s="200">
        <f ca="1">OFFSET(I81,-1,0)</f>
        <v>0.5</v>
      </c>
      <c r="J81" s="207">
        <f>J$80+J69</f>
        <v>0.01</v>
      </c>
      <c r="L81" s="197">
        <f t="shared" si="41"/>
        <v>0</v>
      </c>
      <c r="M81" s="197">
        <f t="shared" si="41"/>
        <v>0</v>
      </c>
      <c r="N81" s="208">
        <f>N$80+M81</f>
        <v>0.06</v>
      </c>
      <c r="O81" s="174"/>
      <c r="P81" s="174"/>
      <c r="Q81" s="174"/>
      <c r="R81" s="174"/>
      <c r="S81" s="174"/>
      <c r="T81" s="174" t="s">
        <v>996</v>
      </c>
      <c r="U81" s="174"/>
      <c r="V81" s="174"/>
      <c r="W81" s="174"/>
    </row>
    <row r="82" spans="1:30" outlineLevel="1">
      <c r="A82" s="182">
        <v>7</v>
      </c>
      <c r="B82" s="193" t="s">
        <v>429</v>
      </c>
      <c r="C82" s="198" t="b">
        <f t="shared" si="39"/>
        <v>1</v>
      </c>
      <c r="D82" s="198" t="str">
        <f t="shared" si="39"/>
        <v>-</v>
      </c>
      <c r="E82" s="198" t="b">
        <f t="shared" ref="E82:F82" si="43">E78</f>
        <v>1</v>
      </c>
      <c r="F82" s="198" t="str">
        <f t="shared" si="43"/>
        <v>-</v>
      </c>
      <c r="G82" s="198" t="str">
        <f t="shared" si="34"/>
        <v>-</v>
      </c>
      <c r="H82" s="199" t="str">
        <f t="shared" si="34"/>
        <v>-</v>
      </c>
      <c r="I82" s="200">
        <f ca="1">OFFSET(I82,-1,0)</f>
        <v>0.5</v>
      </c>
      <c r="J82" s="207">
        <f>J$80+J70</f>
        <v>2.2499999999999999E-2</v>
      </c>
      <c r="L82" s="197">
        <f t="shared" si="41"/>
        <v>6.25E-2</v>
      </c>
      <c r="M82" s="197">
        <f t="shared" si="41"/>
        <v>6.25E-2</v>
      </c>
      <c r="N82" s="208">
        <f>N$80+M82</f>
        <v>0.1225</v>
      </c>
      <c r="O82" s="174"/>
      <c r="P82" s="174"/>
      <c r="Q82" s="174"/>
      <c r="R82" s="174"/>
      <c r="S82" s="174"/>
      <c r="T82" s="174"/>
      <c r="U82" s="174"/>
      <c r="V82" s="174"/>
      <c r="W82" s="174"/>
    </row>
    <row r="83" spans="1:30" outlineLevel="1">
      <c r="A83" s="182">
        <v>8</v>
      </c>
      <c r="B83" s="201" t="s">
        <v>430</v>
      </c>
      <c r="C83" s="202" t="str">
        <f t="shared" si="39"/>
        <v>-</v>
      </c>
      <c r="D83" s="202" t="str">
        <f t="shared" si="39"/>
        <v>-</v>
      </c>
      <c r="E83" s="202" t="str">
        <f t="shared" ref="E83:F83" si="44">E79</f>
        <v>-</v>
      </c>
      <c r="F83" s="202" t="str">
        <f t="shared" si="44"/>
        <v>-</v>
      </c>
      <c r="G83" s="202" t="b">
        <f t="shared" si="34"/>
        <v>1</v>
      </c>
      <c r="H83" s="203" t="str">
        <f t="shared" si="34"/>
        <v>-</v>
      </c>
      <c r="I83" s="204">
        <f ca="1">OFFSET(I83,-1,0)</f>
        <v>0.5</v>
      </c>
      <c r="J83" s="207">
        <f>J$80+J71</f>
        <v>0.02</v>
      </c>
      <c r="L83" s="197">
        <f t="shared" si="41"/>
        <v>0</v>
      </c>
      <c r="M83" s="197">
        <f t="shared" si="41"/>
        <v>0.05</v>
      </c>
      <c r="N83" s="208">
        <f>N$80+M83</f>
        <v>0.11</v>
      </c>
      <c r="O83" s="174"/>
      <c r="P83" s="174"/>
      <c r="Q83" s="174"/>
      <c r="R83" s="174"/>
      <c r="S83" s="174"/>
      <c r="T83" s="174"/>
      <c r="U83" s="174"/>
      <c r="V83" s="174"/>
      <c r="W83" s="174"/>
    </row>
    <row r="84" spans="1:30" outlineLevel="1">
      <c r="A84" s="21"/>
      <c r="B84" s="49"/>
      <c r="C84" s="46"/>
      <c r="D84" s="46"/>
      <c r="G84" s="46"/>
      <c r="H84" s="46"/>
      <c r="I84" s="149"/>
      <c r="J84" s="59"/>
      <c r="L84" s="150"/>
      <c r="M84" s="150"/>
      <c r="N84" s="60"/>
    </row>
    <row r="85" spans="1:30" ht="17.25" outlineLevel="1">
      <c r="O85" s="126" t="s">
        <v>995</v>
      </c>
      <c r="P85" s="126"/>
      <c r="Q85" s="126"/>
      <c r="R85" s="126"/>
      <c r="S85" s="147" t="s">
        <v>950</v>
      </c>
      <c r="T85" s="147"/>
      <c r="U85" s="147"/>
      <c r="V85" s="147"/>
      <c r="W85" s="147" t="s">
        <v>951</v>
      </c>
      <c r="X85" s="147"/>
      <c r="Y85" s="147"/>
      <c r="Z85" s="147"/>
      <c r="AA85" s="147" t="s">
        <v>952</v>
      </c>
      <c r="AB85" s="147"/>
      <c r="AC85" s="147"/>
      <c r="AD85" s="147"/>
    </row>
    <row r="86" spans="1:30" outlineLevel="1">
      <c r="B86" t="s">
        <v>983</v>
      </c>
      <c r="O86">
        <f>INDEX($S$86:$AD$86,1,(d.Region-1)*4+O$67)</f>
        <v>4</v>
      </c>
      <c r="P86">
        <f>INDEX($S$86:$AD$86,1,(d.Region-1)*4+P$67)</f>
        <v>3</v>
      </c>
      <c r="Q86">
        <f>INDEX($S$86:$AD$86,1,(d.Region-1)*4+Q$67)</f>
        <v>3</v>
      </c>
      <c r="R86">
        <f>INDEX($S$86:$AD$86,1,(d.Region-1)*4+R$67)</f>
        <v>3</v>
      </c>
      <c r="S86" s="12">
        <v>4</v>
      </c>
      <c r="T86" s="12">
        <v>3</v>
      </c>
      <c r="U86" s="12">
        <v>3</v>
      </c>
      <c r="V86" s="12">
        <v>3</v>
      </c>
      <c r="W86" s="12">
        <v>4</v>
      </c>
      <c r="X86" s="12">
        <v>3</v>
      </c>
      <c r="Y86" s="12">
        <v>3</v>
      </c>
      <c r="Z86" s="12">
        <v>3</v>
      </c>
      <c r="AA86" s="12">
        <v>4</v>
      </c>
      <c r="AB86" s="12">
        <v>4</v>
      </c>
      <c r="AC86" s="12">
        <v>3</v>
      </c>
      <c r="AD86" s="12">
        <v>3</v>
      </c>
    </row>
    <row r="87" spans="1:30" outlineLevel="1">
      <c r="X87" t="s">
        <v>985</v>
      </c>
    </row>
    <row r="88" spans="1:30" outlineLevel="1">
      <c r="A88" s="174" t="s">
        <v>745</v>
      </c>
      <c r="B88" s="174"/>
      <c r="C88" s="174"/>
      <c r="D88" s="174"/>
      <c r="G88" s="174"/>
      <c r="H88" s="174"/>
      <c r="I88" s="174"/>
      <c r="J88" s="174"/>
      <c r="L88" s="174"/>
      <c r="M88" s="174"/>
      <c r="N88" s="174"/>
      <c r="O88" s="174"/>
      <c r="P88" s="174"/>
      <c r="Q88" s="174"/>
      <c r="R88" s="174"/>
      <c r="S88" s="174"/>
      <c r="T88" s="174"/>
      <c r="U88" s="174"/>
      <c r="V88" s="174"/>
      <c r="W88" s="174"/>
    </row>
    <row r="90" spans="1:30">
      <c r="A90" s="191" t="s">
        <v>405</v>
      </c>
    </row>
    <row r="91" spans="1:30" ht="81" customHeight="1" outlineLevel="1">
      <c r="C91" s="30" t="s">
        <v>76</v>
      </c>
      <c r="D91" s="30" t="s">
        <v>115</v>
      </c>
      <c r="E91" s="30" t="s">
        <v>77</v>
      </c>
      <c r="F91" s="30" t="s">
        <v>368</v>
      </c>
      <c r="G91" s="30"/>
      <c r="H91" s="30" t="s">
        <v>851</v>
      </c>
      <c r="I91" s="30" t="s">
        <v>852</v>
      </c>
      <c r="J91" s="30" t="s">
        <v>853</v>
      </c>
      <c r="K91" s="30" t="s">
        <v>1499</v>
      </c>
    </row>
    <row r="92" spans="1:30" outlineLevel="1">
      <c r="B92" t="s">
        <v>377</v>
      </c>
      <c r="C92" s="35">
        <v>70</v>
      </c>
      <c r="D92" s="35">
        <v>50</v>
      </c>
      <c r="E92" s="35">
        <v>70</v>
      </c>
      <c r="F92" s="35">
        <v>50</v>
      </c>
      <c r="H92" s="118">
        <v>1</v>
      </c>
      <c r="I92" s="118">
        <v>1</v>
      </c>
      <c r="J92" s="118">
        <v>1</v>
      </c>
      <c r="K92" s="118">
        <v>1</v>
      </c>
    </row>
    <row r="93" spans="1:30" outlineLevel="1">
      <c r="B93" t="s">
        <v>865</v>
      </c>
      <c r="H93" s="118">
        <v>0.75</v>
      </c>
      <c r="I93" s="118">
        <v>0.75</v>
      </c>
      <c r="J93" s="118">
        <v>0.75</v>
      </c>
      <c r="K93" s="118">
        <v>0.75</v>
      </c>
    </row>
    <row r="94" spans="1:30" outlineLevel="1">
      <c r="B94" t="s">
        <v>866</v>
      </c>
      <c r="H94" s="118">
        <v>1.25</v>
      </c>
      <c r="I94" s="118">
        <v>1.25</v>
      </c>
      <c r="J94" s="118">
        <v>1.25</v>
      </c>
      <c r="K94" s="118">
        <v>1.25</v>
      </c>
    </row>
    <row r="95" spans="1:30" outlineLevel="1">
      <c r="B95" t="s">
        <v>867</v>
      </c>
      <c r="H95" s="119"/>
      <c r="I95" s="118">
        <v>1.5</v>
      </c>
      <c r="J95" s="119"/>
      <c r="K95" s="118">
        <v>1.5</v>
      </c>
    </row>
    <row r="96" spans="1:30" outlineLevel="1"/>
    <row r="97" spans="1:13" collapsed="1"/>
    <row r="98" spans="1:13">
      <c r="A98" s="191" t="s">
        <v>854</v>
      </c>
      <c r="B98" s="16"/>
      <c r="C98" t="s">
        <v>932</v>
      </c>
    </row>
    <row r="99" spans="1:13">
      <c r="A99" s="191"/>
      <c r="B99" s="16"/>
    </row>
    <row r="100" spans="1:13" ht="38.25" outlineLevel="1">
      <c r="C100" s="30" t="s">
        <v>981</v>
      </c>
      <c r="D100" s="217" t="s">
        <v>1533</v>
      </c>
      <c r="E100" s="217" t="s">
        <v>1534</v>
      </c>
    </row>
    <row r="101" spans="1:13" outlineLevel="1">
      <c r="A101">
        <v>1</v>
      </c>
      <c r="B101" t="s">
        <v>855</v>
      </c>
      <c r="C101" s="114">
        <v>19</v>
      </c>
      <c r="D101" s="497" t="str">
        <f>TEXT($C101,"0")&amp;":"&amp;TEXT($C101+1,"0")</f>
        <v>19:20</v>
      </c>
      <c r="E101" s="491" t="str">
        <f>TEXT($C101-18,"0")&amp;":"&amp;TEXT($C101-17,"0")</f>
        <v>1:2</v>
      </c>
    </row>
    <row r="102" spans="1:13" outlineLevel="1">
      <c r="A102">
        <v>2</v>
      </c>
      <c r="B102" t="s">
        <v>856</v>
      </c>
      <c r="C102" s="116">
        <v>43</v>
      </c>
      <c r="D102" s="490" t="str">
        <f>TEXT($C102,"0")&amp;":"&amp;TEXT($C102+1,"0")</f>
        <v>43:44</v>
      </c>
      <c r="E102" s="492" t="str">
        <f>TEXT($C102-18,"0")&amp;":"&amp;TEXT($C102-17,"0")</f>
        <v>25:26</v>
      </c>
    </row>
    <row r="103" spans="1:13" outlineLevel="1">
      <c r="A103">
        <v>3</v>
      </c>
      <c r="B103" t="s">
        <v>401</v>
      </c>
      <c r="C103" s="117">
        <v>67</v>
      </c>
      <c r="D103" s="498" t="str">
        <f>TEXT($C103,"0")&amp;":"&amp;TEXT($C103+1,"0")</f>
        <v>67:68</v>
      </c>
      <c r="E103" s="493" t="str">
        <f>TEXT($C103-18,"0")&amp;":"&amp;TEXT($C103-17,"0")</f>
        <v>49:50</v>
      </c>
    </row>
    <row r="104" spans="1:13" outlineLevel="1"/>
    <row r="105" spans="1:13" outlineLevel="1">
      <c r="A105" s="191" t="s">
        <v>1467</v>
      </c>
    </row>
    <row r="106" spans="1:13" ht="78.75" outlineLevel="1">
      <c r="C106" s="127" t="s">
        <v>814</v>
      </c>
      <c r="D106" s="127" t="s">
        <v>1468</v>
      </c>
      <c r="E106" s="127" t="s">
        <v>1469</v>
      </c>
      <c r="F106" s="127" t="s">
        <v>1470</v>
      </c>
      <c r="G106" s="127" t="s">
        <v>1471</v>
      </c>
      <c r="H106" s="127" t="s">
        <v>1472</v>
      </c>
      <c r="I106" s="127" t="s">
        <v>1473</v>
      </c>
      <c r="J106" s="127" t="s">
        <v>1249</v>
      </c>
      <c r="K106" s="127" t="s">
        <v>1474</v>
      </c>
      <c r="L106" s="127" t="s">
        <v>1475</v>
      </c>
      <c r="M106" s="127" t="s">
        <v>1476</v>
      </c>
    </row>
    <row r="107" spans="1:13" outlineLevel="1">
      <c r="A107">
        <v>1</v>
      </c>
      <c r="B107" t="s">
        <v>1477</v>
      </c>
      <c r="C107" s="35">
        <v>0</v>
      </c>
      <c r="D107" s="35" t="s">
        <v>34</v>
      </c>
      <c r="E107" s="477">
        <v>1</v>
      </c>
      <c r="F107" s="478">
        <v>4.4999999999999998E-2</v>
      </c>
      <c r="G107" s="478">
        <v>4.4999999999999998E-2</v>
      </c>
      <c r="H107" s="403" t="s">
        <v>34</v>
      </c>
      <c r="I107" s="403" t="s">
        <v>34</v>
      </c>
      <c r="J107" s="403" t="s">
        <v>34</v>
      </c>
      <c r="K107" s="403">
        <v>1</v>
      </c>
      <c r="L107" s="403">
        <v>1</v>
      </c>
      <c r="M107" s="403">
        <v>1</v>
      </c>
    </row>
    <row r="108" spans="1:13" outlineLevel="1">
      <c r="A108">
        <v>2</v>
      </c>
      <c r="B108" t="s">
        <v>1478</v>
      </c>
      <c r="C108" s="35">
        <v>0.25</v>
      </c>
      <c r="D108" s="35">
        <v>500000</v>
      </c>
      <c r="E108" s="477">
        <v>2</v>
      </c>
      <c r="F108" s="478">
        <v>0.03</v>
      </c>
      <c r="G108" s="478">
        <v>0.03</v>
      </c>
      <c r="H108" s="403">
        <v>0</v>
      </c>
      <c r="I108" s="403">
        <v>2</v>
      </c>
      <c r="J108" s="403" t="b">
        <v>0</v>
      </c>
      <c r="K108" s="403">
        <v>0.85</v>
      </c>
      <c r="L108" s="403">
        <v>0.85</v>
      </c>
      <c r="M108" s="403">
        <v>0</v>
      </c>
    </row>
    <row r="109" spans="1:13" outlineLevel="1">
      <c r="A109">
        <v>3</v>
      </c>
      <c r="B109" t="s">
        <v>1479</v>
      </c>
      <c r="C109" s="35">
        <v>0.75</v>
      </c>
      <c r="D109" s="479">
        <v>1500000</v>
      </c>
      <c r="E109" s="477">
        <v>1</v>
      </c>
      <c r="F109" s="478">
        <v>6.7500000000000004E-2</v>
      </c>
      <c r="G109" s="478">
        <v>6.7500000000000004E-2</v>
      </c>
      <c r="H109" s="403">
        <v>99</v>
      </c>
      <c r="I109" s="403" t="s">
        <v>34</v>
      </c>
      <c r="J109" s="403" t="b">
        <v>1</v>
      </c>
      <c r="K109" s="403">
        <v>1.1499999999999999</v>
      </c>
      <c r="L109" s="403">
        <v>1.1499999999999999</v>
      </c>
      <c r="M109" s="403">
        <v>2</v>
      </c>
    </row>
    <row r="110" spans="1:13" outlineLevel="1">
      <c r="A110">
        <v>4</v>
      </c>
      <c r="B110" t="s">
        <v>1480</v>
      </c>
      <c r="C110" s="35">
        <v>0.5</v>
      </c>
      <c r="D110" s="35">
        <v>1000000</v>
      </c>
      <c r="M110" s="403">
        <v>1</v>
      </c>
    </row>
    <row r="111" spans="1:13" outlineLevel="1"/>
    <row r="112" spans="1:13" outlineLevel="1"/>
    <row r="113" spans="1:10" outlineLevel="1">
      <c r="A113" s="191" t="s">
        <v>1481</v>
      </c>
    </row>
    <row r="114" spans="1:10" ht="66.75" outlineLevel="1">
      <c r="C114" s="127" t="s">
        <v>1232</v>
      </c>
      <c r="D114" s="127" t="s">
        <v>1231</v>
      </c>
      <c r="E114" s="127" t="s">
        <v>1482</v>
      </c>
      <c r="F114" s="127" t="s">
        <v>1483</v>
      </c>
      <c r="G114" s="127" t="s">
        <v>1484</v>
      </c>
      <c r="H114" s="127"/>
      <c r="I114" s="127"/>
    </row>
    <row r="115" spans="1:10" outlineLevel="1">
      <c r="A115">
        <v>1</v>
      </c>
      <c r="B115" s="477" t="s">
        <v>1485</v>
      </c>
      <c r="C115" s="477" t="b">
        <v>0</v>
      </c>
      <c r="D115" s="477" t="b">
        <v>0</v>
      </c>
      <c r="E115" s="477" t="s">
        <v>34</v>
      </c>
      <c r="F115" s="477" t="s">
        <v>34</v>
      </c>
      <c r="G115" s="477" t="s">
        <v>34</v>
      </c>
    </row>
    <row r="116" spans="1:10" outlineLevel="1">
      <c r="A116">
        <v>2</v>
      </c>
      <c r="B116" s="477" t="s">
        <v>1486</v>
      </c>
      <c r="C116" s="477" t="b">
        <v>1</v>
      </c>
      <c r="D116" s="477" t="b">
        <v>1</v>
      </c>
      <c r="E116" s="477">
        <v>1</v>
      </c>
      <c r="F116" s="477">
        <v>3.0000000000000001E-6</v>
      </c>
      <c r="G116" s="477" t="s">
        <v>34</v>
      </c>
    </row>
    <row r="117" spans="1:10" outlineLevel="1">
      <c r="A117">
        <v>3</v>
      </c>
      <c r="B117" s="477" t="s">
        <v>1487</v>
      </c>
      <c r="C117" s="477" t="b">
        <v>1</v>
      </c>
      <c r="D117" s="477" t="b">
        <v>1</v>
      </c>
      <c r="E117" s="477">
        <v>1</v>
      </c>
      <c r="F117" s="477">
        <v>5.0000000000000004E-6</v>
      </c>
      <c r="G117" s="477" t="s">
        <v>34</v>
      </c>
    </row>
    <row r="118" spans="1:10" outlineLevel="1">
      <c r="A118">
        <v>4</v>
      </c>
      <c r="B118" s="477" t="s">
        <v>1488</v>
      </c>
      <c r="C118" s="477" t="b">
        <v>1</v>
      </c>
      <c r="D118" s="477" t="b">
        <v>1</v>
      </c>
      <c r="E118" s="477">
        <v>2</v>
      </c>
      <c r="F118" s="477" t="s">
        <v>34</v>
      </c>
      <c r="G118" s="477">
        <v>0.3</v>
      </c>
    </row>
    <row r="119" spans="1:10" outlineLevel="1">
      <c r="A119">
        <v>5</v>
      </c>
      <c r="B119" s="477" t="s">
        <v>1489</v>
      </c>
      <c r="C119" s="477" t="b">
        <v>1</v>
      </c>
      <c r="D119" s="477" t="b">
        <v>1</v>
      </c>
      <c r="E119" s="477">
        <v>2</v>
      </c>
      <c r="F119" s="477" t="s">
        <v>34</v>
      </c>
      <c r="G119" s="477">
        <v>0.7</v>
      </c>
    </row>
    <row r="121" spans="1:10">
      <c r="A121" s="191" t="s">
        <v>933</v>
      </c>
      <c r="B121" s="16"/>
      <c r="C121" t="s">
        <v>932</v>
      </c>
    </row>
    <row r="122" spans="1:10" outlineLevel="1">
      <c r="C122" s="182" t="s">
        <v>1245</v>
      </c>
      <c r="D122" s="182" t="s">
        <v>876</v>
      </c>
      <c r="E122" s="179" t="s">
        <v>1245</v>
      </c>
      <c r="F122" s="179"/>
      <c r="G122" s="179"/>
      <c r="H122" s="179" t="s">
        <v>876</v>
      </c>
      <c r="I122" s="179"/>
      <c r="J122" s="179"/>
    </row>
    <row r="123" spans="1:10" ht="94.5" outlineLevel="1">
      <c r="C123" s="175" t="s">
        <v>860</v>
      </c>
      <c r="D123" s="174"/>
      <c r="E123" s="175" t="s">
        <v>862</v>
      </c>
      <c r="F123" s="175" t="s">
        <v>863</v>
      </c>
      <c r="G123" s="175" t="s">
        <v>864</v>
      </c>
      <c r="H123" s="175" t="s">
        <v>862</v>
      </c>
      <c r="I123" s="175" t="s">
        <v>863</v>
      </c>
      <c r="J123" s="175" t="s">
        <v>864</v>
      </c>
    </row>
    <row r="124" spans="1:10" outlineLevel="1">
      <c r="B124" s="32" t="s">
        <v>861</v>
      </c>
      <c r="C124" s="174"/>
      <c r="D124" s="174"/>
      <c r="E124" s="343">
        <v>0.5</v>
      </c>
      <c r="F124" s="343">
        <v>0.85</v>
      </c>
      <c r="G124" s="343">
        <v>1</v>
      </c>
      <c r="H124" s="343">
        <v>0.5</v>
      </c>
      <c r="I124" s="343">
        <v>0.85</v>
      </c>
      <c r="J124" s="343">
        <v>1</v>
      </c>
    </row>
    <row r="125" spans="1:10" outlineLevel="1">
      <c r="A125">
        <v>1</v>
      </c>
      <c r="B125" t="s">
        <v>857</v>
      </c>
      <c r="C125" s="344">
        <v>0.02</v>
      </c>
      <c r="D125" s="344">
        <v>0.11</v>
      </c>
      <c r="E125" s="345">
        <f t="shared" ref="E125:G127" si="45">$C125*E$124</f>
        <v>0.01</v>
      </c>
      <c r="F125" s="346">
        <f t="shared" si="45"/>
        <v>1.7000000000000001E-2</v>
      </c>
      <c r="G125" s="347">
        <f t="shared" si="45"/>
        <v>0.02</v>
      </c>
      <c r="H125" s="345">
        <f t="shared" ref="H125:J127" si="46">$D125*H$124</f>
        <v>5.5E-2</v>
      </c>
      <c r="I125" s="346">
        <f t="shared" si="46"/>
        <v>9.35E-2</v>
      </c>
      <c r="J125" s="347">
        <f t="shared" si="46"/>
        <v>0.11</v>
      </c>
    </row>
    <row r="126" spans="1:10" outlineLevel="1">
      <c r="A126">
        <v>2</v>
      </c>
      <c r="B126" t="s">
        <v>858</v>
      </c>
      <c r="C126" s="344">
        <v>-0.06</v>
      </c>
      <c r="D126" s="344">
        <v>0.01</v>
      </c>
      <c r="E126" s="348">
        <f t="shared" si="45"/>
        <v>-0.03</v>
      </c>
      <c r="F126" s="174">
        <f t="shared" si="45"/>
        <v>-5.0999999999999997E-2</v>
      </c>
      <c r="G126" s="349">
        <f t="shared" si="45"/>
        <v>-0.06</v>
      </c>
      <c r="H126" s="348">
        <f t="shared" si="46"/>
        <v>5.0000000000000001E-3</v>
      </c>
      <c r="I126" s="174">
        <f t="shared" si="46"/>
        <v>8.5000000000000006E-3</v>
      </c>
      <c r="J126" s="349">
        <f t="shared" si="46"/>
        <v>0.01</v>
      </c>
    </row>
    <row r="127" spans="1:10" outlineLevel="1">
      <c r="A127">
        <v>3</v>
      </c>
      <c r="B127" t="s">
        <v>859</v>
      </c>
      <c r="C127" s="344">
        <v>0.1</v>
      </c>
      <c r="D127" s="344">
        <v>0.2</v>
      </c>
      <c r="E127" s="350">
        <f t="shared" si="45"/>
        <v>0.05</v>
      </c>
      <c r="F127" s="351">
        <f t="shared" si="45"/>
        <v>8.5000000000000006E-2</v>
      </c>
      <c r="G127" s="352">
        <f t="shared" si="45"/>
        <v>0.1</v>
      </c>
      <c r="H127" s="350">
        <f t="shared" si="46"/>
        <v>0.1</v>
      </c>
      <c r="I127" s="351">
        <f t="shared" si="46"/>
        <v>0.17</v>
      </c>
      <c r="J127" s="352">
        <f t="shared" si="46"/>
        <v>0.2</v>
      </c>
    </row>
    <row r="128" spans="1:10" outlineLevel="1"/>
    <row r="129" spans="1:192">
      <c r="BX129" t="s">
        <v>1185</v>
      </c>
      <c r="CE129" t="s">
        <v>1185</v>
      </c>
    </row>
    <row r="130" spans="1:192" ht="17.25">
      <c r="A130" s="226" t="s">
        <v>1191</v>
      </c>
      <c r="X130" s="16" t="str">
        <f>"Grazing Intensity (BBB &amp; Mat) for TOL:"&amp;D.TOLDesc</f>
        <v xml:space="preserve">Grazing Intensity (BBB &amp; Mat) for TOL:Spr </v>
      </c>
      <c r="AS130" s="16" t="str">
        <f>"GI (BBT) for TOL:"&amp;D.TOLDesc</f>
        <v xml:space="preserve">GI (BBT) for TOL:Spr </v>
      </c>
      <c r="BO130" s="170" t="str">
        <f>"GI - SW Victoria BBB (&amp;Mat) for TOL:"&amp;D.TOLDesc</f>
        <v xml:space="preserve">GI - SW Victoria BBB (&amp;Mat) for TOL:Spr </v>
      </c>
      <c r="BP130" s="147"/>
      <c r="BQ130" s="147"/>
      <c r="BR130" s="147"/>
      <c r="BS130" s="147"/>
      <c r="BT130" s="147"/>
      <c r="BU130" s="147"/>
      <c r="BV130" s="147"/>
      <c r="BW130" s="147"/>
      <c r="BX130" s="147"/>
      <c r="BY130" s="147"/>
      <c r="BZ130" s="147"/>
      <c r="CA130" s="147"/>
      <c r="CB130" s="171"/>
      <c r="CC130" s="147"/>
      <c r="CD130" s="147"/>
      <c r="CE130" s="147"/>
      <c r="CF130" s="147"/>
      <c r="CG130" s="147"/>
      <c r="CH130" s="147"/>
      <c r="CI130" s="171"/>
      <c r="CJ130" s="172" t="str">
        <f>"GI - SW Victoria BBT for TOL:"&amp;D.TOLDesc</f>
        <v xml:space="preserve">GI - SW Victoria BBT for TOL:Spr </v>
      </c>
      <c r="CK130" s="147"/>
      <c r="CL130" s="147"/>
      <c r="CM130" s="147"/>
      <c r="CN130" s="147"/>
      <c r="CO130" s="147"/>
      <c r="CP130" s="147"/>
      <c r="CQ130" s="147"/>
      <c r="CR130" s="147"/>
      <c r="CS130" s="147"/>
      <c r="CT130" s="147"/>
      <c r="CU130" s="147"/>
      <c r="CV130" s="147"/>
      <c r="CW130" s="173"/>
      <c r="CX130" s="147"/>
      <c r="CY130" s="147"/>
      <c r="CZ130" s="147"/>
      <c r="DA130" s="147"/>
      <c r="DB130" s="147"/>
      <c r="DC130" s="147"/>
      <c r="DD130" s="173"/>
      <c r="DE130" s="170" t="str">
        <f>"GI - Great Southern BBB (&amp;Mat) for TOL:"&amp;D.TOLDesc</f>
        <v xml:space="preserve">GI - Great Southern BBB (&amp;Mat) for TOL:Spr </v>
      </c>
      <c r="DF130" s="147"/>
      <c r="DG130" s="147"/>
      <c r="DH130" s="147"/>
      <c r="DI130" s="147"/>
      <c r="DJ130" s="147"/>
      <c r="DK130" s="147"/>
      <c r="DL130" s="147"/>
      <c r="DM130" s="147"/>
      <c r="DN130" s="147"/>
      <c r="DO130" s="147"/>
      <c r="DP130" s="147"/>
      <c r="DQ130" s="147"/>
      <c r="DR130" s="171"/>
      <c r="DS130" s="147"/>
      <c r="DT130" s="147"/>
      <c r="DU130" s="147"/>
      <c r="DV130" s="147"/>
      <c r="DW130" s="147"/>
      <c r="DX130" s="147"/>
      <c r="DY130" s="171"/>
      <c r="DZ130" s="172" t="str">
        <f>"GI - Great Southern BBT for TOL:"&amp;D.TOLDesc</f>
        <v xml:space="preserve">GI - Great Southern BBT for TOL:Spr </v>
      </c>
      <c r="EA130" s="147"/>
      <c r="EB130" s="147"/>
      <c r="EC130" s="147"/>
      <c r="ED130" s="147"/>
      <c r="EE130" s="147"/>
      <c r="EF130" s="147"/>
      <c r="EG130" s="147"/>
      <c r="EH130" s="147"/>
      <c r="EI130" s="147"/>
      <c r="EJ130" s="147"/>
      <c r="EK130" s="147"/>
      <c r="EL130" s="147"/>
      <c r="EM130" s="173"/>
      <c r="EN130" s="147"/>
      <c r="EO130" s="147"/>
      <c r="EP130" s="147"/>
      <c r="EQ130" s="147"/>
      <c r="ER130" s="147"/>
      <c r="ES130" s="147"/>
      <c r="ET130" s="173"/>
      <c r="EU130" s="170" t="str">
        <f>"GI - Central Wheatbelt BBB (&amp;Mat) for TOL:"&amp;D.TOLDesc</f>
        <v xml:space="preserve">GI - Central Wheatbelt BBB (&amp;Mat) for TOL:Spr </v>
      </c>
      <c r="EV130" s="147"/>
      <c r="EW130" s="147"/>
      <c r="EX130" s="147"/>
      <c r="EY130" s="147"/>
      <c r="EZ130" s="147"/>
      <c r="FA130" s="147"/>
      <c r="FB130" s="147"/>
      <c r="FC130" s="147"/>
      <c r="FD130" s="147"/>
      <c r="FE130" s="147"/>
      <c r="FF130" s="147"/>
      <c r="FG130" s="147"/>
      <c r="FH130" s="171"/>
      <c r="FI130" s="147"/>
      <c r="FJ130" s="147"/>
      <c r="FK130" s="147"/>
      <c r="FL130" s="147"/>
      <c r="FM130" s="147"/>
      <c r="FN130" s="147"/>
      <c r="FO130" s="171"/>
      <c r="FP130" s="170" t="str">
        <f>"GI - Central Wheatbelt BBT for TOL:"&amp;D.TOLDesc</f>
        <v xml:space="preserve">GI - Central Wheatbelt BBT for TOL:Spr </v>
      </c>
      <c r="FQ130" s="147"/>
      <c r="FR130" s="147"/>
      <c r="FS130" s="147"/>
      <c r="FT130" s="147"/>
      <c r="FU130" s="147"/>
      <c r="FV130" s="147"/>
      <c r="FW130" s="147"/>
      <c r="FX130" s="147"/>
      <c r="FY130" s="147"/>
      <c r="FZ130" s="147"/>
      <c r="GA130" s="147"/>
      <c r="GB130" s="147"/>
      <c r="GC130" s="173"/>
      <c r="GD130" s="147"/>
      <c r="GE130" s="147"/>
      <c r="GF130" s="147"/>
      <c r="GG130" s="147"/>
      <c r="GH130" s="147"/>
      <c r="GI130" s="147"/>
      <c r="GJ130" s="173"/>
    </row>
    <row r="131" spans="1:192" ht="132.75" outlineLevel="1">
      <c r="A131" s="174"/>
      <c r="B131" s="174"/>
      <c r="C131" s="175" t="s">
        <v>872</v>
      </c>
      <c r="D131" s="175" t="s">
        <v>873</v>
      </c>
      <c r="E131" s="175" t="s">
        <v>1252</v>
      </c>
      <c r="F131" s="175" t="s">
        <v>289</v>
      </c>
      <c r="G131" s="175" t="s">
        <v>290</v>
      </c>
      <c r="H131" s="175" t="s">
        <v>1009</v>
      </c>
      <c r="I131" s="175" t="s">
        <v>1004</v>
      </c>
      <c r="J131" s="175" t="s">
        <v>1010</v>
      </c>
      <c r="K131" s="175" t="s">
        <v>1008</v>
      </c>
      <c r="L131" s="175" t="s">
        <v>871</v>
      </c>
      <c r="M131" s="175" t="s">
        <v>1077</v>
      </c>
      <c r="N131" s="175" t="s">
        <v>397</v>
      </c>
      <c r="O131" s="175" t="s">
        <v>1684</v>
      </c>
      <c r="P131" s="175" t="s">
        <v>1685</v>
      </c>
      <c r="Q131" s="174"/>
      <c r="X131" s="30" t="s">
        <v>902</v>
      </c>
      <c r="Y131" s="30" t="s">
        <v>903</v>
      </c>
      <c r="Z131" s="30" t="s">
        <v>904</v>
      </c>
      <c r="AA131" s="30" t="s">
        <v>905</v>
      </c>
      <c r="AB131" s="30" t="s">
        <v>906</v>
      </c>
      <c r="AC131" s="30" t="s">
        <v>907</v>
      </c>
      <c r="AD131" s="30" t="s">
        <v>908</v>
      </c>
      <c r="AE131" s="30" t="s">
        <v>902</v>
      </c>
      <c r="AF131" s="30" t="s">
        <v>903</v>
      </c>
      <c r="AG131" s="30" t="s">
        <v>904</v>
      </c>
      <c r="AH131" s="30" t="s">
        <v>905</v>
      </c>
      <c r="AI131" s="30" t="s">
        <v>906</v>
      </c>
      <c r="AJ131" s="30" t="s">
        <v>907</v>
      </c>
      <c r="AK131" s="30" t="s">
        <v>908</v>
      </c>
      <c r="AL131" s="30" t="s">
        <v>902</v>
      </c>
      <c r="AM131" s="30" t="s">
        <v>903</v>
      </c>
      <c r="AN131" s="30" t="s">
        <v>904</v>
      </c>
      <c r="AO131" s="30" t="s">
        <v>905</v>
      </c>
      <c r="AP131" s="30" t="s">
        <v>906</v>
      </c>
      <c r="AQ131" s="30" t="s">
        <v>907</v>
      </c>
      <c r="AR131" s="30" t="s">
        <v>908</v>
      </c>
      <c r="AS131" s="30" t="s">
        <v>902</v>
      </c>
      <c r="AT131" s="30" t="s">
        <v>903</v>
      </c>
      <c r="AU131" s="30" t="s">
        <v>904</v>
      </c>
      <c r="AV131" s="30" t="s">
        <v>905</v>
      </c>
      <c r="AW131" s="30" t="s">
        <v>906</v>
      </c>
      <c r="AX131" s="30" t="s">
        <v>907</v>
      </c>
      <c r="AY131" s="30" t="s">
        <v>908</v>
      </c>
      <c r="AZ131" s="30" t="s">
        <v>902</v>
      </c>
      <c r="BA131" s="30" t="s">
        <v>903</v>
      </c>
      <c r="BB131" s="30" t="s">
        <v>904</v>
      </c>
      <c r="BC131" s="30" t="s">
        <v>905</v>
      </c>
      <c r="BD131" s="30" t="s">
        <v>906</v>
      </c>
      <c r="BE131" s="30" t="s">
        <v>907</v>
      </c>
      <c r="BF131" s="30" t="s">
        <v>908</v>
      </c>
      <c r="BG131" s="30" t="s">
        <v>902</v>
      </c>
      <c r="BH131" s="30" t="s">
        <v>903</v>
      </c>
      <c r="BI131" s="30" t="s">
        <v>904</v>
      </c>
      <c r="BJ131" s="30" t="s">
        <v>905</v>
      </c>
      <c r="BK131" s="30" t="s">
        <v>906</v>
      </c>
      <c r="BL131" s="30" t="s">
        <v>907</v>
      </c>
      <c r="BM131" s="30" t="s">
        <v>908</v>
      </c>
      <c r="BO131" s="159" t="s">
        <v>902</v>
      </c>
      <c r="BP131" s="30" t="s">
        <v>903</v>
      </c>
      <c r="BQ131" s="30" t="s">
        <v>904</v>
      </c>
      <c r="BR131" s="30" t="s">
        <v>905</v>
      </c>
      <c r="BS131" s="30" t="s">
        <v>906</v>
      </c>
      <c r="BT131" s="30" t="s">
        <v>907</v>
      </c>
      <c r="BU131" s="167" t="s">
        <v>908</v>
      </c>
      <c r="BV131" s="30" t="s">
        <v>902</v>
      </c>
      <c r="BW131" s="30" t="s">
        <v>903</v>
      </c>
      <c r="BX131" s="30" t="s">
        <v>904</v>
      </c>
      <c r="BY131" s="30" t="s">
        <v>905</v>
      </c>
      <c r="BZ131" s="30" t="s">
        <v>906</v>
      </c>
      <c r="CA131" s="30" t="s">
        <v>907</v>
      </c>
      <c r="CB131" s="167" t="s">
        <v>908</v>
      </c>
      <c r="CC131" s="30" t="s">
        <v>902</v>
      </c>
      <c r="CD131" s="30" t="s">
        <v>903</v>
      </c>
      <c r="CE131" s="30" t="s">
        <v>904</v>
      </c>
      <c r="CF131" s="30" t="s">
        <v>905</v>
      </c>
      <c r="CG131" s="30" t="s">
        <v>906</v>
      </c>
      <c r="CH131" s="30" t="s">
        <v>907</v>
      </c>
      <c r="CI131" s="163" t="s">
        <v>908</v>
      </c>
      <c r="CJ131" s="159" t="s">
        <v>902</v>
      </c>
      <c r="CK131" s="30" t="s">
        <v>903</v>
      </c>
      <c r="CL131" s="30" t="s">
        <v>904</v>
      </c>
      <c r="CM131" s="30" t="s">
        <v>905</v>
      </c>
      <c r="CN131" s="30" t="s">
        <v>906</v>
      </c>
      <c r="CO131" s="30" t="s">
        <v>907</v>
      </c>
      <c r="CP131" s="167" t="s">
        <v>908</v>
      </c>
      <c r="CQ131" s="30" t="s">
        <v>902</v>
      </c>
      <c r="CR131" s="30" t="s">
        <v>903</v>
      </c>
      <c r="CS131" s="30" t="s">
        <v>904</v>
      </c>
      <c r="CT131" s="30" t="s">
        <v>905</v>
      </c>
      <c r="CU131" s="30" t="s">
        <v>906</v>
      </c>
      <c r="CV131" s="30" t="s">
        <v>907</v>
      </c>
      <c r="CW131" s="167" t="s">
        <v>908</v>
      </c>
      <c r="CX131" s="30" t="s">
        <v>902</v>
      </c>
      <c r="CY131" s="30" t="s">
        <v>903</v>
      </c>
      <c r="CZ131" s="30" t="s">
        <v>904</v>
      </c>
      <c r="DA131" s="30" t="s">
        <v>905</v>
      </c>
      <c r="DB131" s="30" t="s">
        <v>906</v>
      </c>
      <c r="DC131" s="30" t="s">
        <v>907</v>
      </c>
      <c r="DD131" s="163" t="s">
        <v>908</v>
      </c>
      <c r="DE131" s="159" t="s">
        <v>902</v>
      </c>
      <c r="DF131" s="30" t="s">
        <v>903</v>
      </c>
      <c r="DG131" s="30" t="s">
        <v>904</v>
      </c>
      <c r="DH131" s="30" t="s">
        <v>905</v>
      </c>
      <c r="DI131" s="30" t="s">
        <v>906</v>
      </c>
      <c r="DJ131" s="30" t="s">
        <v>907</v>
      </c>
      <c r="DK131" s="167" t="s">
        <v>908</v>
      </c>
      <c r="DL131" s="30" t="s">
        <v>902</v>
      </c>
      <c r="DM131" s="30" t="s">
        <v>903</v>
      </c>
      <c r="DN131" s="30" t="s">
        <v>904</v>
      </c>
      <c r="DO131" s="30" t="s">
        <v>905</v>
      </c>
      <c r="DP131" s="30" t="s">
        <v>906</v>
      </c>
      <c r="DQ131" s="30" t="s">
        <v>907</v>
      </c>
      <c r="DR131" s="167" t="s">
        <v>908</v>
      </c>
      <c r="DS131" s="30" t="s">
        <v>902</v>
      </c>
      <c r="DT131" s="30" t="s">
        <v>903</v>
      </c>
      <c r="DU131" s="30" t="s">
        <v>904</v>
      </c>
      <c r="DV131" s="30" t="s">
        <v>905</v>
      </c>
      <c r="DW131" s="30" t="s">
        <v>906</v>
      </c>
      <c r="DX131" s="30" t="s">
        <v>907</v>
      </c>
      <c r="DY131" s="163" t="s">
        <v>908</v>
      </c>
      <c r="DZ131" s="159" t="s">
        <v>902</v>
      </c>
      <c r="EA131" s="30" t="s">
        <v>903</v>
      </c>
      <c r="EB131" s="30" t="s">
        <v>904</v>
      </c>
      <c r="EC131" s="30" t="s">
        <v>905</v>
      </c>
      <c r="ED131" s="30" t="s">
        <v>906</v>
      </c>
      <c r="EE131" s="30" t="s">
        <v>907</v>
      </c>
      <c r="EF131" s="167" t="s">
        <v>908</v>
      </c>
      <c r="EG131" s="30" t="s">
        <v>902</v>
      </c>
      <c r="EH131" s="30" t="s">
        <v>903</v>
      </c>
      <c r="EI131" s="30" t="s">
        <v>904</v>
      </c>
      <c r="EJ131" s="30" t="s">
        <v>905</v>
      </c>
      <c r="EK131" s="30" t="s">
        <v>906</v>
      </c>
      <c r="EL131" s="30" t="s">
        <v>907</v>
      </c>
      <c r="EM131" s="167" t="s">
        <v>908</v>
      </c>
      <c r="EN131" s="30" t="s">
        <v>902</v>
      </c>
      <c r="EO131" s="30" t="s">
        <v>903</v>
      </c>
      <c r="EP131" s="30" t="s">
        <v>904</v>
      </c>
      <c r="EQ131" s="30" t="s">
        <v>905</v>
      </c>
      <c r="ER131" s="30" t="s">
        <v>906</v>
      </c>
      <c r="ES131" s="30" t="s">
        <v>907</v>
      </c>
      <c r="ET131" s="163" t="s">
        <v>908</v>
      </c>
      <c r="EU131" s="159" t="s">
        <v>902</v>
      </c>
      <c r="EV131" s="30" t="s">
        <v>903</v>
      </c>
      <c r="EW131" s="30" t="s">
        <v>904</v>
      </c>
      <c r="EX131" s="30" t="s">
        <v>905</v>
      </c>
      <c r="EY131" s="30" t="s">
        <v>906</v>
      </c>
      <c r="EZ131" s="30" t="s">
        <v>907</v>
      </c>
      <c r="FA131" s="167" t="s">
        <v>908</v>
      </c>
      <c r="FB131" s="30" t="s">
        <v>902</v>
      </c>
      <c r="FC131" s="30" t="s">
        <v>903</v>
      </c>
      <c r="FD131" s="30" t="s">
        <v>904</v>
      </c>
      <c r="FE131" s="30" t="s">
        <v>905</v>
      </c>
      <c r="FF131" s="30" t="s">
        <v>906</v>
      </c>
      <c r="FG131" s="30" t="s">
        <v>907</v>
      </c>
      <c r="FH131" s="167" t="s">
        <v>908</v>
      </c>
      <c r="FI131" s="30" t="s">
        <v>902</v>
      </c>
      <c r="FJ131" s="30" t="s">
        <v>903</v>
      </c>
      <c r="FK131" s="30" t="s">
        <v>904</v>
      </c>
      <c r="FL131" s="30" t="s">
        <v>905</v>
      </c>
      <c r="FM131" s="30" t="s">
        <v>906</v>
      </c>
      <c r="FN131" s="30" t="s">
        <v>907</v>
      </c>
      <c r="FO131" s="163" t="s">
        <v>908</v>
      </c>
      <c r="FP131" s="159" t="s">
        <v>902</v>
      </c>
      <c r="FQ131" s="30" t="s">
        <v>903</v>
      </c>
      <c r="FR131" s="30" t="s">
        <v>904</v>
      </c>
      <c r="FS131" s="30" t="s">
        <v>905</v>
      </c>
      <c r="FT131" s="30" t="s">
        <v>906</v>
      </c>
      <c r="FU131" s="30" t="s">
        <v>907</v>
      </c>
      <c r="FV131" s="167" t="s">
        <v>908</v>
      </c>
      <c r="FW131" s="30" t="s">
        <v>902</v>
      </c>
      <c r="FX131" s="30" t="s">
        <v>903</v>
      </c>
      <c r="FY131" s="30" t="s">
        <v>904</v>
      </c>
      <c r="FZ131" s="30" t="s">
        <v>905</v>
      </c>
      <c r="GA131" s="30" t="s">
        <v>906</v>
      </c>
      <c r="GB131" s="30" t="s">
        <v>907</v>
      </c>
      <c r="GC131" s="167" t="s">
        <v>908</v>
      </c>
      <c r="GD131" s="30" t="s">
        <v>902</v>
      </c>
      <c r="GE131" s="30" t="s">
        <v>903</v>
      </c>
      <c r="GF131" s="30" t="s">
        <v>904</v>
      </c>
      <c r="GG131" s="30" t="s">
        <v>905</v>
      </c>
      <c r="GH131" s="30" t="s">
        <v>906</v>
      </c>
      <c r="GI131" s="30" t="s">
        <v>907</v>
      </c>
      <c r="GJ131" s="163" t="s">
        <v>908</v>
      </c>
    </row>
    <row r="132" spans="1:192" ht="36" outlineLevel="1">
      <c r="A132" s="174"/>
      <c r="B132" s="174"/>
      <c r="C132" s="176" t="s">
        <v>875</v>
      </c>
      <c r="D132" s="177" t="s">
        <v>874</v>
      </c>
      <c r="E132" s="177"/>
      <c r="F132" s="178"/>
      <c r="G132" s="178"/>
      <c r="H132" s="178"/>
      <c r="I132" s="178"/>
      <c r="J132" s="178"/>
      <c r="K132" s="178"/>
      <c r="L132" s="178"/>
      <c r="M132" s="178"/>
      <c r="N132" s="178"/>
      <c r="O132" s="179"/>
      <c r="P132" s="179"/>
      <c r="Q132" s="174"/>
      <c r="X132" s="129" t="s">
        <v>1186</v>
      </c>
      <c r="Y132" s="130"/>
      <c r="Z132" s="130"/>
      <c r="AA132" s="130"/>
      <c r="AB132" s="130"/>
      <c r="AC132" s="130"/>
      <c r="AD132" s="130"/>
      <c r="AE132" s="129" t="s">
        <v>1187</v>
      </c>
      <c r="AF132" s="130"/>
      <c r="AG132" s="130"/>
      <c r="AH132" s="130"/>
      <c r="AI132" s="130"/>
      <c r="AJ132" s="130"/>
      <c r="AK132" s="130"/>
      <c r="AL132" s="129" t="s">
        <v>1188</v>
      </c>
      <c r="AM132" s="130"/>
      <c r="AN132" s="130"/>
      <c r="AO132" s="130"/>
      <c r="AP132" s="130"/>
      <c r="AQ132" s="130"/>
      <c r="AR132" s="130"/>
      <c r="AS132" s="129" t="s">
        <v>1186</v>
      </c>
      <c r="AT132" s="130"/>
      <c r="AU132" s="130"/>
      <c r="AV132" s="130"/>
      <c r="AW132" s="130"/>
      <c r="AX132" s="130"/>
      <c r="AY132" s="130"/>
      <c r="AZ132" s="129" t="s">
        <v>1187</v>
      </c>
      <c r="BA132" s="130"/>
      <c r="BB132" s="130"/>
      <c r="BC132" s="130"/>
      <c r="BD132" s="130"/>
      <c r="BE132" s="130"/>
      <c r="BF132" s="130"/>
      <c r="BG132" s="129" t="s">
        <v>1188</v>
      </c>
      <c r="BH132" s="130"/>
      <c r="BI132" s="130"/>
      <c r="BJ132" s="130"/>
      <c r="BK132" s="130"/>
      <c r="BL132" s="130"/>
      <c r="BM132" s="130"/>
      <c r="BO132" s="160" t="s">
        <v>1186</v>
      </c>
      <c r="BP132" s="130"/>
      <c r="BQ132" s="130"/>
      <c r="BR132" s="130"/>
      <c r="BS132" s="130"/>
      <c r="BT132" s="130"/>
      <c r="BU132" s="168"/>
      <c r="BV132" s="129" t="s">
        <v>1187</v>
      </c>
      <c r="BW132" s="130"/>
      <c r="BX132" s="130"/>
      <c r="BY132" s="130"/>
      <c r="BZ132" s="130"/>
      <c r="CA132" s="130"/>
      <c r="CB132" s="168"/>
      <c r="CC132" s="129" t="s">
        <v>1188</v>
      </c>
      <c r="CD132" s="130"/>
      <c r="CE132" s="130"/>
      <c r="CF132" s="130"/>
      <c r="CG132" s="130"/>
      <c r="CH132" s="130"/>
      <c r="CI132" s="164"/>
      <c r="CJ132" s="160" t="s">
        <v>1186</v>
      </c>
      <c r="CK132" s="130"/>
      <c r="CL132" s="130"/>
      <c r="CM132" s="130"/>
      <c r="CN132" s="130"/>
      <c r="CO132" s="130"/>
      <c r="CP132" s="168"/>
      <c r="CQ132" s="129" t="s">
        <v>1187</v>
      </c>
      <c r="CR132" s="130"/>
      <c r="CS132" s="130"/>
      <c r="CT132" s="130"/>
      <c r="CU132" s="130"/>
      <c r="CV132" s="130"/>
      <c r="CW132" s="168"/>
      <c r="CX132" s="129" t="s">
        <v>1188</v>
      </c>
      <c r="CY132" s="130"/>
      <c r="CZ132" s="130"/>
      <c r="DA132" s="130"/>
      <c r="DB132" s="130"/>
      <c r="DC132" s="130"/>
      <c r="DD132" s="164"/>
      <c r="DE132" s="160" t="s">
        <v>1186</v>
      </c>
      <c r="DF132" s="130"/>
      <c r="DG132" s="130"/>
      <c r="DH132" s="130"/>
      <c r="DI132" s="130"/>
      <c r="DJ132" s="130"/>
      <c r="DK132" s="168"/>
      <c r="DL132" s="129" t="s">
        <v>1187</v>
      </c>
      <c r="DM132" s="130"/>
      <c r="DN132" s="130"/>
      <c r="DO132" s="130"/>
      <c r="DP132" s="130"/>
      <c r="DQ132" s="130"/>
      <c r="DR132" s="168"/>
      <c r="DS132" s="129" t="s">
        <v>1188</v>
      </c>
      <c r="DT132" s="130"/>
      <c r="DU132" s="130"/>
      <c r="DV132" s="130"/>
      <c r="DW132" s="130"/>
      <c r="DX132" s="130"/>
      <c r="DY132" s="164"/>
      <c r="DZ132" s="160" t="s">
        <v>1186</v>
      </c>
      <c r="EA132" s="130"/>
      <c r="EB132" s="130"/>
      <c r="EC132" s="130"/>
      <c r="ED132" s="130"/>
      <c r="EE132" s="130"/>
      <c r="EF132" s="168"/>
      <c r="EG132" s="129" t="s">
        <v>1187</v>
      </c>
      <c r="EH132" s="130"/>
      <c r="EI132" s="130"/>
      <c r="EJ132" s="130"/>
      <c r="EK132" s="130"/>
      <c r="EL132" s="130"/>
      <c r="EM132" s="168"/>
      <c r="EN132" s="129" t="s">
        <v>1188</v>
      </c>
      <c r="EO132" s="130"/>
      <c r="EP132" s="130"/>
      <c r="EQ132" s="130"/>
      <c r="ER132" s="130"/>
      <c r="ES132" s="130"/>
      <c r="ET132" s="164"/>
      <c r="EU132" s="160" t="s">
        <v>1186</v>
      </c>
      <c r="EV132" s="130"/>
      <c r="EW132" s="130"/>
      <c r="EX132" s="130"/>
      <c r="EY132" s="130"/>
      <c r="EZ132" s="130"/>
      <c r="FA132" s="168"/>
      <c r="FB132" s="129" t="s">
        <v>1187</v>
      </c>
      <c r="FC132" s="130"/>
      <c r="FD132" s="130"/>
      <c r="FE132" s="130"/>
      <c r="FF132" s="130"/>
      <c r="FG132" s="130"/>
      <c r="FH132" s="168"/>
      <c r="FI132" s="129" t="s">
        <v>1188</v>
      </c>
      <c r="FJ132" s="130"/>
      <c r="FK132" s="130"/>
      <c r="FL132" s="130"/>
      <c r="FM132" s="130"/>
      <c r="FN132" s="130"/>
      <c r="FO132" s="164"/>
      <c r="FP132" s="160" t="s">
        <v>1186</v>
      </c>
      <c r="FQ132" s="130"/>
      <c r="FR132" s="130"/>
      <c r="FS132" s="130"/>
      <c r="FT132" s="130"/>
      <c r="FU132" s="130"/>
      <c r="FV132" s="168"/>
      <c r="FW132" s="129" t="s">
        <v>1187</v>
      </c>
      <c r="FX132" s="130"/>
      <c r="FY132" s="130"/>
      <c r="FZ132" s="130"/>
      <c r="GA132" s="130"/>
      <c r="GB132" s="130"/>
      <c r="GC132" s="168"/>
      <c r="GD132" s="129" t="s">
        <v>1188</v>
      </c>
      <c r="GE132" s="130"/>
      <c r="GF132" s="130"/>
      <c r="GG132" s="130"/>
      <c r="GH132" s="130"/>
      <c r="GI132" s="130"/>
      <c r="GJ132" s="164"/>
    </row>
    <row r="133" spans="1:192" ht="165" outlineLevel="1">
      <c r="A133" s="174">
        <v>1</v>
      </c>
      <c r="B133" s="174"/>
      <c r="C133" s="342">
        <v>0</v>
      </c>
      <c r="D133" s="180" t="b">
        <v>0</v>
      </c>
      <c r="E133" s="180">
        <v>50</v>
      </c>
      <c r="F133" s="339" t="s">
        <v>1253</v>
      </c>
      <c r="G133" s="340">
        <f>IF(F134="","-",F134-1)</f>
        <v>329</v>
      </c>
      <c r="H133" s="340" t="s">
        <v>34</v>
      </c>
      <c r="I133" s="340">
        <v>0</v>
      </c>
      <c r="J133" s="340">
        <v>0</v>
      </c>
      <c r="K133" s="340">
        <v>0</v>
      </c>
      <c r="L133" s="180">
        <v>0</v>
      </c>
      <c r="M133" s="180">
        <f>15*30</f>
        <v>450</v>
      </c>
      <c r="N133" s="183">
        <v>1</v>
      </c>
      <c r="O133" s="174" t="s">
        <v>877</v>
      </c>
      <c r="P133" s="174" t="s">
        <v>880</v>
      </c>
      <c r="Q133" s="174"/>
      <c r="X133" s="185">
        <v>1</v>
      </c>
      <c r="Y133" s="185">
        <f>X133+3</f>
        <v>4</v>
      </c>
      <c r="Z133" s="185">
        <f t="shared" ref="Z133:AD133" si="47">Y133+3</f>
        <v>7</v>
      </c>
      <c r="AA133" s="185">
        <f t="shared" si="47"/>
        <v>10</v>
      </c>
      <c r="AB133" s="185">
        <f t="shared" si="47"/>
        <v>13</v>
      </c>
      <c r="AC133" s="185">
        <f t="shared" si="47"/>
        <v>16</v>
      </c>
      <c r="AD133" s="185">
        <f t="shared" si="47"/>
        <v>19</v>
      </c>
      <c r="AE133" s="186" t="s">
        <v>895</v>
      </c>
      <c r="AF133" s="186" t="s">
        <v>896</v>
      </c>
      <c r="AG133" s="186" t="s">
        <v>897</v>
      </c>
      <c r="AH133" s="186" t="s">
        <v>898</v>
      </c>
      <c r="AI133" s="186" t="s">
        <v>899</v>
      </c>
      <c r="AJ133" s="186" t="s">
        <v>900</v>
      </c>
      <c r="AK133" s="186" t="s">
        <v>901</v>
      </c>
      <c r="AL133" s="186" t="s">
        <v>895</v>
      </c>
      <c r="AM133" s="186" t="s">
        <v>896</v>
      </c>
      <c r="AN133" s="186" t="s">
        <v>897</v>
      </c>
      <c r="AO133" s="186" t="s">
        <v>898</v>
      </c>
      <c r="AP133" s="186" t="s">
        <v>899</v>
      </c>
      <c r="AQ133" s="186" t="s">
        <v>900</v>
      </c>
      <c r="AR133" s="186" t="s">
        <v>901</v>
      </c>
      <c r="AS133" s="185">
        <v>1</v>
      </c>
      <c r="AT133" s="185">
        <f>AS133+3</f>
        <v>4</v>
      </c>
      <c r="AU133" s="185">
        <f t="shared" ref="AU133:AY133" si="48">AT133+3</f>
        <v>7</v>
      </c>
      <c r="AV133" s="185">
        <f t="shared" si="48"/>
        <v>10</v>
      </c>
      <c r="AW133" s="185">
        <f t="shared" si="48"/>
        <v>13</v>
      </c>
      <c r="AX133" s="185">
        <f t="shared" si="48"/>
        <v>16</v>
      </c>
      <c r="AY133" s="185">
        <f t="shared" si="48"/>
        <v>19</v>
      </c>
      <c r="AZ133" s="186" t="s">
        <v>895</v>
      </c>
      <c r="BA133" s="186" t="s">
        <v>896</v>
      </c>
      <c r="BB133" s="186" t="s">
        <v>897</v>
      </c>
      <c r="BC133" s="186" t="s">
        <v>898</v>
      </c>
      <c r="BD133" s="186" t="s">
        <v>899</v>
      </c>
      <c r="BE133" s="186" t="s">
        <v>900</v>
      </c>
      <c r="BF133" s="186" t="s">
        <v>901</v>
      </c>
      <c r="BG133" s="186" t="s">
        <v>895</v>
      </c>
      <c r="BH133" s="186" t="s">
        <v>896</v>
      </c>
      <c r="BI133" s="186" t="s">
        <v>897</v>
      </c>
      <c r="BJ133" s="186" t="s">
        <v>898</v>
      </c>
      <c r="BK133" s="186" t="s">
        <v>899</v>
      </c>
      <c r="BL133" s="186" t="s">
        <v>900</v>
      </c>
      <c r="BM133" s="186" t="s">
        <v>901</v>
      </c>
      <c r="BO133" s="161">
        <v>1</v>
      </c>
      <c r="BP133" s="162">
        <v>4</v>
      </c>
      <c r="BQ133" s="162">
        <v>7</v>
      </c>
      <c r="BR133" s="162">
        <v>10</v>
      </c>
      <c r="BS133" s="162">
        <v>13</v>
      </c>
      <c r="BT133" s="162">
        <v>16</v>
      </c>
      <c r="BU133" s="169">
        <v>19</v>
      </c>
      <c r="BV133" s="162" t="s">
        <v>895</v>
      </c>
      <c r="BW133" s="162" t="s">
        <v>896</v>
      </c>
      <c r="BX133" s="162" t="s">
        <v>897</v>
      </c>
      <c r="BY133" s="162" t="s">
        <v>898</v>
      </c>
      <c r="BZ133" s="162" t="s">
        <v>899</v>
      </c>
      <c r="CA133" s="162" t="s">
        <v>900</v>
      </c>
      <c r="CB133" s="169" t="s">
        <v>901</v>
      </c>
      <c r="CC133" s="162" t="s">
        <v>895</v>
      </c>
      <c r="CD133" s="162" t="s">
        <v>896</v>
      </c>
      <c r="CE133" s="162" t="s">
        <v>897</v>
      </c>
      <c r="CF133" s="162" t="s">
        <v>898</v>
      </c>
      <c r="CG133" s="162" t="s">
        <v>899</v>
      </c>
      <c r="CH133" s="162" t="s">
        <v>900</v>
      </c>
      <c r="CI133" s="165" t="s">
        <v>901</v>
      </c>
      <c r="CJ133" s="161">
        <v>1</v>
      </c>
      <c r="CK133" s="162">
        <v>4</v>
      </c>
      <c r="CL133" s="162">
        <v>7</v>
      </c>
      <c r="CM133" s="162">
        <v>10</v>
      </c>
      <c r="CN133" s="162">
        <v>13</v>
      </c>
      <c r="CO133" s="162">
        <v>16</v>
      </c>
      <c r="CP133" s="169">
        <v>19</v>
      </c>
      <c r="CQ133" s="162" t="s">
        <v>895</v>
      </c>
      <c r="CR133" s="162" t="s">
        <v>896</v>
      </c>
      <c r="CS133" s="162" t="s">
        <v>897</v>
      </c>
      <c r="CT133" s="162" t="s">
        <v>898</v>
      </c>
      <c r="CU133" s="162" t="s">
        <v>899</v>
      </c>
      <c r="CV133" s="162" t="s">
        <v>900</v>
      </c>
      <c r="CW133" s="169" t="s">
        <v>901</v>
      </c>
      <c r="CX133" s="162" t="s">
        <v>895</v>
      </c>
      <c r="CY133" s="162" t="s">
        <v>896</v>
      </c>
      <c r="CZ133" s="162" t="s">
        <v>897</v>
      </c>
      <c r="DA133" s="162" t="s">
        <v>898</v>
      </c>
      <c r="DB133" s="162" t="s">
        <v>899</v>
      </c>
      <c r="DC133" s="162" t="s">
        <v>900</v>
      </c>
      <c r="DD133" s="165" t="s">
        <v>901</v>
      </c>
      <c r="DE133" s="161">
        <v>1</v>
      </c>
      <c r="DF133" s="162">
        <v>4</v>
      </c>
      <c r="DG133" s="162">
        <v>7</v>
      </c>
      <c r="DH133" s="162">
        <v>10</v>
      </c>
      <c r="DI133" s="162">
        <v>13</v>
      </c>
      <c r="DJ133" s="162">
        <v>16</v>
      </c>
      <c r="DK133" s="169">
        <v>19</v>
      </c>
      <c r="DL133" s="162" t="s">
        <v>895</v>
      </c>
      <c r="DM133" s="162" t="s">
        <v>896</v>
      </c>
      <c r="DN133" s="162" t="s">
        <v>897</v>
      </c>
      <c r="DO133" s="162" t="s">
        <v>898</v>
      </c>
      <c r="DP133" s="162" t="s">
        <v>899</v>
      </c>
      <c r="DQ133" s="162" t="s">
        <v>900</v>
      </c>
      <c r="DR133" s="169" t="s">
        <v>901</v>
      </c>
      <c r="DS133" s="162" t="s">
        <v>895</v>
      </c>
      <c r="DT133" s="162" t="s">
        <v>896</v>
      </c>
      <c r="DU133" s="162" t="s">
        <v>897</v>
      </c>
      <c r="DV133" s="162" t="s">
        <v>898</v>
      </c>
      <c r="DW133" s="162" t="s">
        <v>899</v>
      </c>
      <c r="DX133" s="162" t="s">
        <v>900</v>
      </c>
      <c r="DY133" s="165" t="s">
        <v>901</v>
      </c>
      <c r="DZ133" s="161">
        <v>1</v>
      </c>
      <c r="EA133" s="162">
        <v>4</v>
      </c>
      <c r="EB133" s="162">
        <v>7</v>
      </c>
      <c r="EC133" s="162">
        <v>10</v>
      </c>
      <c r="ED133" s="162">
        <v>13</v>
      </c>
      <c r="EE133" s="162">
        <v>16</v>
      </c>
      <c r="EF133" s="169">
        <v>19</v>
      </c>
      <c r="EG133" s="162" t="s">
        <v>895</v>
      </c>
      <c r="EH133" s="162" t="s">
        <v>896</v>
      </c>
      <c r="EI133" s="162" t="s">
        <v>897</v>
      </c>
      <c r="EJ133" s="162" t="s">
        <v>898</v>
      </c>
      <c r="EK133" s="162" t="s">
        <v>899</v>
      </c>
      <c r="EL133" s="162" t="s">
        <v>900</v>
      </c>
      <c r="EM133" s="169" t="s">
        <v>901</v>
      </c>
      <c r="EN133" s="162" t="s">
        <v>895</v>
      </c>
      <c r="EO133" s="162" t="s">
        <v>896</v>
      </c>
      <c r="EP133" s="162" t="s">
        <v>897</v>
      </c>
      <c r="EQ133" s="162" t="s">
        <v>898</v>
      </c>
      <c r="ER133" s="162" t="s">
        <v>899</v>
      </c>
      <c r="ES133" s="162" t="s">
        <v>900</v>
      </c>
      <c r="ET133" s="165" t="s">
        <v>901</v>
      </c>
      <c r="EU133" s="161">
        <v>1</v>
      </c>
      <c r="EV133" s="162">
        <v>4</v>
      </c>
      <c r="EW133" s="162">
        <v>7</v>
      </c>
      <c r="EX133" s="162">
        <v>10</v>
      </c>
      <c r="EY133" s="162">
        <v>13</v>
      </c>
      <c r="EZ133" s="162">
        <v>16</v>
      </c>
      <c r="FA133" s="169">
        <v>19</v>
      </c>
      <c r="FB133" s="162" t="s">
        <v>895</v>
      </c>
      <c r="FC133" s="162" t="s">
        <v>896</v>
      </c>
      <c r="FD133" s="162" t="s">
        <v>897</v>
      </c>
      <c r="FE133" s="162" t="s">
        <v>898</v>
      </c>
      <c r="FF133" s="162" t="s">
        <v>899</v>
      </c>
      <c r="FG133" s="162" t="s">
        <v>900</v>
      </c>
      <c r="FH133" s="169" t="s">
        <v>901</v>
      </c>
      <c r="FI133" s="162" t="s">
        <v>895</v>
      </c>
      <c r="FJ133" s="162" t="s">
        <v>896</v>
      </c>
      <c r="FK133" s="162" t="s">
        <v>897</v>
      </c>
      <c r="FL133" s="162" t="s">
        <v>898</v>
      </c>
      <c r="FM133" s="162" t="s">
        <v>899</v>
      </c>
      <c r="FN133" s="162" t="s">
        <v>900</v>
      </c>
      <c r="FO133" s="165" t="s">
        <v>901</v>
      </c>
      <c r="FP133" s="161">
        <v>1</v>
      </c>
      <c r="FQ133" s="162">
        <v>4</v>
      </c>
      <c r="FR133" s="162">
        <v>7</v>
      </c>
      <c r="FS133" s="162">
        <v>10</v>
      </c>
      <c r="FT133" s="162">
        <v>13</v>
      </c>
      <c r="FU133" s="162">
        <v>16</v>
      </c>
      <c r="FV133" s="169">
        <v>19</v>
      </c>
      <c r="FW133" s="162" t="s">
        <v>895</v>
      </c>
      <c r="FX133" s="162" t="s">
        <v>896</v>
      </c>
      <c r="FY133" s="162" t="s">
        <v>897</v>
      </c>
      <c r="FZ133" s="162" t="s">
        <v>898</v>
      </c>
      <c r="GA133" s="162" t="s">
        <v>899</v>
      </c>
      <c r="GB133" s="162" t="s">
        <v>900</v>
      </c>
      <c r="GC133" s="169" t="s">
        <v>901</v>
      </c>
      <c r="GD133" s="162" t="s">
        <v>895</v>
      </c>
      <c r="GE133" s="162" t="s">
        <v>896</v>
      </c>
      <c r="GF133" s="162" t="s">
        <v>897</v>
      </c>
      <c r="GG133" s="162" t="s">
        <v>898</v>
      </c>
      <c r="GH133" s="162" t="s">
        <v>899</v>
      </c>
      <c r="GI133" s="162" t="s">
        <v>900</v>
      </c>
      <c r="GJ133" s="165" t="s">
        <v>901</v>
      </c>
    </row>
    <row r="134" spans="1:192" outlineLevel="1">
      <c r="A134" s="174">
        <v>2</v>
      </c>
      <c r="B134" s="174"/>
      <c r="C134" s="180">
        <v>1</v>
      </c>
      <c r="D134" s="180" t="b">
        <v>0</v>
      </c>
      <c r="E134" s="180">
        <v>55</v>
      </c>
      <c r="F134" s="181">
        <v>330</v>
      </c>
      <c r="G134" s="182">
        <f t="shared" ref="G134:G135" si="49">IF(F135="","-",F135-1)</f>
        <v>729</v>
      </c>
      <c r="H134" s="182" t="s">
        <v>34</v>
      </c>
      <c r="I134" s="182" t="s">
        <v>34</v>
      </c>
      <c r="J134" s="182">
        <v>0</v>
      </c>
      <c r="K134" s="182">
        <v>0</v>
      </c>
      <c r="L134" s="180">
        <v>500</v>
      </c>
      <c r="M134" s="180">
        <f>L134+365</f>
        <v>865</v>
      </c>
      <c r="N134" s="183">
        <v>0</v>
      </c>
      <c r="O134" s="174" t="s">
        <v>878</v>
      </c>
      <c r="P134" s="174" t="s">
        <v>879</v>
      </c>
      <c r="Q134" s="174"/>
      <c r="W134" s="32" t="s">
        <v>909</v>
      </c>
      <c r="X134" s="187" t="s">
        <v>8</v>
      </c>
      <c r="Y134" s="188" t="str">
        <f>X134</f>
        <v>2:3</v>
      </c>
      <c r="Z134" s="188" t="str">
        <f t="shared" ref="Z134:AD134" si="50">Y134</f>
        <v>2:3</v>
      </c>
      <c r="AA134" s="188" t="str">
        <f t="shared" si="50"/>
        <v>2:3</v>
      </c>
      <c r="AB134" s="188" t="str">
        <f t="shared" si="50"/>
        <v>2:3</v>
      </c>
      <c r="AC134" s="188" t="str">
        <f t="shared" si="50"/>
        <v>2:3</v>
      </c>
      <c r="AD134" s="188" t="str">
        <f t="shared" si="50"/>
        <v>2:3</v>
      </c>
      <c r="AE134" s="174"/>
      <c r="AF134" s="174"/>
      <c r="AG134" s="174"/>
      <c r="AH134" s="174"/>
      <c r="AI134" s="174"/>
      <c r="AJ134" s="174"/>
      <c r="AK134" s="174"/>
      <c r="AS134" s="188" t="str">
        <f t="shared" ref="AS134:AY135" si="51">X134</f>
        <v>2:3</v>
      </c>
      <c r="AT134" s="188" t="str">
        <f t="shared" si="51"/>
        <v>2:3</v>
      </c>
      <c r="AU134" s="188" t="str">
        <f t="shared" si="51"/>
        <v>2:3</v>
      </c>
      <c r="AV134" s="188" t="str">
        <f t="shared" si="51"/>
        <v>2:3</v>
      </c>
      <c r="AW134" s="188" t="str">
        <f t="shared" si="51"/>
        <v>2:3</v>
      </c>
      <c r="AX134" s="188" t="str">
        <f t="shared" si="51"/>
        <v>2:3</v>
      </c>
      <c r="AY134" s="188" t="str">
        <f t="shared" si="51"/>
        <v>2:3</v>
      </c>
      <c r="AZ134" s="174"/>
      <c r="BA134" s="174"/>
      <c r="BB134" s="174"/>
      <c r="BC134" s="174"/>
      <c r="BD134" s="174"/>
      <c r="BE134" s="174"/>
      <c r="BF134" s="174"/>
      <c r="BO134" s="109"/>
      <c r="BU134" s="166"/>
      <c r="CB134" s="166"/>
      <c r="CI134" s="110"/>
      <c r="CJ134" s="109"/>
      <c r="CP134" s="166"/>
      <c r="CW134" s="166"/>
      <c r="DD134" s="110"/>
      <c r="DE134" s="109"/>
      <c r="DK134" s="166"/>
      <c r="DR134" s="166"/>
      <c r="DY134" s="110"/>
      <c r="DZ134" s="109"/>
      <c r="EF134" s="166"/>
      <c r="EM134" s="166"/>
      <c r="ET134" s="110"/>
      <c r="EU134" s="109"/>
      <c r="FA134" s="166"/>
      <c r="FH134" s="166"/>
      <c r="FO134" s="110"/>
      <c r="FP134" s="109"/>
      <c r="FV134" s="166"/>
      <c r="GC134" s="166"/>
      <c r="GJ134" s="110"/>
    </row>
    <row r="135" spans="1:192" outlineLevel="1">
      <c r="A135" s="174">
        <v>3</v>
      </c>
      <c r="B135" s="174"/>
      <c r="C135" s="180">
        <v>1</v>
      </c>
      <c r="D135" s="180" t="b">
        <v>1</v>
      </c>
      <c r="E135" s="180">
        <v>55</v>
      </c>
      <c r="F135" s="181">
        <v>730</v>
      </c>
      <c r="G135" s="182" t="str">
        <f t="shared" si="49"/>
        <v>-</v>
      </c>
      <c r="H135" s="182" t="s">
        <v>34</v>
      </c>
      <c r="I135" s="182" t="s">
        <v>34</v>
      </c>
      <c r="J135" s="182" t="s">
        <v>34</v>
      </c>
      <c r="K135" s="182" t="s">
        <v>34</v>
      </c>
      <c r="L135" s="174"/>
      <c r="M135" s="174"/>
      <c r="N135" s="174"/>
      <c r="O135" s="174"/>
      <c r="P135" s="174"/>
      <c r="Q135" s="174"/>
      <c r="W135" s="32" t="s">
        <v>891</v>
      </c>
      <c r="X135" s="187" t="str">
        <f>X133&amp;":"&amp;X133+1</f>
        <v>1:2</v>
      </c>
      <c r="Y135" s="189" t="str">
        <f t="shared" ref="Y135:AD135" si="52">Y133&amp;":"&amp;Y133+1</f>
        <v>4:5</v>
      </c>
      <c r="Z135" s="189" t="str">
        <f t="shared" si="52"/>
        <v>7:8</v>
      </c>
      <c r="AA135" s="189" t="str">
        <f t="shared" si="52"/>
        <v>10:11</v>
      </c>
      <c r="AB135" s="189" t="str">
        <f t="shared" si="52"/>
        <v>13:14</v>
      </c>
      <c r="AC135" s="189" t="str">
        <f t="shared" si="52"/>
        <v>16:17</v>
      </c>
      <c r="AD135" s="189" t="str">
        <f t="shared" si="52"/>
        <v>19:20</v>
      </c>
      <c r="AE135" s="174"/>
      <c r="AF135" s="174"/>
      <c r="AG135" s="174"/>
      <c r="AH135" s="174"/>
      <c r="AI135" s="174"/>
      <c r="AJ135" s="174"/>
      <c r="AK135" s="174"/>
      <c r="AS135" s="188" t="str">
        <f t="shared" si="51"/>
        <v>1:2</v>
      </c>
      <c r="AT135" s="188" t="str">
        <f t="shared" si="51"/>
        <v>4:5</v>
      </c>
      <c r="AU135" s="188" t="str">
        <f t="shared" si="51"/>
        <v>7:8</v>
      </c>
      <c r="AV135" s="188" t="str">
        <f t="shared" si="51"/>
        <v>10:11</v>
      </c>
      <c r="AW135" s="188" t="str">
        <f t="shared" si="51"/>
        <v>13:14</v>
      </c>
      <c r="AX135" s="188" t="str">
        <f t="shared" si="51"/>
        <v>16:17</v>
      </c>
      <c r="AY135" s="188" t="str">
        <f t="shared" si="51"/>
        <v>19:20</v>
      </c>
      <c r="AZ135" s="174"/>
      <c r="BA135" s="174"/>
      <c r="BB135" s="174"/>
      <c r="BC135" s="174"/>
      <c r="BD135" s="174"/>
      <c r="BE135" s="174"/>
      <c r="BF135" s="174"/>
      <c r="BO135" s="109"/>
      <c r="BU135" s="166"/>
      <c r="CB135" s="166"/>
      <c r="CI135" s="110"/>
      <c r="CJ135" s="109"/>
      <c r="CP135" s="166"/>
      <c r="CW135" s="166"/>
      <c r="DD135" s="110"/>
      <c r="DE135" s="109"/>
      <c r="DK135" s="166"/>
      <c r="DR135" s="166"/>
      <c r="DY135" s="110"/>
      <c r="DZ135" s="109"/>
      <c r="EF135" s="166"/>
      <c r="EM135" s="166"/>
      <c r="ET135" s="110"/>
      <c r="EU135" s="109"/>
      <c r="FA135" s="166"/>
      <c r="FH135" s="166"/>
      <c r="FO135" s="110"/>
      <c r="FP135" s="109"/>
      <c r="FV135" s="166"/>
      <c r="GC135" s="166"/>
      <c r="GJ135" s="110"/>
    </row>
    <row r="136" spans="1:192" outlineLevel="1">
      <c r="A136" s="174">
        <v>4</v>
      </c>
      <c r="B136" s="174"/>
      <c r="C136" s="180">
        <v>5</v>
      </c>
      <c r="D136" s="180" t="b">
        <v>0</v>
      </c>
      <c r="E136" s="180">
        <v>65</v>
      </c>
      <c r="F136" s="181"/>
      <c r="G136" s="182" t="e">
        <f>IF(#REF!="","-",#REF!-1)</f>
        <v>#REF!</v>
      </c>
      <c r="H136" s="182" t="s">
        <v>34</v>
      </c>
      <c r="I136" s="182" t="s">
        <v>34</v>
      </c>
      <c r="J136" s="182" t="s">
        <v>34</v>
      </c>
      <c r="K136" s="182" t="s">
        <v>34</v>
      </c>
      <c r="L136" s="174"/>
      <c r="M136" s="174"/>
      <c r="N136" s="174"/>
      <c r="O136" s="174"/>
      <c r="P136" s="174"/>
      <c r="Q136" s="174"/>
      <c r="W136" s="32" t="s">
        <v>910</v>
      </c>
      <c r="X136" s="190" t="s">
        <v>6</v>
      </c>
      <c r="Y136" s="188" t="str">
        <f t="shared" ref="Y136:AD136" si="53">X136</f>
        <v>0:1</v>
      </c>
      <c r="Z136" s="188" t="str">
        <f t="shared" si="53"/>
        <v>0:1</v>
      </c>
      <c r="AA136" s="188" t="str">
        <f t="shared" si="53"/>
        <v>0:1</v>
      </c>
      <c r="AB136" s="188" t="str">
        <f t="shared" si="53"/>
        <v>0:1</v>
      </c>
      <c r="AC136" s="188" t="str">
        <f t="shared" si="53"/>
        <v>0:1</v>
      </c>
      <c r="AD136" s="188" t="str">
        <f t="shared" si="53"/>
        <v>0:1</v>
      </c>
      <c r="AE136" s="174"/>
      <c r="AF136" s="174"/>
      <c r="AG136" s="174"/>
      <c r="AH136" s="174"/>
      <c r="AI136" s="174"/>
      <c r="AJ136" s="174"/>
      <c r="AK136" s="174"/>
      <c r="AS136" s="190" t="s">
        <v>168</v>
      </c>
      <c r="AT136" s="188" t="str">
        <f t="shared" ref="AT136:AY136" si="54">AS136</f>
        <v>3:4</v>
      </c>
      <c r="AU136" s="188" t="str">
        <f t="shared" si="54"/>
        <v>3:4</v>
      </c>
      <c r="AV136" s="188" t="str">
        <f t="shared" si="54"/>
        <v>3:4</v>
      </c>
      <c r="AW136" s="188" t="str">
        <f t="shared" si="54"/>
        <v>3:4</v>
      </c>
      <c r="AX136" s="188" t="str">
        <f t="shared" si="54"/>
        <v>3:4</v>
      </c>
      <c r="AY136" s="188" t="str">
        <f t="shared" si="54"/>
        <v>3:4</v>
      </c>
      <c r="AZ136" s="174"/>
      <c r="BA136" s="174"/>
      <c r="BB136" s="174"/>
      <c r="BC136" s="174"/>
      <c r="BD136" s="174"/>
      <c r="BE136" s="174"/>
      <c r="BF136" s="174"/>
      <c r="BO136" s="109"/>
      <c r="BU136" s="166"/>
      <c r="CB136" s="166"/>
      <c r="CI136" s="110"/>
      <c r="CJ136" s="109"/>
      <c r="CP136" s="166"/>
      <c r="CW136" s="166"/>
      <c r="DD136" s="110"/>
      <c r="DE136" s="109"/>
      <c r="DK136" s="166"/>
      <c r="DR136" s="166"/>
      <c r="DY136" s="110"/>
      <c r="DZ136" s="109"/>
      <c r="EF136" s="166"/>
      <c r="EM136" s="166"/>
      <c r="ET136" s="110"/>
      <c r="EU136" s="109"/>
      <c r="FA136" s="166"/>
      <c r="FH136" s="166"/>
      <c r="FO136" s="110"/>
      <c r="FP136" s="109"/>
      <c r="FV136" s="166"/>
      <c r="GC136" s="166"/>
      <c r="GJ136" s="110"/>
    </row>
    <row r="138" spans="1:192">
      <c r="A138" s="191" t="s">
        <v>917</v>
      </c>
    </row>
    <row r="139" spans="1:192" outlineLevel="1">
      <c r="A139" s="16"/>
      <c r="C139" s="34">
        <v>1</v>
      </c>
      <c r="D139" s="34">
        <v>2</v>
      </c>
      <c r="E139" s="34">
        <v>3</v>
      </c>
      <c r="F139" s="34">
        <v>4</v>
      </c>
      <c r="G139" s="34">
        <v>5</v>
      </c>
      <c r="H139" s="34">
        <v>6</v>
      </c>
      <c r="I139" s="34">
        <v>7</v>
      </c>
      <c r="J139" s="34">
        <v>8</v>
      </c>
      <c r="K139" s="34">
        <v>9</v>
      </c>
      <c r="L139" s="34">
        <v>10</v>
      </c>
      <c r="M139" s="34">
        <v>11</v>
      </c>
      <c r="N139" s="34">
        <v>12</v>
      </c>
      <c r="O139" s="34">
        <v>13</v>
      </c>
      <c r="P139" s="34">
        <v>14</v>
      </c>
      <c r="Q139" s="34">
        <v>15</v>
      </c>
      <c r="R139" s="34">
        <v>1</v>
      </c>
      <c r="S139" s="34">
        <v>2</v>
      </c>
      <c r="T139" s="34">
        <v>3</v>
      </c>
      <c r="U139" s="34">
        <v>4</v>
      </c>
      <c r="V139" s="34">
        <v>5</v>
      </c>
      <c r="W139" s="34">
        <v>6</v>
      </c>
      <c r="X139" s="34">
        <v>7</v>
      </c>
      <c r="Y139" s="34">
        <v>8</v>
      </c>
      <c r="Z139" s="34">
        <v>9</v>
      </c>
      <c r="AA139" s="34">
        <v>10</v>
      </c>
      <c r="AB139" s="34">
        <v>11</v>
      </c>
      <c r="AC139" s="34">
        <v>12</v>
      </c>
      <c r="AD139" s="34">
        <v>13</v>
      </c>
      <c r="AE139" s="34">
        <v>14</v>
      </c>
      <c r="AF139" s="34">
        <v>15</v>
      </c>
      <c r="AG139" s="34">
        <v>1</v>
      </c>
      <c r="AH139" s="34">
        <v>2</v>
      </c>
      <c r="AI139" s="34">
        <v>3</v>
      </c>
      <c r="AJ139" s="34">
        <v>4</v>
      </c>
      <c r="AK139" s="34">
        <v>5</v>
      </c>
      <c r="AL139" s="34">
        <v>6</v>
      </c>
      <c r="AM139" s="34">
        <v>7</v>
      </c>
      <c r="AN139" s="34">
        <v>8</v>
      </c>
      <c r="AO139" s="34">
        <v>9</v>
      </c>
      <c r="AP139" s="34">
        <v>10</v>
      </c>
      <c r="AQ139" s="34">
        <v>11</v>
      </c>
      <c r="AR139" s="34">
        <v>12</v>
      </c>
      <c r="AS139" s="34">
        <v>13</v>
      </c>
      <c r="AT139" s="34">
        <v>14</v>
      </c>
      <c r="AU139" s="34">
        <v>15</v>
      </c>
      <c r="AV139" s="34">
        <v>1</v>
      </c>
      <c r="AW139" s="34">
        <v>2</v>
      </c>
      <c r="AX139" s="34">
        <v>3</v>
      </c>
      <c r="AY139" s="34">
        <v>4</v>
      </c>
      <c r="AZ139" s="34">
        <v>5</v>
      </c>
      <c r="BA139" s="34">
        <v>6</v>
      </c>
      <c r="BB139" s="34">
        <v>7</v>
      </c>
      <c r="BC139" s="34">
        <v>8</v>
      </c>
      <c r="BD139" s="34">
        <v>9</v>
      </c>
      <c r="BE139" s="34">
        <v>10</v>
      </c>
      <c r="BF139" s="34">
        <v>11</v>
      </c>
      <c r="BG139" s="34">
        <v>12</v>
      </c>
      <c r="BH139" s="34">
        <v>13</v>
      </c>
      <c r="BI139" s="34">
        <v>14</v>
      </c>
      <c r="BJ139" s="34">
        <v>15</v>
      </c>
      <c r="BK139" s="34">
        <v>1</v>
      </c>
      <c r="BL139" s="34">
        <v>2</v>
      </c>
      <c r="BM139" s="34">
        <v>3</v>
      </c>
      <c r="BN139" s="34">
        <v>4</v>
      </c>
      <c r="BO139" s="34">
        <v>5</v>
      </c>
      <c r="BP139" s="34">
        <v>6</v>
      </c>
      <c r="BQ139" s="34">
        <v>7</v>
      </c>
      <c r="BR139" s="34">
        <v>8</v>
      </c>
      <c r="BS139" s="34">
        <v>9</v>
      </c>
      <c r="BT139" s="34">
        <v>10</v>
      </c>
      <c r="BU139" s="34">
        <v>11</v>
      </c>
      <c r="BV139" s="34">
        <v>12</v>
      </c>
      <c r="BW139" s="34">
        <v>13</v>
      </c>
      <c r="BX139" s="34">
        <v>14</v>
      </c>
      <c r="BY139" s="34">
        <v>15</v>
      </c>
      <c r="BZ139" s="34">
        <v>1</v>
      </c>
      <c r="CA139" s="34">
        <v>2</v>
      </c>
      <c r="CB139" s="34">
        <v>3</v>
      </c>
      <c r="CC139" s="34">
        <v>4</v>
      </c>
      <c r="CD139" s="34">
        <v>5</v>
      </c>
      <c r="CE139" s="34">
        <v>6</v>
      </c>
      <c r="CF139" s="34">
        <v>7</v>
      </c>
      <c r="CG139" s="34">
        <v>8</v>
      </c>
      <c r="CH139" s="34">
        <v>9</v>
      </c>
      <c r="CI139" s="34">
        <v>10</v>
      </c>
      <c r="CJ139" s="34">
        <v>11</v>
      </c>
      <c r="CK139" s="34">
        <v>12</v>
      </c>
      <c r="CL139" s="34">
        <v>13</v>
      </c>
      <c r="CM139" s="34">
        <v>14</v>
      </c>
      <c r="CN139" s="34">
        <v>15</v>
      </c>
      <c r="CO139" s="34">
        <v>1</v>
      </c>
      <c r="CP139" s="34">
        <v>2</v>
      </c>
      <c r="CQ139" s="34">
        <v>3</v>
      </c>
      <c r="CR139" s="34">
        <v>4</v>
      </c>
      <c r="CS139" s="34">
        <v>5</v>
      </c>
      <c r="CT139" s="34">
        <v>6</v>
      </c>
      <c r="CU139" s="34">
        <v>7</v>
      </c>
      <c r="CV139" s="34">
        <v>8</v>
      </c>
      <c r="CW139" s="34">
        <v>9</v>
      </c>
      <c r="CX139" s="34">
        <v>10</v>
      </c>
      <c r="CY139" s="34">
        <v>11</v>
      </c>
      <c r="CZ139" s="34">
        <v>12</v>
      </c>
      <c r="DA139" s="34">
        <v>13</v>
      </c>
      <c r="DB139" s="34">
        <v>14</v>
      </c>
      <c r="DC139" s="34">
        <v>15</v>
      </c>
      <c r="DD139" s="34">
        <v>1</v>
      </c>
      <c r="DE139" s="34">
        <v>2</v>
      </c>
      <c r="DF139" s="34">
        <v>3</v>
      </c>
      <c r="DG139" s="34">
        <v>4</v>
      </c>
      <c r="DH139" s="34">
        <v>5</v>
      </c>
      <c r="DI139" s="34">
        <v>6</v>
      </c>
      <c r="DJ139" s="34">
        <v>7</v>
      </c>
      <c r="DK139" s="34">
        <v>8</v>
      </c>
      <c r="DL139" s="34">
        <v>9</v>
      </c>
      <c r="DM139" s="34">
        <v>10</v>
      </c>
      <c r="DN139" s="34">
        <v>11</v>
      </c>
      <c r="DO139" s="34">
        <v>12</v>
      </c>
      <c r="DP139" s="34">
        <v>13</v>
      </c>
      <c r="DQ139" s="34">
        <v>14</v>
      </c>
      <c r="DR139" s="34">
        <v>15</v>
      </c>
    </row>
    <row r="140" spans="1:192" ht="33" outlineLevel="1">
      <c r="A140">
        <f>COUNTA($B$149:$B$153)</f>
        <v>5</v>
      </c>
      <c r="B140" t="s">
        <v>918</v>
      </c>
      <c r="C140" s="145">
        <v>0</v>
      </c>
      <c r="D140" s="145">
        <f>C140</f>
        <v>0</v>
      </c>
      <c r="E140" s="145">
        <f t="shared" ref="E140:BP140" si="55">D140</f>
        <v>0</v>
      </c>
      <c r="F140" s="145">
        <f t="shared" si="55"/>
        <v>0</v>
      </c>
      <c r="G140" s="145">
        <f t="shared" si="55"/>
        <v>0</v>
      </c>
      <c r="H140" s="145">
        <f t="shared" si="55"/>
        <v>0</v>
      </c>
      <c r="I140" s="145">
        <f t="shared" si="55"/>
        <v>0</v>
      </c>
      <c r="J140" s="145">
        <f t="shared" si="55"/>
        <v>0</v>
      </c>
      <c r="K140" s="145">
        <f t="shared" si="55"/>
        <v>0</v>
      </c>
      <c r="L140" s="145">
        <f t="shared" si="55"/>
        <v>0</v>
      </c>
      <c r="M140" s="145">
        <f t="shared" si="55"/>
        <v>0</v>
      </c>
      <c r="N140" s="145">
        <f t="shared" si="55"/>
        <v>0</v>
      </c>
      <c r="O140" s="145">
        <f t="shared" si="55"/>
        <v>0</v>
      </c>
      <c r="P140" s="145">
        <f t="shared" si="55"/>
        <v>0</v>
      </c>
      <c r="Q140" s="145">
        <f t="shared" si="55"/>
        <v>0</v>
      </c>
      <c r="R140" s="145">
        <v>1</v>
      </c>
      <c r="S140" s="145">
        <f>R140</f>
        <v>1</v>
      </c>
      <c r="T140" s="145">
        <f t="shared" si="55"/>
        <v>1</v>
      </c>
      <c r="U140" s="145">
        <f t="shared" si="55"/>
        <v>1</v>
      </c>
      <c r="V140" s="145">
        <f t="shared" si="55"/>
        <v>1</v>
      </c>
      <c r="W140" s="145">
        <f t="shared" si="55"/>
        <v>1</v>
      </c>
      <c r="X140" s="145">
        <f t="shared" si="55"/>
        <v>1</v>
      </c>
      <c r="Y140" s="145">
        <f t="shared" si="55"/>
        <v>1</v>
      </c>
      <c r="Z140" s="145">
        <f t="shared" si="55"/>
        <v>1</v>
      </c>
      <c r="AA140" s="145">
        <f t="shared" si="55"/>
        <v>1</v>
      </c>
      <c r="AB140" s="145">
        <f t="shared" si="55"/>
        <v>1</v>
      </c>
      <c r="AC140" s="145">
        <f t="shared" si="55"/>
        <v>1</v>
      </c>
      <c r="AD140" s="145">
        <f t="shared" si="55"/>
        <v>1</v>
      </c>
      <c r="AE140" s="145">
        <f t="shared" si="55"/>
        <v>1</v>
      </c>
      <c r="AF140" s="145">
        <f t="shared" si="55"/>
        <v>1</v>
      </c>
      <c r="AG140" s="145">
        <v>2</v>
      </c>
      <c r="AH140" s="145">
        <f>AG140</f>
        <v>2</v>
      </c>
      <c r="AI140" s="145">
        <f t="shared" si="55"/>
        <v>2</v>
      </c>
      <c r="AJ140" s="145">
        <f t="shared" si="55"/>
        <v>2</v>
      </c>
      <c r="AK140" s="145">
        <f t="shared" si="55"/>
        <v>2</v>
      </c>
      <c r="AL140" s="145">
        <f t="shared" si="55"/>
        <v>2</v>
      </c>
      <c r="AM140" s="145">
        <f t="shared" si="55"/>
        <v>2</v>
      </c>
      <c r="AN140" s="145">
        <f t="shared" si="55"/>
        <v>2</v>
      </c>
      <c r="AO140" s="145">
        <f t="shared" si="55"/>
        <v>2</v>
      </c>
      <c r="AP140" s="145">
        <f t="shared" si="55"/>
        <v>2</v>
      </c>
      <c r="AQ140" s="145">
        <f t="shared" si="55"/>
        <v>2</v>
      </c>
      <c r="AR140" s="145">
        <f t="shared" si="55"/>
        <v>2</v>
      </c>
      <c r="AS140" s="145">
        <f t="shared" si="55"/>
        <v>2</v>
      </c>
      <c r="AT140" s="145">
        <f t="shared" si="55"/>
        <v>2</v>
      </c>
      <c r="AU140" s="145">
        <f t="shared" si="55"/>
        <v>2</v>
      </c>
      <c r="AV140" s="145">
        <v>3</v>
      </c>
      <c r="AW140" s="145">
        <f>AV140</f>
        <v>3</v>
      </c>
      <c r="AX140" s="145">
        <f t="shared" si="55"/>
        <v>3</v>
      </c>
      <c r="AY140" s="145">
        <f t="shared" si="55"/>
        <v>3</v>
      </c>
      <c r="AZ140" s="145">
        <f t="shared" si="55"/>
        <v>3</v>
      </c>
      <c r="BA140" s="145">
        <f t="shared" si="55"/>
        <v>3</v>
      </c>
      <c r="BB140" s="145">
        <f t="shared" si="55"/>
        <v>3</v>
      </c>
      <c r="BC140" s="145">
        <f t="shared" si="55"/>
        <v>3</v>
      </c>
      <c r="BD140" s="145">
        <f t="shared" si="55"/>
        <v>3</v>
      </c>
      <c r="BE140" s="145">
        <f t="shared" si="55"/>
        <v>3</v>
      </c>
      <c r="BF140" s="145">
        <f t="shared" si="55"/>
        <v>3</v>
      </c>
      <c r="BG140" s="145">
        <f t="shared" si="55"/>
        <v>3</v>
      </c>
      <c r="BH140" s="145">
        <f t="shared" si="55"/>
        <v>3</v>
      </c>
      <c r="BI140" s="145">
        <f t="shared" si="55"/>
        <v>3</v>
      </c>
      <c r="BJ140" s="145">
        <f t="shared" si="55"/>
        <v>3</v>
      </c>
      <c r="BK140" s="145">
        <v>4</v>
      </c>
      <c r="BL140" s="145">
        <f>BK140</f>
        <v>4</v>
      </c>
      <c r="BM140" s="145">
        <f t="shared" si="55"/>
        <v>4</v>
      </c>
      <c r="BN140" s="145">
        <f t="shared" si="55"/>
        <v>4</v>
      </c>
      <c r="BO140" s="145">
        <f t="shared" si="55"/>
        <v>4</v>
      </c>
      <c r="BP140" s="145">
        <f t="shared" si="55"/>
        <v>4</v>
      </c>
      <c r="BQ140" s="145">
        <f t="shared" ref="BQ140:BY140" si="56">BP140</f>
        <v>4</v>
      </c>
      <c r="BR140" s="145">
        <f t="shared" si="56"/>
        <v>4</v>
      </c>
      <c r="BS140" s="145">
        <f t="shared" si="56"/>
        <v>4</v>
      </c>
      <c r="BT140" s="145">
        <f t="shared" si="56"/>
        <v>4</v>
      </c>
      <c r="BU140" s="145">
        <f t="shared" si="56"/>
        <v>4</v>
      </c>
      <c r="BV140" s="145">
        <f t="shared" si="56"/>
        <v>4</v>
      </c>
      <c r="BW140" s="145">
        <f t="shared" si="56"/>
        <v>4</v>
      </c>
      <c r="BX140" s="145">
        <f t="shared" si="56"/>
        <v>4</v>
      </c>
      <c r="BY140" s="145">
        <f t="shared" si="56"/>
        <v>4</v>
      </c>
      <c r="BZ140" s="145">
        <v>5</v>
      </c>
      <c r="CA140" s="145">
        <f>BZ140</f>
        <v>5</v>
      </c>
      <c r="CB140" s="145">
        <f t="shared" ref="CB140:CN140" si="57">CA140</f>
        <v>5</v>
      </c>
      <c r="CC140" s="145">
        <f t="shared" si="57"/>
        <v>5</v>
      </c>
      <c r="CD140" s="145">
        <f t="shared" si="57"/>
        <v>5</v>
      </c>
      <c r="CE140" s="145">
        <f t="shared" si="57"/>
        <v>5</v>
      </c>
      <c r="CF140" s="145">
        <f t="shared" si="57"/>
        <v>5</v>
      </c>
      <c r="CG140" s="145">
        <f t="shared" si="57"/>
        <v>5</v>
      </c>
      <c r="CH140" s="145">
        <f t="shared" si="57"/>
        <v>5</v>
      </c>
      <c r="CI140" s="145">
        <f t="shared" si="57"/>
        <v>5</v>
      </c>
      <c r="CJ140" s="145">
        <f t="shared" si="57"/>
        <v>5</v>
      </c>
      <c r="CK140" s="145">
        <f t="shared" si="57"/>
        <v>5</v>
      </c>
      <c r="CL140" s="145">
        <f t="shared" si="57"/>
        <v>5</v>
      </c>
      <c r="CM140" s="145">
        <f t="shared" si="57"/>
        <v>5</v>
      </c>
      <c r="CN140" s="145">
        <f t="shared" si="57"/>
        <v>5</v>
      </c>
      <c r="CO140" s="145">
        <v>6</v>
      </c>
      <c r="CP140" s="145">
        <f>CO140</f>
        <v>6</v>
      </c>
      <c r="CQ140" s="145">
        <f t="shared" ref="CQ140:DC140" si="58">CP140</f>
        <v>6</v>
      </c>
      <c r="CR140" s="145">
        <f t="shared" si="58"/>
        <v>6</v>
      </c>
      <c r="CS140" s="145">
        <f t="shared" si="58"/>
        <v>6</v>
      </c>
      <c r="CT140" s="145">
        <f t="shared" si="58"/>
        <v>6</v>
      </c>
      <c r="CU140" s="145">
        <f t="shared" si="58"/>
        <v>6</v>
      </c>
      <c r="CV140" s="145">
        <f t="shared" si="58"/>
        <v>6</v>
      </c>
      <c r="CW140" s="145">
        <f t="shared" si="58"/>
        <v>6</v>
      </c>
      <c r="CX140" s="145">
        <f t="shared" si="58"/>
        <v>6</v>
      </c>
      <c r="CY140" s="145">
        <f t="shared" si="58"/>
        <v>6</v>
      </c>
      <c r="CZ140" s="145">
        <f t="shared" si="58"/>
        <v>6</v>
      </c>
      <c r="DA140" s="145">
        <f t="shared" si="58"/>
        <v>6</v>
      </c>
      <c r="DB140" s="145">
        <f t="shared" si="58"/>
        <v>6</v>
      </c>
      <c r="DC140" s="145">
        <f t="shared" si="58"/>
        <v>6</v>
      </c>
      <c r="DD140" s="145">
        <v>7</v>
      </c>
      <c r="DE140" s="145">
        <f>DD140</f>
        <v>7</v>
      </c>
      <c r="DF140" s="145">
        <f t="shared" ref="DF140:DR140" si="59">DE140</f>
        <v>7</v>
      </c>
      <c r="DG140" s="145">
        <f t="shared" si="59"/>
        <v>7</v>
      </c>
      <c r="DH140" s="145">
        <f t="shared" si="59"/>
        <v>7</v>
      </c>
      <c r="DI140" s="145">
        <f t="shared" si="59"/>
        <v>7</v>
      </c>
      <c r="DJ140" s="145">
        <f t="shared" si="59"/>
        <v>7</v>
      </c>
      <c r="DK140" s="145">
        <f t="shared" si="59"/>
        <v>7</v>
      </c>
      <c r="DL140" s="145">
        <f t="shared" si="59"/>
        <v>7</v>
      </c>
      <c r="DM140" s="145">
        <f t="shared" si="59"/>
        <v>7</v>
      </c>
      <c r="DN140" s="145">
        <f t="shared" si="59"/>
        <v>7</v>
      </c>
      <c r="DO140" s="145">
        <f t="shared" si="59"/>
        <v>7</v>
      </c>
      <c r="DP140" s="145">
        <f t="shared" si="59"/>
        <v>7</v>
      </c>
      <c r="DQ140" s="145">
        <f t="shared" si="59"/>
        <v>7</v>
      </c>
      <c r="DR140" s="145">
        <f t="shared" si="59"/>
        <v>7</v>
      </c>
    </row>
    <row r="141" spans="1:192" outlineLevel="1">
      <c r="A141">
        <v>1</v>
      </c>
      <c r="B141" t="s">
        <v>919</v>
      </c>
      <c r="C141" s="148" t="str">
        <f t="shared" ref="C141:AH141" si="60">INDEX(LMU_Data,(C$140*$A$140)+$A141,(d.Region-1)*15+C$139)</f>
        <v>-</v>
      </c>
      <c r="D141" s="148" t="str">
        <f t="shared" si="60"/>
        <v>-</v>
      </c>
      <c r="E141" s="148" t="str">
        <f t="shared" si="60"/>
        <v>-</v>
      </c>
      <c r="F141" s="148" t="str">
        <f t="shared" si="60"/>
        <v>-</v>
      </c>
      <c r="G141" s="148" t="str">
        <f t="shared" si="60"/>
        <v>-</v>
      </c>
      <c r="H141" s="148" t="str">
        <f t="shared" si="60"/>
        <v>-</v>
      </c>
      <c r="I141" s="148" t="str">
        <f t="shared" si="60"/>
        <v>-</v>
      </c>
      <c r="J141" s="148" t="str">
        <f t="shared" si="60"/>
        <v>-</v>
      </c>
      <c r="K141" s="148" t="str">
        <f t="shared" si="60"/>
        <v>-</v>
      </c>
      <c r="L141" s="148" t="str">
        <f t="shared" si="60"/>
        <v>-</v>
      </c>
      <c r="M141" s="148" t="str">
        <f t="shared" si="60"/>
        <v>-</v>
      </c>
      <c r="N141" s="148" t="str">
        <f t="shared" si="60"/>
        <v>-</v>
      </c>
      <c r="O141" s="148" t="str">
        <f t="shared" si="60"/>
        <v>-</v>
      </c>
      <c r="P141" s="148" t="str">
        <f t="shared" si="60"/>
        <v>-</v>
      </c>
      <c r="Q141" s="148" t="str">
        <f t="shared" si="60"/>
        <v>-</v>
      </c>
      <c r="R141" s="148" t="str">
        <f t="shared" si="60"/>
        <v>-</v>
      </c>
      <c r="S141" s="148" t="str">
        <f t="shared" si="60"/>
        <v>-</v>
      </c>
      <c r="T141" s="148" t="str">
        <f t="shared" si="60"/>
        <v>-</v>
      </c>
      <c r="U141" s="148" t="str">
        <f t="shared" si="60"/>
        <v>-</v>
      </c>
      <c r="V141" s="148" t="str">
        <f t="shared" si="60"/>
        <v>-</v>
      </c>
      <c r="W141" s="148" t="str">
        <f t="shared" si="60"/>
        <v>-</v>
      </c>
      <c r="X141" s="148" t="str">
        <f t="shared" si="60"/>
        <v>-</v>
      </c>
      <c r="Y141" s="148" t="str">
        <f t="shared" si="60"/>
        <v>-</v>
      </c>
      <c r="Z141" s="148" t="str">
        <f t="shared" si="60"/>
        <v>-</v>
      </c>
      <c r="AA141" s="148" t="str">
        <f t="shared" si="60"/>
        <v>-</v>
      </c>
      <c r="AB141" s="148" t="str">
        <f t="shared" si="60"/>
        <v>-</v>
      </c>
      <c r="AC141" s="148" t="str">
        <f t="shared" si="60"/>
        <v>-</v>
      </c>
      <c r="AD141" s="148" t="str">
        <f t="shared" si="60"/>
        <v>-</v>
      </c>
      <c r="AE141" s="148" t="str">
        <f t="shared" si="60"/>
        <v>-</v>
      </c>
      <c r="AF141" s="148" t="str">
        <f t="shared" si="60"/>
        <v>-</v>
      </c>
      <c r="AG141" s="148">
        <f t="shared" si="60"/>
        <v>1</v>
      </c>
      <c r="AH141" s="148">
        <f t="shared" si="60"/>
        <v>14</v>
      </c>
      <c r="AI141" s="148">
        <f t="shared" ref="AI141:BN141" si="61">INDEX(LMU_Data,(AI$140*$A$140)+$A141,(d.Region-1)*15+AI$139)</f>
        <v>15</v>
      </c>
      <c r="AJ141" s="148">
        <f t="shared" si="61"/>
        <v>28</v>
      </c>
      <c r="AK141" s="148">
        <f t="shared" si="61"/>
        <v>34</v>
      </c>
      <c r="AL141" s="148">
        <f t="shared" si="61"/>
        <v>16</v>
      </c>
      <c r="AM141" s="148">
        <f t="shared" si="61"/>
        <v>27</v>
      </c>
      <c r="AN141" s="148">
        <f t="shared" si="61"/>
        <v>33</v>
      </c>
      <c r="AO141" s="148">
        <f t="shared" si="61"/>
        <v>12</v>
      </c>
      <c r="AP141" s="148">
        <f t="shared" si="61"/>
        <v>13</v>
      </c>
      <c r="AQ141" s="148">
        <f t="shared" si="61"/>
        <v>31</v>
      </c>
      <c r="AR141" s="148">
        <f t="shared" si="61"/>
        <v>4</v>
      </c>
      <c r="AS141" s="148">
        <f t="shared" si="61"/>
        <v>5</v>
      </c>
      <c r="AT141" s="148">
        <f t="shared" si="61"/>
        <v>7</v>
      </c>
      <c r="AU141" s="148">
        <f t="shared" si="61"/>
        <v>32</v>
      </c>
      <c r="AV141" s="148">
        <f t="shared" si="61"/>
        <v>23</v>
      </c>
      <c r="AW141" s="148">
        <f t="shared" si="61"/>
        <v>24</v>
      </c>
      <c r="AX141" s="148">
        <f t="shared" si="61"/>
        <v>25</v>
      </c>
      <c r="AY141" s="148">
        <f t="shared" si="61"/>
        <v>26</v>
      </c>
      <c r="AZ141" s="148">
        <f t="shared" si="61"/>
        <v>27</v>
      </c>
      <c r="BA141" s="148">
        <f t="shared" si="61"/>
        <v>28</v>
      </c>
      <c r="BB141" s="148">
        <f t="shared" si="61"/>
        <v>29</v>
      </c>
      <c r="BC141" s="148">
        <f t="shared" si="61"/>
        <v>30</v>
      </c>
      <c r="BD141" s="148">
        <f t="shared" si="61"/>
        <v>12</v>
      </c>
      <c r="BE141" s="148">
        <f t="shared" si="61"/>
        <v>13</v>
      </c>
      <c r="BF141" s="148">
        <f t="shared" si="61"/>
        <v>11</v>
      </c>
      <c r="BG141" s="148">
        <f t="shared" si="61"/>
        <v>1</v>
      </c>
      <c r="BH141" s="148">
        <f t="shared" si="61"/>
        <v>28</v>
      </c>
      <c r="BI141" s="148">
        <f t="shared" si="61"/>
        <v>34</v>
      </c>
      <c r="BJ141" s="148">
        <f t="shared" si="61"/>
        <v>27</v>
      </c>
      <c r="BK141" s="148">
        <f t="shared" si="61"/>
        <v>23</v>
      </c>
      <c r="BL141" s="148">
        <f t="shared" si="61"/>
        <v>24</v>
      </c>
      <c r="BM141" s="148">
        <f t="shared" si="61"/>
        <v>25</v>
      </c>
      <c r="BN141" s="148">
        <f t="shared" si="61"/>
        <v>26</v>
      </c>
      <c r="BO141" s="148">
        <f t="shared" ref="BO141:CT141" si="62">INDEX(LMU_Data,(BO$140*$A$140)+$A141,(d.Region-1)*15+BO$139)</f>
        <v>27</v>
      </c>
      <c r="BP141" s="148">
        <f t="shared" si="62"/>
        <v>28</v>
      </c>
      <c r="BQ141" s="148">
        <f t="shared" si="62"/>
        <v>29</v>
      </c>
      <c r="BR141" s="148">
        <f t="shared" si="62"/>
        <v>30</v>
      </c>
      <c r="BS141" s="148">
        <f t="shared" si="62"/>
        <v>12</v>
      </c>
      <c r="BT141" s="148">
        <f t="shared" si="62"/>
        <v>13</v>
      </c>
      <c r="BU141" s="148">
        <f t="shared" si="62"/>
        <v>27</v>
      </c>
      <c r="BV141" s="148">
        <f t="shared" si="62"/>
        <v>17</v>
      </c>
      <c r="BW141" s="148">
        <f t="shared" si="62"/>
        <v>26</v>
      </c>
      <c r="BX141" s="148">
        <f t="shared" si="62"/>
        <v>31</v>
      </c>
      <c r="BY141" s="148">
        <f t="shared" si="62"/>
        <v>4</v>
      </c>
      <c r="BZ141" s="148" t="str">
        <f t="shared" si="62"/>
        <v>-</v>
      </c>
      <c r="CA141" s="148" t="str">
        <f t="shared" si="62"/>
        <v>-</v>
      </c>
      <c r="CB141" s="148" t="str">
        <f t="shared" si="62"/>
        <v>-</v>
      </c>
      <c r="CC141" s="148" t="str">
        <f t="shared" si="62"/>
        <v>-</v>
      </c>
      <c r="CD141" s="148" t="str">
        <f t="shared" si="62"/>
        <v>-</v>
      </c>
      <c r="CE141" s="148" t="str">
        <f t="shared" si="62"/>
        <v>-</v>
      </c>
      <c r="CF141" s="148" t="str">
        <f t="shared" si="62"/>
        <v>-</v>
      </c>
      <c r="CG141" s="148" t="str">
        <f t="shared" si="62"/>
        <v>-</v>
      </c>
      <c r="CH141" s="148" t="str">
        <f t="shared" si="62"/>
        <v>-</v>
      </c>
      <c r="CI141" s="148" t="str">
        <f t="shared" si="62"/>
        <v>-</v>
      </c>
      <c r="CJ141" s="148" t="str">
        <f t="shared" si="62"/>
        <v>-</v>
      </c>
      <c r="CK141" s="148" t="str">
        <f t="shared" si="62"/>
        <v>-</v>
      </c>
      <c r="CL141" s="148" t="str">
        <f t="shared" si="62"/>
        <v>-</v>
      </c>
      <c r="CM141" s="148" t="str">
        <f t="shared" si="62"/>
        <v>-</v>
      </c>
      <c r="CN141" s="148" t="str">
        <f t="shared" si="62"/>
        <v>-</v>
      </c>
      <c r="CO141" s="148" t="str">
        <f t="shared" si="62"/>
        <v>-</v>
      </c>
      <c r="CP141" s="148" t="str">
        <f t="shared" si="62"/>
        <v>-</v>
      </c>
      <c r="CQ141" s="148" t="str">
        <f t="shared" si="62"/>
        <v>-</v>
      </c>
      <c r="CR141" s="148" t="str">
        <f t="shared" si="62"/>
        <v>-</v>
      </c>
      <c r="CS141" s="148" t="str">
        <f t="shared" si="62"/>
        <v>-</v>
      </c>
      <c r="CT141" s="148" t="str">
        <f t="shared" si="62"/>
        <v>-</v>
      </c>
      <c r="CU141" s="148" t="str">
        <f t="shared" ref="CU141:DR141" si="63">INDEX(LMU_Data,(CU$140*$A$140)+$A141,(d.Region-1)*15+CU$139)</f>
        <v>-</v>
      </c>
      <c r="CV141" s="148" t="str">
        <f t="shared" si="63"/>
        <v>-</v>
      </c>
      <c r="CW141" s="148" t="str">
        <f t="shared" si="63"/>
        <v>-</v>
      </c>
      <c r="CX141" s="148" t="str">
        <f t="shared" si="63"/>
        <v>-</v>
      </c>
      <c r="CY141" s="148" t="str">
        <f t="shared" si="63"/>
        <v>-</v>
      </c>
      <c r="CZ141" s="148" t="str">
        <f t="shared" si="63"/>
        <v>-</v>
      </c>
      <c r="DA141" s="148" t="str">
        <f t="shared" si="63"/>
        <v>-</v>
      </c>
      <c r="DB141" s="148" t="str">
        <f t="shared" si="63"/>
        <v>-</v>
      </c>
      <c r="DC141" s="148" t="str">
        <f t="shared" si="63"/>
        <v>-</v>
      </c>
      <c r="DD141" s="148" t="str">
        <f t="shared" si="63"/>
        <v>-</v>
      </c>
      <c r="DE141" s="148" t="str">
        <f t="shared" si="63"/>
        <v>-</v>
      </c>
      <c r="DF141" s="148" t="str">
        <f t="shared" si="63"/>
        <v>-</v>
      </c>
      <c r="DG141" s="148" t="str">
        <f t="shared" si="63"/>
        <v>-</v>
      </c>
      <c r="DH141" s="148" t="str">
        <f t="shared" si="63"/>
        <v>-</v>
      </c>
      <c r="DI141" s="148" t="str">
        <f t="shared" si="63"/>
        <v>-</v>
      </c>
      <c r="DJ141" s="148" t="str">
        <f t="shared" si="63"/>
        <v>-</v>
      </c>
      <c r="DK141" s="148" t="str">
        <f t="shared" si="63"/>
        <v>-</v>
      </c>
      <c r="DL141" s="148" t="str">
        <f t="shared" si="63"/>
        <v>-</v>
      </c>
      <c r="DM141" s="148" t="str">
        <f t="shared" si="63"/>
        <v>-</v>
      </c>
      <c r="DN141" s="148" t="str">
        <f t="shared" si="63"/>
        <v>-</v>
      </c>
      <c r="DO141" s="148" t="str">
        <f t="shared" si="63"/>
        <v>-</v>
      </c>
      <c r="DP141" s="148" t="str">
        <f t="shared" si="63"/>
        <v>-</v>
      </c>
      <c r="DQ141" s="148" t="str">
        <f t="shared" si="63"/>
        <v>-</v>
      </c>
      <c r="DR141" s="148" t="str">
        <f t="shared" si="63"/>
        <v>-</v>
      </c>
    </row>
    <row r="142" spans="1:192" outlineLevel="1">
      <c r="B142" t="s">
        <v>920</v>
      </c>
      <c r="C142" s="120" t="str">
        <f>IF(C$141="-",":",TEXT(C$141,"0")&amp;":"&amp;TEXT(C$141+1,"0"))&amp;","&amp;TEXT(C$140,"0")&amp;":"&amp;TEXT(C$140+1,"0")</f>
        <v>:,0:1</v>
      </c>
      <c r="D142" s="120" t="str">
        <f t="shared" ref="D142:BO142" si="64">IF(D$141="-",":",TEXT(D$141,"0")&amp;":"&amp;TEXT(D$141+1,"0"))&amp;","&amp;TEXT(D$140,"0")&amp;":"&amp;TEXT(D$140+1,"0")</f>
        <v>:,0:1</v>
      </c>
      <c r="E142" s="120" t="str">
        <f t="shared" si="64"/>
        <v>:,0:1</v>
      </c>
      <c r="F142" s="120" t="str">
        <f t="shared" si="64"/>
        <v>:,0:1</v>
      </c>
      <c r="G142" s="120" t="str">
        <f t="shared" si="64"/>
        <v>:,0:1</v>
      </c>
      <c r="H142" s="120" t="str">
        <f t="shared" si="64"/>
        <v>:,0:1</v>
      </c>
      <c r="I142" s="120" t="str">
        <f t="shared" si="64"/>
        <v>:,0:1</v>
      </c>
      <c r="J142" s="120" t="str">
        <f t="shared" si="64"/>
        <v>:,0:1</v>
      </c>
      <c r="K142" s="120" t="str">
        <f t="shared" si="64"/>
        <v>:,0:1</v>
      </c>
      <c r="L142" s="120" t="str">
        <f t="shared" si="64"/>
        <v>:,0:1</v>
      </c>
      <c r="M142" s="120" t="str">
        <f t="shared" si="64"/>
        <v>:,0:1</v>
      </c>
      <c r="N142" s="120" t="str">
        <f t="shared" si="64"/>
        <v>:,0:1</v>
      </c>
      <c r="O142" s="120" t="str">
        <f t="shared" si="64"/>
        <v>:,0:1</v>
      </c>
      <c r="P142" s="120" t="str">
        <f t="shared" si="64"/>
        <v>:,0:1</v>
      </c>
      <c r="Q142" s="120" t="str">
        <f t="shared" si="64"/>
        <v>:,0:1</v>
      </c>
      <c r="R142" s="120" t="str">
        <f t="shared" si="64"/>
        <v>:,1:2</v>
      </c>
      <c r="S142" s="120" t="str">
        <f t="shared" si="64"/>
        <v>:,1:2</v>
      </c>
      <c r="T142" s="120" t="str">
        <f t="shared" si="64"/>
        <v>:,1:2</v>
      </c>
      <c r="U142" s="120" t="str">
        <f t="shared" si="64"/>
        <v>:,1:2</v>
      </c>
      <c r="V142" s="120" t="str">
        <f t="shared" si="64"/>
        <v>:,1:2</v>
      </c>
      <c r="W142" s="120" t="str">
        <f t="shared" si="64"/>
        <v>:,1:2</v>
      </c>
      <c r="X142" s="120" t="str">
        <f t="shared" si="64"/>
        <v>:,1:2</v>
      </c>
      <c r="Y142" s="120" t="str">
        <f t="shared" si="64"/>
        <v>:,1:2</v>
      </c>
      <c r="Z142" s="120" t="str">
        <f t="shared" si="64"/>
        <v>:,1:2</v>
      </c>
      <c r="AA142" s="120" t="str">
        <f t="shared" si="64"/>
        <v>:,1:2</v>
      </c>
      <c r="AB142" s="120" t="str">
        <f t="shared" si="64"/>
        <v>:,1:2</v>
      </c>
      <c r="AC142" s="120" t="str">
        <f t="shared" si="64"/>
        <v>:,1:2</v>
      </c>
      <c r="AD142" s="120" t="str">
        <f t="shared" si="64"/>
        <v>:,1:2</v>
      </c>
      <c r="AE142" s="120" t="str">
        <f t="shared" si="64"/>
        <v>:,1:2</v>
      </c>
      <c r="AF142" s="120" t="str">
        <f t="shared" si="64"/>
        <v>:,1:2</v>
      </c>
      <c r="AG142" s="120" t="str">
        <f t="shared" si="64"/>
        <v>1:2,2:3</v>
      </c>
      <c r="AH142" s="120" t="str">
        <f t="shared" si="64"/>
        <v>14:15,2:3</v>
      </c>
      <c r="AI142" s="120" t="str">
        <f t="shared" si="64"/>
        <v>15:16,2:3</v>
      </c>
      <c r="AJ142" s="120" t="str">
        <f t="shared" si="64"/>
        <v>28:29,2:3</v>
      </c>
      <c r="AK142" s="120" t="str">
        <f t="shared" si="64"/>
        <v>34:35,2:3</v>
      </c>
      <c r="AL142" s="120" t="str">
        <f t="shared" si="64"/>
        <v>16:17,2:3</v>
      </c>
      <c r="AM142" s="120" t="str">
        <f t="shared" si="64"/>
        <v>27:28,2:3</v>
      </c>
      <c r="AN142" s="120" t="str">
        <f t="shared" si="64"/>
        <v>33:34,2:3</v>
      </c>
      <c r="AO142" s="120" t="str">
        <f t="shared" si="64"/>
        <v>12:13,2:3</v>
      </c>
      <c r="AP142" s="120" t="str">
        <f t="shared" si="64"/>
        <v>13:14,2:3</v>
      </c>
      <c r="AQ142" s="120" t="str">
        <f t="shared" si="64"/>
        <v>31:32,2:3</v>
      </c>
      <c r="AR142" s="120" t="str">
        <f t="shared" si="64"/>
        <v>4:5,2:3</v>
      </c>
      <c r="AS142" s="120" t="str">
        <f t="shared" si="64"/>
        <v>5:6,2:3</v>
      </c>
      <c r="AT142" s="120" t="str">
        <f t="shared" si="64"/>
        <v>7:8,2:3</v>
      </c>
      <c r="AU142" s="120" t="str">
        <f t="shared" si="64"/>
        <v>32:33,2:3</v>
      </c>
      <c r="AV142" s="120" t="str">
        <f t="shared" si="64"/>
        <v>23:24,3:4</v>
      </c>
      <c r="AW142" s="120" t="str">
        <f t="shared" si="64"/>
        <v>24:25,3:4</v>
      </c>
      <c r="AX142" s="120" t="str">
        <f t="shared" si="64"/>
        <v>25:26,3:4</v>
      </c>
      <c r="AY142" s="120" t="str">
        <f t="shared" si="64"/>
        <v>26:27,3:4</v>
      </c>
      <c r="AZ142" s="120" t="str">
        <f t="shared" si="64"/>
        <v>27:28,3:4</v>
      </c>
      <c r="BA142" s="120" t="str">
        <f t="shared" si="64"/>
        <v>28:29,3:4</v>
      </c>
      <c r="BB142" s="120" t="str">
        <f t="shared" si="64"/>
        <v>29:30,3:4</v>
      </c>
      <c r="BC142" s="120" t="str">
        <f t="shared" si="64"/>
        <v>30:31,3:4</v>
      </c>
      <c r="BD142" s="120" t="str">
        <f t="shared" si="64"/>
        <v>12:13,3:4</v>
      </c>
      <c r="BE142" s="120" t="str">
        <f t="shared" si="64"/>
        <v>13:14,3:4</v>
      </c>
      <c r="BF142" s="120" t="str">
        <f t="shared" si="64"/>
        <v>11:12,3:4</v>
      </c>
      <c r="BG142" s="120" t="str">
        <f t="shared" si="64"/>
        <v>1:2,3:4</v>
      </c>
      <c r="BH142" s="120" t="str">
        <f t="shared" si="64"/>
        <v>28:29,3:4</v>
      </c>
      <c r="BI142" s="120" t="str">
        <f t="shared" si="64"/>
        <v>34:35,3:4</v>
      </c>
      <c r="BJ142" s="120" t="str">
        <f t="shared" si="64"/>
        <v>27:28,3:4</v>
      </c>
      <c r="BK142" s="120" t="str">
        <f t="shared" si="64"/>
        <v>23:24,4:5</v>
      </c>
      <c r="BL142" s="120" t="str">
        <f t="shared" si="64"/>
        <v>24:25,4:5</v>
      </c>
      <c r="BM142" s="120" t="str">
        <f t="shared" si="64"/>
        <v>25:26,4:5</v>
      </c>
      <c r="BN142" s="120" t="str">
        <f t="shared" si="64"/>
        <v>26:27,4:5</v>
      </c>
      <c r="BO142" s="120" t="str">
        <f t="shared" si="64"/>
        <v>27:28,4:5</v>
      </c>
      <c r="BP142" s="120" t="str">
        <f t="shared" ref="BP142:DR142" si="65">IF(BP$141="-",":",TEXT(BP$141,"0")&amp;":"&amp;TEXT(BP$141+1,"0"))&amp;","&amp;TEXT(BP$140,"0")&amp;":"&amp;TEXT(BP$140+1,"0")</f>
        <v>28:29,4:5</v>
      </c>
      <c r="BQ142" s="120" t="str">
        <f t="shared" si="65"/>
        <v>29:30,4:5</v>
      </c>
      <c r="BR142" s="120" t="str">
        <f t="shared" si="65"/>
        <v>30:31,4:5</v>
      </c>
      <c r="BS142" s="120" t="str">
        <f t="shared" si="65"/>
        <v>12:13,4:5</v>
      </c>
      <c r="BT142" s="120" t="str">
        <f t="shared" si="65"/>
        <v>13:14,4:5</v>
      </c>
      <c r="BU142" s="120" t="str">
        <f t="shared" si="65"/>
        <v>27:28,4:5</v>
      </c>
      <c r="BV142" s="120" t="str">
        <f t="shared" si="65"/>
        <v>17:18,4:5</v>
      </c>
      <c r="BW142" s="120" t="str">
        <f t="shared" si="65"/>
        <v>26:27,4:5</v>
      </c>
      <c r="BX142" s="120" t="str">
        <f t="shared" si="65"/>
        <v>31:32,4:5</v>
      </c>
      <c r="BY142" s="120" t="str">
        <f t="shared" si="65"/>
        <v>4:5,4:5</v>
      </c>
      <c r="BZ142" s="120" t="str">
        <f t="shared" si="65"/>
        <v>:,5:6</v>
      </c>
      <c r="CA142" s="120" t="str">
        <f t="shared" si="65"/>
        <v>:,5:6</v>
      </c>
      <c r="CB142" s="120" t="str">
        <f t="shared" si="65"/>
        <v>:,5:6</v>
      </c>
      <c r="CC142" s="120" t="str">
        <f t="shared" si="65"/>
        <v>:,5:6</v>
      </c>
      <c r="CD142" s="120" t="str">
        <f t="shared" si="65"/>
        <v>:,5:6</v>
      </c>
      <c r="CE142" s="120" t="str">
        <f t="shared" si="65"/>
        <v>:,5:6</v>
      </c>
      <c r="CF142" s="120" t="str">
        <f t="shared" si="65"/>
        <v>:,5:6</v>
      </c>
      <c r="CG142" s="120" t="str">
        <f t="shared" si="65"/>
        <v>:,5:6</v>
      </c>
      <c r="CH142" s="120" t="str">
        <f t="shared" si="65"/>
        <v>:,5:6</v>
      </c>
      <c r="CI142" s="120" t="str">
        <f t="shared" si="65"/>
        <v>:,5:6</v>
      </c>
      <c r="CJ142" s="120" t="str">
        <f t="shared" si="65"/>
        <v>:,5:6</v>
      </c>
      <c r="CK142" s="120" t="str">
        <f t="shared" si="65"/>
        <v>:,5:6</v>
      </c>
      <c r="CL142" s="120" t="str">
        <f t="shared" si="65"/>
        <v>:,5:6</v>
      </c>
      <c r="CM142" s="120" t="str">
        <f t="shared" si="65"/>
        <v>:,5:6</v>
      </c>
      <c r="CN142" s="120" t="str">
        <f t="shared" si="65"/>
        <v>:,5:6</v>
      </c>
      <c r="CO142" s="120" t="str">
        <f t="shared" si="65"/>
        <v>:,6:7</v>
      </c>
      <c r="CP142" s="120" t="str">
        <f t="shared" si="65"/>
        <v>:,6:7</v>
      </c>
      <c r="CQ142" s="120" t="str">
        <f t="shared" si="65"/>
        <v>:,6:7</v>
      </c>
      <c r="CR142" s="120" t="str">
        <f t="shared" si="65"/>
        <v>:,6:7</v>
      </c>
      <c r="CS142" s="120" t="str">
        <f t="shared" si="65"/>
        <v>:,6:7</v>
      </c>
      <c r="CT142" s="120" t="str">
        <f t="shared" si="65"/>
        <v>:,6:7</v>
      </c>
      <c r="CU142" s="120" t="str">
        <f t="shared" si="65"/>
        <v>:,6:7</v>
      </c>
      <c r="CV142" s="120" t="str">
        <f t="shared" si="65"/>
        <v>:,6:7</v>
      </c>
      <c r="CW142" s="120" t="str">
        <f t="shared" si="65"/>
        <v>:,6:7</v>
      </c>
      <c r="CX142" s="120" t="str">
        <f t="shared" si="65"/>
        <v>:,6:7</v>
      </c>
      <c r="CY142" s="120" t="str">
        <f t="shared" si="65"/>
        <v>:,6:7</v>
      </c>
      <c r="CZ142" s="120" t="str">
        <f t="shared" si="65"/>
        <v>:,6:7</v>
      </c>
      <c r="DA142" s="120" t="str">
        <f t="shared" si="65"/>
        <v>:,6:7</v>
      </c>
      <c r="DB142" s="120" t="str">
        <f t="shared" si="65"/>
        <v>:,6:7</v>
      </c>
      <c r="DC142" s="120" t="str">
        <f t="shared" si="65"/>
        <v>:,6:7</v>
      </c>
      <c r="DD142" s="120" t="str">
        <f t="shared" si="65"/>
        <v>:,7:8</v>
      </c>
      <c r="DE142" s="120" t="str">
        <f t="shared" si="65"/>
        <v>:,7:8</v>
      </c>
      <c r="DF142" s="120" t="str">
        <f t="shared" si="65"/>
        <v>:,7:8</v>
      </c>
      <c r="DG142" s="120" t="str">
        <f t="shared" si="65"/>
        <v>:,7:8</v>
      </c>
      <c r="DH142" s="120" t="str">
        <f t="shared" si="65"/>
        <v>:,7:8</v>
      </c>
      <c r="DI142" s="120" t="str">
        <f t="shared" si="65"/>
        <v>:,7:8</v>
      </c>
      <c r="DJ142" s="120" t="str">
        <f t="shared" si="65"/>
        <v>:,7:8</v>
      </c>
      <c r="DK142" s="120" t="str">
        <f t="shared" si="65"/>
        <v>:,7:8</v>
      </c>
      <c r="DL142" s="120" t="str">
        <f t="shared" si="65"/>
        <v>:,7:8</v>
      </c>
      <c r="DM142" s="120" t="str">
        <f t="shared" si="65"/>
        <v>:,7:8</v>
      </c>
      <c r="DN142" s="120" t="str">
        <f t="shared" si="65"/>
        <v>:,7:8</v>
      </c>
      <c r="DO142" s="120" t="str">
        <f t="shared" si="65"/>
        <v>:,7:8</v>
      </c>
      <c r="DP142" s="120" t="str">
        <f t="shared" si="65"/>
        <v>:,7:8</v>
      </c>
      <c r="DQ142" s="120" t="str">
        <f t="shared" si="65"/>
        <v>:,7:8</v>
      </c>
      <c r="DR142" s="120" t="str">
        <f t="shared" si="65"/>
        <v>:,7:8</v>
      </c>
    </row>
    <row r="143" spans="1:192" outlineLevel="1">
      <c r="A143">
        <v>2</v>
      </c>
      <c r="B143" t="s">
        <v>922</v>
      </c>
      <c r="C143" s="148" t="str">
        <f t="shared" ref="C143:L146" si="66">INDEX(LMU_Data,(C$140*$A$140)+$A143,(d.Region-1)*15+C$139)</f>
        <v>-</v>
      </c>
      <c r="D143" s="148" t="str">
        <f t="shared" si="66"/>
        <v>-</v>
      </c>
      <c r="E143" s="148" t="str">
        <f t="shared" si="66"/>
        <v>-</v>
      </c>
      <c r="F143" s="148" t="str">
        <f t="shared" si="66"/>
        <v>-</v>
      </c>
      <c r="G143" s="148" t="str">
        <f t="shared" si="66"/>
        <v>-</v>
      </c>
      <c r="H143" s="148" t="str">
        <f t="shared" si="66"/>
        <v>-</v>
      </c>
      <c r="I143" s="148" t="str">
        <f t="shared" si="66"/>
        <v>-</v>
      </c>
      <c r="J143" s="148" t="str">
        <f t="shared" si="66"/>
        <v>-</v>
      </c>
      <c r="K143" s="148" t="str">
        <f t="shared" si="66"/>
        <v>-</v>
      </c>
      <c r="L143" s="148" t="str">
        <f t="shared" si="66"/>
        <v>-</v>
      </c>
      <c r="M143" s="148" t="str">
        <f t="shared" ref="M143:V146" si="67">INDEX(LMU_Data,(M$140*$A$140)+$A143,(d.Region-1)*15+M$139)</f>
        <v>-</v>
      </c>
      <c r="N143" s="148" t="str">
        <f t="shared" si="67"/>
        <v>-</v>
      </c>
      <c r="O143" s="148" t="str">
        <f t="shared" si="67"/>
        <v>-</v>
      </c>
      <c r="P143" s="148" t="str">
        <f t="shared" si="67"/>
        <v>-</v>
      </c>
      <c r="Q143" s="148" t="str">
        <f t="shared" si="67"/>
        <v>-</v>
      </c>
      <c r="R143" s="148" t="str">
        <f t="shared" si="67"/>
        <v>-</v>
      </c>
      <c r="S143" s="148" t="str">
        <f t="shared" si="67"/>
        <v>-</v>
      </c>
      <c r="T143" s="148" t="str">
        <f t="shared" si="67"/>
        <v>-</v>
      </c>
      <c r="U143" s="148" t="str">
        <f t="shared" si="67"/>
        <v>-</v>
      </c>
      <c r="V143" s="148" t="str">
        <f t="shared" si="67"/>
        <v>-</v>
      </c>
      <c r="W143" s="148" t="str">
        <f t="shared" ref="W143:AF146" si="68">INDEX(LMU_Data,(W$140*$A$140)+$A143,(d.Region-1)*15+W$139)</f>
        <v>-</v>
      </c>
      <c r="X143" s="148" t="str">
        <f t="shared" si="68"/>
        <v>-</v>
      </c>
      <c r="Y143" s="148" t="str">
        <f t="shared" si="68"/>
        <v>-</v>
      </c>
      <c r="Z143" s="148" t="str">
        <f t="shared" si="68"/>
        <v>-</v>
      </c>
      <c r="AA143" s="148" t="str">
        <f t="shared" si="68"/>
        <v>-</v>
      </c>
      <c r="AB143" s="148" t="str">
        <f t="shared" si="68"/>
        <v>-</v>
      </c>
      <c r="AC143" s="148" t="str">
        <f t="shared" si="68"/>
        <v>-</v>
      </c>
      <c r="AD143" s="148" t="str">
        <f t="shared" si="68"/>
        <v>-</v>
      </c>
      <c r="AE143" s="148" t="str">
        <f t="shared" si="68"/>
        <v>-</v>
      </c>
      <c r="AF143" s="148" t="str">
        <f t="shared" si="68"/>
        <v>-</v>
      </c>
      <c r="AG143" s="148">
        <f t="shared" ref="AG143:AP146" si="69">INDEX(LMU_Data,(AG$140*$A$140)+$A143,(d.Region-1)*15+AG$139)</f>
        <v>75</v>
      </c>
      <c r="AH143" s="148" t="str">
        <f t="shared" si="69"/>
        <v>-</v>
      </c>
      <c r="AI143" s="148" t="str">
        <f t="shared" si="69"/>
        <v>-</v>
      </c>
      <c r="AJ143" s="148" t="str">
        <f t="shared" si="69"/>
        <v>-</v>
      </c>
      <c r="AK143" s="148" t="str">
        <f t="shared" si="69"/>
        <v>-</v>
      </c>
      <c r="AL143" s="148" t="str">
        <f t="shared" si="69"/>
        <v>-</v>
      </c>
      <c r="AM143" s="148" t="str">
        <f t="shared" si="69"/>
        <v>-</v>
      </c>
      <c r="AN143" s="148" t="str">
        <f t="shared" si="69"/>
        <v>-</v>
      </c>
      <c r="AO143" s="148">
        <f t="shared" si="69"/>
        <v>37</v>
      </c>
      <c r="AP143" s="148">
        <f t="shared" si="69"/>
        <v>37</v>
      </c>
      <c r="AQ143" s="148" t="str">
        <f t="shared" ref="AQ143:AZ146" si="70">INDEX(LMU_Data,(AQ$140*$A$140)+$A143,(d.Region-1)*15+AQ$139)</f>
        <v>-</v>
      </c>
      <c r="AR143" s="148" t="str">
        <f t="shared" si="70"/>
        <v>-</v>
      </c>
      <c r="AS143" s="148" t="str">
        <f t="shared" si="70"/>
        <v>-</v>
      </c>
      <c r="AT143" s="148" t="str">
        <f t="shared" si="70"/>
        <v>-</v>
      </c>
      <c r="AU143" s="148" t="str">
        <f t="shared" si="70"/>
        <v>-</v>
      </c>
      <c r="AV143" s="148">
        <f t="shared" si="70"/>
        <v>50</v>
      </c>
      <c r="AW143" s="148">
        <f t="shared" si="70"/>
        <v>50</v>
      </c>
      <c r="AX143" s="148">
        <f t="shared" si="70"/>
        <v>50</v>
      </c>
      <c r="AY143" s="148">
        <f t="shared" si="70"/>
        <v>50</v>
      </c>
      <c r="AZ143" s="148">
        <f t="shared" si="70"/>
        <v>50</v>
      </c>
      <c r="BA143" s="148">
        <f t="shared" ref="BA143:BJ146" si="71">INDEX(LMU_Data,(BA$140*$A$140)+$A143,(d.Region-1)*15+BA$139)</f>
        <v>50</v>
      </c>
      <c r="BB143" s="148">
        <f t="shared" si="71"/>
        <v>50</v>
      </c>
      <c r="BC143" s="148">
        <f t="shared" si="71"/>
        <v>50</v>
      </c>
      <c r="BD143" s="148">
        <f t="shared" si="71"/>
        <v>413</v>
      </c>
      <c r="BE143" s="148">
        <f t="shared" si="71"/>
        <v>413</v>
      </c>
      <c r="BF143" s="148" t="str">
        <f t="shared" si="71"/>
        <v>-</v>
      </c>
      <c r="BG143" s="148" t="str">
        <f t="shared" si="71"/>
        <v>-</v>
      </c>
      <c r="BH143" s="148" t="str">
        <f t="shared" si="71"/>
        <v>-</v>
      </c>
      <c r="BI143" s="148" t="str">
        <f t="shared" si="71"/>
        <v>-</v>
      </c>
      <c r="BJ143" s="148" t="str">
        <f t="shared" si="71"/>
        <v>-</v>
      </c>
      <c r="BK143" s="148">
        <f t="shared" ref="BK143:BT146" si="72">INDEX(LMU_Data,(BK$140*$A$140)+$A143,(d.Region-1)*15+BK$139)</f>
        <v>6.9</v>
      </c>
      <c r="BL143" s="148">
        <f t="shared" si="72"/>
        <v>6.9</v>
      </c>
      <c r="BM143" s="148">
        <f t="shared" si="72"/>
        <v>6.9</v>
      </c>
      <c r="BN143" s="148">
        <f t="shared" si="72"/>
        <v>6.9</v>
      </c>
      <c r="BO143" s="148">
        <f t="shared" si="72"/>
        <v>6.9</v>
      </c>
      <c r="BP143" s="148">
        <f t="shared" si="72"/>
        <v>6.9</v>
      </c>
      <c r="BQ143" s="148">
        <f t="shared" si="72"/>
        <v>6.9</v>
      </c>
      <c r="BR143" s="148">
        <f t="shared" si="72"/>
        <v>6.9</v>
      </c>
      <c r="BS143" s="148">
        <f t="shared" si="72"/>
        <v>347</v>
      </c>
      <c r="BT143" s="148">
        <f t="shared" si="72"/>
        <v>347</v>
      </c>
      <c r="BU143" s="148" t="str">
        <f t="shared" ref="BU143:CD146" si="73">INDEX(LMU_Data,(BU$140*$A$140)+$A143,(d.Region-1)*15+BU$139)</f>
        <v>-</v>
      </c>
      <c r="BV143" s="148" t="str">
        <f t="shared" si="73"/>
        <v>-</v>
      </c>
      <c r="BW143" s="148" t="str">
        <f t="shared" si="73"/>
        <v>-</v>
      </c>
      <c r="BX143" s="148" t="str">
        <f t="shared" si="73"/>
        <v>-</v>
      </c>
      <c r="BY143" s="148" t="str">
        <f t="shared" si="73"/>
        <v>-</v>
      </c>
      <c r="BZ143" s="148" t="str">
        <f t="shared" si="73"/>
        <v>-</v>
      </c>
      <c r="CA143" s="148" t="str">
        <f t="shared" si="73"/>
        <v>-</v>
      </c>
      <c r="CB143" s="148" t="str">
        <f t="shared" si="73"/>
        <v>-</v>
      </c>
      <c r="CC143" s="148" t="str">
        <f t="shared" si="73"/>
        <v>-</v>
      </c>
      <c r="CD143" s="148" t="str">
        <f t="shared" si="73"/>
        <v>-</v>
      </c>
      <c r="CE143" s="148" t="str">
        <f t="shared" ref="CE143:CN146" si="74">INDEX(LMU_Data,(CE$140*$A$140)+$A143,(d.Region-1)*15+CE$139)</f>
        <v>-</v>
      </c>
      <c r="CF143" s="148" t="str">
        <f t="shared" si="74"/>
        <v>-</v>
      </c>
      <c r="CG143" s="148" t="str">
        <f t="shared" si="74"/>
        <v>-</v>
      </c>
      <c r="CH143" s="148" t="str">
        <f t="shared" si="74"/>
        <v>-</v>
      </c>
      <c r="CI143" s="148" t="str">
        <f t="shared" si="74"/>
        <v>-</v>
      </c>
      <c r="CJ143" s="148" t="str">
        <f t="shared" si="74"/>
        <v>-</v>
      </c>
      <c r="CK143" s="148" t="str">
        <f t="shared" si="74"/>
        <v>-</v>
      </c>
      <c r="CL143" s="148" t="str">
        <f t="shared" si="74"/>
        <v>-</v>
      </c>
      <c r="CM143" s="148" t="str">
        <f t="shared" si="74"/>
        <v>-</v>
      </c>
      <c r="CN143" s="148" t="str">
        <f t="shared" si="74"/>
        <v>-</v>
      </c>
      <c r="CO143" s="148" t="str">
        <f t="shared" ref="CO143:CX146" si="75">INDEX(LMU_Data,(CO$140*$A$140)+$A143,(d.Region-1)*15+CO$139)</f>
        <v>-</v>
      </c>
      <c r="CP143" s="148" t="str">
        <f t="shared" si="75"/>
        <v>-</v>
      </c>
      <c r="CQ143" s="148" t="str">
        <f t="shared" si="75"/>
        <v>-</v>
      </c>
      <c r="CR143" s="148" t="str">
        <f t="shared" si="75"/>
        <v>-</v>
      </c>
      <c r="CS143" s="148" t="str">
        <f t="shared" si="75"/>
        <v>-</v>
      </c>
      <c r="CT143" s="148" t="str">
        <f t="shared" si="75"/>
        <v>-</v>
      </c>
      <c r="CU143" s="148" t="str">
        <f t="shared" si="75"/>
        <v>-</v>
      </c>
      <c r="CV143" s="148" t="str">
        <f t="shared" si="75"/>
        <v>-</v>
      </c>
      <c r="CW143" s="148" t="str">
        <f t="shared" si="75"/>
        <v>-</v>
      </c>
      <c r="CX143" s="148" t="str">
        <f t="shared" si="75"/>
        <v>-</v>
      </c>
      <c r="CY143" s="148" t="str">
        <f t="shared" ref="CY143:DH146" si="76">INDEX(LMU_Data,(CY$140*$A$140)+$A143,(d.Region-1)*15+CY$139)</f>
        <v>-</v>
      </c>
      <c r="CZ143" s="148" t="str">
        <f t="shared" si="76"/>
        <v>-</v>
      </c>
      <c r="DA143" s="148" t="str">
        <f t="shared" si="76"/>
        <v>-</v>
      </c>
      <c r="DB143" s="148" t="str">
        <f t="shared" si="76"/>
        <v>-</v>
      </c>
      <c r="DC143" s="148" t="str">
        <f t="shared" si="76"/>
        <v>-</v>
      </c>
      <c r="DD143" s="148" t="str">
        <f t="shared" si="76"/>
        <v>-</v>
      </c>
      <c r="DE143" s="148" t="str">
        <f t="shared" si="76"/>
        <v>-</v>
      </c>
      <c r="DF143" s="148" t="str">
        <f t="shared" si="76"/>
        <v>-</v>
      </c>
      <c r="DG143" s="148" t="str">
        <f t="shared" si="76"/>
        <v>-</v>
      </c>
      <c r="DH143" s="148" t="str">
        <f t="shared" si="76"/>
        <v>-</v>
      </c>
      <c r="DI143" s="148" t="str">
        <f t="shared" ref="DI143:DR146" si="77">INDEX(LMU_Data,(DI$140*$A$140)+$A143,(d.Region-1)*15+DI$139)</f>
        <v>-</v>
      </c>
      <c r="DJ143" s="148" t="str">
        <f t="shared" si="77"/>
        <v>-</v>
      </c>
      <c r="DK143" s="148" t="str">
        <f t="shared" si="77"/>
        <v>-</v>
      </c>
      <c r="DL143" s="148" t="str">
        <f t="shared" si="77"/>
        <v>-</v>
      </c>
      <c r="DM143" s="148" t="str">
        <f t="shared" si="77"/>
        <v>-</v>
      </c>
      <c r="DN143" s="148" t="str">
        <f t="shared" si="77"/>
        <v>-</v>
      </c>
      <c r="DO143" s="148" t="str">
        <f t="shared" si="77"/>
        <v>-</v>
      </c>
      <c r="DP143" s="148" t="str">
        <f t="shared" si="77"/>
        <v>-</v>
      </c>
      <c r="DQ143" s="148" t="str">
        <f t="shared" si="77"/>
        <v>-</v>
      </c>
      <c r="DR143" s="148" t="str">
        <f t="shared" si="77"/>
        <v>-</v>
      </c>
    </row>
    <row r="144" spans="1:192" outlineLevel="1">
      <c r="A144">
        <v>3</v>
      </c>
      <c r="B144" t="s">
        <v>923</v>
      </c>
      <c r="C144" s="148" t="str">
        <f t="shared" si="66"/>
        <v>-</v>
      </c>
      <c r="D144" s="148" t="str">
        <f t="shared" si="66"/>
        <v>-</v>
      </c>
      <c r="E144" s="148" t="str">
        <f t="shared" si="66"/>
        <v>-</v>
      </c>
      <c r="F144" s="148" t="str">
        <f t="shared" si="66"/>
        <v>-</v>
      </c>
      <c r="G144" s="148" t="str">
        <f t="shared" si="66"/>
        <v>-</v>
      </c>
      <c r="H144" s="148" t="str">
        <f t="shared" si="66"/>
        <v>-</v>
      </c>
      <c r="I144" s="148" t="str">
        <f t="shared" si="66"/>
        <v>-</v>
      </c>
      <c r="J144" s="148" t="str">
        <f t="shared" si="66"/>
        <v>-</v>
      </c>
      <c r="K144" s="148" t="str">
        <f t="shared" si="66"/>
        <v>-</v>
      </c>
      <c r="L144" s="148" t="str">
        <f t="shared" si="66"/>
        <v>-</v>
      </c>
      <c r="M144" s="148" t="str">
        <f t="shared" si="67"/>
        <v>-</v>
      </c>
      <c r="N144" s="148" t="str">
        <f t="shared" si="67"/>
        <v>-</v>
      </c>
      <c r="O144" s="148" t="str">
        <f t="shared" si="67"/>
        <v>-</v>
      </c>
      <c r="P144" s="148" t="str">
        <f t="shared" si="67"/>
        <v>-</v>
      </c>
      <c r="Q144" s="148" t="str">
        <f t="shared" si="67"/>
        <v>-</v>
      </c>
      <c r="R144" s="148" t="str">
        <f t="shared" si="67"/>
        <v>-</v>
      </c>
      <c r="S144" s="148" t="str">
        <f t="shared" si="67"/>
        <v>-</v>
      </c>
      <c r="T144" s="148" t="str">
        <f t="shared" si="67"/>
        <v>-</v>
      </c>
      <c r="U144" s="148" t="str">
        <f t="shared" si="67"/>
        <v>-</v>
      </c>
      <c r="V144" s="148" t="str">
        <f t="shared" si="67"/>
        <v>-</v>
      </c>
      <c r="W144" s="148" t="str">
        <f t="shared" si="68"/>
        <v>-</v>
      </c>
      <c r="X144" s="148" t="str">
        <f t="shared" si="68"/>
        <v>-</v>
      </c>
      <c r="Y144" s="148" t="str">
        <f t="shared" si="68"/>
        <v>-</v>
      </c>
      <c r="Z144" s="148" t="str">
        <f t="shared" si="68"/>
        <v>-</v>
      </c>
      <c r="AA144" s="148" t="str">
        <f t="shared" si="68"/>
        <v>-</v>
      </c>
      <c r="AB144" s="148" t="str">
        <f t="shared" si="68"/>
        <v>-</v>
      </c>
      <c r="AC144" s="148" t="str">
        <f t="shared" si="68"/>
        <v>-</v>
      </c>
      <c r="AD144" s="148" t="str">
        <f t="shared" si="68"/>
        <v>-</v>
      </c>
      <c r="AE144" s="148" t="str">
        <f t="shared" si="68"/>
        <v>-</v>
      </c>
      <c r="AF144" s="148" t="str">
        <f t="shared" si="68"/>
        <v>-</v>
      </c>
      <c r="AG144" s="148">
        <f t="shared" si="69"/>
        <v>75</v>
      </c>
      <c r="AH144" s="148" t="str">
        <f t="shared" si="69"/>
        <v>-</v>
      </c>
      <c r="AI144" s="148" t="str">
        <f t="shared" si="69"/>
        <v>-</v>
      </c>
      <c r="AJ144" s="148" t="str">
        <f t="shared" si="69"/>
        <v>-</v>
      </c>
      <c r="AK144" s="148" t="str">
        <f t="shared" si="69"/>
        <v>-</v>
      </c>
      <c r="AL144" s="148" t="str">
        <f t="shared" si="69"/>
        <v>-</v>
      </c>
      <c r="AM144" s="148" t="str">
        <f t="shared" si="69"/>
        <v>-</v>
      </c>
      <c r="AN144" s="148" t="str">
        <f t="shared" si="69"/>
        <v>-</v>
      </c>
      <c r="AO144" s="148">
        <f t="shared" si="69"/>
        <v>37</v>
      </c>
      <c r="AP144" s="148">
        <f t="shared" si="69"/>
        <v>37</v>
      </c>
      <c r="AQ144" s="148" t="str">
        <f t="shared" si="70"/>
        <v>-</v>
      </c>
      <c r="AR144" s="148" t="str">
        <f t="shared" si="70"/>
        <v>-</v>
      </c>
      <c r="AS144" s="148" t="str">
        <f t="shared" si="70"/>
        <v>-</v>
      </c>
      <c r="AT144" s="148" t="str">
        <f t="shared" si="70"/>
        <v>-</v>
      </c>
      <c r="AU144" s="148" t="str">
        <f t="shared" si="70"/>
        <v>-</v>
      </c>
      <c r="AV144" s="148">
        <f t="shared" si="70"/>
        <v>50</v>
      </c>
      <c r="AW144" s="148">
        <f t="shared" si="70"/>
        <v>50</v>
      </c>
      <c r="AX144" s="148">
        <f t="shared" si="70"/>
        <v>50</v>
      </c>
      <c r="AY144" s="148">
        <f t="shared" si="70"/>
        <v>50</v>
      </c>
      <c r="AZ144" s="148">
        <f t="shared" si="70"/>
        <v>50</v>
      </c>
      <c r="BA144" s="148">
        <f t="shared" si="71"/>
        <v>50</v>
      </c>
      <c r="BB144" s="148">
        <f t="shared" si="71"/>
        <v>50</v>
      </c>
      <c r="BC144" s="148">
        <f t="shared" si="71"/>
        <v>50</v>
      </c>
      <c r="BD144" s="148">
        <f t="shared" si="71"/>
        <v>413</v>
      </c>
      <c r="BE144" s="148">
        <f t="shared" si="71"/>
        <v>413</v>
      </c>
      <c r="BF144" s="148" t="str">
        <f t="shared" si="71"/>
        <v>-</v>
      </c>
      <c r="BG144" s="148" t="str">
        <f t="shared" si="71"/>
        <v>-</v>
      </c>
      <c r="BH144" s="148" t="str">
        <f t="shared" si="71"/>
        <v>-</v>
      </c>
      <c r="BI144" s="148" t="str">
        <f t="shared" si="71"/>
        <v>-</v>
      </c>
      <c r="BJ144" s="148" t="str">
        <f t="shared" si="71"/>
        <v>-</v>
      </c>
      <c r="BK144" s="148">
        <f t="shared" si="72"/>
        <v>6.9</v>
      </c>
      <c r="BL144" s="148">
        <f t="shared" si="72"/>
        <v>6.9</v>
      </c>
      <c r="BM144" s="148">
        <f t="shared" si="72"/>
        <v>6.9</v>
      </c>
      <c r="BN144" s="148">
        <f t="shared" si="72"/>
        <v>6.9</v>
      </c>
      <c r="BO144" s="148">
        <f t="shared" si="72"/>
        <v>6.9</v>
      </c>
      <c r="BP144" s="148">
        <f t="shared" si="72"/>
        <v>6.9</v>
      </c>
      <c r="BQ144" s="148">
        <f t="shared" si="72"/>
        <v>6.9</v>
      </c>
      <c r="BR144" s="148">
        <f t="shared" si="72"/>
        <v>6.9</v>
      </c>
      <c r="BS144" s="148">
        <f t="shared" si="72"/>
        <v>347</v>
      </c>
      <c r="BT144" s="148">
        <f t="shared" si="72"/>
        <v>347</v>
      </c>
      <c r="BU144" s="148" t="str">
        <f t="shared" si="73"/>
        <v>-</v>
      </c>
      <c r="BV144" s="148" t="str">
        <f t="shared" si="73"/>
        <v>-</v>
      </c>
      <c r="BW144" s="148" t="str">
        <f t="shared" si="73"/>
        <v>-</v>
      </c>
      <c r="BX144" s="148" t="str">
        <f t="shared" si="73"/>
        <v>-</v>
      </c>
      <c r="BY144" s="148" t="str">
        <f t="shared" si="73"/>
        <v>-</v>
      </c>
      <c r="BZ144" s="148" t="str">
        <f t="shared" si="73"/>
        <v>-</v>
      </c>
      <c r="CA144" s="148" t="str">
        <f t="shared" si="73"/>
        <v>-</v>
      </c>
      <c r="CB144" s="148" t="str">
        <f t="shared" si="73"/>
        <v>-</v>
      </c>
      <c r="CC144" s="148" t="str">
        <f t="shared" si="73"/>
        <v>-</v>
      </c>
      <c r="CD144" s="148" t="str">
        <f t="shared" si="73"/>
        <v>-</v>
      </c>
      <c r="CE144" s="148" t="str">
        <f t="shared" si="74"/>
        <v>-</v>
      </c>
      <c r="CF144" s="148" t="str">
        <f t="shared" si="74"/>
        <v>-</v>
      </c>
      <c r="CG144" s="148" t="str">
        <f t="shared" si="74"/>
        <v>-</v>
      </c>
      <c r="CH144" s="148" t="str">
        <f t="shared" si="74"/>
        <v>-</v>
      </c>
      <c r="CI144" s="148" t="str">
        <f t="shared" si="74"/>
        <v>-</v>
      </c>
      <c r="CJ144" s="148" t="str">
        <f t="shared" si="74"/>
        <v>-</v>
      </c>
      <c r="CK144" s="148" t="str">
        <f t="shared" si="74"/>
        <v>-</v>
      </c>
      <c r="CL144" s="148" t="str">
        <f t="shared" si="74"/>
        <v>-</v>
      </c>
      <c r="CM144" s="148" t="str">
        <f t="shared" si="74"/>
        <v>-</v>
      </c>
      <c r="CN144" s="148" t="str">
        <f t="shared" si="74"/>
        <v>-</v>
      </c>
      <c r="CO144" s="148" t="str">
        <f t="shared" si="75"/>
        <v>-</v>
      </c>
      <c r="CP144" s="148" t="str">
        <f t="shared" si="75"/>
        <v>-</v>
      </c>
      <c r="CQ144" s="148" t="str">
        <f t="shared" si="75"/>
        <v>-</v>
      </c>
      <c r="CR144" s="148" t="str">
        <f t="shared" si="75"/>
        <v>-</v>
      </c>
      <c r="CS144" s="148" t="str">
        <f t="shared" si="75"/>
        <v>-</v>
      </c>
      <c r="CT144" s="148" t="str">
        <f t="shared" si="75"/>
        <v>-</v>
      </c>
      <c r="CU144" s="148" t="str">
        <f t="shared" si="75"/>
        <v>-</v>
      </c>
      <c r="CV144" s="148" t="str">
        <f t="shared" si="75"/>
        <v>-</v>
      </c>
      <c r="CW144" s="148" t="str">
        <f t="shared" si="75"/>
        <v>-</v>
      </c>
      <c r="CX144" s="148" t="str">
        <f t="shared" si="75"/>
        <v>-</v>
      </c>
      <c r="CY144" s="148" t="str">
        <f t="shared" si="76"/>
        <v>-</v>
      </c>
      <c r="CZ144" s="148" t="str">
        <f t="shared" si="76"/>
        <v>-</v>
      </c>
      <c r="DA144" s="148" t="str">
        <f t="shared" si="76"/>
        <v>-</v>
      </c>
      <c r="DB144" s="148" t="str">
        <f t="shared" si="76"/>
        <v>-</v>
      </c>
      <c r="DC144" s="148" t="str">
        <f t="shared" si="76"/>
        <v>-</v>
      </c>
      <c r="DD144" s="148" t="str">
        <f t="shared" si="76"/>
        <v>-</v>
      </c>
      <c r="DE144" s="148" t="str">
        <f t="shared" si="76"/>
        <v>-</v>
      </c>
      <c r="DF144" s="148" t="str">
        <f t="shared" si="76"/>
        <v>-</v>
      </c>
      <c r="DG144" s="148" t="str">
        <f t="shared" si="76"/>
        <v>-</v>
      </c>
      <c r="DH144" s="148" t="str">
        <f t="shared" si="76"/>
        <v>-</v>
      </c>
      <c r="DI144" s="148" t="str">
        <f t="shared" si="77"/>
        <v>-</v>
      </c>
      <c r="DJ144" s="148" t="str">
        <f t="shared" si="77"/>
        <v>-</v>
      </c>
      <c r="DK144" s="148" t="str">
        <f t="shared" si="77"/>
        <v>-</v>
      </c>
      <c r="DL144" s="148" t="str">
        <f t="shared" si="77"/>
        <v>-</v>
      </c>
      <c r="DM144" s="148" t="str">
        <f t="shared" si="77"/>
        <v>-</v>
      </c>
      <c r="DN144" s="148" t="str">
        <f t="shared" si="77"/>
        <v>-</v>
      </c>
      <c r="DO144" s="148" t="str">
        <f t="shared" si="77"/>
        <v>-</v>
      </c>
      <c r="DP144" s="148" t="str">
        <f t="shared" si="77"/>
        <v>-</v>
      </c>
      <c r="DQ144" s="148" t="str">
        <f t="shared" si="77"/>
        <v>-</v>
      </c>
      <c r="DR144" s="148" t="str">
        <f t="shared" si="77"/>
        <v>-</v>
      </c>
    </row>
    <row r="145" spans="1:122" outlineLevel="1">
      <c r="A145">
        <v>4</v>
      </c>
      <c r="B145" t="s">
        <v>924</v>
      </c>
      <c r="C145" s="148" t="str">
        <f t="shared" si="66"/>
        <v>-</v>
      </c>
      <c r="D145" s="148" t="str">
        <f t="shared" si="66"/>
        <v>-</v>
      </c>
      <c r="E145" s="148" t="str">
        <f t="shared" si="66"/>
        <v>-</v>
      </c>
      <c r="F145" s="148" t="str">
        <f t="shared" si="66"/>
        <v>-</v>
      </c>
      <c r="G145" s="148" t="str">
        <f t="shared" si="66"/>
        <v>-</v>
      </c>
      <c r="H145" s="148" t="str">
        <f t="shared" si="66"/>
        <v>-</v>
      </c>
      <c r="I145" s="148" t="str">
        <f t="shared" si="66"/>
        <v>-</v>
      </c>
      <c r="J145" s="148" t="str">
        <f t="shared" si="66"/>
        <v>-</v>
      </c>
      <c r="K145" s="148" t="str">
        <f t="shared" si="66"/>
        <v>-</v>
      </c>
      <c r="L145" s="148" t="str">
        <f t="shared" si="66"/>
        <v>-</v>
      </c>
      <c r="M145" s="148" t="str">
        <f t="shared" si="67"/>
        <v>-</v>
      </c>
      <c r="N145" s="148" t="str">
        <f t="shared" si="67"/>
        <v>-</v>
      </c>
      <c r="O145" s="148" t="str">
        <f t="shared" si="67"/>
        <v>-</v>
      </c>
      <c r="P145" s="148" t="str">
        <f t="shared" si="67"/>
        <v>-</v>
      </c>
      <c r="Q145" s="148" t="str">
        <f t="shared" si="67"/>
        <v>-</v>
      </c>
      <c r="R145" s="148" t="str">
        <f t="shared" si="67"/>
        <v>-</v>
      </c>
      <c r="S145" s="148" t="str">
        <f t="shared" si="67"/>
        <v>-</v>
      </c>
      <c r="T145" s="148" t="str">
        <f t="shared" si="67"/>
        <v>-</v>
      </c>
      <c r="U145" s="148" t="str">
        <f t="shared" si="67"/>
        <v>-</v>
      </c>
      <c r="V145" s="148" t="str">
        <f t="shared" si="67"/>
        <v>-</v>
      </c>
      <c r="W145" s="148" t="str">
        <f t="shared" si="68"/>
        <v>-</v>
      </c>
      <c r="X145" s="148" t="str">
        <f t="shared" si="68"/>
        <v>-</v>
      </c>
      <c r="Y145" s="148" t="str">
        <f t="shared" si="68"/>
        <v>-</v>
      </c>
      <c r="Z145" s="148" t="str">
        <f t="shared" si="68"/>
        <v>-</v>
      </c>
      <c r="AA145" s="148" t="str">
        <f t="shared" si="68"/>
        <v>-</v>
      </c>
      <c r="AB145" s="148" t="str">
        <f t="shared" si="68"/>
        <v>-</v>
      </c>
      <c r="AC145" s="148" t="str">
        <f t="shared" si="68"/>
        <v>-</v>
      </c>
      <c r="AD145" s="148" t="str">
        <f t="shared" si="68"/>
        <v>-</v>
      </c>
      <c r="AE145" s="148" t="str">
        <f t="shared" si="68"/>
        <v>-</v>
      </c>
      <c r="AF145" s="148" t="str">
        <f t="shared" si="68"/>
        <v>-</v>
      </c>
      <c r="AG145" s="148">
        <f t="shared" si="69"/>
        <v>75</v>
      </c>
      <c r="AH145" s="148" t="str">
        <f t="shared" si="69"/>
        <v>-</v>
      </c>
      <c r="AI145" s="148" t="str">
        <f t="shared" si="69"/>
        <v>-</v>
      </c>
      <c r="AJ145" s="148" t="str">
        <f t="shared" si="69"/>
        <v>-</v>
      </c>
      <c r="AK145" s="148" t="str">
        <f t="shared" si="69"/>
        <v>-</v>
      </c>
      <c r="AL145" s="148" t="str">
        <f t="shared" si="69"/>
        <v>-</v>
      </c>
      <c r="AM145" s="148" t="str">
        <f t="shared" si="69"/>
        <v>-</v>
      </c>
      <c r="AN145" s="148" t="str">
        <f t="shared" si="69"/>
        <v>-</v>
      </c>
      <c r="AO145" s="148">
        <f t="shared" si="69"/>
        <v>37</v>
      </c>
      <c r="AP145" s="148">
        <f t="shared" si="69"/>
        <v>37</v>
      </c>
      <c r="AQ145" s="148" t="str">
        <f t="shared" si="70"/>
        <v>-</v>
      </c>
      <c r="AR145" s="148" t="str">
        <f t="shared" si="70"/>
        <v>-</v>
      </c>
      <c r="AS145" s="148" t="str">
        <f t="shared" si="70"/>
        <v>-</v>
      </c>
      <c r="AT145" s="148" t="str">
        <f t="shared" si="70"/>
        <v>-</v>
      </c>
      <c r="AU145" s="148" t="str">
        <f t="shared" si="70"/>
        <v>-</v>
      </c>
      <c r="AV145" s="148">
        <f t="shared" si="70"/>
        <v>50</v>
      </c>
      <c r="AW145" s="148">
        <f t="shared" si="70"/>
        <v>50</v>
      </c>
      <c r="AX145" s="148">
        <f t="shared" si="70"/>
        <v>50</v>
      </c>
      <c r="AY145" s="148">
        <f t="shared" si="70"/>
        <v>50</v>
      </c>
      <c r="AZ145" s="148">
        <f t="shared" si="70"/>
        <v>50</v>
      </c>
      <c r="BA145" s="148">
        <f t="shared" si="71"/>
        <v>50</v>
      </c>
      <c r="BB145" s="148">
        <f t="shared" si="71"/>
        <v>50</v>
      </c>
      <c r="BC145" s="148">
        <f t="shared" si="71"/>
        <v>50</v>
      </c>
      <c r="BD145" s="148">
        <f t="shared" si="71"/>
        <v>413</v>
      </c>
      <c r="BE145" s="148">
        <f t="shared" si="71"/>
        <v>413</v>
      </c>
      <c r="BF145" s="148" t="str">
        <f t="shared" si="71"/>
        <v>-</v>
      </c>
      <c r="BG145" s="148" t="str">
        <f t="shared" si="71"/>
        <v>-</v>
      </c>
      <c r="BH145" s="148" t="str">
        <f t="shared" si="71"/>
        <v>-</v>
      </c>
      <c r="BI145" s="148" t="str">
        <f t="shared" si="71"/>
        <v>-</v>
      </c>
      <c r="BJ145" s="148" t="str">
        <f t="shared" si="71"/>
        <v>-</v>
      </c>
      <c r="BK145" s="148">
        <f t="shared" si="72"/>
        <v>6.9</v>
      </c>
      <c r="BL145" s="148">
        <f t="shared" si="72"/>
        <v>6.9</v>
      </c>
      <c r="BM145" s="148">
        <f t="shared" si="72"/>
        <v>6.9</v>
      </c>
      <c r="BN145" s="148">
        <f t="shared" si="72"/>
        <v>6.9</v>
      </c>
      <c r="BO145" s="148">
        <f t="shared" si="72"/>
        <v>6.9</v>
      </c>
      <c r="BP145" s="148">
        <f t="shared" si="72"/>
        <v>6.9</v>
      </c>
      <c r="BQ145" s="148">
        <f t="shared" si="72"/>
        <v>6.9</v>
      </c>
      <c r="BR145" s="148">
        <f t="shared" si="72"/>
        <v>6.9</v>
      </c>
      <c r="BS145" s="148">
        <f t="shared" si="72"/>
        <v>347</v>
      </c>
      <c r="BT145" s="148">
        <f t="shared" si="72"/>
        <v>347</v>
      </c>
      <c r="BU145" s="148" t="str">
        <f t="shared" si="73"/>
        <v>-</v>
      </c>
      <c r="BV145" s="148" t="str">
        <f t="shared" si="73"/>
        <v>-</v>
      </c>
      <c r="BW145" s="148" t="str">
        <f t="shared" si="73"/>
        <v>-</v>
      </c>
      <c r="BX145" s="148" t="str">
        <f t="shared" si="73"/>
        <v>-</v>
      </c>
      <c r="BY145" s="148" t="str">
        <f t="shared" si="73"/>
        <v>-</v>
      </c>
      <c r="BZ145" s="148" t="str">
        <f t="shared" si="73"/>
        <v>-</v>
      </c>
      <c r="CA145" s="148" t="str">
        <f t="shared" si="73"/>
        <v>-</v>
      </c>
      <c r="CB145" s="148" t="str">
        <f t="shared" si="73"/>
        <v>-</v>
      </c>
      <c r="CC145" s="148" t="str">
        <f t="shared" si="73"/>
        <v>-</v>
      </c>
      <c r="CD145" s="148" t="str">
        <f t="shared" si="73"/>
        <v>-</v>
      </c>
      <c r="CE145" s="148" t="str">
        <f t="shared" si="74"/>
        <v>-</v>
      </c>
      <c r="CF145" s="148" t="str">
        <f t="shared" si="74"/>
        <v>-</v>
      </c>
      <c r="CG145" s="148" t="str">
        <f t="shared" si="74"/>
        <v>-</v>
      </c>
      <c r="CH145" s="148" t="str">
        <f t="shared" si="74"/>
        <v>-</v>
      </c>
      <c r="CI145" s="148" t="str">
        <f t="shared" si="74"/>
        <v>-</v>
      </c>
      <c r="CJ145" s="148" t="str">
        <f t="shared" si="74"/>
        <v>-</v>
      </c>
      <c r="CK145" s="148" t="str">
        <f t="shared" si="74"/>
        <v>-</v>
      </c>
      <c r="CL145" s="148" t="str">
        <f t="shared" si="74"/>
        <v>-</v>
      </c>
      <c r="CM145" s="148" t="str">
        <f t="shared" si="74"/>
        <v>-</v>
      </c>
      <c r="CN145" s="148" t="str">
        <f t="shared" si="74"/>
        <v>-</v>
      </c>
      <c r="CO145" s="148" t="str">
        <f t="shared" si="75"/>
        <v>-</v>
      </c>
      <c r="CP145" s="148" t="str">
        <f t="shared" si="75"/>
        <v>-</v>
      </c>
      <c r="CQ145" s="148" t="str">
        <f t="shared" si="75"/>
        <v>-</v>
      </c>
      <c r="CR145" s="148" t="str">
        <f t="shared" si="75"/>
        <v>-</v>
      </c>
      <c r="CS145" s="148" t="str">
        <f t="shared" si="75"/>
        <v>-</v>
      </c>
      <c r="CT145" s="148" t="str">
        <f t="shared" si="75"/>
        <v>-</v>
      </c>
      <c r="CU145" s="148" t="str">
        <f t="shared" si="75"/>
        <v>-</v>
      </c>
      <c r="CV145" s="148" t="str">
        <f t="shared" si="75"/>
        <v>-</v>
      </c>
      <c r="CW145" s="148" t="str">
        <f t="shared" si="75"/>
        <v>-</v>
      </c>
      <c r="CX145" s="148" t="str">
        <f t="shared" si="75"/>
        <v>-</v>
      </c>
      <c r="CY145" s="148" t="str">
        <f t="shared" si="76"/>
        <v>-</v>
      </c>
      <c r="CZ145" s="148" t="str">
        <f t="shared" si="76"/>
        <v>-</v>
      </c>
      <c r="DA145" s="148" t="str">
        <f t="shared" si="76"/>
        <v>-</v>
      </c>
      <c r="DB145" s="148" t="str">
        <f t="shared" si="76"/>
        <v>-</v>
      </c>
      <c r="DC145" s="148" t="str">
        <f t="shared" si="76"/>
        <v>-</v>
      </c>
      <c r="DD145" s="148" t="str">
        <f t="shared" si="76"/>
        <v>-</v>
      </c>
      <c r="DE145" s="148" t="str">
        <f t="shared" si="76"/>
        <v>-</v>
      </c>
      <c r="DF145" s="148" t="str">
        <f t="shared" si="76"/>
        <v>-</v>
      </c>
      <c r="DG145" s="148" t="str">
        <f t="shared" si="76"/>
        <v>-</v>
      </c>
      <c r="DH145" s="148" t="str">
        <f t="shared" si="76"/>
        <v>-</v>
      </c>
      <c r="DI145" s="148" t="str">
        <f t="shared" si="77"/>
        <v>-</v>
      </c>
      <c r="DJ145" s="148" t="str">
        <f t="shared" si="77"/>
        <v>-</v>
      </c>
      <c r="DK145" s="148" t="str">
        <f t="shared" si="77"/>
        <v>-</v>
      </c>
      <c r="DL145" s="148" t="str">
        <f t="shared" si="77"/>
        <v>-</v>
      </c>
      <c r="DM145" s="148" t="str">
        <f t="shared" si="77"/>
        <v>-</v>
      </c>
      <c r="DN145" s="148" t="str">
        <f t="shared" si="77"/>
        <v>-</v>
      </c>
      <c r="DO145" s="148" t="str">
        <f t="shared" si="77"/>
        <v>-</v>
      </c>
      <c r="DP145" s="148" t="str">
        <f t="shared" si="77"/>
        <v>-</v>
      </c>
      <c r="DQ145" s="148" t="str">
        <f t="shared" si="77"/>
        <v>-</v>
      </c>
      <c r="DR145" s="148" t="str">
        <f t="shared" si="77"/>
        <v>-</v>
      </c>
    </row>
    <row r="146" spans="1:122" outlineLevel="1">
      <c r="A146">
        <v>5</v>
      </c>
      <c r="B146" t="s">
        <v>925</v>
      </c>
      <c r="C146" s="148" t="str">
        <f t="shared" si="66"/>
        <v>-</v>
      </c>
      <c r="D146" s="148" t="str">
        <f t="shared" si="66"/>
        <v>-</v>
      </c>
      <c r="E146" s="148" t="str">
        <f t="shared" si="66"/>
        <v>-</v>
      </c>
      <c r="F146" s="148" t="str">
        <f t="shared" si="66"/>
        <v>-</v>
      </c>
      <c r="G146" s="148" t="str">
        <f t="shared" si="66"/>
        <v>-</v>
      </c>
      <c r="H146" s="148" t="str">
        <f t="shared" si="66"/>
        <v>-</v>
      </c>
      <c r="I146" s="148" t="str">
        <f t="shared" si="66"/>
        <v>-</v>
      </c>
      <c r="J146" s="148" t="str">
        <f t="shared" si="66"/>
        <v>-</v>
      </c>
      <c r="K146" s="148" t="str">
        <f t="shared" si="66"/>
        <v>-</v>
      </c>
      <c r="L146" s="148" t="str">
        <f t="shared" si="66"/>
        <v>-</v>
      </c>
      <c r="M146" s="148" t="str">
        <f t="shared" si="67"/>
        <v>-</v>
      </c>
      <c r="N146" s="148" t="str">
        <f t="shared" si="67"/>
        <v>-</v>
      </c>
      <c r="O146" s="148" t="str">
        <f t="shared" si="67"/>
        <v>-</v>
      </c>
      <c r="P146" s="148" t="str">
        <f t="shared" si="67"/>
        <v>-</v>
      </c>
      <c r="Q146" s="148" t="str">
        <f t="shared" si="67"/>
        <v>-</v>
      </c>
      <c r="R146" s="148" t="str">
        <f t="shared" si="67"/>
        <v>-</v>
      </c>
      <c r="S146" s="148" t="str">
        <f t="shared" si="67"/>
        <v>-</v>
      </c>
      <c r="T146" s="148" t="str">
        <f t="shared" si="67"/>
        <v>-</v>
      </c>
      <c r="U146" s="148" t="str">
        <f t="shared" si="67"/>
        <v>-</v>
      </c>
      <c r="V146" s="148" t="str">
        <f t="shared" si="67"/>
        <v>-</v>
      </c>
      <c r="W146" s="148" t="str">
        <f t="shared" si="68"/>
        <v>-</v>
      </c>
      <c r="X146" s="148" t="str">
        <f t="shared" si="68"/>
        <v>-</v>
      </c>
      <c r="Y146" s="148" t="str">
        <f t="shared" si="68"/>
        <v>-</v>
      </c>
      <c r="Z146" s="148" t="str">
        <f t="shared" si="68"/>
        <v>-</v>
      </c>
      <c r="AA146" s="148" t="str">
        <f t="shared" si="68"/>
        <v>-</v>
      </c>
      <c r="AB146" s="148" t="str">
        <f t="shared" si="68"/>
        <v>-</v>
      </c>
      <c r="AC146" s="148" t="str">
        <f t="shared" si="68"/>
        <v>-</v>
      </c>
      <c r="AD146" s="148" t="str">
        <f t="shared" si="68"/>
        <v>-</v>
      </c>
      <c r="AE146" s="148" t="str">
        <f t="shared" si="68"/>
        <v>-</v>
      </c>
      <c r="AF146" s="148" t="str">
        <f t="shared" si="68"/>
        <v>-</v>
      </c>
      <c r="AG146" s="148">
        <f t="shared" si="69"/>
        <v>75</v>
      </c>
      <c r="AH146" s="148" t="str">
        <f t="shared" si="69"/>
        <v>-</v>
      </c>
      <c r="AI146" s="148" t="str">
        <f t="shared" si="69"/>
        <v>-</v>
      </c>
      <c r="AJ146" s="148" t="str">
        <f t="shared" si="69"/>
        <v>-</v>
      </c>
      <c r="AK146" s="148" t="str">
        <f t="shared" si="69"/>
        <v>-</v>
      </c>
      <c r="AL146" s="148" t="str">
        <f t="shared" si="69"/>
        <v>-</v>
      </c>
      <c r="AM146" s="148" t="str">
        <f t="shared" si="69"/>
        <v>-</v>
      </c>
      <c r="AN146" s="148" t="str">
        <f t="shared" si="69"/>
        <v>-</v>
      </c>
      <c r="AO146" s="148">
        <f t="shared" si="69"/>
        <v>37</v>
      </c>
      <c r="AP146" s="148">
        <f t="shared" si="69"/>
        <v>37</v>
      </c>
      <c r="AQ146" s="148" t="str">
        <f t="shared" si="70"/>
        <v>-</v>
      </c>
      <c r="AR146" s="148" t="str">
        <f t="shared" si="70"/>
        <v>-</v>
      </c>
      <c r="AS146" s="148" t="str">
        <f t="shared" si="70"/>
        <v>-</v>
      </c>
      <c r="AT146" s="148" t="str">
        <f t="shared" si="70"/>
        <v>-</v>
      </c>
      <c r="AU146" s="148" t="str">
        <f t="shared" si="70"/>
        <v>-</v>
      </c>
      <c r="AV146" s="148">
        <f t="shared" si="70"/>
        <v>50</v>
      </c>
      <c r="AW146" s="148">
        <f t="shared" si="70"/>
        <v>50</v>
      </c>
      <c r="AX146" s="148">
        <f t="shared" si="70"/>
        <v>50</v>
      </c>
      <c r="AY146" s="148">
        <f t="shared" si="70"/>
        <v>50</v>
      </c>
      <c r="AZ146" s="148">
        <f t="shared" si="70"/>
        <v>50</v>
      </c>
      <c r="BA146" s="148">
        <f t="shared" si="71"/>
        <v>50</v>
      </c>
      <c r="BB146" s="148">
        <f t="shared" si="71"/>
        <v>50</v>
      </c>
      <c r="BC146" s="148">
        <f t="shared" si="71"/>
        <v>50</v>
      </c>
      <c r="BD146" s="148">
        <f t="shared" si="71"/>
        <v>413</v>
      </c>
      <c r="BE146" s="148">
        <f t="shared" si="71"/>
        <v>413</v>
      </c>
      <c r="BF146" s="148" t="str">
        <f t="shared" si="71"/>
        <v>-</v>
      </c>
      <c r="BG146" s="148" t="str">
        <f t="shared" si="71"/>
        <v>-</v>
      </c>
      <c r="BH146" s="148" t="str">
        <f t="shared" si="71"/>
        <v>-</v>
      </c>
      <c r="BI146" s="148" t="str">
        <f t="shared" si="71"/>
        <v>-</v>
      </c>
      <c r="BJ146" s="148" t="str">
        <f t="shared" si="71"/>
        <v>-</v>
      </c>
      <c r="BK146" s="148">
        <f t="shared" si="72"/>
        <v>6.9</v>
      </c>
      <c r="BL146" s="148">
        <f t="shared" si="72"/>
        <v>6.9</v>
      </c>
      <c r="BM146" s="148">
        <f t="shared" si="72"/>
        <v>6.9</v>
      </c>
      <c r="BN146" s="148">
        <f t="shared" si="72"/>
        <v>6.9</v>
      </c>
      <c r="BO146" s="148">
        <f t="shared" si="72"/>
        <v>6.9</v>
      </c>
      <c r="BP146" s="148">
        <f t="shared" si="72"/>
        <v>6.9</v>
      </c>
      <c r="BQ146" s="148">
        <f t="shared" si="72"/>
        <v>6.9</v>
      </c>
      <c r="BR146" s="148">
        <f t="shared" si="72"/>
        <v>6.9</v>
      </c>
      <c r="BS146" s="148">
        <f t="shared" si="72"/>
        <v>347</v>
      </c>
      <c r="BT146" s="148">
        <f t="shared" si="72"/>
        <v>347</v>
      </c>
      <c r="BU146" s="148" t="str">
        <f t="shared" si="73"/>
        <v>-</v>
      </c>
      <c r="BV146" s="148" t="str">
        <f t="shared" si="73"/>
        <v>-</v>
      </c>
      <c r="BW146" s="148" t="str">
        <f t="shared" si="73"/>
        <v>-</v>
      </c>
      <c r="BX146" s="148" t="str">
        <f t="shared" si="73"/>
        <v>-</v>
      </c>
      <c r="BY146" s="148" t="str">
        <f t="shared" si="73"/>
        <v>-</v>
      </c>
      <c r="BZ146" s="148" t="str">
        <f t="shared" si="73"/>
        <v>-</v>
      </c>
      <c r="CA146" s="148" t="str">
        <f t="shared" si="73"/>
        <v>-</v>
      </c>
      <c r="CB146" s="148" t="str">
        <f t="shared" si="73"/>
        <v>-</v>
      </c>
      <c r="CC146" s="148" t="str">
        <f t="shared" si="73"/>
        <v>-</v>
      </c>
      <c r="CD146" s="148" t="str">
        <f t="shared" si="73"/>
        <v>-</v>
      </c>
      <c r="CE146" s="148" t="str">
        <f t="shared" si="74"/>
        <v>-</v>
      </c>
      <c r="CF146" s="148" t="str">
        <f t="shared" si="74"/>
        <v>-</v>
      </c>
      <c r="CG146" s="148" t="str">
        <f t="shared" si="74"/>
        <v>-</v>
      </c>
      <c r="CH146" s="148" t="str">
        <f t="shared" si="74"/>
        <v>-</v>
      </c>
      <c r="CI146" s="148" t="str">
        <f t="shared" si="74"/>
        <v>-</v>
      </c>
      <c r="CJ146" s="148" t="str">
        <f t="shared" si="74"/>
        <v>-</v>
      </c>
      <c r="CK146" s="148" t="str">
        <f t="shared" si="74"/>
        <v>-</v>
      </c>
      <c r="CL146" s="148" t="str">
        <f t="shared" si="74"/>
        <v>-</v>
      </c>
      <c r="CM146" s="148" t="str">
        <f t="shared" si="74"/>
        <v>-</v>
      </c>
      <c r="CN146" s="148" t="str">
        <f t="shared" si="74"/>
        <v>-</v>
      </c>
      <c r="CO146" s="148" t="str">
        <f t="shared" si="75"/>
        <v>-</v>
      </c>
      <c r="CP146" s="148" t="str">
        <f t="shared" si="75"/>
        <v>-</v>
      </c>
      <c r="CQ146" s="148" t="str">
        <f t="shared" si="75"/>
        <v>-</v>
      </c>
      <c r="CR146" s="148" t="str">
        <f t="shared" si="75"/>
        <v>-</v>
      </c>
      <c r="CS146" s="148" t="str">
        <f t="shared" si="75"/>
        <v>-</v>
      </c>
      <c r="CT146" s="148" t="str">
        <f t="shared" si="75"/>
        <v>-</v>
      </c>
      <c r="CU146" s="148" t="str">
        <f t="shared" si="75"/>
        <v>-</v>
      </c>
      <c r="CV146" s="148" t="str">
        <f t="shared" si="75"/>
        <v>-</v>
      </c>
      <c r="CW146" s="148" t="str">
        <f t="shared" si="75"/>
        <v>-</v>
      </c>
      <c r="CX146" s="148" t="str">
        <f t="shared" si="75"/>
        <v>-</v>
      </c>
      <c r="CY146" s="148" t="str">
        <f t="shared" si="76"/>
        <v>-</v>
      </c>
      <c r="CZ146" s="148" t="str">
        <f t="shared" si="76"/>
        <v>-</v>
      </c>
      <c r="DA146" s="148" t="str">
        <f t="shared" si="76"/>
        <v>-</v>
      </c>
      <c r="DB146" s="148" t="str">
        <f t="shared" si="76"/>
        <v>-</v>
      </c>
      <c r="DC146" s="148" t="str">
        <f t="shared" si="76"/>
        <v>-</v>
      </c>
      <c r="DD146" s="148" t="str">
        <f t="shared" si="76"/>
        <v>-</v>
      </c>
      <c r="DE146" s="148" t="str">
        <f t="shared" si="76"/>
        <v>-</v>
      </c>
      <c r="DF146" s="148" t="str">
        <f t="shared" si="76"/>
        <v>-</v>
      </c>
      <c r="DG146" s="148" t="str">
        <f t="shared" si="76"/>
        <v>-</v>
      </c>
      <c r="DH146" s="148" t="str">
        <f t="shared" si="76"/>
        <v>-</v>
      </c>
      <c r="DI146" s="148" t="str">
        <f t="shared" si="77"/>
        <v>-</v>
      </c>
      <c r="DJ146" s="148" t="str">
        <f t="shared" si="77"/>
        <v>-</v>
      </c>
      <c r="DK146" s="148" t="str">
        <f t="shared" si="77"/>
        <v>-</v>
      </c>
      <c r="DL146" s="148" t="str">
        <f t="shared" si="77"/>
        <v>-</v>
      </c>
      <c r="DM146" s="148" t="str">
        <f t="shared" si="77"/>
        <v>-</v>
      </c>
      <c r="DN146" s="148" t="str">
        <f t="shared" si="77"/>
        <v>-</v>
      </c>
      <c r="DO146" s="148" t="str">
        <f t="shared" si="77"/>
        <v>-</v>
      </c>
      <c r="DP146" s="148" t="str">
        <f t="shared" si="77"/>
        <v>-</v>
      </c>
      <c r="DQ146" s="148" t="str">
        <f t="shared" si="77"/>
        <v>-</v>
      </c>
      <c r="DR146" s="148" t="str">
        <f t="shared" si="77"/>
        <v>-</v>
      </c>
    </row>
    <row r="147" spans="1:122" outlineLevel="1"/>
    <row r="148" spans="1:122" ht="17.25" outlineLevel="1">
      <c r="B148" s="16" t="s">
        <v>926</v>
      </c>
      <c r="C148" s="146" t="s">
        <v>637</v>
      </c>
      <c r="D148" s="146"/>
      <c r="E148" s="146"/>
      <c r="F148" s="146"/>
      <c r="G148" s="146"/>
      <c r="H148" s="146"/>
      <c r="I148" s="146"/>
      <c r="J148" s="146"/>
      <c r="K148" s="146"/>
      <c r="L148" s="146"/>
      <c r="M148" s="146"/>
      <c r="N148" s="146"/>
      <c r="O148" s="146"/>
      <c r="P148" s="146"/>
      <c r="Q148" s="146"/>
      <c r="R148" s="146" t="s">
        <v>638</v>
      </c>
      <c r="S148" s="146"/>
      <c r="T148" s="146"/>
      <c r="U148" s="146"/>
      <c r="V148" s="146"/>
      <c r="W148" s="146"/>
      <c r="X148" s="146"/>
      <c r="Y148" s="146"/>
      <c r="Z148" s="146"/>
      <c r="AA148" s="146"/>
      <c r="AB148" s="146"/>
      <c r="AC148" s="146"/>
      <c r="AD148" s="146"/>
      <c r="AE148" s="146"/>
      <c r="AF148" s="146"/>
      <c r="AG148" s="146" t="s">
        <v>678</v>
      </c>
      <c r="AH148" s="147"/>
      <c r="AI148" s="147"/>
      <c r="AJ148" s="147"/>
      <c r="AK148" s="147"/>
      <c r="AL148" s="147"/>
      <c r="AM148" s="147"/>
      <c r="AN148" s="147"/>
      <c r="AO148" s="147"/>
      <c r="AP148" s="147"/>
      <c r="AQ148" s="147"/>
      <c r="AR148" s="147"/>
      <c r="AS148" s="147"/>
      <c r="AT148" s="147"/>
      <c r="AU148" s="147"/>
    </row>
    <row r="149" spans="1:122" outlineLevel="1">
      <c r="B149" s="32" t="s">
        <v>927</v>
      </c>
      <c r="C149" s="35" t="s">
        <v>34</v>
      </c>
      <c r="D149" s="35" t="s">
        <v>34</v>
      </c>
      <c r="E149" s="35" t="s">
        <v>34</v>
      </c>
      <c r="F149" s="35" t="s">
        <v>34</v>
      </c>
      <c r="G149" s="35" t="s">
        <v>34</v>
      </c>
      <c r="H149" s="35" t="s">
        <v>34</v>
      </c>
      <c r="I149" s="35" t="s">
        <v>34</v>
      </c>
      <c r="J149" s="35" t="s">
        <v>34</v>
      </c>
      <c r="K149" s="35" t="s">
        <v>34</v>
      </c>
      <c r="L149" s="35" t="s">
        <v>34</v>
      </c>
      <c r="M149" s="35" t="s">
        <v>34</v>
      </c>
      <c r="N149" s="35" t="s">
        <v>34</v>
      </c>
      <c r="O149" s="35" t="s">
        <v>34</v>
      </c>
      <c r="P149" s="35" t="s">
        <v>34</v>
      </c>
      <c r="Q149" s="35" t="s">
        <v>34</v>
      </c>
      <c r="R149" s="35" t="s">
        <v>34</v>
      </c>
      <c r="S149" s="35" t="s">
        <v>34</v>
      </c>
      <c r="T149" s="35" t="s">
        <v>34</v>
      </c>
      <c r="U149" s="35" t="s">
        <v>34</v>
      </c>
      <c r="V149" s="35" t="s">
        <v>34</v>
      </c>
      <c r="W149" s="35" t="s">
        <v>34</v>
      </c>
      <c r="X149" s="35" t="s">
        <v>34</v>
      </c>
      <c r="Y149" s="35" t="s">
        <v>34</v>
      </c>
      <c r="Z149" s="35" t="s">
        <v>34</v>
      </c>
      <c r="AA149" s="35" t="s">
        <v>34</v>
      </c>
      <c r="AB149" s="35" t="s">
        <v>34</v>
      </c>
      <c r="AC149" s="35" t="s">
        <v>34</v>
      </c>
      <c r="AD149" s="35" t="s">
        <v>34</v>
      </c>
      <c r="AE149" s="35" t="s">
        <v>34</v>
      </c>
      <c r="AF149" s="35" t="s">
        <v>34</v>
      </c>
      <c r="AG149" s="35" t="s">
        <v>34</v>
      </c>
      <c r="AH149" s="35" t="s">
        <v>34</v>
      </c>
      <c r="AI149" s="35" t="s">
        <v>34</v>
      </c>
      <c r="AJ149" s="35" t="s">
        <v>34</v>
      </c>
      <c r="AK149" s="35" t="s">
        <v>34</v>
      </c>
      <c r="AL149" s="35" t="s">
        <v>34</v>
      </c>
      <c r="AM149" s="35" t="s">
        <v>34</v>
      </c>
      <c r="AN149" s="35" t="s">
        <v>34</v>
      </c>
      <c r="AO149" s="35" t="s">
        <v>34</v>
      </c>
      <c r="AP149" s="35" t="s">
        <v>34</v>
      </c>
      <c r="AQ149" s="35" t="s">
        <v>34</v>
      </c>
      <c r="AR149" s="35" t="s">
        <v>34</v>
      </c>
      <c r="AS149" s="35" t="s">
        <v>34</v>
      </c>
      <c r="AT149" s="35" t="s">
        <v>34</v>
      </c>
      <c r="AU149" s="35" t="s">
        <v>34</v>
      </c>
    </row>
    <row r="150" spans="1:122" outlineLevel="1">
      <c r="B150" s="32" t="s">
        <v>928</v>
      </c>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c r="AE150" s="35"/>
      <c r="AF150" s="35"/>
      <c r="AG150" s="35"/>
      <c r="AH150" s="35"/>
      <c r="AI150" s="35"/>
      <c r="AJ150" s="35"/>
      <c r="AK150" s="35"/>
      <c r="AL150" s="35"/>
      <c r="AM150" s="35"/>
      <c r="AN150" s="35"/>
      <c r="AO150" s="35"/>
      <c r="AP150" s="35"/>
      <c r="AQ150" s="35"/>
      <c r="AR150" s="35"/>
      <c r="AS150" s="35"/>
      <c r="AT150" s="35"/>
      <c r="AU150" s="35"/>
    </row>
    <row r="151" spans="1:122" outlineLevel="1">
      <c r="B151" s="32" t="s">
        <v>929</v>
      </c>
      <c r="C151" s="34">
        <f>C150</f>
        <v>0</v>
      </c>
      <c r="D151" s="34">
        <f t="shared" ref="D151:R153" si="78">D150</f>
        <v>0</v>
      </c>
      <c r="E151" s="34">
        <f t="shared" si="78"/>
        <v>0</v>
      </c>
      <c r="F151" s="34">
        <f t="shared" si="78"/>
        <v>0</v>
      </c>
      <c r="G151" s="34">
        <f t="shared" si="78"/>
        <v>0</v>
      </c>
      <c r="H151" s="34">
        <f t="shared" si="78"/>
        <v>0</v>
      </c>
      <c r="I151" s="34">
        <f t="shared" si="78"/>
        <v>0</v>
      </c>
      <c r="J151" s="34">
        <f t="shared" si="78"/>
        <v>0</v>
      </c>
      <c r="K151" s="34">
        <f t="shared" si="78"/>
        <v>0</v>
      </c>
      <c r="L151" s="34">
        <f t="shared" si="78"/>
        <v>0</v>
      </c>
      <c r="M151" s="34">
        <f t="shared" si="78"/>
        <v>0</v>
      </c>
      <c r="N151" s="34">
        <f t="shared" si="78"/>
        <v>0</v>
      </c>
      <c r="O151" s="34">
        <f t="shared" si="78"/>
        <v>0</v>
      </c>
      <c r="P151" s="34">
        <f t="shared" si="78"/>
        <v>0</v>
      </c>
      <c r="Q151" s="34">
        <f t="shared" si="78"/>
        <v>0</v>
      </c>
      <c r="R151" s="34">
        <f>R150</f>
        <v>0</v>
      </c>
      <c r="S151" s="34">
        <f t="shared" ref="S151:AG153" si="79">S150</f>
        <v>0</v>
      </c>
      <c r="T151" s="34">
        <f t="shared" si="79"/>
        <v>0</v>
      </c>
      <c r="U151" s="34">
        <f t="shared" si="79"/>
        <v>0</v>
      </c>
      <c r="V151" s="34">
        <f t="shared" si="79"/>
        <v>0</v>
      </c>
      <c r="W151" s="34">
        <f t="shared" si="79"/>
        <v>0</v>
      </c>
      <c r="X151" s="34">
        <f t="shared" si="79"/>
        <v>0</v>
      </c>
      <c r="Y151" s="34">
        <f t="shared" si="79"/>
        <v>0</v>
      </c>
      <c r="Z151" s="34">
        <f t="shared" si="79"/>
        <v>0</v>
      </c>
      <c r="AA151" s="34">
        <f t="shared" si="79"/>
        <v>0</v>
      </c>
      <c r="AB151" s="34">
        <f t="shared" si="79"/>
        <v>0</v>
      </c>
      <c r="AC151" s="34">
        <f t="shared" si="79"/>
        <v>0</v>
      </c>
      <c r="AD151" s="34">
        <f t="shared" si="79"/>
        <v>0</v>
      </c>
      <c r="AE151" s="34">
        <f t="shared" si="79"/>
        <v>0</v>
      </c>
      <c r="AF151" s="34">
        <f t="shared" si="79"/>
        <v>0</v>
      </c>
      <c r="AG151" s="34">
        <f>AG150</f>
        <v>0</v>
      </c>
      <c r="AH151" s="34">
        <f t="shared" ref="AH151:AU153" si="80">AH150</f>
        <v>0</v>
      </c>
      <c r="AI151" s="34">
        <f t="shared" si="80"/>
        <v>0</v>
      </c>
      <c r="AJ151" s="34">
        <f t="shared" si="80"/>
        <v>0</v>
      </c>
      <c r="AK151" s="34">
        <f t="shared" si="80"/>
        <v>0</v>
      </c>
      <c r="AL151" s="34">
        <f t="shared" si="80"/>
        <v>0</v>
      </c>
      <c r="AM151" s="34">
        <f t="shared" si="80"/>
        <v>0</v>
      </c>
      <c r="AN151" s="34">
        <f t="shared" si="80"/>
        <v>0</v>
      </c>
      <c r="AO151" s="34">
        <f t="shared" si="80"/>
        <v>0</v>
      </c>
      <c r="AP151" s="34">
        <f t="shared" si="80"/>
        <v>0</v>
      </c>
      <c r="AQ151" s="34">
        <f t="shared" si="80"/>
        <v>0</v>
      </c>
      <c r="AR151" s="34">
        <f t="shared" si="80"/>
        <v>0</v>
      </c>
      <c r="AS151" s="34">
        <f t="shared" si="80"/>
        <v>0</v>
      </c>
      <c r="AT151" s="34">
        <f t="shared" si="80"/>
        <v>0</v>
      </c>
      <c r="AU151" s="34">
        <f t="shared" si="80"/>
        <v>0</v>
      </c>
    </row>
    <row r="152" spans="1:122" outlineLevel="1">
      <c r="B152" s="32" t="s">
        <v>930</v>
      </c>
      <c r="C152" s="34">
        <f t="shared" ref="C152:C153" si="81">C151</f>
        <v>0</v>
      </c>
      <c r="D152" s="34">
        <f t="shared" si="78"/>
        <v>0</v>
      </c>
      <c r="E152" s="34">
        <f t="shared" si="78"/>
        <v>0</v>
      </c>
      <c r="F152" s="34">
        <f t="shared" si="78"/>
        <v>0</v>
      </c>
      <c r="G152" s="34">
        <f t="shared" si="78"/>
        <v>0</v>
      </c>
      <c r="H152" s="34">
        <f t="shared" si="78"/>
        <v>0</v>
      </c>
      <c r="I152" s="34">
        <f t="shared" si="78"/>
        <v>0</v>
      </c>
      <c r="J152" s="34">
        <f t="shared" si="78"/>
        <v>0</v>
      </c>
      <c r="K152" s="34">
        <f t="shared" si="78"/>
        <v>0</v>
      </c>
      <c r="L152" s="34">
        <f t="shared" si="78"/>
        <v>0</v>
      </c>
      <c r="M152" s="34">
        <f t="shared" si="78"/>
        <v>0</v>
      </c>
      <c r="N152" s="34">
        <f t="shared" si="78"/>
        <v>0</v>
      </c>
      <c r="O152" s="34">
        <f t="shared" si="78"/>
        <v>0</v>
      </c>
      <c r="P152" s="34">
        <f t="shared" si="78"/>
        <v>0</v>
      </c>
      <c r="Q152" s="34">
        <f t="shared" si="78"/>
        <v>0</v>
      </c>
      <c r="R152" s="34">
        <f t="shared" si="78"/>
        <v>0</v>
      </c>
      <c r="S152" s="34">
        <f t="shared" si="79"/>
        <v>0</v>
      </c>
      <c r="T152" s="34">
        <f t="shared" si="79"/>
        <v>0</v>
      </c>
      <c r="U152" s="34">
        <f t="shared" si="79"/>
        <v>0</v>
      </c>
      <c r="V152" s="34">
        <f t="shared" si="79"/>
        <v>0</v>
      </c>
      <c r="W152" s="34">
        <f t="shared" si="79"/>
        <v>0</v>
      </c>
      <c r="X152" s="34">
        <f t="shared" si="79"/>
        <v>0</v>
      </c>
      <c r="Y152" s="34">
        <f t="shared" si="79"/>
        <v>0</v>
      </c>
      <c r="Z152" s="34">
        <f t="shared" si="79"/>
        <v>0</v>
      </c>
      <c r="AA152" s="34">
        <f t="shared" si="79"/>
        <v>0</v>
      </c>
      <c r="AB152" s="34">
        <f t="shared" si="79"/>
        <v>0</v>
      </c>
      <c r="AC152" s="34">
        <f t="shared" si="79"/>
        <v>0</v>
      </c>
      <c r="AD152" s="34">
        <f t="shared" si="79"/>
        <v>0</v>
      </c>
      <c r="AE152" s="34">
        <f t="shared" si="79"/>
        <v>0</v>
      </c>
      <c r="AF152" s="34">
        <f t="shared" si="79"/>
        <v>0</v>
      </c>
      <c r="AG152" s="34">
        <f t="shared" si="79"/>
        <v>0</v>
      </c>
      <c r="AH152" s="34">
        <f t="shared" si="80"/>
        <v>0</v>
      </c>
      <c r="AI152" s="34">
        <f t="shared" si="80"/>
        <v>0</v>
      </c>
      <c r="AJ152" s="34">
        <f t="shared" si="80"/>
        <v>0</v>
      </c>
      <c r="AK152" s="34">
        <f t="shared" si="80"/>
        <v>0</v>
      </c>
      <c r="AL152" s="34">
        <f t="shared" si="80"/>
        <v>0</v>
      </c>
      <c r="AM152" s="34">
        <f t="shared" si="80"/>
        <v>0</v>
      </c>
      <c r="AN152" s="34">
        <f t="shared" si="80"/>
        <v>0</v>
      </c>
      <c r="AO152" s="34">
        <f t="shared" si="80"/>
        <v>0</v>
      </c>
      <c r="AP152" s="34">
        <f t="shared" si="80"/>
        <v>0</v>
      </c>
      <c r="AQ152" s="34">
        <f t="shared" si="80"/>
        <v>0</v>
      </c>
      <c r="AR152" s="34">
        <f t="shared" si="80"/>
        <v>0</v>
      </c>
      <c r="AS152" s="34">
        <f t="shared" si="80"/>
        <v>0</v>
      </c>
      <c r="AT152" s="34">
        <f t="shared" si="80"/>
        <v>0</v>
      </c>
      <c r="AU152" s="34">
        <f t="shared" si="80"/>
        <v>0</v>
      </c>
    </row>
    <row r="153" spans="1:122" outlineLevel="1">
      <c r="B153" s="32" t="s">
        <v>931</v>
      </c>
      <c r="C153" s="34">
        <f t="shared" si="81"/>
        <v>0</v>
      </c>
      <c r="D153" s="34">
        <f t="shared" si="78"/>
        <v>0</v>
      </c>
      <c r="E153" s="34">
        <f t="shared" si="78"/>
        <v>0</v>
      </c>
      <c r="F153" s="34">
        <f t="shared" si="78"/>
        <v>0</v>
      </c>
      <c r="G153" s="34">
        <f t="shared" si="78"/>
        <v>0</v>
      </c>
      <c r="H153" s="34">
        <f t="shared" si="78"/>
        <v>0</v>
      </c>
      <c r="I153" s="34">
        <f t="shared" si="78"/>
        <v>0</v>
      </c>
      <c r="J153" s="34">
        <f t="shared" si="78"/>
        <v>0</v>
      </c>
      <c r="K153" s="34">
        <f t="shared" si="78"/>
        <v>0</v>
      </c>
      <c r="L153" s="34">
        <f t="shared" si="78"/>
        <v>0</v>
      </c>
      <c r="M153" s="34">
        <f t="shared" si="78"/>
        <v>0</v>
      </c>
      <c r="N153" s="34">
        <f t="shared" si="78"/>
        <v>0</v>
      </c>
      <c r="O153" s="34">
        <f t="shared" si="78"/>
        <v>0</v>
      </c>
      <c r="P153" s="34">
        <f t="shared" si="78"/>
        <v>0</v>
      </c>
      <c r="Q153" s="34">
        <f t="shared" si="78"/>
        <v>0</v>
      </c>
      <c r="R153" s="34">
        <f t="shared" si="78"/>
        <v>0</v>
      </c>
      <c r="S153" s="34">
        <f t="shared" si="79"/>
        <v>0</v>
      </c>
      <c r="T153" s="34">
        <f t="shared" si="79"/>
        <v>0</v>
      </c>
      <c r="U153" s="34">
        <f t="shared" si="79"/>
        <v>0</v>
      </c>
      <c r="V153" s="34">
        <f t="shared" si="79"/>
        <v>0</v>
      </c>
      <c r="W153" s="34">
        <f t="shared" si="79"/>
        <v>0</v>
      </c>
      <c r="X153" s="34">
        <f t="shared" si="79"/>
        <v>0</v>
      </c>
      <c r="Y153" s="34">
        <f t="shared" si="79"/>
        <v>0</v>
      </c>
      <c r="Z153" s="34">
        <f t="shared" si="79"/>
        <v>0</v>
      </c>
      <c r="AA153" s="34">
        <f t="shared" si="79"/>
        <v>0</v>
      </c>
      <c r="AB153" s="34">
        <f t="shared" si="79"/>
        <v>0</v>
      </c>
      <c r="AC153" s="34">
        <f t="shared" si="79"/>
        <v>0</v>
      </c>
      <c r="AD153" s="34">
        <f t="shared" si="79"/>
        <v>0</v>
      </c>
      <c r="AE153" s="34">
        <f t="shared" si="79"/>
        <v>0</v>
      </c>
      <c r="AF153" s="34">
        <f t="shared" si="79"/>
        <v>0</v>
      </c>
      <c r="AG153" s="34">
        <f t="shared" si="79"/>
        <v>0</v>
      </c>
      <c r="AH153" s="34">
        <f t="shared" si="80"/>
        <v>0</v>
      </c>
      <c r="AI153" s="34">
        <f t="shared" si="80"/>
        <v>0</v>
      </c>
      <c r="AJ153" s="34">
        <f t="shared" si="80"/>
        <v>0</v>
      </c>
      <c r="AK153" s="34">
        <f t="shared" si="80"/>
        <v>0</v>
      </c>
      <c r="AL153" s="34">
        <f t="shared" si="80"/>
        <v>0</v>
      </c>
      <c r="AM153" s="34">
        <f t="shared" si="80"/>
        <v>0</v>
      </c>
      <c r="AN153" s="34">
        <f t="shared" si="80"/>
        <v>0</v>
      </c>
      <c r="AO153" s="34">
        <f t="shared" si="80"/>
        <v>0</v>
      </c>
      <c r="AP153" s="34">
        <f t="shared" si="80"/>
        <v>0</v>
      </c>
      <c r="AQ153" s="34">
        <f t="shared" si="80"/>
        <v>0</v>
      </c>
      <c r="AR153" s="34">
        <f t="shared" si="80"/>
        <v>0</v>
      </c>
      <c r="AS153" s="34">
        <f t="shared" si="80"/>
        <v>0</v>
      </c>
      <c r="AT153" s="34">
        <f t="shared" si="80"/>
        <v>0</v>
      </c>
      <c r="AU153" s="34">
        <f t="shared" si="80"/>
        <v>0</v>
      </c>
    </row>
    <row r="154" spans="1:122" outlineLevel="1">
      <c r="B154" s="32" t="s">
        <v>927</v>
      </c>
      <c r="C154" s="35" t="s">
        <v>34</v>
      </c>
      <c r="D154" s="35" t="s">
        <v>34</v>
      </c>
      <c r="E154" s="35" t="s">
        <v>34</v>
      </c>
      <c r="F154" s="35" t="s">
        <v>34</v>
      </c>
      <c r="G154" s="35" t="s">
        <v>34</v>
      </c>
      <c r="H154" s="35" t="s">
        <v>34</v>
      </c>
      <c r="I154" s="35" t="s">
        <v>34</v>
      </c>
      <c r="J154" s="35" t="s">
        <v>34</v>
      </c>
      <c r="K154" s="35" t="s">
        <v>34</v>
      </c>
      <c r="L154" s="35" t="s">
        <v>34</v>
      </c>
      <c r="M154" s="35" t="s">
        <v>34</v>
      </c>
      <c r="N154" s="35" t="s">
        <v>34</v>
      </c>
      <c r="O154" s="35" t="s">
        <v>34</v>
      </c>
      <c r="P154" s="35" t="s">
        <v>34</v>
      </c>
      <c r="Q154" s="35" t="s">
        <v>34</v>
      </c>
      <c r="R154" s="35" t="s">
        <v>34</v>
      </c>
      <c r="S154" s="35" t="s">
        <v>34</v>
      </c>
      <c r="T154" s="35" t="s">
        <v>34</v>
      </c>
      <c r="U154" s="35" t="s">
        <v>34</v>
      </c>
      <c r="V154" s="35" t="s">
        <v>34</v>
      </c>
      <c r="W154" s="35" t="s">
        <v>34</v>
      </c>
      <c r="X154" s="35" t="s">
        <v>34</v>
      </c>
      <c r="Y154" s="35" t="s">
        <v>34</v>
      </c>
      <c r="Z154" s="35" t="s">
        <v>34</v>
      </c>
      <c r="AA154" s="35" t="s">
        <v>34</v>
      </c>
      <c r="AB154" s="35" t="s">
        <v>34</v>
      </c>
      <c r="AC154" s="35" t="s">
        <v>34</v>
      </c>
      <c r="AD154" s="35" t="s">
        <v>34</v>
      </c>
      <c r="AE154" s="35" t="s">
        <v>34</v>
      </c>
      <c r="AF154" s="35" t="s">
        <v>34</v>
      </c>
      <c r="AG154" s="35" t="s">
        <v>34</v>
      </c>
      <c r="AH154" s="35" t="s">
        <v>34</v>
      </c>
      <c r="AI154" s="35" t="s">
        <v>34</v>
      </c>
      <c r="AJ154" s="35" t="s">
        <v>34</v>
      </c>
      <c r="AK154" s="35" t="s">
        <v>34</v>
      </c>
      <c r="AL154" s="35" t="s">
        <v>34</v>
      </c>
      <c r="AM154" s="35" t="s">
        <v>34</v>
      </c>
      <c r="AN154" s="35" t="s">
        <v>34</v>
      </c>
      <c r="AO154" s="35" t="s">
        <v>34</v>
      </c>
      <c r="AP154" s="35" t="s">
        <v>34</v>
      </c>
      <c r="AQ154" s="35" t="s">
        <v>34</v>
      </c>
      <c r="AR154" s="35" t="s">
        <v>34</v>
      </c>
      <c r="AS154" s="35" t="s">
        <v>34</v>
      </c>
      <c r="AT154" s="35" t="s">
        <v>34</v>
      </c>
      <c r="AU154" s="35" t="s">
        <v>34</v>
      </c>
    </row>
    <row r="155" spans="1:122" outlineLevel="1">
      <c r="B155" s="32" t="s">
        <v>934</v>
      </c>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c r="AE155" s="35"/>
      <c r="AF155" s="35"/>
      <c r="AG155" s="35"/>
      <c r="AH155" s="35"/>
      <c r="AI155" s="35"/>
      <c r="AJ155" s="35"/>
      <c r="AK155" s="35"/>
      <c r="AL155" s="35"/>
      <c r="AM155" s="35"/>
      <c r="AN155" s="35"/>
      <c r="AO155" s="35"/>
      <c r="AP155" s="35"/>
      <c r="AQ155" s="35"/>
      <c r="AR155" s="35"/>
      <c r="AS155" s="35"/>
      <c r="AT155" s="35"/>
      <c r="AU155" s="35"/>
    </row>
    <row r="156" spans="1:122" outlineLevel="1">
      <c r="B156" s="32" t="s">
        <v>929</v>
      </c>
      <c r="C156" s="34">
        <f t="shared" ref="C156:R158" si="82">C155</f>
        <v>0</v>
      </c>
      <c r="D156" s="34">
        <f t="shared" si="82"/>
        <v>0</v>
      </c>
      <c r="E156" s="34">
        <f t="shared" si="82"/>
        <v>0</v>
      </c>
      <c r="F156" s="34">
        <f t="shared" si="82"/>
        <v>0</v>
      </c>
      <c r="G156" s="34">
        <f t="shared" si="82"/>
        <v>0</v>
      </c>
      <c r="H156" s="34">
        <f t="shared" si="82"/>
        <v>0</v>
      </c>
      <c r="I156" s="34">
        <f t="shared" si="82"/>
        <v>0</v>
      </c>
      <c r="J156" s="34">
        <f t="shared" si="82"/>
        <v>0</v>
      </c>
      <c r="K156" s="34">
        <f t="shared" si="82"/>
        <v>0</v>
      </c>
      <c r="L156" s="34">
        <f t="shared" si="82"/>
        <v>0</v>
      </c>
      <c r="M156" s="34">
        <f t="shared" si="82"/>
        <v>0</v>
      </c>
      <c r="N156" s="34">
        <f t="shared" si="82"/>
        <v>0</v>
      </c>
      <c r="O156" s="34">
        <f t="shared" si="82"/>
        <v>0</v>
      </c>
      <c r="P156" s="34">
        <f t="shared" si="82"/>
        <v>0</v>
      </c>
      <c r="Q156" s="34">
        <f t="shared" si="82"/>
        <v>0</v>
      </c>
      <c r="R156" s="34">
        <f t="shared" si="82"/>
        <v>0</v>
      </c>
      <c r="S156" s="34">
        <f t="shared" ref="S156:AH158" si="83">S155</f>
        <v>0</v>
      </c>
      <c r="T156" s="34">
        <f t="shared" si="83"/>
        <v>0</v>
      </c>
      <c r="U156" s="34">
        <f t="shared" si="83"/>
        <v>0</v>
      </c>
      <c r="V156" s="34">
        <f t="shared" si="83"/>
        <v>0</v>
      </c>
      <c r="W156" s="34">
        <f t="shared" si="83"/>
        <v>0</v>
      </c>
      <c r="X156" s="34">
        <f t="shared" si="83"/>
        <v>0</v>
      </c>
      <c r="Y156" s="34">
        <f t="shared" si="83"/>
        <v>0</v>
      </c>
      <c r="Z156" s="34">
        <f t="shared" si="83"/>
        <v>0</v>
      </c>
      <c r="AA156" s="34">
        <f t="shared" si="83"/>
        <v>0</v>
      </c>
      <c r="AB156" s="34">
        <f t="shared" si="83"/>
        <v>0</v>
      </c>
      <c r="AC156" s="34">
        <f t="shared" si="83"/>
        <v>0</v>
      </c>
      <c r="AD156" s="34">
        <f t="shared" si="83"/>
        <v>0</v>
      </c>
      <c r="AE156" s="34">
        <f t="shared" si="83"/>
        <v>0</v>
      </c>
      <c r="AF156" s="34">
        <f t="shared" si="83"/>
        <v>0</v>
      </c>
      <c r="AG156" s="34">
        <f t="shared" si="83"/>
        <v>0</v>
      </c>
      <c r="AH156" s="34">
        <f t="shared" si="83"/>
        <v>0</v>
      </c>
      <c r="AI156" s="34">
        <f t="shared" ref="AI156:AU158" si="84">AI155</f>
        <v>0</v>
      </c>
      <c r="AJ156" s="34">
        <f t="shared" si="84"/>
        <v>0</v>
      </c>
      <c r="AK156" s="34">
        <f t="shared" si="84"/>
        <v>0</v>
      </c>
      <c r="AL156" s="34">
        <f t="shared" si="84"/>
        <v>0</v>
      </c>
      <c r="AM156" s="34">
        <f t="shared" si="84"/>
        <v>0</v>
      </c>
      <c r="AN156" s="34">
        <f t="shared" si="84"/>
        <v>0</v>
      </c>
      <c r="AO156" s="34">
        <f t="shared" si="84"/>
        <v>0</v>
      </c>
      <c r="AP156" s="34">
        <f t="shared" si="84"/>
        <v>0</v>
      </c>
      <c r="AQ156" s="34">
        <f t="shared" si="84"/>
        <v>0</v>
      </c>
      <c r="AR156" s="34">
        <f t="shared" si="84"/>
        <v>0</v>
      </c>
      <c r="AS156" s="34">
        <f t="shared" si="84"/>
        <v>0</v>
      </c>
      <c r="AT156" s="34">
        <f t="shared" si="84"/>
        <v>0</v>
      </c>
      <c r="AU156" s="34">
        <f t="shared" si="84"/>
        <v>0</v>
      </c>
    </row>
    <row r="157" spans="1:122" outlineLevel="1">
      <c r="B157" s="32" t="s">
        <v>930</v>
      </c>
      <c r="C157" s="34">
        <f t="shared" si="82"/>
        <v>0</v>
      </c>
      <c r="D157" s="34">
        <f t="shared" si="82"/>
        <v>0</v>
      </c>
      <c r="E157" s="34">
        <f t="shared" si="82"/>
        <v>0</v>
      </c>
      <c r="F157" s="34">
        <f t="shared" si="82"/>
        <v>0</v>
      </c>
      <c r="G157" s="34">
        <f t="shared" si="82"/>
        <v>0</v>
      </c>
      <c r="H157" s="34">
        <f t="shared" si="82"/>
        <v>0</v>
      </c>
      <c r="I157" s="34">
        <f t="shared" si="82"/>
        <v>0</v>
      </c>
      <c r="J157" s="34">
        <f t="shared" si="82"/>
        <v>0</v>
      </c>
      <c r="K157" s="34">
        <f t="shared" si="82"/>
        <v>0</v>
      </c>
      <c r="L157" s="34">
        <f t="shared" si="82"/>
        <v>0</v>
      </c>
      <c r="M157" s="34">
        <f t="shared" si="82"/>
        <v>0</v>
      </c>
      <c r="N157" s="34">
        <f t="shared" si="82"/>
        <v>0</v>
      </c>
      <c r="O157" s="34">
        <f t="shared" si="82"/>
        <v>0</v>
      </c>
      <c r="P157" s="34">
        <f t="shared" si="82"/>
        <v>0</v>
      </c>
      <c r="Q157" s="34">
        <f t="shared" si="82"/>
        <v>0</v>
      </c>
      <c r="R157" s="34">
        <f t="shared" si="82"/>
        <v>0</v>
      </c>
      <c r="S157" s="34">
        <f t="shared" si="83"/>
        <v>0</v>
      </c>
      <c r="T157" s="34">
        <f t="shared" si="83"/>
        <v>0</v>
      </c>
      <c r="U157" s="34">
        <f t="shared" si="83"/>
        <v>0</v>
      </c>
      <c r="V157" s="34">
        <f t="shared" si="83"/>
        <v>0</v>
      </c>
      <c r="W157" s="34">
        <f t="shared" si="83"/>
        <v>0</v>
      </c>
      <c r="X157" s="34">
        <f t="shared" si="83"/>
        <v>0</v>
      </c>
      <c r="Y157" s="34">
        <f t="shared" si="83"/>
        <v>0</v>
      </c>
      <c r="Z157" s="34">
        <f t="shared" si="83"/>
        <v>0</v>
      </c>
      <c r="AA157" s="34">
        <f t="shared" si="83"/>
        <v>0</v>
      </c>
      <c r="AB157" s="34">
        <f t="shared" si="83"/>
        <v>0</v>
      </c>
      <c r="AC157" s="34">
        <f t="shared" si="83"/>
        <v>0</v>
      </c>
      <c r="AD157" s="34">
        <f t="shared" si="83"/>
        <v>0</v>
      </c>
      <c r="AE157" s="34">
        <f t="shared" si="83"/>
        <v>0</v>
      </c>
      <c r="AF157" s="34">
        <f t="shared" si="83"/>
        <v>0</v>
      </c>
      <c r="AG157" s="34">
        <f t="shared" si="83"/>
        <v>0</v>
      </c>
      <c r="AH157" s="34">
        <f t="shared" si="83"/>
        <v>0</v>
      </c>
      <c r="AI157" s="34">
        <f t="shared" si="84"/>
        <v>0</v>
      </c>
      <c r="AJ157" s="34">
        <f t="shared" si="84"/>
        <v>0</v>
      </c>
      <c r="AK157" s="34">
        <f t="shared" si="84"/>
        <v>0</v>
      </c>
      <c r="AL157" s="34">
        <f t="shared" si="84"/>
        <v>0</v>
      </c>
      <c r="AM157" s="34">
        <f t="shared" si="84"/>
        <v>0</v>
      </c>
      <c r="AN157" s="34">
        <f t="shared" si="84"/>
        <v>0</v>
      </c>
      <c r="AO157" s="34">
        <f t="shared" si="84"/>
        <v>0</v>
      </c>
      <c r="AP157" s="34">
        <f t="shared" si="84"/>
        <v>0</v>
      </c>
      <c r="AQ157" s="34">
        <f t="shared" si="84"/>
        <v>0</v>
      </c>
      <c r="AR157" s="34">
        <f t="shared" si="84"/>
        <v>0</v>
      </c>
      <c r="AS157" s="34">
        <f t="shared" si="84"/>
        <v>0</v>
      </c>
      <c r="AT157" s="34">
        <f t="shared" si="84"/>
        <v>0</v>
      </c>
      <c r="AU157" s="34">
        <f t="shared" si="84"/>
        <v>0</v>
      </c>
    </row>
    <row r="158" spans="1:122" outlineLevel="1">
      <c r="B158" s="32" t="s">
        <v>931</v>
      </c>
      <c r="C158" s="34">
        <f t="shared" si="82"/>
        <v>0</v>
      </c>
      <c r="D158" s="34">
        <f t="shared" si="82"/>
        <v>0</v>
      </c>
      <c r="E158" s="34">
        <f t="shared" si="82"/>
        <v>0</v>
      </c>
      <c r="F158" s="34">
        <f t="shared" si="82"/>
        <v>0</v>
      </c>
      <c r="G158" s="34">
        <f t="shared" si="82"/>
        <v>0</v>
      </c>
      <c r="H158" s="34">
        <f t="shared" si="82"/>
        <v>0</v>
      </c>
      <c r="I158" s="34">
        <f t="shared" si="82"/>
        <v>0</v>
      </c>
      <c r="J158" s="34">
        <f t="shared" si="82"/>
        <v>0</v>
      </c>
      <c r="K158" s="34">
        <f t="shared" si="82"/>
        <v>0</v>
      </c>
      <c r="L158" s="34">
        <f t="shared" si="82"/>
        <v>0</v>
      </c>
      <c r="M158" s="34">
        <f t="shared" si="82"/>
        <v>0</v>
      </c>
      <c r="N158" s="34">
        <f t="shared" si="82"/>
        <v>0</v>
      </c>
      <c r="O158" s="34">
        <f t="shared" si="82"/>
        <v>0</v>
      </c>
      <c r="P158" s="34">
        <f t="shared" si="82"/>
        <v>0</v>
      </c>
      <c r="Q158" s="34">
        <f t="shared" si="82"/>
        <v>0</v>
      </c>
      <c r="R158" s="34">
        <f t="shared" si="82"/>
        <v>0</v>
      </c>
      <c r="S158" s="34">
        <f t="shared" si="83"/>
        <v>0</v>
      </c>
      <c r="T158" s="34">
        <f t="shared" si="83"/>
        <v>0</v>
      </c>
      <c r="U158" s="34">
        <f t="shared" si="83"/>
        <v>0</v>
      </c>
      <c r="V158" s="34">
        <f t="shared" si="83"/>
        <v>0</v>
      </c>
      <c r="W158" s="34">
        <f t="shared" si="83"/>
        <v>0</v>
      </c>
      <c r="X158" s="34">
        <f t="shared" si="83"/>
        <v>0</v>
      </c>
      <c r="Y158" s="34">
        <f t="shared" si="83"/>
        <v>0</v>
      </c>
      <c r="Z158" s="34">
        <f t="shared" si="83"/>
        <v>0</v>
      </c>
      <c r="AA158" s="34">
        <f t="shared" si="83"/>
        <v>0</v>
      </c>
      <c r="AB158" s="34">
        <f t="shared" si="83"/>
        <v>0</v>
      </c>
      <c r="AC158" s="34">
        <f t="shared" si="83"/>
        <v>0</v>
      </c>
      <c r="AD158" s="34">
        <f t="shared" si="83"/>
        <v>0</v>
      </c>
      <c r="AE158" s="34">
        <f t="shared" si="83"/>
        <v>0</v>
      </c>
      <c r="AF158" s="34">
        <f t="shared" si="83"/>
        <v>0</v>
      </c>
      <c r="AG158" s="34">
        <f t="shared" si="83"/>
        <v>0</v>
      </c>
      <c r="AH158" s="34">
        <f t="shared" si="83"/>
        <v>0</v>
      </c>
      <c r="AI158" s="34">
        <f t="shared" si="84"/>
        <v>0</v>
      </c>
      <c r="AJ158" s="34">
        <f t="shared" si="84"/>
        <v>0</v>
      </c>
      <c r="AK158" s="34">
        <f t="shared" si="84"/>
        <v>0</v>
      </c>
      <c r="AL158" s="34">
        <f t="shared" si="84"/>
        <v>0</v>
      </c>
      <c r="AM158" s="34">
        <f t="shared" si="84"/>
        <v>0</v>
      </c>
      <c r="AN158" s="34">
        <f t="shared" si="84"/>
        <v>0</v>
      </c>
      <c r="AO158" s="34">
        <f t="shared" si="84"/>
        <v>0</v>
      </c>
      <c r="AP158" s="34">
        <f t="shared" si="84"/>
        <v>0</v>
      </c>
      <c r="AQ158" s="34">
        <f t="shared" si="84"/>
        <v>0</v>
      </c>
      <c r="AR158" s="34">
        <f t="shared" si="84"/>
        <v>0</v>
      </c>
      <c r="AS158" s="34">
        <f t="shared" si="84"/>
        <v>0</v>
      </c>
      <c r="AT158" s="34">
        <f t="shared" si="84"/>
        <v>0</v>
      </c>
      <c r="AU158" s="34">
        <f t="shared" si="84"/>
        <v>0</v>
      </c>
    </row>
    <row r="159" spans="1:122" outlineLevel="1">
      <c r="B159" s="32" t="s">
        <v>927</v>
      </c>
      <c r="C159" s="35" t="s">
        <v>34</v>
      </c>
      <c r="D159" s="35" t="s">
        <v>34</v>
      </c>
      <c r="E159" s="35" t="s">
        <v>34</v>
      </c>
      <c r="F159" s="35" t="s">
        <v>34</v>
      </c>
      <c r="G159" s="35" t="s">
        <v>34</v>
      </c>
      <c r="H159" s="35" t="s">
        <v>34</v>
      </c>
      <c r="I159" s="35" t="s">
        <v>34</v>
      </c>
      <c r="J159" s="35" t="s">
        <v>34</v>
      </c>
      <c r="K159" s="35" t="s">
        <v>34</v>
      </c>
      <c r="L159" s="35" t="s">
        <v>34</v>
      </c>
      <c r="M159" s="35" t="s">
        <v>34</v>
      </c>
      <c r="N159" s="35" t="s">
        <v>34</v>
      </c>
      <c r="O159" s="35" t="s">
        <v>34</v>
      </c>
      <c r="P159" s="35" t="s">
        <v>34</v>
      </c>
      <c r="Q159" s="35" t="s">
        <v>34</v>
      </c>
      <c r="R159" s="35">
        <v>1</v>
      </c>
      <c r="S159" s="35">
        <v>2</v>
      </c>
      <c r="T159" s="35">
        <v>3</v>
      </c>
      <c r="U159" s="35">
        <v>4</v>
      </c>
      <c r="V159" s="35">
        <v>5</v>
      </c>
      <c r="W159" s="35">
        <v>6</v>
      </c>
      <c r="X159" s="35">
        <v>7</v>
      </c>
      <c r="Y159" s="35">
        <v>8</v>
      </c>
      <c r="Z159" s="35">
        <v>9</v>
      </c>
      <c r="AA159" s="35">
        <v>10</v>
      </c>
      <c r="AB159" s="35">
        <v>11</v>
      </c>
      <c r="AC159" s="35">
        <v>12</v>
      </c>
      <c r="AD159" s="35">
        <v>13</v>
      </c>
      <c r="AE159" s="35">
        <v>14</v>
      </c>
      <c r="AF159" s="35">
        <v>15</v>
      </c>
      <c r="AG159" s="35" t="s">
        <v>34</v>
      </c>
      <c r="AH159" s="35" t="s">
        <v>34</v>
      </c>
      <c r="AI159" s="35" t="s">
        <v>34</v>
      </c>
      <c r="AJ159" s="35" t="s">
        <v>34</v>
      </c>
      <c r="AK159" s="35" t="s">
        <v>34</v>
      </c>
      <c r="AL159" s="35" t="s">
        <v>34</v>
      </c>
      <c r="AM159" s="35" t="s">
        <v>34</v>
      </c>
      <c r="AN159" s="35" t="s">
        <v>34</v>
      </c>
      <c r="AO159" s="35" t="s">
        <v>34</v>
      </c>
      <c r="AP159" s="35" t="s">
        <v>34</v>
      </c>
      <c r="AQ159" s="35" t="s">
        <v>34</v>
      </c>
      <c r="AR159" s="35" t="s">
        <v>34</v>
      </c>
      <c r="AS159" s="35" t="s">
        <v>34</v>
      </c>
      <c r="AT159" s="35" t="s">
        <v>34</v>
      </c>
      <c r="AU159" s="35" t="s">
        <v>34</v>
      </c>
    </row>
    <row r="160" spans="1:122" outlineLevel="1">
      <c r="B160" s="32" t="s">
        <v>935</v>
      </c>
      <c r="C160" s="35"/>
      <c r="D160" s="35"/>
      <c r="E160" s="35"/>
      <c r="F160" s="35"/>
      <c r="G160" s="35"/>
      <c r="H160" s="35"/>
      <c r="I160" s="35"/>
      <c r="J160" s="35"/>
      <c r="K160" s="35"/>
      <c r="L160" s="35"/>
      <c r="M160" s="35"/>
      <c r="N160" s="35"/>
      <c r="O160" s="35"/>
      <c r="P160" s="35"/>
      <c r="Q160" s="35"/>
      <c r="R160" s="35">
        <v>150</v>
      </c>
      <c r="S160" s="35">
        <v>0</v>
      </c>
      <c r="T160" s="35">
        <v>0</v>
      </c>
      <c r="U160" s="35">
        <v>0</v>
      </c>
      <c r="V160" s="35">
        <v>0</v>
      </c>
      <c r="W160" s="35">
        <v>0</v>
      </c>
      <c r="X160" s="35">
        <v>0</v>
      </c>
      <c r="Y160" s="35">
        <v>0</v>
      </c>
      <c r="Z160" s="35">
        <v>0</v>
      </c>
      <c r="AA160" s="35">
        <v>0</v>
      </c>
      <c r="AB160" s="35">
        <v>0</v>
      </c>
      <c r="AC160" s="35">
        <v>0</v>
      </c>
      <c r="AD160" s="35">
        <v>0</v>
      </c>
      <c r="AE160" s="35">
        <v>0</v>
      </c>
      <c r="AF160" s="35">
        <v>0</v>
      </c>
      <c r="AG160" s="35"/>
      <c r="AH160" s="35"/>
      <c r="AI160" s="35"/>
      <c r="AJ160" s="35"/>
      <c r="AK160" s="35"/>
      <c r="AL160" s="35"/>
      <c r="AM160" s="35"/>
      <c r="AN160" s="35"/>
      <c r="AO160" s="35"/>
      <c r="AP160" s="35"/>
      <c r="AQ160" s="35"/>
      <c r="AR160" s="35"/>
      <c r="AS160" s="35"/>
      <c r="AT160" s="35"/>
      <c r="AU160" s="35"/>
    </row>
    <row r="161" spans="2:47" outlineLevel="1">
      <c r="B161" s="32" t="s">
        <v>929</v>
      </c>
      <c r="C161" s="34">
        <f t="shared" ref="C161:R163" si="85">C160</f>
        <v>0</v>
      </c>
      <c r="D161" s="34">
        <f t="shared" si="85"/>
        <v>0</v>
      </c>
      <c r="E161" s="34">
        <f t="shared" si="85"/>
        <v>0</v>
      </c>
      <c r="F161" s="34">
        <f t="shared" si="85"/>
        <v>0</v>
      </c>
      <c r="G161" s="34">
        <f t="shared" si="85"/>
        <v>0</v>
      </c>
      <c r="H161" s="34">
        <f t="shared" si="85"/>
        <v>0</v>
      </c>
      <c r="I161" s="34">
        <f t="shared" si="85"/>
        <v>0</v>
      </c>
      <c r="J161" s="34">
        <f t="shared" si="85"/>
        <v>0</v>
      </c>
      <c r="K161" s="34">
        <f t="shared" si="85"/>
        <v>0</v>
      </c>
      <c r="L161" s="34">
        <f t="shared" si="85"/>
        <v>0</v>
      </c>
      <c r="M161" s="34">
        <f t="shared" si="85"/>
        <v>0</v>
      </c>
      <c r="N161" s="34">
        <f t="shared" si="85"/>
        <v>0</v>
      </c>
      <c r="O161" s="34">
        <f t="shared" si="85"/>
        <v>0</v>
      </c>
      <c r="P161" s="34">
        <f t="shared" si="85"/>
        <v>0</v>
      </c>
      <c r="Q161" s="34">
        <f t="shared" si="85"/>
        <v>0</v>
      </c>
      <c r="R161" s="34">
        <f t="shared" si="85"/>
        <v>150</v>
      </c>
      <c r="S161" s="34">
        <f t="shared" ref="S161:AH163" si="86">S160</f>
        <v>0</v>
      </c>
      <c r="T161" s="34">
        <f t="shared" si="86"/>
        <v>0</v>
      </c>
      <c r="U161" s="34">
        <f t="shared" si="86"/>
        <v>0</v>
      </c>
      <c r="V161" s="34">
        <f t="shared" si="86"/>
        <v>0</v>
      </c>
      <c r="W161" s="34">
        <f t="shared" si="86"/>
        <v>0</v>
      </c>
      <c r="X161" s="34">
        <f t="shared" si="86"/>
        <v>0</v>
      </c>
      <c r="Y161" s="34">
        <f t="shared" si="86"/>
        <v>0</v>
      </c>
      <c r="Z161" s="34">
        <f t="shared" si="86"/>
        <v>0</v>
      </c>
      <c r="AA161" s="34">
        <f t="shared" si="86"/>
        <v>0</v>
      </c>
      <c r="AB161" s="34">
        <f t="shared" si="86"/>
        <v>0</v>
      </c>
      <c r="AC161" s="34">
        <f t="shared" si="86"/>
        <v>0</v>
      </c>
      <c r="AD161" s="34">
        <f t="shared" si="86"/>
        <v>0</v>
      </c>
      <c r="AE161" s="34">
        <f t="shared" si="86"/>
        <v>0</v>
      </c>
      <c r="AF161" s="34">
        <f t="shared" si="86"/>
        <v>0</v>
      </c>
      <c r="AG161" s="34">
        <f t="shared" si="86"/>
        <v>0</v>
      </c>
      <c r="AH161" s="34">
        <f t="shared" si="86"/>
        <v>0</v>
      </c>
      <c r="AI161" s="34">
        <f t="shared" ref="AI161:AU163" si="87">AI160</f>
        <v>0</v>
      </c>
      <c r="AJ161" s="34">
        <f t="shared" si="87"/>
        <v>0</v>
      </c>
      <c r="AK161" s="34">
        <f t="shared" si="87"/>
        <v>0</v>
      </c>
      <c r="AL161" s="34">
        <f t="shared" si="87"/>
        <v>0</v>
      </c>
      <c r="AM161" s="34">
        <f t="shared" si="87"/>
        <v>0</v>
      </c>
      <c r="AN161" s="34">
        <f t="shared" si="87"/>
        <v>0</v>
      </c>
      <c r="AO161" s="34">
        <f t="shared" si="87"/>
        <v>0</v>
      </c>
      <c r="AP161" s="34">
        <f t="shared" si="87"/>
        <v>0</v>
      </c>
      <c r="AQ161" s="34">
        <f t="shared" si="87"/>
        <v>0</v>
      </c>
      <c r="AR161" s="34">
        <f t="shared" si="87"/>
        <v>0</v>
      </c>
      <c r="AS161" s="34">
        <f t="shared" si="87"/>
        <v>0</v>
      </c>
      <c r="AT161" s="34">
        <f t="shared" si="87"/>
        <v>0</v>
      </c>
      <c r="AU161" s="34">
        <f t="shared" si="87"/>
        <v>0</v>
      </c>
    </row>
    <row r="162" spans="2:47" outlineLevel="1">
      <c r="B162" s="32" t="s">
        <v>930</v>
      </c>
      <c r="C162" s="34">
        <f t="shared" si="85"/>
        <v>0</v>
      </c>
      <c r="D162" s="34">
        <f t="shared" si="85"/>
        <v>0</v>
      </c>
      <c r="E162" s="34">
        <f t="shared" si="85"/>
        <v>0</v>
      </c>
      <c r="F162" s="34">
        <f t="shared" si="85"/>
        <v>0</v>
      </c>
      <c r="G162" s="34">
        <f t="shared" si="85"/>
        <v>0</v>
      </c>
      <c r="H162" s="34">
        <f t="shared" si="85"/>
        <v>0</v>
      </c>
      <c r="I162" s="34">
        <f t="shared" si="85"/>
        <v>0</v>
      </c>
      <c r="J162" s="34">
        <f t="shared" si="85"/>
        <v>0</v>
      </c>
      <c r="K162" s="34">
        <f t="shared" si="85"/>
        <v>0</v>
      </c>
      <c r="L162" s="34">
        <f t="shared" si="85"/>
        <v>0</v>
      </c>
      <c r="M162" s="34">
        <f t="shared" si="85"/>
        <v>0</v>
      </c>
      <c r="N162" s="34">
        <f t="shared" si="85"/>
        <v>0</v>
      </c>
      <c r="O162" s="34">
        <f t="shared" si="85"/>
        <v>0</v>
      </c>
      <c r="P162" s="34">
        <f t="shared" si="85"/>
        <v>0</v>
      </c>
      <c r="Q162" s="34">
        <f t="shared" si="85"/>
        <v>0</v>
      </c>
      <c r="R162" s="34">
        <f t="shared" si="85"/>
        <v>150</v>
      </c>
      <c r="S162" s="34">
        <f t="shared" si="86"/>
        <v>0</v>
      </c>
      <c r="T162" s="34">
        <f t="shared" si="86"/>
        <v>0</v>
      </c>
      <c r="U162" s="34">
        <f t="shared" si="86"/>
        <v>0</v>
      </c>
      <c r="V162" s="34">
        <f t="shared" si="86"/>
        <v>0</v>
      </c>
      <c r="W162" s="34">
        <f t="shared" si="86"/>
        <v>0</v>
      </c>
      <c r="X162" s="34">
        <f t="shared" si="86"/>
        <v>0</v>
      </c>
      <c r="Y162" s="34">
        <f t="shared" si="86"/>
        <v>0</v>
      </c>
      <c r="Z162" s="34">
        <f t="shared" si="86"/>
        <v>0</v>
      </c>
      <c r="AA162" s="34">
        <f t="shared" si="86"/>
        <v>0</v>
      </c>
      <c r="AB162" s="34">
        <f t="shared" si="86"/>
        <v>0</v>
      </c>
      <c r="AC162" s="34">
        <f t="shared" si="86"/>
        <v>0</v>
      </c>
      <c r="AD162" s="34">
        <f t="shared" si="86"/>
        <v>0</v>
      </c>
      <c r="AE162" s="34">
        <f t="shared" si="86"/>
        <v>0</v>
      </c>
      <c r="AF162" s="34">
        <f t="shared" si="86"/>
        <v>0</v>
      </c>
      <c r="AG162" s="34">
        <f t="shared" si="86"/>
        <v>0</v>
      </c>
      <c r="AH162" s="34">
        <f t="shared" si="86"/>
        <v>0</v>
      </c>
      <c r="AI162" s="34">
        <f t="shared" si="87"/>
        <v>0</v>
      </c>
      <c r="AJ162" s="34">
        <f t="shared" si="87"/>
        <v>0</v>
      </c>
      <c r="AK162" s="34">
        <f t="shared" si="87"/>
        <v>0</v>
      </c>
      <c r="AL162" s="34">
        <f t="shared" si="87"/>
        <v>0</v>
      </c>
      <c r="AM162" s="34">
        <f t="shared" si="87"/>
        <v>0</v>
      </c>
      <c r="AN162" s="34">
        <f t="shared" si="87"/>
        <v>0</v>
      </c>
      <c r="AO162" s="34">
        <f t="shared" si="87"/>
        <v>0</v>
      </c>
      <c r="AP162" s="34">
        <f t="shared" si="87"/>
        <v>0</v>
      </c>
      <c r="AQ162" s="34">
        <f t="shared" si="87"/>
        <v>0</v>
      </c>
      <c r="AR162" s="34">
        <f t="shared" si="87"/>
        <v>0</v>
      </c>
      <c r="AS162" s="34">
        <f t="shared" si="87"/>
        <v>0</v>
      </c>
      <c r="AT162" s="34">
        <f t="shared" si="87"/>
        <v>0</v>
      </c>
      <c r="AU162" s="34">
        <f t="shared" si="87"/>
        <v>0</v>
      </c>
    </row>
    <row r="163" spans="2:47" outlineLevel="1">
      <c r="B163" s="32" t="s">
        <v>931</v>
      </c>
      <c r="C163" s="34">
        <f t="shared" si="85"/>
        <v>0</v>
      </c>
      <c r="D163" s="34">
        <f t="shared" si="85"/>
        <v>0</v>
      </c>
      <c r="E163" s="34">
        <f t="shared" si="85"/>
        <v>0</v>
      </c>
      <c r="F163" s="34">
        <f t="shared" si="85"/>
        <v>0</v>
      </c>
      <c r="G163" s="34">
        <f t="shared" si="85"/>
        <v>0</v>
      </c>
      <c r="H163" s="34">
        <f t="shared" si="85"/>
        <v>0</v>
      </c>
      <c r="I163" s="34">
        <f t="shared" si="85"/>
        <v>0</v>
      </c>
      <c r="J163" s="34">
        <f t="shared" si="85"/>
        <v>0</v>
      </c>
      <c r="K163" s="34">
        <f t="shared" si="85"/>
        <v>0</v>
      </c>
      <c r="L163" s="34">
        <f t="shared" si="85"/>
        <v>0</v>
      </c>
      <c r="M163" s="34">
        <f t="shared" si="85"/>
        <v>0</v>
      </c>
      <c r="N163" s="34">
        <f t="shared" si="85"/>
        <v>0</v>
      </c>
      <c r="O163" s="34">
        <f t="shared" si="85"/>
        <v>0</v>
      </c>
      <c r="P163" s="34">
        <f t="shared" si="85"/>
        <v>0</v>
      </c>
      <c r="Q163" s="34">
        <f t="shared" si="85"/>
        <v>0</v>
      </c>
      <c r="R163" s="34">
        <f t="shared" si="85"/>
        <v>150</v>
      </c>
      <c r="S163" s="34">
        <f t="shared" si="86"/>
        <v>0</v>
      </c>
      <c r="T163" s="34">
        <f t="shared" si="86"/>
        <v>0</v>
      </c>
      <c r="U163" s="34">
        <f t="shared" si="86"/>
        <v>0</v>
      </c>
      <c r="V163" s="34">
        <f t="shared" si="86"/>
        <v>0</v>
      </c>
      <c r="W163" s="34">
        <f t="shared" si="86"/>
        <v>0</v>
      </c>
      <c r="X163" s="34">
        <f t="shared" si="86"/>
        <v>0</v>
      </c>
      <c r="Y163" s="34">
        <f t="shared" si="86"/>
        <v>0</v>
      </c>
      <c r="Z163" s="34">
        <f t="shared" si="86"/>
        <v>0</v>
      </c>
      <c r="AA163" s="34">
        <f t="shared" si="86"/>
        <v>0</v>
      </c>
      <c r="AB163" s="34">
        <f t="shared" si="86"/>
        <v>0</v>
      </c>
      <c r="AC163" s="34">
        <f t="shared" si="86"/>
        <v>0</v>
      </c>
      <c r="AD163" s="34">
        <f t="shared" si="86"/>
        <v>0</v>
      </c>
      <c r="AE163" s="34">
        <f t="shared" si="86"/>
        <v>0</v>
      </c>
      <c r="AF163" s="34">
        <f t="shared" si="86"/>
        <v>0</v>
      </c>
      <c r="AG163" s="34">
        <f t="shared" si="86"/>
        <v>0</v>
      </c>
      <c r="AH163" s="34">
        <f t="shared" si="86"/>
        <v>0</v>
      </c>
      <c r="AI163" s="34">
        <f t="shared" si="87"/>
        <v>0</v>
      </c>
      <c r="AJ163" s="34">
        <f t="shared" si="87"/>
        <v>0</v>
      </c>
      <c r="AK163" s="34">
        <f t="shared" si="87"/>
        <v>0</v>
      </c>
      <c r="AL163" s="34">
        <f t="shared" si="87"/>
        <v>0</v>
      </c>
      <c r="AM163" s="34">
        <f t="shared" si="87"/>
        <v>0</v>
      </c>
      <c r="AN163" s="34">
        <f t="shared" si="87"/>
        <v>0</v>
      </c>
      <c r="AO163" s="34">
        <f t="shared" si="87"/>
        <v>0</v>
      </c>
      <c r="AP163" s="34">
        <f t="shared" si="87"/>
        <v>0</v>
      </c>
      <c r="AQ163" s="34">
        <f t="shared" si="87"/>
        <v>0</v>
      </c>
      <c r="AR163" s="34">
        <f t="shared" si="87"/>
        <v>0</v>
      </c>
      <c r="AS163" s="34">
        <f t="shared" si="87"/>
        <v>0</v>
      </c>
      <c r="AT163" s="34">
        <f t="shared" si="87"/>
        <v>0</v>
      </c>
      <c r="AU163" s="34">
        <f t="shared" si="87"/>
        <v>0</v>
      </c>
    </row>
    <row r="164" spans="2:47" outlineLevel="1">
      <c r="B164" s="32" t="s">
        <v>927</v>
      </c>
      <c r="C164" s="35" t="s">
        <v>34</v>
      </c>
      <c r="D164" s="35" t="s">
        <v>34</v>
      </c>
      <c r="E164" s="35" t="s">
        <v>34</v>
      </c>
      <c r="F164" s="35" t="s">
        <v>34</v>
      </c>
      <c r="G164" s="35" t="s">
        <v>34</v>
      </c>
      <c r="H164" s="35" t="s">
        <v>34</v>
      </c>
      <c r="I164" s="35" t="s">
        <v>34</v>
      </c>
      <c r="J164" s="35" t="s">
        <v>34</v>
      </c>
      <c r="K164" s="35" t="s">
        <v>34</v>
      </c>
      <c r="L164" s="35" t="s">
        <v>34</v>
      </c>
      <c r="M164" s="35" t="s">
        <v>34</v>
      </c>
      <c r="N164" s="35" t="s">
        <v>34</v>
      </c>
      <c r="O164" s="35" t="s">
        <v>34</v>
      </c>
      <c r="P164" s="35" t="s">
        <v>34</v>
      </c>
      <c r="Q164" s="35" t="s">
        <v>34</v>
      </c>
      <c r="R164" s="35">
        <v>12</v>
      </c>
      <c r="S164" s="35">
        <v>20</v>
      </c>
      <c r="T164" s="35">
        <v>2</v>
      </c>
      <c r="U164" s="35">
        <v>3</v>
      </c>
      <c r="V164" s="35">
        <v>6</v>
      </c>
      <c r="W164" s="35">
        <v>9</v>
      </c>
      <c r="X164" s="35">
        <v>16</v>
      </c>
      <c r="Y164" s="35">
        <v>17</v>
      </c>
      <c r="Z164" s="35">
        <v>22</v>
      </c>
      <c r="AA164" s="35">
        <v>23</v>
      </c>
      <c r="AB164" s="35">
        <v>24</v>
      </c>
      <c r="AC164" s="35">
        <v>25</v>
      </c>
      <c r="AD164" s="35">
        <v>30</v>
      </c>
      <c r="AE164" s="35">
        <v>1</v>
      </c>
      <c r="AF164" s="35">
        <v>4</v>
      </c>
      <c r="AG164" s="35" t="s">
        <v>34</v>
      </c>
      <c r="AH164" s="35" t="s">
        <v>34</v>
      </c>
      <c r="AI164" s="35" t="s">
        <v>34</v>
      </c>
      <c r="AJ164" s="35" t="s">
        <v>34</v>
      </c>
      <c r="AK164" s="35" t="s">
        <v>34</v>
      </c>
      <c r="AL164" s="35" t="s">
        <v>34</v>
      </c>
      <c r="AM164" s="35" t="s">
        <v>34</v>
      </c>
      <c r="AN164" s="35" t="s">
        <v>34</v>
      </c>
      <c r="AO164" s="35" t="s">
        <v>34</v>
      </c>
      <c r="AP164" s="35" t="s">
        <v>34</v>
      </c>
      <c r="AQ164" s="35" t="s">
        <v>34</v>
      </c>
      <c r="AR164" s="35" t="s">
        <v>34</v>
      </c>
      <c r="AS164" s="35" t="s">
        <v>34</v>
      </c>
      <c r="AT164" s="35" t="s">
        <v>34</v>
      </c>
      <c r="AU164" s="35" t="s">
        <v>34</v>
      </c>
    </row>
    <row r="165" spans="2:47" outlineLevel="1">
      <c r="B165" s="32" t="s">
        <v>936</v>
      </c>
      <c r="C165" s="35"/>
      <c r="D165" s="35"/>
      <c r="E165" s="35"/>
      <c r="F165" s="35"/>
      <c r="G165" s="35"/>
      <c r="H165" s="35"/>
      <c r="I165" s="35"/>
      <c r="J165" s="35"/>
      <c r="K165" s="35"/>
      <c r="L165" s="35"/>
      <c r="M165" s="35"/>
      <c r="N165" s="35"/>
      <c r="O165" s="35"/>
      <c r="P165" s="35"/>
      <c r="Q165" s="35"/>
      <c r="R165" s="35">
        <v>0</v>
      </c>
      <c r="S165" s="35">
        <v>0</v>
      </c>
      <c r="T165" s="35">
        <v>97</v>
      </c>
      <c r="U165" s="35">
        <v>97</v>
      </c>
      <c r="V165" s="35">
        <v>97</v>
      </c>
      <c r="W165" s="35">
        <v>97</v>
      </c>
      <c r="X165" s="35">
        <v>97</v>
      </c>
      <c r="Y165" s="35">
        <v>97</v>
      </c>
      <c r="Z165" s="35">
        <v>97</v>
      </c>
      <c r="AA165" s="35">
        <v>97</v>
      </c>
      <c r="AB165" s="35">
        <v>152</v>
      </c>
      <c r="AC165" s="35">
        <v>152</v>
      </c>
      <c r="AD165" s="35">
        <v>152</v>
      </c>
      <c r="AE165" s="35">
        <v>0</v>
      </c>
      <c r="AF165" s="35">
        <v>0</v>
      </c>
      <c r="AG165" s="35"/>
      <c r="AH165" s="35"/>
      <c r="AI165" s="35"/>
      <c r="AJ165" s="35"/>
      <c r="AK165" s="35"/>
      <c r="AL165" s="35"/>
      <c r="AM165" s="35"/>
      <c r="AN165" s="35"/>
      <c r="AO165" s="35"/>
      <c r="AP165" s="35"/>
      <c r="AQ165" s="35"/>
      <c r="AR165" s="35"/>
      <c r="AS165" s="35"/>
      <c r="AT165" s="35"/>
      <c r="AU165" s="35"/>
    </row>
    <row r="166" spans="2:47" outlineLevel="1">
      <c r="B166" s="32" t="s">
        <v>929</v>
      </c>
      <c r="C166" s="34">
        <f t="shared" ref="C166:R168" si="88">C165</f>
        <v>0</v>
      </c>
      <c r="D166" s="34">
        <f t="shared" si="88"/>
        <v>0</v>
      </c>
      <c r="E166" s="34">
        <f t="shared" si="88"/>
        <v>0</v>
      </c>
      <c r="F166" s="34">
        <f t="shared" si="88"/>
        <v>0</v>
      </c>
      <c r="G166" s="34">
        <f t="shared" si="88"/>
        <v>0</v>
      </c>
      <c r="H166" s="34">
        <f t="shared" si="88"/>
        <v>0</v>
      </c>
      <c r="I166" s="34">
        <f t="shared" si="88"/>
        <v>0</v>
      </c>
      <c r="J166" s="34">
        <f t="shared" si="88"/>
        <v>0</v>
      </c>
      <c r="K166" s="34">
        <f t="shared" si="88"/>
        <v>0</v>
      </c>
      <c r="L166" s="34">
        <f t="shared" si="88"/>
        <v>0</v>
      </c>
      <c r="M166" s="34">
        <f t="shared" si="88"/>
        <v>0</v>
      </c>
      <c r="N166" s="34">
        <f t="shared" si="88"/>
        <v>0</v>
      </c>
      <c r="O166" s="34">
        <f t="shared" si="88"/>
        <v>0</v>
      </c>
      <c r="P166" s="34">
        <f t="shared" si="88"/>
        <v>0</v>
      </c>
      <c r="Q166" s="34">
        <f t="shared" si="88"/>
        <v>0</v>
      </c>
      <c r="R166" s="34">
        <f t="shared" si="88"/>
        <v>0</v>
      </c>
      <c r="S166" s="34">
        <f t="shared" ref="S166:AH168" si="89">S165</f>
        <v>0</v>
      </c>
      <c r="T166" s="34">
        <f t="shared" si="89"/>
        <v>97</v>
      </c>
      <c r="U166" s="34">
        <f t="shared" si="89"/>
        <v>97</v>
      </c>
      <c r="V166" s="34">
        <f t="shared" si="89"/>
        <v>97</v>
      </c>
      <c r="W166" s="34">
        <f t="shared" si="89"/>
        <v>97</v>
      </c>
      <c r="X166" s="34">
        <f t="shared" si="89"/>
        <v>97</v>
      </c>
      <c r="Y166" s="34">
        <f t="shared" si="89"/>
        <v>97</v>
      </c>
      <c r="Z166" s="34">
        <f t="shared" si="89"/>
        <v>97</v>
      </c>
      <c r="AA166" s="34">
        <f t="shared" si="89"/>
        <v>97</v>
      </c>
      <c r="AB166" s="34">
        <f t="shared" si="89"/>
        <v>152</v>
      </c>
      <c r="AC166" s="34">
        <f t="shared" si="89"/>
        <v>152</v>
      </c>
      <c r="AD166" s="34">
        <f t="shared" si="89"/>
        <v>152</v>
      </c>
      <c r="AE166" s="34">
        <f t="shared" si="89"/>
        <v>0</v>
      </c>
      <c r="AF166" s="34">
        <f t="shared" si="89"/>
        <v>0</v>
      </c>
      <c r="AG166" s="34">
        <f t="shared" si="89"/>
        <v>0</v>
      </c>
      <c r="AH166" s="34">
        <f t="shared" si="89"/>
        <v>0</v>
      </c>
      <c r="AI166" s="34">
        <f t="shared" ref="AI166:AU168" si="90">AI165</f>
        <v>0</v>
      </c>
      <c r="AJ166" s="34">
        <f t="shared" si="90"/>
        <v>0</v>
      </c>
      <c r="AK166" s="34">
        <f t="shared" si="90"/>
        <v>0</v>
      </c>
      <c r="AL166" s="34">
        <f t="shared" si="90"/>
        <v>0</v>
      </c>
      <c r="AM166" s="34">
        <f t="shared" si="90"/>
        <v>0</v>
      </c>
      <c r="AN166" s="34">
        <f t="shared" si="90"/>
        <v>0</v>
      </c>
      <c r="AO166" s="34">
        <f t="shared" si="90"/>
        <v>0</v>
      </c>
      <c r="AP166" s="34">
        <f t="shared" si="90"/>
        <v>0</v>
      </c>
      <c r="AQ166" s="34">
        <f t="shared" si="90"/>
        <v>0</v>
      </c>
      <c r="AR166" s="34">
        <f t="shared" si="90"/>
        <v>0</v>
      </c>
      <c r="AS166" s="34">
        <f t="shared" si="90"/>
        <v>0</v>
      </c>
      <c r="AT166" s="34">
        <f t="shared" si="90"/>
        <v>0</v>
      </c>
      <c r="AU166" s="34">
        <f t="shared" si="90"/>
        <v>0</v>
      </c>
    </row>
    <row r="167" spans="2:47" outlineLevel="1">
      <c r="B167" s="32" t="s">
        <v>930</v>
      </c>
      <c r="C167" s="34">
        <f t="shared" si="88"/>
        <v>0</v>
      </c>
      <c r="D167" s="34">
        <f t="shared" si="88"/>
        <v>0</v>
      </c>
      <c r="E167" s="34">
        <f t="shared" si="88"/>
        <v>0</v>
      </c>
      <c r="F167" s="34">
        <f t="shared" si="88"/>
        <v>0</v>
      </c>
      <c r="G167" s="34">
        <f t="shared" si="88"/>
        <v>0</v>
      </c>
      <c r="H167" s="34">
        <f t="shared" si="88"/>
        <v>0</v>
      </c>
      <c r="I167" s="34">
        <f t="shared" si="88"/>
        <v>0</v>
      </c>
      <c r="J167" s="34">
        <f t="shared" si="88"/>
        <v>0</v>
      </c>
      <c r="K167" s="34">
        <f t="shared" si="88"/>
        <v>0</v>
      </c>
      <c r="L167" s="34">
        <f t="shared" si="88"/>
        <v>0</v>
      </c>
      <c r="M167" s="34">
        <f t="shared" si="88"/>
        <v>0</v>
      </c>
      <c r="N167" s="34">
        <f t="shared" si="88"/>
        <v>0</v>
      </c>
      <c r="O167" s="34">
        <f t="shared" si="88"/>
        <v>0</v>
      </c>
      <c r="P167" s="34">
        <f t="shared" si="88"/>
        <v>0</v>
      </c>
      <c r="Q167" s="34">
        <f t="shared" si="88"/>
        <v>0</v>
      </c>
      <c r="R167" s="34">
        <f t="shared" si="88"/>
        <v>0</v>
      </c>
      <c r="S167" s="34">
        <f t="shared" si="89"/>
        <v>0</v>
      </c>
      <c r="T167" s="34">
        <f t="shared" si="89"/>
        <v>97</v>
      </c>
      <c r="U167" s="34">
        <f t="shared" si="89"/>
        <v>97</v>
      </c>
      <c r="V167" s="34">
        <f t="shared" si="89"/>
        <v>97</v>
      </c>
      <c r="W167" s="34">
        <f t="shared" si="89"/>
        <v>97</v>
      </c>
      <c r="X167" s="34">
        <f t="shared" si="89"/>
        <v>97</v>
      </c>
      <c r="Y167" s="34">
        <f t="shared" si="89"/>
        <v>97</v>
      </c>
      <c r="Z167" s="34">
        <f t="shared" si="89"/>
        <v>97</v>
      </c>
      <c r="AA167" s="34">
        <f t="shared" si="89"/>
        <v>97</v>
      </c>
      <c r="AB167" s="34">
        <f t="shared" si="89"/>
        <v>152</v>
      </c>
      <c r="AC167" s="34">
        <f t="shared" si="89"/>
        <v>152</v>
      </c>
      <c r="AD167" s="34">
        <f t="shared" si="89"/>
        <v>152</v>
      </c>
      <c r="AE167" s="34">
        <f t="shared" si="89"/>
        <v>0</v>
      </c>
      <c r="AF167" s="34">
        <f t="shared" si="89"/>
        <v>0</v>
      </c>
      <c r="AG167" s="34">
        <f t="shared" si="89"/>
        <v>0</v>
      </c>
      <c r="AH167" s="34">
        <f t="shared" si="89"/>
        <v>0</v>
      </c>
      <c r="AI167" s="34">
        <f t="shared" si="90"/>
        <v>0</v>
      </c>
      <c r="AJ167" s="34">
        <f t="shared" si="90"/>
        <v>0</v>
      </c>
      <c r="AK167" s="34">
        <f t="shared" si="90"/>
        <v>0</v>
      </c>
      <c r="AL167" s="34">
        <f t="shared" si="90"/>
        <v>0</v>
      </c>
      <c r="AM167" s="34">
        <f t="shared" si="90"/>
        <v>0</v>
      </c>
      <c r="AN167" s="34">
        <f t="shared" si="90"/>
        <v>0</v>
      </c>
      <c r="AO167" s="34">
        <f t="shared" si="90"/>
        <v>0</v>
      </c>
      <c r="AP167" s="34">
        <f t="shared" si="90"/>
        <v>0</v>
      </c>
      <c r="AQ167" s="34">
        <f t="shared" si="90"/>
        <v>0</v>
      </c>
      <c r="AR167" s="34">
        <f t="shared" si="90"/>
        <v>0</v>
      </c>
      <c r="AS167" s="34">
        <f t="shared" si="90"/>
        <v>0</v>
      </c>
      <c r="AT167" s="34">
        <f t="shared" si="90"/>
        <v>0</v>
      </c>
      <c r="AU167" s="34">
        <f t="shared" si="90"/>
        <v>0</v>
      </c>
    </row>
    <row r="168" spans="2:47" outlineLevel="1">
      <c r="B168" s="32" t="s">
        <v>931</v>
      </c>
      <c r="C168" s="34">
        <f t="shared" si="88"/>
        <v>0</v>
      </c>
      <c r="D168" s="34">
        <f t="shared" si="88"/>
        <v>0</v>
      </c>
      <c r="E168" s="34">
        <f t="shared" si="88"/>
        <v>0</v>
      </c>
      <c r="F168" s="34">
        <f t="shared" si="88"/>
        <v>0</v>
      </c>
      <c r="G168" s="34">
        <f t="shared" si="88"/>
        <v>0</v>
      </c>
      <c r="H168" s="34">
        <f t="shared" si="88"/>
        <v>0</v>
      </c>
      <c r="I168" s="34">
        <f t="shared" si="88"/>
        <v>0</v>
      </c>
      <c r="J168" s="34">
        <f t="shared" si="88"/>
        <v>0</v>
      </c>
      <c r="K168" s="34">
        <f t="shared" si="88"/>
        <v>0</v>
      </c>
      <c r="L168" s="34">
        <f t="shared" si="88"/>
        <v>0</v>
      </c>
      <c r="M168" s="34">
        <f t="shared" si="88"/>
        <v>0</v>
      </c>
      <c r="N168" s="34">
        <f t="shared" si="88"/>
        <v>0</v>
      </c>
      <c r="O168" s="34">
        <f t="shared" si="88"/>
        <v>0</v>
      </c>
      <c r="P168" s="34">
        <f t="shared" si="88"/>
        <v>0</v>
      </c>
      <c r="Q168" s="34">
        <f t="shared" si="88"/>
        <v>0</v>
      </c>
      <c r="R168" s="34">
        <f t="shared" si="88"/>
        <v>0</v>
      </c>
      <c r="S168" s="34">
        <f t="shared" si="89"/>
        <v>0</v>
      </c>
      <c r="T168" s="34">
        <f t="shared" si="89"/>
        <v>97</v>
      </c>
      <c r="U168" s="34">
        <f t="shared" si="89"/>
        <v>97</v>
      </c>
      <c r="V168" s="34">
        <f t="shared" si="89"/>
        <v>97</v>
      </c>
      <c r="W168" s="34">
        <f t="shared" si="89"/>
        <v>97</v>
      </c>
      <c r="X168" s="34">
        <f t="shared" si="89"/>
        <v>97</v>
      </c>
      <c r="Y168" s="34">
        <f t="shared" si="89"/>
        <v>97</v>
      </c>
      <c r="Z168" s="34">
        <f t="shared" si="89"/>
        <v>97</v>
      </c>
      <c r="AA168" s="34">
        <f t="shared" si="89"/>
        <v>97</v>
      </c>
      <c r="AB168" s="34">
        <f t="shared" si="89"/>
        <v>152</v>
      </c>
      <c r="AC168" s="34">
        <f t="shared" si="89"/>
        <v>152</v>
      </c>
      <c r="AD168" s="34">
        <f t="shared" si="89"/>
        <v>152</v>
      </c>
      <c r="AE168" s="34">
        <f t="shared" si="89"/>
        <v>0</v>
      </c>
      <c r="AF168" s="34">
        <f t="shared" si="89"/>
        <v>0</v>
      </c>
      <c r="AG168" s="34">
        <f t="shared" si="89"/>
        <v>0</v>
      </c>
      <c r="AH168" s="34">
        <f t="shared" si="89"/>
        <v>0</v>
      </c>
      <c r="AI168" s="34">
        <f t="shared" si="90"/>
        <v>0</v>
      </c>
      <c r="AJ168" s="34">
        <f t="shared" si="90"/>
        <v>0</v>
      </c>
      <c r="AK168" s="34">
        <f t="shared" si="90"/>
        <v>0</v>
      </c>
      <c r="AL168" s="34">
        <f t="shared" si="90"/>
        <v>0</v>
      </c>
      <c r="AM168" s="34">
        <f t="shared" si="90"/>
        <v>0</v>
      </c>
      <c r="AN168" s="34">
        <f t="shared" si="90"/>
        <v>0</v>
      </c>
      <c r="AO168" s="34">
        <f t="shared" si="90"/>
        <v>0</v>
      </c>
      <c r="AP168" s="34">
        <f t="shared" si="90"/>
        <v>0</v>
      </c>
      <c r="AQ168" s="34">
        <f t="shared" si="90"/>
        <v>0</v>
      </c>
      <c r="AR168" s="34">
        <f t="shared" si="90"/>
        <v>0</v>
      </c>
      <c r="AS168" s="34">
        <f t="shared" si="90"/>
        <v>0</v>
      </c>
      <c r="AT168" s="34">
        <f t="shared" si="90"/>
        <v>0</v>
      </c>
      <c r="AU168" s="34">
        <f t="shared" si="90"/>
        <v>0</v>
      </c>
    </row>
    <row r="169" spans="2:47" outlineLevel="1">
      <c r="B169" s="32" t="s">
        <v>927</v>
      </c>
      <c r="C169" s="35" t="s">
        <v>34</v>
      </c>
      <c r="D169" s="35" t="s">
        <v>34</v>
      </c>
      <c r="E169" s="35" t="s">
        <v>34</v>
      </c>
      <c r="F169" s="35" t="s">
        <v>34</v>
      </c>
      <c r="G169" s="35" t="s">
        <v>34</v>
      </c>
      <c r="H169" s="35" t="s">
        <v>34</v>
      </c>
      <c r="I169" s="35" t="s">
        <v>34</v>
      </c>
      <c r="J169" s="35" t="s">
        <v>34</v>
      </c>
      <c r="K169" s="35" t="s">
        <v>34</v>
      </c>
      <c r="L169" s="35" t="s">
        <v>34</v>
      </c>
      <c r="M169" s="35" t="s">
        <v>34</v>
      </c>
      <c r="N169" s="35" t="s">
        <v>34</v>
      </c>
      <c r="O169" s="35" t="s">
        <v>34</v>
      </c>
      <c r="P169" s="35" t="s">
        <v>34</v>
      </c>
      <c r="Q169" s="35" t="s">
        <v>34</v>
      </c>
      <c r="R169" s="35">
        <v>12</v>
      </c>
      <c r="S169" s="35">
        <v>20</v>
      </c>
      <c r="T169" s="35">
        <v>2</v>
      </c>
      <c r="U169" s="35">
        <v>3</v>
      </c>
      <c r="V169" s="35">
        <v>17</v>
      </c>
      <c r="W169" s="35">
        <v>22</v>
      </c>
      <c r="X169" s="35">
        <v>6</v>
      </c>
      <c r="Y169" s="35">
        <v>9</v>
      </c>
      <c r="Z169" s="35">
        <v>16</v>
      </c>
      <c r="AA169" s="35">
        <v>23</v>
      </c>
      <c r="AB169" s="35">
        <v>5</v>
      </c>
      <c r="AC169" s="35">
        <v>8</v>
      </c>
      <c r="AD169" s="35">
        <v>15</v>
      </c>
      <c r="AE169" s="35">
        <v>1</v>
      </c>
      <c r="AF169" s="35">
        <v>4</v>
      </c>
      <c r="AG169" s="35" t="s">
        <v>34</v>
      </c>
      <c r="AH169" s="35" t="s">
        <v>34</v>
      </c>
      <c r="AI169" s="35" t="s">
        <v>34</v>
      </c>
      <c r="AJ169" s="35" t="s">
        <v>34</v>
      </c>
      <c r="AK169" s="35" t="s">
        <v>34</v>
      </c>
      <c r="AL169" s="35" t="s">
        <v>34</v>
      </c>
      <c r="AM169" s="35" t="s">
        <v>34</v>
      </c>
      <c r="AN169" s="35" t="s">
        <v>34</v>
      </c>
      <c r="AO169" s="35" t="s">
        <v>34</v>
      </c>
      <c r="AP169" s="35" t="s">
        <v>34</v>
      </c>
      <c r="AQ169" s="35" t="s">
        <v>34</v>
      </c>
      <c r="AR169" s="35" t="s">
        <v>34</v>
      </c>
      <c r="AS169" s="35" t="s">
        <v>34</v>
      </c>
      <c r="AT169" s="35" t="s">
        <v>34</v>
      </c>
      <c r="AU169" s="35" t="s">
        <v>34</v>
      </c>
    </row>
    <row r="170" spans="2:47" outlineLevel="1">
      <c r="B170" s="32" t="s">
        <v>937</v>
      </c>
      <c r="C170" s="35"/>
      <c r="D170" s="35"/>
      <c r="E170" s="35"/>
      <c r="F170" s="35"/>
      <c r="G170" s="35"/>
      <c r="H170" s="35"/>
      <c r="I170" s="35"/>
      <c r="J170" s="35"/>
      <c r="K170" s="35"/>
      <c r="L170" s="35"/>
      <c r="M170" s="35"/>
      <c r="N170" s="35"/>
      <c r="O170" s="35"/>
      <c r="P170" s="35"/>
      <c r="Q170" s="35"/>
      <c r="R170" s="35">
        <v>348</v>
      </c>
      <c r="S170" s="35">
        <v>348</v>
      </c>
      <c r="T170" s="35">
        <v>7</v>
      </c>
      <c r="U170" s="35">
        <v>7</v>
      </c>
      <c r="V170" s="35">
        <v>7</v>
      </c>
      <c r="W170" s="35">
        <v>7</v>
      </c>
      <c r="X170" s="35">
        <v>7</v>
      </c>
      <c r="Y170" s="35">
        <v>7</v>
      </c>
      <c r="Z170" s="35">
        <v>7</v>
      </c>
      <c r="AA170" s="35">
        <v>7</v>
      </c>
      <c r="AB170" s="35">
        <v>0</v>
      </c>
      <c r="AC170" s="35">
        <v>0</v>
      </c>
      <c r="AD170" s="35">
        <v>0</v>
      </c>
      <c r="AE170" s="35">
        <v>0</v>
      </c>
      <c r="AF170" s="35">
        <v>0</v>
      </c>
      <c r="AG170" s="35"/>
      <c r="AH170" s="35"/>
      <c r="AI170" s="35"/>
      <c r="AJ170" s="35"/>
      <c r="AK170" s="35"/>
      <c r="AL170" s="35"/>
      <c r="AM170" s="35"/>
      <c r="AN170" s="35"/>
      <c r="AO170" s="35"/>
      <c r="AP170" s="35"/>
      <c r="AQ170" s="35"/>
      <c r="AR170" s="35"/>
      <c r="AS170" s="35"/>
      <c r="AT170" s="35"/>
      <c r="AU170" s="35"/>
    </row>
    <row r="171" spans="2:47" outlineLevel="1">
      <c r="B171" s="32" t="s">
        <v>929</v>
      </c>
      <c r="C171" s="34">
        <f t="shared" ref="C171:R173" si="91">C170</f>
        <v>0</v>
      </c>
      <c r="D171" s="34">
        <f t="shared" si="91"/>
        <v>0</v>
      </c>
      <c r="E171" s="34">
        <f t="shared" si="91"/>
        <v>0</v>
      </c>
      <c r="F171" s="34">
        <f t="shared" si="91"/>
        <v>0</v>
      </c>
      <c r="G171" s="34">
        <f t="shared" si="91"/>
        <v>0</v>
      </c>
      <c r="H171" s="34">
        <f t="shared" si="91"/>
        <v>0</v>
      </c>
      <c r="I171" s="34">
        <f t="shared" si="91"/>
        <v>0</v>
      </c>
      <c r="J171" s="34">
        <f t="shared" si="91"/>
        <v>0</v>
      </c>
      <c r="K171" s="34">
        <f t="shared" si="91"/>
        <v>0</v>
      </c>
      <c r="L171" s="34">
        <f t="shared" si="91"/>
        <v>0</v>
      </c>
      <c r="M171" s="34">
        <f t="shared" si="91"/>
        <v>0</v>
      </c>
      <c r="N171" s="34">
        <f t="shared" si="91"/>
        <v>0</v>
      </c>
      <c r="O171" s="34">
        <f t="shared" si="91"/>
        <v>0</v>
      </c>
      <c r="P171" s="34">
        <f t="shared" si="91"/>
        <v>0</v>
      </c>
      <c r="Q171" s="34">
        <f t="shared" si="91"/>
        <v>0</v>
      </c>
      <c r="R171" s="34">
        <f t="shared" si="91"/>
        <v>348</v>
      </c>
      <c r="S171" s="34">
        <f t="shared" ref="S171:AH173" si="92">S170</f>
        <v>348</v>
      </c>
      <c r="T171" s="34">
        <f t="shared" si="92"/>
        <v>7</v>
      </c>
      <c r="U171" s="34">
        <f t="shared" si="92"/>
        <v>7</v>
      </c>
      <c r="V171" s="34">
        <f t="shared" si="92"/>
        <v>7</v>
      </c>
      <c r="W171" s="34">
        <f t="shared" si="92"/>
        <v>7</v>
      </c>
      <c r="X171" s="34">
        <f t="shared" si="92"/>
        <v>7</v>
      </c>
      <c r="Y171" s="34">
        <f t="shared" si="92"/>
        <v>7</v>
      </c>
      <c r="Z171" s="34">
        <f t="shared" si="92"/>
        <v>7</v>
      </c>
      <c r="AA171" s="34">
        <f t="shared" si="92"/>
        <v>7</v>
      </c>
      <c r="AB171" s="34">
        <f t="shared" si="92"/>
        <v>0</v>
      </c>
      <c r="AC171" s="34">
        <f t="shared" si="92"/>
        <v>0</v>
      </c>
      <c r="AD171" s="34">
        <f t="shared" si="92"/>
        <v>0</v>
      </c>
      <c r="AE171" s="34">
        <f t="shared" si="92"/>
        <v>0</v>
      </c>
      <c r="AF171" s="34">
        <f t="shared" si="92"/>
        <v>0</v>
      </c>
      <c r="AG171" s="34">
        <f t="shared" si="92"/>
        <v>0</v>
      </c>
      <c r="AH171" s="34">
        <f t="shared" si="92"/>
        <v>0</v>
      </c>
      <c r="AI171" s="34">
        <f t="shared" ref="AI171:AU173" si="93">AI170</f>
        <v>0</v>
      </c>
      <c r="AJ171" s="34">
        <f t="shared" si="93"/>
        <v>0</v>
      </c>
      <c r="AK171" s="34">
        <f t="shared" si="93"/>
        <v>0</v>
      </c>
      <c r="AL171" s="34">
        <f t="shared" si="93"/>
        <v>0</v>
      </c>
      <c r="AM171" s="34">
        <f t="shared" si="93"/>
        <v>0</v>
      </c>
      <c r="AN171" s="34">
        <f t="shared" si="93"/>
        <v>0</v>
      </c>
      <c r="AO171" s="34">
        <f t="shared" si="93"/>
        <v>0</v>
      </c>
      <c r="AP171" s="34">
        <f t="shared" si="93"/>
        <v>0</v>
      </c>
      <c r="AQ171" s="34">
        <f t="shared" si="93"/>
        <v>0</v>
      </c>
      <c r="AR171" s="34">
        <f t="shared" si="93"/>
        <v>0</v>
      </c>
      <c r="AS171" s="34">
        <f t="shared" si="93"/>
        <v>0</v>
      </c>
      <c r="AT171" s="34">
        <f t="shared" si="93"/>
        <v>0</v>
      </c>
      <c r="AU171" s="34">
        <f t="shared" si="93"/>
        <v>0</v>
      </c>
    </row>
    <row r="172" spans="2:47" outlineLevel="1">
      <c r="B172" s="32" t="s">
        <v>930</v>
      </c>
      <c r="C172" s="34">
        <f t="shared" si="91"/>
        <v>0</v>
      </c>
      <c r="D172" s="34">
        <f t="shared" si="91"/>
        <v>0</v>
      </c>
      <c r="E172" s="34">
        <f t="shared" si="91"/>
        <v>0</v>
      </c>
      <c r="F172" s="34">
        <f t="shared" si="91"/>
        <v>0</v>
      </c>
      <c r="G172" s="34">
        <f t="shared" si="91"/>
        <v>0</v>
      </c>
      <c r="H172" s="34">
        <f t="shared" si="91"/>
        <v>0</v>
      </c>
      <c r="I172" s="34">
        <f t="shared" si="91"/>
        <v>0</v>
      </c>
      <c r="J172" s="34">
        <f t="shared" si="91"/>
        <v>0</v>
      </c>
      <c r="K172" s="34">
        <f t="shared" si="91"/>
        <v>0</v>
      </c>
      <c r="L172" s="34">
        <f t="shared" si="91"/>
        <v>0</v>
      </c>
      <c r="M172" s="34">
        <f t="shared" si="91"/>
        <v>0</v>
      </c>
      <c r="N172" s="34">
        <f t="shared" si="91"/>
        <v>0</v>
      </c>
      <c r="O172" s="34">
        <f t="shared" si="91"/>
        <v>0</v>
      </c>
      <c r="P172" s="34">
        <f t="shared" si="91"/>
        <v>0</v>
      </c>
      <c r="Q172" s="34">
        <f t="shared" si="91"/>
        <v>0</v>
      </c>
      <c r="R172" s="34">
        <f t="shared" si="91"/>
        <v>348</v>
      </c>
      <c r="S172" s="34">
        <f t="shared" si="92"/>
        <v>348</v>
      </c>
      <c r="T172" s="34">
        <f t="shared" si="92"/>
        <v>7</v>
      </c>
      <c r="U172" s="34">
        <f t="shared" si="92"/>
        <v>7</v>
      </c>
      <c r="V172" s="34">
        <f t="shared" si="92"/>
        <v>7</v>
      </c>
      <c r="W172" s="34">
        <f t="shared" si="92"/>
        <v>7</v>
      </c>
      <c r="X172" s="34">
        <f t="shared" si="92"/>
        <v>7</v>
      </c>
      <c r="Y172" s="34">
        <f t="shared" si="92"/>
        <v>7</v>
      </c>
      <c r="Z172" s="34">
        <f t="shared" si="92"/>
        <v>7</v>
      </c>
      <c r="AA172" s="34">
        <f t="shared" si="92"/>
        <v>7</v>
      </c>
      <c r="AB172" s="34">
        <f t="shared" si="92"/>
        <v>0</v>
      </c>
      <c r="AC172" s="34">
        <f t="shared" si="92"/>
        <v>0</v>
      </c>
      <c r="AD172" s="34">
        <f t="shared" si="92"/>
        <v>0</v>
      </c>
      <c r="AE172" s="34">
        <f t="shared" si="92"/>
        <v>0</v>
      </c>
      <c r="AF172" s="34">
        <f t="shared" si="92"/>
        <v>0</v>
      </c>
      <c r="AG172" s="34">
        <f t="shared" si="92"/>
        <v>0</v>
      </c>
      <c r="AH172" s="34">
        <f t="shared" si="92"/>
        <v>0</v>
      </c>
      <c r="AI172" s="34">
        <f t="shared" si="93"/>
        <v>0</v>
      </c>
      <c r="AJ172" s="34">
        <f t="shared" si="93"/>
        <v>0</v>
      </c>
      <c r="AK172" s="34">
        <f t="shared" si="93"/>
        <v>0</v>
      </c>
      <c r="AL172" s="34">
        <f t="shared" si="93"/>
        <v>0</v>
      </c>
      <c r="AM172" s="34">
        <f t="shared" si="93"/>
        <v>0</v>
      </c>
      <c r="AN172" s="34">
        <f t="shared" si="93"/>
        <v>0</v>
      </c>
      <c r="AO172" s="34">
        <f t="shared" si="93"/>
        <v>0</v>
      </c>
      <c r="AP172" s="34">
        <f t="shared" si="93"/>
        <v>0</v>
      </c>
      <c r="AQ172" s="34">
        <f t="shared" si="93"/>
        <v>0</v>
      </c>
      <c r="AR172" s="34">
        <f t="shared" si="93"/>
        <v>0</v>
      </c>
      <c r="AS172" s="34">
        <f t="shared" si="93"/>
        <v>0</v>
      </c>
      <c r="AT172" s="34">
        <f t="shared" si="93"/>
        <v>0</v>
      </c>
      <c r="AU172" s="34">
        <f t="shared" si="93"/>
        <v>0</v>
      </c>
    </row>
    <row r="173" spans="2:47" outlineLevel="1">
      <c r="B173" s="32" t="s">
        <v>931</v>
      </c>
      <c r="C173" s="34">
        <f t="shared" si="91"/>
        <v>0</v>
      </c>
      <c r="D173" s="34">
        <f t="shared" si="91"/>
        <v>0</v>
      </c>
      <c r="E173" s="34">
        <f t="shared" si="91"/>
        <v>0</v>
      </c>
      <c r="F173" s="34">
        <f t="shared" si="91"/>
        <v>0</v>
      </c>
      <c r="G173" s="34">
        <f t="shared" si="91"/>
        <v>0</v>
      </c>
      <c r="H173" s="34">
        <f t="shared" si="91"/>
        <v>0</v>
      </c>
      <c r="I173" s="34">
        <f t="shared" si="91"/>
        <v>0</v>
      </c>
      <c r="J173" s="34">
        <f t="shared" si="91"/>
        <v>0</v>
      </c>
      <c r="K173" s="34">
        <f t="shared" si="91"/>
        <v>0</v>
      </c>
      <c r="L173" s="34">
        <f t="shared" si="91"/>
        <v>0</v>
      </c>
      <c r="M173" s="34">
        <f t="shared" si="91"/>
        <v>0</v>
      </c>
      <c r="N173" s="34">
        <f t="shared" si="91"/>
        <v>0</v>
      </c>
      <c r="O173" s="34">
        <f t="shared" si="91"/>
        <v>0</v>
      </c>
      <c r="P173" s="34">
        <f t="shared" si="91"/>
        <v>0</v>
      </c>
      <c r="Q173" s="34">
        <f t="shared" si="91"/>
        <v>0</v>
      </c>
      <c r="R173" s="34">
        <f t="shared" si="91"/>
        <v>348</v>
      </c>
      <c r="S173" s="34">
        <f t="shared" si="92"/>
        <v>348</v>
      </c>
      <c r="T173" s="34">
        <f t="shared" si="92"/>
        <v>7</v>
      </c>
      <c r="U173" s="34">
        <f t="shared" si="92"/>
        <v>7</v>
      </c>
      <c r="V173" s="34">
        <f t="shared" si="92"/>
        <v>7</v>
      </c>
      <c r="W173" s="34">
        <f t="shared" si="92"/>
        <v>7</v>
      </c>
      <c r="X173" s="34">
        <f t="shared" si="92"/>
        <v>7</v>
      </c>
      <c r="Y173" s="34">
        <f t="shared" si="92"/>
        <v>7</v>
      </c>
      <c r="Z173" s="34">
        <f t="shared" si="92"/>
        <v>7</v>
      </c>
      <c r="AA173" s="34">
        <f t="shared" si="92"/>
        <v>7</v>
      </c>
      <c r="AB173" s="34">
        <f t="shared" si="92"/>
        <v>0</v>
      </c>
      <c r="AC173" s="34">
        <f t="shared" si="92"/>
        <v>0</v>
      </c>
      <c r="AD173" s="34">
        <f t="shared" si="92"/>
        <v>0</v>
      </c>
      <c r="AE173" s="34">
        <f t="shared" si="92"/>
        <v>0</v>
      </c>
      <c r="AF173" s="34">
        <f t="shared" si="92"/>
        <v>0</v>
      </c>
      <c r="AG173" s="34">
        <f t="shared" si="92"/>
        <v>0</v>
      </c>
      <c r="AH173" s="34">
        <f t="shared" si="92"/>
        <v>0</v>
      </c>
      <c r="AI173" s="34">
        <f t="shared" si="93"/>
        <v>0</v>
      </c>
      <c r="AJ173" s="34">
        <f t="shared" si="93"/>
        <v>0</v>
      </c>
      <c r="AK173" s="34">
        <f t="shared" si="93"/>
        <v>0</v>
      </c>
      <c r="AL173" s="34">
        <f t="shared" si="93"/>
        <v>0</v>
      </c>
      <c r="AM173" s="34">
        <f t="shared" si="93"/>
        <v>0</v>
      </c>
      <c r="AN173" s="34">
        <f t="shared" si="93"/>
        <v>0</v>
      </c>
      <c r="AO173" s="34">
        <f t="shared" si="93"/>
        <v>0</v>
      </c>
      <c r="AP173" s="34">
        <f t="shared" si="93"/>
        <v>0</v>
      </c>
      <c r="AQ173" s="34">
        <f t="shared" si="93"/>
        <v>0</v>
      </c>
      <c r="AR173" s="34">
        <f t="shared" si="93"/>
        <v>0</v>
      </c>
      <c r="AS173" s="34">
        <f t="shared" si="93"/>
        <v>0</v>
      </c>
      <c r="AT173" s="34">
        <f t="shared" si="93"/>
        <v>0</v>
      </c>
      <c r="AU173" s="34">
        <f t="shared" si="93"/>
        <v>0</v>
      </c>
    </row>
    <row r="174" spans="2:47" outlineLevel="1">
      <c r="B174" s="32" t="s">
        <v>927</v>
      </c>
      <c r="C174" s="35" t="s">
        <v>34</v>
      </c>
      <c r="D174" s="35" t="s">
        <v>34</v>
      </c>
      <c r="E174" s="35" t="s">
        <v>34</v>
      </c>
      <c r="F174" s="35" t="s">
        <v>34</v>
      </c>
      <c r="G174" s="35" t="s">
        <v>34</v>
      </c>
      <c r="H174" s="35" t="s">
        <v>34</v>
      </c>
      <c r="I174" s="35" t="s">
        <v>34</v>
      </c>
      <c r="J174" s="35" t="s">
        <v>34</v>
      </c>
      <c r="K174" s="35" t="s">
        <v>34</v>
      </c>
      <c r="L174" s="35" t="s">
        <v>34</v>
      </c>
      <c r="M174" s="35" t="s">
        <v>34</v>
      </c>
      <c r="N174" s="35" t="s">
        <v>34</v>
      </c>
      <c r="O174" s="35" t="s">
        <v>34</v>
      </c>
      <c r="P174" s="35" t="s">
        <v>34</v>
      </c>
      <c r="Q174" s="35" t="s">
        <v>34</v>
      </c>
      <c r="R174" s="35" t="s">
        <v>34</v>
      </c>
      <c r="S174" s="35" t="s">
        <v>34</v>
      </c>
      <c r="T174" s="35" t="s">
        <v>34</v>
      </c>
      <c r="U174" s="35" t="s">
        <v>34</v>
      </c>
      <c r="V174" s="35" t="s">
        <v>34</v>
      </c>
      <c r="W174" s="35" t="s">
        <v>34</v>
      </c>
      <c r="X174" s="35" t="s">
        <v>34</v>
      </c>
      <c r="Y174" s="35" t="s">
        <v>34</v>
      </c>
      <c r="Z174" s="35" t="s">
        <v>34</v>
      </c>
      <c r="AA174" s="35" t="s">
        <v>34</v>
      </c>
      <c r="AB174" s="35" t="s">
        <v>34</v>
      </c>
      <c r="AC174" s="35" t="s">
        <v>34</v>
      </c>
      <c r="AD174" s="35" t="s">
        <v>34</v>
      </c>
      <c r="AE174" s="35" t="s">
        <v>34</v>
      </c>
      <c r="AF174" s="35" t="s">
        <v>34</v>
      </c>
      <c r="AG174" s="35" t="s">
        <v>34</v>
      </c>
      <c r="AH174" s="35" t="s">
        <v>34</v>
      </c>
      <c r="AI174" s="35" t="s">
        <v>34</v>
      </c>
      <c r="AJ174" s="35" t="s">
        <v>34</v>
      </c>
      <c r="AK174" s="35" t="s">
        <v>34</v>
      </c>
      <c r="AL174" s="35" t="s">
        <v>34</v>
      </c>
      <c r="AM174" s="35" t="s">
        <v>34</v>
      </c>
      <c r="AN174" s="35" t="s">
        <v>34</v>
      </c>
      <c r="AO174" s="35" t="s">
        <v>34</v>
      </c>
      <c r="AP174" s="35" t="s">
        <v>34</v>
      </c>
      <c r="AQ174" s="35" t="s">
        <v>34</v>
      </c>
      <c r="AR174" s="35" t="s">
        <v>34</v>
      </c>
      <c r="AS174" s="35" t="s">
        <v>34</v>
      </c>
      <c r="AT174" s="35" t="s">
        <v>34</v>
      </c>
      <c r="AU174" s="35" t="s">
        <v>34</v>
      </c>
    </row>
    <row r="175" spans="2:47" outlineLevel="1">
      <c r="B175" s="32" t="s">
        <v>938</v>
      </c>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c r="AB175" s="35"/>
      <c r="AC175" s="35"/>
      <c r="AD175" s="35"/>
      <c r="AE175" s="35"/>
      <c r="AF175" s="35"/>
      <c r="AG175" s="35"/>
      <c r="AH175" s="35"/>
      <c r="AI175" s="35"/>
      <c r="AJ175" s="35"/>
      <c r="AK175" s="35"/>
      <c r="AL175" s="35"/>
      <c r="AM175" s="35"/>
      <c r="AN175" s="35"/>
      <c r="AO175" s="35"/>
      <c r="AP175" s="35"/>
      <c r="AQ175" s="35"/>
      <c r="AR175" s="35"/>
      <c r="AS175" s="35"/>
      <c r="AT175" s="35"/>
      <c r="AU175" s="35"/>
    </row>
    <row r="176" spans="2:47" outlineLevel="1">
      <c r="B176" s="32" t="s">
        <v>929</v>
      </c>
      <c r="C176" s="34">
        <f t="shared" ref="C176:R178" si="94">C175</f>
        <v>0</v>
      </c>
      <c r="D176" s="34">
        <f t="shared" si="94"/>
        <v>0</v>
      </c>
      <c r="E176" s="34">
        <f t="shared" si="94"/>
        <v>0</v>
      </c>
      <c r="F176" s="34">
        <f t="shared" si="94"/>
        <v>0</v>
      </c>
      <c r="G176" s="34">
        <f t="shared" si="94"/>
        <v>0</v>
      </c>
      <c r="H176" s="34">
        <f t="shared" si="94"/>
        <v>0</v>
      </c>
      <c r="I176" s="34">
        <f t="shared" si="94"/>
        <v>0</v>
      </c>
      <c r="J176" s="34">
        <f t="shared" si="94"/>
        <v>0</v>
      </c>
      <c r="K176" s="34">
        <f t="shared" si="94"/>
        <v>0</v>
      </c>
      <c r="L176" s="34">
        <f t="shared" si="94"/>
        <v>0</v>
      </c>
      <c r="M176" s="34">
        <f t="shared" si="94"/>
        <v>0</v>
      </c>
      <c r="N176" s="34">
        <f t="shared" si="94"/>
        <v>0</v>
      </c>
      <c r="O176" s="34">
        <f t="shared" si="94"/>
        <v>0</v>
      </c>
      <c r="P176" s="34">
        <f t="shared" si="94"/>
        <v>0</v>
      </c>
      <c r="Q176" s="34">
        <f t="shared" si="94"/>
        <v>0</v>
      </c>
      <c r="R176" s="34">
        <f t="shared" si="94"/>
        <v>0</v>
      </c>
      <c r="S176" s="34">
        <f t="shared" ref="S176:AH178" si="95">S175</f>
        <v>0</v>
      </c>
      <c r="T176" s="34">
        <f t="shared" si="95"/>
        <v>0</v>
      </c>
      <c r="U176" s="34">
        <f t="shared" si="95"/>
        <v>0</v>
      </c>
      <c r="V176" s="34">
        <f t="shared" si="95"/>
        <v>0</v>
      </c>
      <c r="W176" s="34">
        <f t="shared" si="95"/>
        <v>0</v>
      </c>
      <c r="X176" s="34">
        <f t="shared" si="95"/>
        <v>0</v>
      </c>
      <c r="Y176" s="34">
        <f t="shared" si="95"/>
        <v>0</v>
      </c>
      <c r="Z176" s="34">
        <f t="shared" si="95"/>
        <v>0</v>
      </c>
      <c r="AA176" s="34">
        <f t="shared" si="95"/>
        <v>0</v>
      </c>
      <c r="AB176" s="34">
        <f t="shared" si="95"/>
        <v>0</v>
      </c>
      <c r="AC176" s="34">
        <f t="shared" si="95"/>
        <v>0</v>
      </c>
      <c r="AD176" s="34">
        <f t="shared" si="95"/>
        <v>0</v>
      </c>
      <c r="AE176" s="34">
        <f t="shared" si="95"/>
        <v>0</v>
      </c>
      <c r="AF176" s="34">
        <f t="shared" si="95"/>
        <v>0</v>
      </c>
      <c r="AG176" s="34">
        <f t="shared" si="95"/>
        <v>0</v>
      </c>
      <c r="AH176" s="34">
        <f t="shared" si="95"/>
        <v>0</v>
      </c>
      <c r="AI176" s="34">
        <f t="shared" ref="AI176:AU178" si="96">AI175</f>
        <v>0</v>
      </c>
      <c r="AJ176" s="34">
        <f t="shared" si="96"/>
        <v>0</v>
      </c>
      <c r="AK176" s="34">
        <f t="shared" si="96"/>
        <v>0</v>
      </c>
      <c r="AL176" s="34">
        <f t="shared" si="96"/>
        <v>0</v>
      </c>
      <c r="AM176" s="34">
        <f t="shared" si="96"/>
        <v>0</v>
      </c>
      <c r="AN176" s="34">
        <f t="shared" si="96"/>
        <v>0</v>
      </c>
      <c r="AO176" s="34">
        <f t="shared" si="96"/>
        <v>0</v>
      </c>
      <c r="AP176" s="34">
        <f t="shared" si="96"/>
        <v>0</v>
      </c>
      <c r="AQ176" s="34">
        <f t="shared" si="96"/>
        <v>0</v>
      </c>
      <c r="AR176" s="34">
        <f t="shared" si="96"/>
        <v>0</v>
      </c>
      <c r="AS176" s="34">
        <f t="shared" si="96"/>
        <v>0</v>
      </c>
      <c r="AT176" s="34">
        <f t="shared" si="96"/>
        <v>0</v>
      </c>
      <c r="AU176" s="34">
        <f t="shared" si="96"/>
        <v>0</v>
      </c>
    </row>
    <row r="177" spans="1:47" outlineLevel="1">
      <c r="B177" s="32" t="s">
        <v>930</v>
      </c>
      <c r="C177" s="34">
        <f t="shared" si="94"/>
        <v>0</v>
      </c>
      <c r="D177" s="34">
        <f t="shared" si="94"/>
        <v>0</v>
      </c>
      <c r="E177" s="34">
        <f t="shared" si="94"/>
        <v>0</v>
      </c>
      <c r="F177" s="34">
        <f t="shared" si="94"/>
        <v>0</v>
      </c>
      <c r="G177" s="34">
        <f t="shared" si="94"/>
        <v>0</v>
      </c>
      <c r="H177" s="34">
        <f t="shared" si="94"/>
        <v>0</v>
      </c>
      <c r="I177" s="34">
        <f t="shared" si="94"/>
        <v>0</v>
      </c>
      <c r="J177" s="34">
        <f t="shared" si="94"/>
        <v>0</v>
      </c>
      <c r="K177" s="34">
        <f t="shared" si="94"/>
        <v>0</v>
      </c>
      <c r="L177" s="34">
        <f t="shared" si="94"/>
        <v>0</v>
      </c>
      <c r="M177" s="34">
        <f t="shared" si="94"/>
        <v>0</v>
      </c>
      <c r="N177" s="34">
        <f t="shared" si="94"/>
        <v>0</v>
      </c>
      <c r="O177" s="34">
        <f t="shared" si="94"/>
        <v>0</v>
      </c>
      <c r="P177" s="34">
        <f t="shared" si="94"/>
        <v>0</v>
      </c>
      <c r="Q177" s="34">
        <f t="shared" si="94"/>
        <v>0</v>
      </c>
      <c r="R177" s="34">
        <f t="shared" si="94"/>
        <v>0</v>
      </c>
      <c r="S177" s="34">
        <f t="shared" si="95"/>
        <v>0</v>
      </c>
      <c r="T177" s="34">
        <f t="shared" si="95"/>
        <v>0</v>
      </c>
      <c r="U177" s="34">
        <f t="shared" si="95"/>
        <v>0</v>
      </c>
      <c r="V177" s="34">
        <f t="shared" si="95"/>
        <v>0</v>
      </c>
      <c r="W177" s="34">
        <f t="shared" si="95"/>
        <v>0</v>
      </c>
      <c r="X177" s="34">
        <f t="shared" si="95"/>
        <v>0</v>
      </c>
      <c r="Y177" s="34">
        <f t="shared" si="95"/>
        <v>0</v>
      </c>
      <c r="Z177" s="34">
        <f t="shared" si="95"/>
        <v>0</v>
      </c>
      <c r="AA177" s="34">
        <f t="shared" si="95"/>
        <v>0</v>
      </c>
      <c r="AB177" s="34">
        <f t="shared" si="95"/>
        <v>0</v>
      </c>
      <c r="AC177" s="34">
        <f t="shared" si="95"/>
        <v>0</v>
      </c>
      <c r="AD177" s="34">
        <f t="shared" si="95"/>
        <v>0</v>
      </c>
      <c r="AE177" s="34">
        <f t="shared" si="95"/>
        <v>0</v>
      </c>
      <c r="AF177" s="34">
        <f t="shared" si="95"/>
        <v>0</v>
      </c>
      <c r="AG177" s="34">
        <f t="shared" si="95"/>
        <v>0</v>
      </c>
      <c r="AH177" s="34">
        <f t="shared" si="95"/>
        <v>0</v>
      </c>
      <c r="AI177" s="34">
        <f t="shared" si="96"/>
        <v>0</v>
      </c>
      <c r="AJ177" s="34">
        <f t="shared" si="96"/>
        <v>0</v>
      </c>
      <c r="AK177" s="34">
        <f t="shared" si="96"/>
        <v>0</v>
      </c>
      <c r="AL177" s="34">
        <f t="shared" si="96"/>
        <v>0</v>
      </c>
      <c r="AM177" s="34">
        <f t="shared" si="96"/>
        <v>0</v>
      </c>
      <c r="AN177" s="34">
        <f t="shared" si="96"/>
        <v>0</v>
      </c>
      <c r="AO177" s="34">
        <f t="shared" si="96"/>
        <v>0</v>
      </c>
      <c r="AP177" s="34">
        <f t="shared" si="96"/>
        <v>0</v>
      </c>
      <c r="AQ177" s="34">
        <f t="shared" si="96"/>
        <v>0</v>
      </c>
      <c r="AR177" s="34">
        <f t="shared" si="96"/>
        <v>0</v>
      </c>
      <c r="AS177" s="34">
        <f t="shared" si="96"/>
        <v>0</v>
      </c>
      <c r="AT177" s="34">
        <f t="shared" si="96"/>
        <v>0</v>
      </c>
      <c r="AU177" s="34">
        <f t="shared" si="96"/>
        <v>0</v>
      </c>
    </row>
    <row r="178" spans="1:47" outlineLevel="1">
      <c r="B178" s="32" t="s">
        <v>931</v>
      </c>
      <c r="C178" s="34">
        <f t="shared" si="94"/>
        <v>0</v>
      </c>
      <c r="D178" s="34">
        <f t="shared" si="94"/>
        <v>0</v>
      </c>
      <c r="E178" s="34">
        <f t="shared" si="94"/>
        <v>0</v>
      </c>
      <c r="F178" s="34">
        <f t="shared" si="94"/>
        <v>0</v>
      </c>
      <c r="G178" s="34">
        <f t="shared" si="94"/>
        <v>0</v>
      </c>
      <c r="H178" s="34">
        <f t="shared" si="94"/>
        <v>0</v>
      </c>
      <c r="I178" s="34">
        <f t="shared" si="94"/>
        <v>0</v>
      </c>
      <c r="J178" s="34">
        <f t="shared" si="94"/>
        <v>0</v>
      </c>
      <c r="K178" s="34">
        <f t="shared" si="94"/>
        <v>0</v>
      </c>
      <c r="L178" s="34">
        <f t="shared" si="94"/>
        <v>0</v>
      </c>
      <c r="M178" s="34">
        <f t="shared" si="94"/>
        <v>0</v>
      </c>
      <c r="N178" s="34">
        <f t="shared" si="94"/>
        <v>0</v>
      </c>
      <c r="O178" s="34">
        <f t="shared" si="94"/>
        <v>0</v>
      </c>
      <c r="P178" s="34">
        <f t="shared" si="94"/>
        <v>0</v>
      </c>
      <c r="Q178" s="34">
        <f t="shared" si="94"/>
        <v>0</v>
      </c>
      <c r="R178" s="34">
        <f t="shared" si="94"/>
        <v>0</v>
      </c>
      <c r="S178" s="34">
        <f t="shared" si="95"/>
        <v>0</v>
      </c>
      <c r="T178" s="34">
        <f t="shared" si="95"/>
        <v>0</v>
      </c>
      <c r="U178" s="34">
        <f t="shared" si="95"/>
        <v>0</v>
      </c>
      <c r="V178" s="34">
        <f t="shared" si="95"/>
        <v>0</v>
      </c>
      <c r="W178" s="34">
        <f t="shared" si="95"/>
        <v>0</v>
      </c>
      <c r="X178" s="34">
        <f t="shared" si="95"/>
        <v>0</v>
      </c>
      <c r="Y178" s="34">
        <f t="shared" si="95"/>
        <v>0</v>
      </c>
      <c r="Z178" s="34">
        <f t="shared" si="95"/>
        <v>0</v>
      </c>
      <c r="AA178" s="34">
        <f t="shared" si="95"/>
        <v>0</v>
      </c>
      <c r="AB178" s="34">
        <f t="shared" si="95"/>
        <v>0</v>
      </c>
      <c r="AC178" s="34">
        <f t="shared" si="95"/>
        <v>0</v>
      </c>
      <c r="AD178" s="34">
        <f t="shared" si="95"/>
        <v>0</v>
      </c>
      <c r="AE178" s="34">
        <f t="shared" si="95"/>
        <v>0</v>
      </c>
      <c r="AF178" s="34">
        <f t="shared" si="95"/>
        <v>0</v>
      </c>
      <c r="AG178" s="34">
        <f t="shared" si="95"/>
        <v>0</v>
      </c>
      <c r="AH178" s="34">
        <f t="shared" si="95"/>
        <v>0</v>
      </c>
      <c r="AI178" s="34">
        <f t="shared" si="96"/>
        <v>0</v>
      </c>
      <c r="AJ178" s="34">
        <f t="shared" si="96"/>
        <v>0</v>
      </c>
      <c r="AK178" s="34">
        <f t="shared" si="96"/>
        <v>0</v>
      </c>
      <c r="AL178" s="34">
        <f t="shared" si="96"/>
        <v>0</v>
      </c>
      <c r="AM178" s="34">
        <f t="shared" si="96"/>
        <v>0</v>
      </c>
      <c r="AN178" s="34">
        <f t="shared" si="96"/>
        <v>0</v>
      </c>
      <c r="AO178" s="34">
        <f t="shared" si="96"/>
        <v>0</v>
      </c>
      <c r="AP178" s="34">
        <f t="shared" si="96"/>
        <v>0</v>
      </c>
      <c r="AQ178" s="34">
        <f t="shared" si="96"/>
        <v>0</v>
      </c>
      <c r="AR178" s="34">
        <f t="shared" si="96"/>
        <v>0</v>
      </c>
      <c r="AS178" s="34">
        <f t="shared" si="96"/>
        <v>0</v>
      </c>
      <c r="AT178" s="34">
        <f t="shared" si="96"/>
        <v>0</v>
      </c>
      <c r="AU178" s="34">
        <f t="shared" si="96"/>
        <v>0</v>
      </c>
    </row>
    <row r="179" spans="1:47" outlineLevel="1">
      <c r="B179" s="32" t="s">
        <v>927</v>
      </c>
      <c r="C179" s="35" t="s">
        <v>34</v>
      </c>
      <c r="D179" s="35" t="s">
        <v>34</v>
      </c>
      <c r="E179" s="35" t="s">
        <v>34</v>
      </c>
      <c r="F179" s="35" t="s">
        <v>34</v>
      </c>
      <c r="G179" s="35" t="s">
        <v>34</v>
      </c>
      <c r="H179" s="35" t="s">
        <v>34</v>
      </c>
      <c r="I179" s="35" t="s">
        <v>34</v>
      </c>
      <c r="J179" s="35" t="s">
        <v>34</v>
      </c>
      <c r="K179" s="35" t="s">
        <v>34</v>
      </c>
      <c r="L179" s="35" t="s">
        <v>34</v>
      </c>
      <c r="M179" s="35" t="s">
        <v>34</v>
      </c>
      <c r="N179" s="35" t="s">
        <v>34</v>
      </c>
      <c r="O179" s="35" t="s">
        <v>34</v>
      </c>
      <c r="P179" s="35" t="s">
        <v>34</v>
      </c>
      <c r="Q179" s="35" t="s">
        <v>34</v>
      </c>
      <c r="R179" s="35" t="s">
        <v>34</v>
      </c>
      <c r="S179" s="35" t="s">
        <v>34</v>
      </c>
      <c r="T179" s="35" t="s">
        <v>34</v>
      </c>
      <c r="U179" s="35" t="s">
        <v>34</v>
      </c>
      <c r="V179" s="35" t="s">
        <v>34</v>
      </c>
      <c r="W179" s="35" t="s">
        <v>34</v>
      </c>
      <c r="X179" s="35" t="s">
        <v>34</v>
      </c>
      <c r="Y179" s="35" t="s">
        <v>34</v>
      </c>
      <c r="Z179" s="35" t="s">
        <v>34</v>
      </c>
      <c r="AA179" s="35" t="s">
        <v>34</v>
      </c>
      <c r="AB179" s="35" t="s">
        <v>34</v>
      </c>
      <c r="AC179" s="35" t="s">
        <v>34</v>
      </c>
      <c r="AD179" s="35" t="s">
        <v>34</v>
      </c>
      <c r="AE179" s="35" t="s">
        <v>34</v>
      </c>
      <c r="AF179" s="35" t="s">
        <v>34</v>
      </c>
      <c r="AG179" s="35" t="s">
        <v>34</v>
      </c>
      <c r="AH179" s="35" t="s">
        <v>34</v>
      </c>
      <c r="AI179" s="35" t="s">
        <v>34</v>
      </c>
      <c r="AJ179" s="35" t="s">
        <v>34</v>
      </c>
      <c r="AK179" s="35" t="s">
        <v>34</v>
      </c>
      <c r="AL179" s="35" t="s">
        <v>34</v>
      </c>
      <c r="AM179" s="35" t="s">
        <v>34</v>
      </c>
      <c r="AN179" s="35" t="s">
        <v>34</v>
      </c>
      <c r="AO179" s="35" t="s">
        <v>34</v>
      </c>
      <c r="AP179" s="35" t="s">
        <v>34</v>
      </c>
      <c r="AQ179" s="35" t="s">
        <v>34</v>
      </c>
      <c r="AR179" s="35" t="s">
        <v>34</v>
      </c>
      <c r="AS179" s="35" t="s">
        <v>34</v>
      </c>
      <c r="AT179" s="35" t="s">
        <v>34</v>
      </c>
      <c r="AU179" s="35" t="s">
        <v>34</v>
      </c>
    </row>
    <row r="180" spans="1:47" outlineLevel="1">
      <c r="B180" s="32" t="s">
        <v>939</v>
      </c>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c r="AB180" s="35"/>
      <c r="AC180" s="35"/>
      <c r="AD180" s="35"/>
      <c r="AE180" s="35"/>
      <c r="AF180" s="35"/>
      <c r="AG180" s="35"/>
      <c r="AH180" s="35"/>
      <c r="AI180" s="35"/>
      <c r="AJ180" s="35"/>
      <c r="AK180" s="35"/>
      <c r="AL180" s="35"/>
      <c r="AM180" s="35"/>
      <c r="AN180" s="35"/>
      <c r="AO180" s="35"/>
      <c r="AP180" s="35"/>
      <c r="AQ180" s="35"/>
      <c r="AR180" s="35"/>
      <c r="AS180" s="35"/>
      <c r="AT180" s="35"/>
      <c r="AU180" s="35"/>
    </row>
    <row r="181" spans="1:47" outlineLevel="1">
      <c r="B181" s="32" t="s">
        <v>929</v>
      </c>
      <c r="C181" s="34">
        <f t="shared" ref="C181:R183" si="97">C180</f>
        <v>0</v>
      </c>
      <c r="D181" s="34">
        <f t="shared" si="97"/>
        <v>0</v>
      </c>
      <c r="E181" s="34">
        <f t="shared" si="97"/>
        <v>0</v>
      </c>
      <c r="F181" s="34">
        <f t="shared" si="97"/>
        <v>0</v>
      </c>
      <c r="G181" s="34">
        <f t="shared" si="97"/>
        <v>0</v>
      </c>
      <c r="H181" s="34">
        <f t="shared" si="97"/>
        <v>0</v>
      </c>
      <c r="I181" s="34">
        <f t="shared" si="97"/>
        <v>0</v>
      </c>
      <c r="J181" s="34">
        <f t="shared" si="97"/>
        <v>0</v>
      </c>
      <c r="K181" s="34">
        <f t="shared" si="97"/>
        <v>0</v>
      </c>
      <c r="L181" s="34">
        <f t="shared" si="97"/>
        <v>0</v>
      </c>
      <c r="M181" s="34">
        <f t="shared" si="97"/>
        <v>0</v>
      </c>
      <c r="N181" s="34">
        <f t="shared" si="97"/>
        <v>0</v>
      </c>
      <c r="O181" s="34">
        <f t="shared" si="97"/>
        <v>0</v>
      </c>
      <c r="P181" s="34">
        <f t="shared" si="97"/>
        <v>0</v>
      </c>
      <c r="Q181" s="34">
        <f t="shared" si="97"/>
        <v>0</v>
      </c>
      <c r="R181" s="34">
        <f t="shared" si="97"/>
        <v>0</v>
      </c>
      <c r="S181" s="34">
        <f t="shared" ref="S181:AH183" si="98">S180</f>
        <v>0</v>
      </c>
      <c r="T181" s="34">
        <f t="shared" si="98"/>
        <v>0</v>
      </c>
      <c r="U181" s="34">
        <f t="shared" si="98"/>
        <v>0</v>
      </c>
      <c r="V181" s="34">
        <f t="shared" si="98"/>
        <v>0</v>
      </c>
      <c r="W181" s="34">
        <f t="shared" si="98"/>
        <v>0</v>
      </c>
      <c r="X181" s="34">
        <f t="shared" si="98"/>
        <v>0</v>
      </c>
      <c r="Y181" s="34">
        <f t="shared" si="98"/>
        <v>0</v>
      </c>
      <c r="Z181" s="34">
        <f t="shared" si="98"/>
        <v>0</v>
      </c>
      <c r="AA181" s="34">
        <f t="shared" si="98"/>
        <v>0</v>
      </c>
      <c r="AB181" s="34">
        <f t="shared" si="98"/>
        <v>0</v>
      </c>
      <c r="AC181" s="34">
        <f t="shared" si="98"/>
        <v>0</v>
      </c>
      <c r="AD181" s="34">
        <f t="shared" si="98"/>
        <v>0</v>
      </c>
      <c r="AE181" s="34">
        <f t="shared" si="98"/>
        <v>0</v>
      </c>
      <c r="AF181" s="34">
        <f t="shared" si="98"/>
        <v>0</v>
      </c>
      <c r="AG181" s="34">
        <f t="shared" si="98"/>
        <v>0</v>
      </c>
      <c r="AH181" s="34">
        <f t="shared" si="98"/>
        <v>0</v>
      </c>
      <c r="AI181" s="34">
        <f t="shared" ref="AI181:AU183" si="99">AI180</f>
        <v>0</v>
      </c>
      <c r="AJ181" s="34">
        <f t="shared" si="99"/>
        <v>0</v>
      </c>
      <c r="AK181" s="34">
        <f t="shared" si="99"/>
        <v>0</v>
      </c>
      <c r="AL181" s="34">
        <f t="shared" si="99"/>
        <v>0</v>
      </c>
      <c r="AM181" s="34">
        <f t="shared" si="99"/>
        <v>0</v>
      </c>
      <c r="AN181" s="34">
        <f t="shared" si="99"/>
        <v>0</v>
      </c>
      <c r="AO181" s="34">
        <f t="shared" si="99"/>
        <v>0</v>
      </c>
      <c r="AP181" s="34">
        <f t="shared" si="99"/>
        <v>0</v>
      </c>
      <c r="AQ181" s="34">
        <f t="shared" si="99"/>
        <v>0</v>
      </c>
      <c r="AR181" s="34">
        <f t="shared" si="99"/>
        <v>0</v>
      </c>
      <c r="AS181" s="34">
        <f t="shared" si="99"/>
        <v>0</v>
      </c>
      <c r="AT181" s="34">
        <f t="shared" si="99"/>
        <v>0</v>
      </c>
      <c r="AU181" s="34">
        <f t="shared" si="99"/>
        <v>0</v>
      </c>
    </row>
    <row r="182" spans="1:47" outlineLevel="1">
      <c r="B182" s="32" t="s">
        <v>930</v>
      </c>
      <c r="C182" s="34">
        <f t="shared" si="97"/>
        <v>0</v>
      </c>
      <c r="D182" s="34">
        <f t="shared" si="97"/>
        <v>0</v>
      </c>
      <c r="E182" s="34">
        <f t="shared" si="97"/>
        <v>0</v>
      </c>
      <c r="F182" s="34">
        <f t="shared" si="97"/>
        <v>0</v>
      </c>
      <c r="G182" s="34">
        <f t="shared" si="97"/>
        <v>0</v>
      </c>
      <c r="H182" s="34">
        <f t="shared" si="97"/>
        <v>0</v>
      </c>
      <c r="I182" s="34">
        <f t="shared" si="97"/>
        <v>0</v>
      </c>
      <c r="J182" s="34">
        <f t="shared" si="97"/>
        <v>0</v>
      </c>
      <c r="K182" s="34">
        <f t="shared" si="97"/>
        <v>0</v>
      </c>
      <c r="L182" s="34">
        <f t="shared" si="97"/>
        <v>0</v>
      </c>
      <c r="M182" s="34">
        <f t="shared" si="97"/>
        <v>0</v>
      </c>
      <c r="N182" s="34">
        <f t="shared" si="97"/>
        <v>0</v>
      </c>
      <c r="O182" s="34">
        <f t="shared" si="97"/>
        <v>0</v>
      </c>
      <c r="P182" s="34">
        <f t="shared" si="97"/>
        <v>0</v>
      </c>
      <c r="Q182" s="34">
        <f t="shared" si="97"/>
        <v>0</v>
      </c>
      <c r="R182" s="34">
        <f t="shared" si="97"/>
        <v>0</v>
      </c>
      <c r="S182" s="34">
        <f t="shared" si="98"/>
        <v>0</v>
      </c>
      <c r="T182" s="34">
        <f t="shared" si="98"/>
        <v>0</v>
      </c>
      <c r="U182" s="34">
        <f t="shared" si="98"/>
        <v>0</v>
      </c>
      <c r="V182" s="34">
        <f t="shared" si="98"/>
        <v>0</v>
      </c>
      <c r="W182" s="34">
        <f t="shared" si="98"/>
        <v>0</v>
      </c>
      <c r="X182" s="34">
        <f t="shared" si="98"/>
        <v>0</v>
      </c>
      <c r="Y182" s="34">
        <f t="shared" si="98"/>
        <v>0</v>
      </c>
      <c r="Z182" s="34">
        <f t="shared" si="98"/>
        <v>0</v>
      </c>
      <c r="AA182" s="34">
        <f t="shared" si="98"/>
        <v>0</v>
      </c>
      <c r="AB182" s="34">
        <f t="shared" si="98"/>
        <v>0</v>
      </c>
      <c r="AC182" s="34">
        <f t="shared" si="98"/>
        <v>0</v>
      </c>
      <c r="AD182" s="34">
        <f t="shared" si="98"/>
        <v>0</v>
      </c>
      <c r="AE182" s="34">
        <f t="shared" si="98"/>
        <v>0</v>
      </c>
      <c r="AF182" s="34">
        <f t="shared" si="98"/>
        <v>0</v>
      </c>
      <c r="AG182" s="34">
        <f t="shared" si="98"/>
        <v>0</v>
      </c>
      <c r="AH182" s="34">
        <f t="shared" si="98"/>
        <v>0</v>
      </c>
      <c r="AI182" s="34">
        <f t="shared" si="99"/>
        <v>0</v>
      </c>
      <c r="AJ182" s="34">
        <f t="shared" si="99"/>
        <v>0</v>
      </c>
      <c r="AK182" s="34">
        <f t="shared" si="99"/>
        <v>0</v>
      </c>
      <c r="AL182" s="34">
        <f t="shared" si="99"/>
        <v>0</v>
      </c>
      <c r="AM182" s="34">
        <f t="shared" si="99"/>
        <v>0</v>
      </c>
      <c r="AN182" s="34">
        <f t="shared" si="99"/>
        <v>0</v>
      </c>
      <c r="AO182" s="34">
        <f t="shared" si="99"/>
        <v>0</v>
      </c>
      <c r="AP182" s="34">
        <f t="shared" si="99"/>
        <v>0</v>
      </c>
      <c r="AQ182" s="34">
        <f t="shared" si="99"/>
        <v>0</v>
      </c>
      <c r="AR182" s="34">
        <f t="shared" si="99"/>
        <v>0</v>
      </c>
      <c r="AS182" s="34">
        <f t="shared" si="99"/>
        <v>0</v>
      </c>
      <c r="AT182" s="34">
        <f t="shared" si="99"/>
        <v>0</v>
      </c>
      <c r="AU182" s="34">
        <f t="shared" si="99"/>
        <v>0</v>
      </c>
    </row>
    <row r="183" spans="1:47" outlineLevel="1">
      <c r="B183" s="32" t="s">
        <v>931</v>
      </c>
      <c r="C183" s="34">
        <f t="shared" si="97"/>
        <v>0</v>
      </c>
      <c r="D183" s="34">
        <f t="shared" si="97"/>
        <v>0</v>
      </c>
      <c r="E183" s="34">
        <f t="shared" si="97"/>
        <v>0</v>
      </c>
      <c r="F183" s="34">
        <f t="shared" si="97"/>
        <v>0</v>
      </c>
      <c r="G183" s="34">
        <f t="shared" si="97"/>
        <v>0</v>
      </c>
      <c r="H183" s="34">
        <f t="shared" si="97"/>
        <v>0</v>
      </c>
      <c r="I183" s="34">
        <f t="shared" si="97"/>
        <v>0</v>
      </c>
      <c r="J183" s="34">
        <f t="shared" si="97"/>
        <v>0</v>
      </c>
      <c r="K183" s="34">
        <f t="shared" si="97"/>
        <v>0</v>
      </c>
      <c r="L183" s="34">
        <f t="shared" si="97"/>
        <v>0</v>
      </c>
      <c r="M183" s="34">
        <f t="shared" si="97"/>
        <v>0</v>
      </c>
      <c r="N183" s="34">
        <f t="shared" si="97"/>
        <v>0</v>
      </c>
      <c r="O183" s="34">
        <f t="shared" si="97"/>
        <v>0</v>
      </c>
      <c r="P183" s="34">
        <f t="shared" si="97"/>
        <v>0</v>
      </c>
      <c r="Q183" s="34">
        <f t="shared" si="97"/>
        <v>0</v>
      </c>
      <c r="R183" s="34">
        <f t="shared" si="97"/>
        <v>0</v>
      </c>
      <c r="S183" s="34">
        <f t="shared" si="98"/>
        <v>0</v>
      </c>
      <c r="T183" s="34">
        <f t="shared" si="98"/>
        <v>0</v>
      </c>
      <c r="U183" s="34">
        <f t="shared" si="98"/>
        <v>0</v>
      </c>
      <c r="V183" s="34">
        <f t="shared" si="98"/>
        <v>0</v>
      </c>
      <c r="W183" s="34">
        <f t="shared" si="98"/>
        <v>0</v>
      </c>
      <c r="X183" s="34">
        <f t="shared" si="98"/>
        <v>0</v>
      </c>
      <c r="Y183" s="34">
        <f t="shared" si="98"/>
        <v>0</v>
      </c>
      <c r="Z183" s="34">
        <f t="shared" si="98"/>
        <v>0</v>
      </c>
      <c r="AA183" s="34">
        <f t="shared" si="98"/>
        <v>0</v>
      </c>
      <c r="AB183" s="34">
        <f t="shared" si="98"/>
        <v>0</v>
      </c>
      <c r="AC183" s="34">
        <f t="shared" si="98"/>
        <v>0</v>
      </c>
      <c r="AD183" s="34">
        <f t="shared" si="98"/>
        <v>0</v>
      </c>
      <c r="AE183" s="34">
        <f t="shared" si="98"/>
        <v>0</v>
      </c>
      <c r="AF183" s="34">
        <f t="shared" si="98"/>
        <v>0</v>
      </c>
      <c r="AG183" s="34">
        <f t="shared" si="98"/>
        <v>0</v>
      </c>
      <c r="AH183" s="34">
        <f t="shared" si="98"/>
        <v>0</v>
      </c>
      <c r="AI183" s="34">
        <f t="shared" si="99"/>
        <v>0</v>
      </c>
      <c r="AJ183" s="34">
        <f t="shared" si="99"/>
        <v>0</v>
      </c>
      <c r="AK183" s="34">
        <f t="shared" si="99"/>
        <v>0</v>
      </c>
      <c r="AL183" s="34">
        <f t="shared" si="99"/>
        <v>0</v>
      </c>
      <c r="AM183" s="34">
        <f t="shared" si="99"/>
        <v>0</v>
      </c>
      <c r="AN183" s="34">
        <f t="shared" si="99"/>
        <v>0</v>
      </c>
      <c r="AO183" s="34">
        <f t="shared" si="99"/>
        <v>0</v>
      </c>
      <c r="AP183" s="34">
        <f t="shared" si="99"/>
        <v>0</v>
      </c>
      <c r="AQ183" s="34">
        <f t="shared" si="99"/>
        <v>0</v>
      </c>
      <c r="AR183" s="34">
        <f t="shared" si="99"/>
        <v>0</v>
      </c>
      <c r="AS183" s="34">
        <f t="shared" si="99"/>
        <v>0</v>
      </c>
      <c r="AT183" s="34">
        <f t="shared" si="99"/>
        <v>0</v>
      </c>
      <c r="AU183" s="34">
        <f t="shared" si="99"/>
        <v>0</v>
      </c>
    </row>
    <row r="184" spans="1:47" outlineLevel="1">
      <c r="B184" s="32" t="s">
        <v>927</v>
      </c>
      <c r="C184" s="35" t="s">
        <v>34</v>
      </c>
      <c r="D184" s="35" t="s">
        <v>34</v>
      </c>
      <c r="E184" s="35" t="s">
        <v>34</v>
      </c>
      <c r="F184" s="35" t="s">
        <v>34</v>
      </c>
      <c r="G184" s="35" t="s">
        <v>34</v>
      </c>
      <c r="H184" s="35" t="s">
        <v>34</v>
      </c>
      <c r="I184" s="35" t="s">
        <v>34</v>
      </c>
      <c r="J184" s="35" t="s">
        <v>34</v>
      </c>
      <c r="K184" s="35" t="s">
        <v>34</v>
      </c>
      <c r="L184" s="35" t="s">
        <v>34</v>
      </c>
      <c r="M184" s="35" t="s">
        <v>34</v>
      </c>
      <c r="N184" s="35" t="s">
        <v>34</v>
      </c>
      <c r="O184" s="35" t="s">
        <v>34</v>
      </c>
      <c r="P184" s="35" t="s">
        <v>34</v>
      </c>
      <c r="Q184" s="35" t="s">
        <v>34</v>
      </c>
      <c r="R184" s="35" t="s">
        <v>34</v>
      </c>
      <c r="S184" s="35" t="s">
        <v>34</v>
      </c>
      <c r="T184" s="35" t="s">
        <v>34</v>
      </c>
      <c r="U184" s="35" t="s">
        <v>34</v>
      </c>
      <c r="V184" s="35" t="s">
        <v>34</v>
      </c>
      <c r="W184" s="35" t="s">
        <v>34</v>
      </c>
      <c r="X184" s="35" t="s">
        <v>34</v>
      </c>
      <c r="Y184" s="35" t="s">
        <v>34</v>
      </c>
      <c r="Z184" s="35" t="s">
        <v>34</v>
      </c>
      <c r="AA184" s="35" t="s">
        <v>34</v>
      </c>
      <c r="AB184" s="35" t="s">
        <v>34</v>
      </c>
      <c r="AC184" s="35" t="s">
        <v>34</v>
      </c>
      <c r="AD184" s="35" t="s">
        <v>34</v>
      </c>
      <c r="AE184" s="35" t="s">
        <v>34</v>
      </c>
      <c r="AF184" s="35" t="s">
        <v>34</v>
      </c>
      <c r="AG184" s="35" t="s">
        <v>34</v>
      </c>
      <c r="AH184" s="35" t="s">
        <v>34</v>
      </c>
      <c r="AI184" s="35" t="s">
        <v>34</v>
      </c>
      <c r="AJ184" s="35" t="s">
        <v>34</v>
      </c>
      <c r="AK184" s="35" t="s">
        <v>34</v>
      </c>
      <c r="AL184" s="35" t="s">
        <v>34</v>
      </c>
      <c r="AM184" s="35" t="s">
        <v>34</v>
      </c>
      <c r="AN184" s="35" t="s">
        <v>34</v>
      </c>
      <c r="AO184" s="35" t="s">
        <v>34</v>
      </c>
      <c r="AP184" s="35" t="s">
        <v>34</v>
      </c>
      <c r="AQ184" s="35" t="s">
        <v>34</v>
      </c>
      <c r="AR184" s="35" t="s">
        <v>34</v>
      </c>
      <c r="AS184" s="35" t="s">
        <v>34</v>
      </c>
      <c r="AT184" s="35" t="s">
        <v>34</v>
      </c>
      <c r="AU184" s="35" t="s">
        <v>34</v>
      </c>
    </row>
    <row r="185" spans="1:47" outlineLevel="1">
      <c r="B185" s="32" t="s">
        <v>940</v>
      </c>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c r="AB185" s="35"/>
      <c r="AC185" s="35"/>
      <c r="AD185" s="35"/>
      <c r="AE185" s="35"/>
      <c r="AF185" s="35"/>
      <c r="AG185" s="35"/>
      <c r="AH185" s="35"/>
      <c r="AI185" s="35"/>
      <c r="AJ185" s="35"/>
      <c r="AK185" s="35"/>
      <c r="AL185" s="35"/>
      <c r="AM185" s="35"/>
      <c r="AN185" s="35"/>
      <c r="AO185" s="35"/>
      <c r="AP185" s="35"/>
      <c r="AQ185" s="35"/>
      <c r="AR185" s="35"/>
      <c r="AS185" s="35"/>
      <c r="AT185" s="35"/>
      <c r="AU185" s="35"/>
    </row>
    <row r="186" spans="1:47" outlineLevel="1">
      <c r="B186" s="32" t="s">
        <v>929</v>
      </c>
      <c r="C186" s="34">
        <f t="shared" ref="C186:R188" si="100">C185</f>
        <v>0</v>
      </c>
      <c r="D186" s="34">
        <f t="shared" si="100"/>
        <v>0</v>
      </c>
      <c r="E186" s="34">
        <f t="shared" si="100"/>
        <v>0</v>
      </c>
      <c r="F186" s="34">
        <f t="shared" si="100"/>
        <v>0</v>
      </c>
      <c r="G186" s="34">
        <f t="shared" si="100"/>
        <v>0</v>
      </c>
      <c r="H186" s="34">
        <f t="shared" si="100"/>
        <v>0</v>
      </c>
      <c r="I186" s="34">
        <f t="shared" si="100"/>
        <v>0</v>
      </c>
      <c r="J186" s="34">
        <f t="shared" si="100"/>
        <v>0</v>
      </c>
      <c r="K186" s="34">
        <f t="shared" si="100"/>
        <v>0</v>
      </c>
      <c r="L186" s="34">
        <f t="shared" si="100"/>
        <v>0</v>
      </c>
      <c r="M186" s="34">
        <f t="shared" si="100"/>
        <v>0</v>
      </c>
      <c r="N186" s="34">
        <f t="shared" si="100"/>
        <v>0</v>
      </c>
      <c r="O186" s="34">
        <f t="shared" si="100"/>
        <v>0</v>
      </c>
      <c r="P186" s="34">
        <f t="shared" si="100"/>
        <v>0</v>
      </c>
      <c r="Q186" s="34">
        <f t="shared" si="100"/>
        <v>0</v>
      </c>
      <c r="R186" s="34">
        <f t="shared" si="100"/>
        <v>0</v>
      </c>
      <c r="S186" s="34">
        <f t="shared" ref="S186:AH188" si="101">S185</f>
        <v>0</v>
      </c>
      <c r="T186" s="34">
        <f t="shared" si="101"/>
        <v>0</v>
      </c>
      <c r="U186" s="34">
        <f t="shared" si="101"/>
        <v>0</v>
      </c>
      <c r="V186" s="34">
        <f t="shared" si="101"/>
        <v>0</v>
      </c>
      <c r="W186" s="34">
        <f t="shared" si="101"/>
        <v>0</v>
      </c>
      <c r="X186" s="34">
        <f t="shared" si="101"/>
        <v>0</v>
      </c>
      <c r="Y186" s="34">
        <f t="shared" si="101"/>
        <v>0</v>
      </c>
      <c r="Z186" s="34">
        <f t="shared" si="101"/>
        <v>0</v>
      </c>
      <c r="AA186" s="34">
        <f t="shared" si="101"/>
        <v>0</v>
      </c>
      <c r="AB186" s="34">
        <f t="shared" si="101"/>
        <v>0</v>
      </c>
      <c r="AC186" s="34">
        <f t="shared" si="101"/>
        <v>0</v>
      </c>
      <c r="AD186" s="34">
        <f t="shared" si="101"/>
        <v>0</v>
      </c>
      <c r="AE186" s="34">
        <f t="shared" si="101"/>
        <v>0</v>
      </c>
      <c r="AF186" s="34">
        <f t="shared" si="101"/>
        <v>0</v>
      </c>
      <c r="AG186" s="34">
        <f t="shared" si="101"/>
        <v>0</v>
      </c>
      <c r="AH186" s="34">
        <f t="shared" si="101"/>
        <v>0</v>
      </c>
      <c r="AI186" s="34">
        <f t="shared" ref="AI186:AU188" si="102">AI185</f>
        <v>0</v>
      </c>
      <c r="AJ186" s="34">
        <f t="shared" si="102"/>
        <v>0</v>
      </c>
      <c r="AK186" s="34">
        <f t="shared" si="102"/>
        <v>0</v>
      </c>
      <c r="AL186" s="34">
        <f t="shared" si="102"/>
        <v>0</v>
      </c>
      <c r="AM186" s="34">
        <f t="shared" si="102"/>
        <v>0</v>
      </c>
      <c r="AN186" s="34">
        <f t="shared" si="102"/>
        <v>0</v>
      </c>
      <c r="AO186" s="34">
        <f t="shared" si="102"/>
        <v>0</v>
      </c>
      <c r="AP186" s="34">
        <f t="shared" si="102"/>
        <v>0</v>
      </c>
      <c r="AQ186" s="34">
        <f t="shared" si="102"/>
        <v>0</v>
      </c>
      <c r="AR186" s="34">
        <f t="shared" si="102"/>
        <v>0</v>
      </c>
      <c r="AS186" s="34">
        <f t="shared" si="102"/>
        <v>0</v>
      </c>
      <c r="AT186" s="34">
        <f t="shared" si="102"/>
        <v>0</v>
      </c>
      <c r="AU186" s="34">
        <f t="shared" si="102"/>
        <v>0</v>
      </c>
    </row>
    <row r="187" spans="1:47" outlineLevel="1">
      <c r="B187" s="32" t="s">
        <v>930</v>
      </c>
      <c r="C187" s="34">
        <f t="shared" si="100"/>
        <v>0</v>
      </c>
      <c r="D187" s="34">
        <f t="shared" si="100"/>
        <v>0</v>
      </c>
      <c r="E187" s="34">
        <f t="shared" si="100"/>
        <v>0</v>
      </c>
      <c r="F187" s="34">
        <f t="shared" si="100"/>
        <v>0</v>
      </c>
      <c r="G187" s="34">
        <f t="shared" si="100"/>
        <v>0</v>
      </c>
      <c r="H187" s="34">
        <f t="shared" si="100"/>
        <v>0</v>
      </c>
      <c r="I187" s="34">
        <f t="shared" si="100"/>
        <v>0</v>
      </c>
      <c r="J187" s="34">
        <f t="shared" si="100"/>
        <v>0</v>
      </c>
      <c r="K187" s="34">
        <f t="shared" si="100"/>
        <v>0</v>
      </c>
      <c r="L187" s="34">
        <f t="shared" si="100"/>
        <v>0</v>
      </c>
      <c r="M187" s="34">
        <f t="shared" si="100"/>
        <v>0</v>
      </c>
      <c r="N187" s="34">
        <f t="shared" si="100"/>
        <v>0</v>
      </c>
      <c r="O187" s="34">
        <f t="shared" si="100"/>
        <v>0</v>
      </c>
      <c r="P187" s="34">
        <f t="shared" si="100"/>
        <v>0</v>
      </c>
      <c r="Q187" s="34">
        <f t="shared" si="100"/>
        <v>0</v>
      </c>
      <c r="R187" s="34">
        <f t="shared" si="100"/>
        <v>0</v>
      </c>
      <c r="S187" s="34">
        <f t="shared" si="101"/>
        <v>0</v>
      </c>
      <c r="T187" s="34">
        <f t="shared" si="101"/>
        <v>0</v>
      </c>
      <c r="U187" s="34">
        <f t="shared" si="101"/>
        <v>0</v>
      </c>
      <c r="V187" s="34">
        <f t="shared" si="101"/>
        <v>0</v>
      </c>
      <c r="W187" s="34">
        <f t="shared" si="101"/>
        <v>0</v>
      </c>
      <c r="X187" s="34">
        <f t="shared" si="101"/>
        <v>0</v>
      </c>
      <c r="Y187" s="34">
        <f t="shared" si="101"/>
        <v>0</v>
      </c>
      <c r="Z187" s="34">
        <f t="shared" si="101"/>
        <v>0</v>
      </c>
      <c r="AA187" s="34">
        <f t="shared" si="101"/>
        <v>0</v>
      </c>
      <c r="AB187" s="34">
        <f t="shared" si="101"/>
        <v>0</v>
      </c>
      <c r="AC187" s="34">
        <f t="shared" si="101"/>
        <v>0</v>
      </c>
      <c r="AD187" s="34">
        <f t="shared" si="101"/>
        <v>0</v>
      </c>
      <c r="AE187" s="34">
        <f t="shared" si="101"/>
        <v>0</v>
      </c>
      <c r="AF187" s="34">
        <f t="shared" si="101"/>
        <v>0</v>
      </c>
      <c r="AG187" s="34">
        <f t="shared" si="101"/>
        <v>0</v>
      </c>
      <c r="AH187" s="34">
        <f t="shared" si="101"/>
        <v>0</v>
      </c>
      <c r="AI187" s="34">
        <f t="shared" si="102"/>
        <v>0</v>
      </c>
      <c r="AJ187" s="34">
        <f t="shared" si="102"/>
        <v>0</v>
      </c>
      <c r="AK187" s="34">
        <f t="shared" si="102"/>
        <v>0</v>
      </c>
      <c r="AL187" s="34">
        <f t="shared" si="102"/>
        <v>0</v>
      </c>
      <c r="AM187" s="34">
        <f t="shared" si="102"/>
        <v>0</v>
      </c>
      <c r="AN187" s="34">
        <f t="shared" si="102"/>
        <v>0</v>
      </c>
      <c r="AO187" s="34">
        <f t="shared" si="102"/>
        <v>0</v>
      </c>
      <c r="AP187" s="34">
        <f t="shared" si="102"/>
        <v>0</v>
      </c>
      <c r="AQ187" s="34">
        <f t="shared" si="102"/>
        <v>0</v>
      </c>
      <c r="AR187" s="34">
        <f t="shared" si="102"/>
        <v>0</v>
      </c>
      <c r="AS187" s="34">
        <f t="shared" si="102"/>
        <v>0</v>
      </c>
      <c r="AT187" s="34">
        <f t="shared" si="102"/>
        <v>0</v>
      </c>
      <c r="AU187" s="34">
        <f t="shared" si="102"/>
        <v>0</v>
      </c>
    </row>
    <row r="188" spans="1:47" outlineLevel="1">
      <c r="B188" s="32" t="s">
        <v>931</v>
      </c>
      <c r="C188" s="34">
        <f t="shared" si="100"/>
        <v>0</v>
      </c>
      <c r="D188" s="34">
        <f t="shared" si="100"/>
        <v>0</v>
      </c>
      <c r="E188" s="34">
        <f t="shared" si="100"/>
        <v>0</v>
      </c>
      <c r="F188" s="34">
        <f t="shared" si="100"/>
        <v>0</v>
      </c>
      <c r="G188" s="34">
        <f t="shared" si="100"/>
        <v>0</v>
      </c>
      <c r="H188" s="34">
        <f t="shared" si="100"/>
        <v>0</v>
      </c>
      <c r="I188" s="34">
        <f t="shared" si="100"/>
        <v>0</v>
      </c>
      <c r="J188" s="34">
        <f t="shared" si="100"/>
        <v>0</v>
      </c>
      <c r="K188" s="34">
        <f t="shared" si="100"/>
        <v>0</v>
      </c>
      <c r="L188" s="34">
        <f t="shared" si="100"/>
        <v>0</v>
      </c>
      <c r="M188" s="34">
        <f t="shared" si="100"/>
        <v>0</v>
      </c>
      <c r="N188" s="34">
        <f t="shared" si="100"/>
        <v>0</v>
      </c>
      <c r="O188" s="34">
        <f t="shared" si="100"/>
        <v>0</v>
      </c>
      <c r="P188" s="34">
        <f t="shared" si="100"/>
        <v>0</v>
      </c>
      <c r="Q188" s="34">
        <f t="shared" si="100"/>
        <v>0</v>
      </c>
      <c r="R188" s="34">
        <f t="shared" si="100"/>
        <v>0</v>
      </c>
      <c r="S188" s="34">
        <f t="shared" si="101"/>
        <v>0</v>
      </c>
      <c r="T188" s="34">
        <f t="shared" si="101"/>
        <v>0</v>
      </c>
      <c r="U188" s="34">
        <f t="shared" si="101"/>
        <v>0</v>
      </c>
      <c r="V188" s="34">
        <f t="shared" si="101"/>
        <v>0</v>
      </c>
      <c r="W188" s="34">
        <f t="shared" si="101"/>
        <v>0</v>
      </c>
      <c r="X188" s="34">
        <f t="shared" si="101"/>
        <v>0</v>
      </c>
      <c r="Y188" s="34">
        <f t="shared" si="101"/>
        <v>0</v>
      </c>
      <c r="Z188" s="34">
        <f t="shared" si="101"/>
        <v>0</v>
      </c>
      <c r="AA188" s="34">
        <f t="shared" si="101"/>
        <v>0</v>
      </c>
      <c r="AB188" s="34">
        <f t="shared" si="101"/>
        <v>0</v>
      </c>
      <c r="AC188" s="34">
        <f t="shared" si="101"/>
        <v>0</v>
      </c>
      <c r="AD188" s="34">
        <f t="shared" si="101"/>
        <v>0</v>
      </c>
      <c r="AE188" s="34">
        <f t="shared" si="101"/>
        <v>0</v>
      </c>
      <c r="AF188" s="34">
        <f t="shared" si="101"/>
        <v>0</v>
      </c>
      <c r="AG188" s="34">
        <f t="shared" si="101"/>
        <v>0</v>
      </c>
      <c r="AH188" s="34">
        <f t="shared" si="101"/>
        <v>0</v>
      </c>
      <c r="AI188" s="34">
        <f t="shared" si="102"/>
        <v>0</v>
      </c>
      <c r="AJ188" s="34">
        <f t="shared" si="102"/>
        <v>0</v>
      </c>
      <c r="AK188" s="34">
        <f t="shared" si="102"/>
        <v>0</v>
      </c>
      <c r="AL188" s="34">
        <f t="shared" si="102"/>
        <v>0</v>
      </c>
      <c r="AM188" s="34">
        <f t="shared" si="102"/>
        <v>0</v>
      </c>
      <c r="AN188" s="34">
        <f t="shared" si="102"/>
        <v>0</v>
      </c>
      <c r="AO188" s="34">
        <f t="shared" si="102"/>
        <v>0</v>
      </c>
      <c r="AP188" s="34">
        <f t="shared" si="102"/>
        <v>0</v>
      </c>
      <c r="AQ188" s="34">
        <f t="shared" si="102"/>
        <v>0</v>
      </c>
      <c r="AR188" s="34">
        <f t="shared" si="102"/>
        <v>0</v>
      </c>
      <c r="AS188" s="34">
        <f t="shared" si="102"/>
        <v>0</v>
      </c>
      <c r="AT188" s="34">
        <f t="shared" si="102"/>
        <v>0</v>
      </c>
      <c r="AU188" s="34">
        <f t="shared" si="102"/>
        <v>0</v>
      </c>
    </row>
    <row r="189" spans="1:47" outlineLevel="1"/>
    <row r="191" spans="1:47">
      <c r="A191" s="191" t="s">
        <v>958</v>
      </c>
    </row>
    <row r="192" spans="1:47" outlineLevel="1">
      <c r="C192" s="174"/>
      <c r="D192" s="174" t="s">
        <v>950</v>
      </c>
      <c r="E192" s="174" t="s">
        <v>951</v>
      </c>
      <c r="F192" s="174" t="s">
        <v>952</v>
      </c>
      <c r="G192" s="174"/>
      <c r="H192" s="174" t="s">
        <v>1131</v>
      </c>
      <c r="I192" s="174"/>
      <c r="J192" s="174"/>
      <c r="K192" s="174"/>
      <c r="L192" s="174"/>
      <c r="M192" s="174"/>
      <c r="N192" s="174"/>
    </row>
    <row r="193" spans="1:14" ht="67.5" outlineLevel="1">
      <c r="C193" s="209" t="s">
        <v>943</v>
      </c>
      <c r="D193" s="174"/>
      <c r="E193" s="174"/>
      <c r="F193" s="174"/>
      <c r="G193" s="174"/>
      <c r="H193" s="174" t="s">
        <v>1132</v>
      </c>
      <c r="I193" s="174"/>
      <c r="J193" s="174"/>
      <c r="K193" s="174"/>
      <c r="L193" s="174"/>
      <c r="M193" s="174"/>
      <c r="N193" s="174"/>
    </row>
    <row r="194" spans="1:14" outlineLevel="1">
      <c r="A194">
        <v>1</v>
      </c>
      <c r="B194" t="s">
        <v>1128</v>
      </c>
      <c r="C194" s="174">
        <f t="shared" ref="C194:C199" si="103">INDEX($D194:$F194,1,d.Region)</f>
        <v>0</v>
      </c>
      <c r="D194" s="180">
        <v>0</v>
      </c>
      <c r="E194" s="180">
        <v>0</v>
      </c>
      <c r="F194" s="180">
        <v>0</v>
      </c>
      <c r="G194" s="174"/>
      <c r="H194" s="434">
        <f>ROUND(7*30.4+$C194,0)</f>
        <v>213</v>
      </c>
      <c r="I194" s="174"/>
      <c r="J194" s="174"/>
      <c r="K194" s="174"/>
      <c r="L194" s="174"/>
      <c r="M194" s="174"/>
      <c r="N194" s="174"/>
    </row>
    <row r="195" spans="1:14" outlineLevel="1">
      <c r="A195">
        <v>2</v>
      </c>
      <c r="B195" t="s">
        <v>1130</v>
      </c>
      <c r="C195" s="174">
        <f t="shared" si="103"/>
        <v>21</v>
      </c>
      <c r="D195" s="180">
        <v>21</v>
      </c>
      <c r="E195" s="180">
        <v>21</v>
      </c>
      <c r="F195" s="180">
        <v>21</v>
      </c>
      <c r="G195" s="174"/>
      <c r="H195" s="434">
        <f t="shared" ref="H195:H199" si="104">ROUND(7*30.4+$C195,0)</f>
        <v>234</v>
      </c>
      <c r="I195" s="174"/>
      <c r="J195" s="174"/>
      <c r="K195" s="174"/>
      <c r="L195" s="174"/>
      <c r="M195" s="174"/>
      <c r="N195" s="174"/>
    </row>
    <row r="196" spans="1:14" outlineLevel="1">
      <c r="A196">
        <v>3</v>
      </c>
      <c r="B196" t="s">
        <v>1129</v>
      </c>
      <c r="C196" s="174">
        <f t="shared" si="103"/>
        <v>35</v>
      </c>
      <c r="D196" s="180">
        <v>35</v>
      </c>
      <c r="E196" s="180">
        <v>35</v>
      </c>
      <c r="F196" s="180">
        <v>35</v>
      </c>
      <c r="G196" s="174"/>
      <c r="H196" s="434">
        <f t="shared" si="104"/>
        <v>248</v>
      </c>
      <c r="I196" s="174"/>
      <c r="J196" s="174"/>
      <c r="K196" s="174"/>
      <c r="L196" s="174"/>
      <c r="M196" s="174"/>
      <c r="N196" s="174"/>
    </row>
    <row r="197" spans="1:14" outlineLevel="1">
      <c r="A197">
        <v>4</v>
      </c>
      <c r="B197" t="s">
        <v>949</v>
      </c>
      <c r="C197" s="174">
        <f t="shared" si="103"/>
        <v>49</v>
      </c>
      <c r="D197" s="180">
        <v>49</v>
      </c>
      <c r="E197" s="180">
        <v>49</v>
      </c>
      <c r="F197" s="180">
        <v>49</v>
      </c>
      <c r="G197" s="174" t="s">
        <v>980</v>
      </c>
      <c r="H197" s="434">
        <f t="shared" si="104"/>
        <v>262</v>
      </c>
      <c r="I197" s="174"/>
      <c r="J197" s="174"/>
      <c r="K197" s="174"/>
      <c r="L197" s="174"/>
      <c r="M197" s="174"/>
      <c r="N197" s="174"/>
    </row>
    <row r="198" spans="1:14" outlineLevel="1">
      <c r="A198">
        <v>5</v>
      </c>
      <c r="B198" t="s">
        <v>978</v>
      </c>
      <c r="C198" s="174">
        <f t="shared" si="103"/>
        <v>63</v>
      </c>
      <c r="D198" s="180">
        <v>63</v>
      </c>
      <c r="E198" s="180">
        <v>63</v>
      </c>
      <c r="F198" s="180">
        <v>63</v>
      </c>
      <c r="G198" s="174" t="s">
        <v>980</v>
      </c>
      <c r="H198" s="434">
        <f t="shared" si="104"/>
        <v>276</v>
      </c>
      <c r="I198" s="174"/>
      <c r="J198" s="174"/>
      <c r="K198" s="174"/>
      <c r="L198" s="174"/>
      <c r="M198" s="174"/>
      <c r="N198" s="174"/>
    </row>
    <row r="199" spans="1:14" outlineLevel="1">
      <c r="A199">
        <v>6</v>
      </c>
      <c r="B199" t="s">
        <v>1526</v>
      </c>
      <c r="C199" s="174">
        <f t="shared" si="103"/>
        <v>0</v>
      </c>
      <c r="D199" s="144">
        <f>D194</f>
        <v>0</v>
      </c>
      <c r="E199" s="144">
        <f t="shared" ref="E199:F199" si="105">E194</f>
        <v>0</v>
      </c>
      <c r="F199" s="144">
        <f t="shared" si="105"/>
        <v>0</v>
      </c>
      <c r="G199" s="174" t="s">
        <v>980</v>
      </c>
      <c r="H199" s="434">
        <f t="shared" si="104"/>
        <v>213</v>
      </c>
      <c r="I199" s="174"/>
      <c r="J199" s="174"/>
      <c r="K199" s="174"/>
      <c r="L199" s="174"/>
      <c r="M199" s="174"/>
      <c r="N199" s="174"/>
    </row>
    <row r="200" spans="1:14" outlineLevel="1">
      <c r="C200" s="174"/>
      <c r="D200" s="174"/>
      <c r="E200" s="174"/>
      <c r="F200" s="174"/>
      <c r="G200" s="174"/>
      <c r="H200" s="174"/>
      <c r="I200" s="174"/>
      <c r="J200" s="174"/>
      <c r="K200" s="174"/>
      <c r="L200" s="174"/>
      <c r="M200" s="174"/>
      <c r="N200" s="174"/>
    </row>
    <row r="201" spans="1:14">
      <c r="C201" s="174"/>
      <c r="D201" s="174"/>
      <c r="E201" s="174"/>
      <c r="F201" s="174"/>
      <c r="G201" s="174"/>
      <c r="H201" s="174"/>
      <c r="I201" s="174"/>
      <c r="J201" s="174"/>
      <c r="K201" s="174"/>
      <c r="L201" s="174"/>
      <c r="M201" s="174"/>
      <c r="N201" s="174"/>
    </row>
    <row r="202" spans="1:14">
      <c r="A202" s="191" t="s">
        <v>1443</v>
      </c>
      <c r="C202" s="174"/>
      <c r="D202" s="174"/>
      <c r="E202" s="174"/>
      <c r="F202" s="174"/>
      <c r="G202" s="174"/>
      <c r="H202" s="174"/>
      <c r="I202" s="174"/>
      <c r="J202" s="174"/>
      <c r="K202" s="174"/>
      <c r="L202" s="174"/>
      <c r="M202" s="174"/>
      <c r="N202" s="174"/>
    </row>
    <row r="203" spans="1:14" outlineLevel="1">
      <c r="C203" s="182" t="s">
        <v>972</v>
      </c>
      <c r="D203" s="182" t="s">
        <v>973</v>
      </c>
      <c r="E203" s="182" t="s">
        <v>974</v>
      </c>
      <c r="F203" s="179" t="s">
        <v>950</v>
      </c>
      <c r="G203" s="179"/>
      <c r="H203" s="179"/>
      <c r="I203" s="179" t="s">
        <v>951</v>
      </c>
      <c r="J203" s="179"/>
      <c r="K203" s="179"/>
      <c r="L203" s="179" t="s">
        <v>952</v>
      </c>
      <c r="M203" s="179"/>
      <c r="N203" s="179"/>
    </row>
    <row r="204" spans="1:14" outlineLevel="1">
      <c r="C204" s="181">
        <v>287</v>
      </c>
      <c r="D204" s="435">
        <v>321</v>
      </c>
      <c r="E204" s="435">
        <v>356</v>
      </c>
      <c r="F204" s="182" t="s">
        <v>972</v>
      </c>
      <c r="G204" s="182" t="s">
        <v>973</v>
      </c>
      <c r="H204" s="182" t="s">
        <v>974</v>
      </c>
      <c r="I204" s="182" t="s">
        <v>972</v>
      </c>
      <c r="J204" s="182" t="s">
        <v>973</v>
      </c>
      <c r="K204" s="182" t="s">
        <v>974</v>
      </c>
      <c r="L204" s="182" t="s">
        <v>972</v>
      </c>
      <c r="M204" s="182" t="s">
        <v>973</v>
      </c>
      <c r="N204" s="182" t="s">
        <v>974</v>
      </c>
    </row>
    <row r="205" spans="1:14" outlineLevel="1">
      <c r="A205">
        <v>1</v>
      </c>
      <c r="B205" t="s">
        <v>1128</v>
      </c>
      <c r="C205" s="345">
        <f t="shared" ref="C205:E210" si="106">C$204+CHOOSE(d.Region,F205,I205,L205)</f>
        <v>287</v>
      </c>
      <c r="D205" s="346">
        <f t="shared" si="106"/>
        <v>321</v>
      </c>
      <c r="E205" s="347">
        <f t="shared" si="106"/>
        <v>356</v>
      </c>
      <c r="F205" s="432"/>
      <c r="G205" s="228"/>
      <c r="H205" s="228"/>
      <c r="I205" s="228"/>
      <c r="J205" s="228"/>
      <c r="K205" s="228"/>
      <c r="L205" s="228"/>
      <c r="M205" s="228"/>
      <c r="N205" s="228"/>
    </row>
    <row r="206" spans="1:14" outlineLevel="1">
      <c r="A206">
        <v>2</v>
      </c>
      <c r="B206" t="s">
        <v>1130</v>
      </c>
      <c r="C206" s="348">
        <f t="shared" si="106"/>
        <v>287</v>
      </c>
      <c r="D206" s="174">
        <f t="shared" si="106"/>
        <v>321</v>
      </c>
      <c r="E206" s="349">
        <f t="shared" si="106"/>
        <v>356</v>
      </c>
      <c r="F206" s="432"/>
      <c r="G206" s="228"/>
      <c r="H206" s="228"/>
      <c r="I206" s="228"/>
      <c r="J206" s="228"/>
      <c r="K206" s="228"/>
      <c r="L206" s="228"/>
      <c r="M206" s="228"/>
      <c r="N206" s="228"/>
    </row>
    <row r="207" spans="1:14" outlineLevel="1">
      <c r="A207">
        <v>3</v>
      </c>
      <c r="B207" t="s">
        <v>1129</v>
      </c>
      <c r="C207" s="348">
        <f t="shared" si="106"/>
        <v>287</v>
      </c>
      <c r="D207" s="174">
        <f t="shared" si="106"/>
        <v>321</v>
      </c>
      <c r="E207" s="349">
        <f t="shared" si="106"/>
        <v>356</v>
      </c>
      <c r="F207" s="432"/>
      <c r="G207" s="228"/>
      <c r="H207" s="228"/>
      <c r="I207" s="228"/>
      <c r="J207" s="228"/>
      <c r="K207" s="228"/>
      <c r="L207" s="228"/>
      <c r="M207" s="228"/>
      <c r="N207" s="228"/>
    </row>
    <row r="208" spans="1:14" outlineLevel="1">
      <c r="A208">
        <v>4</v>
      </c>
      <c r="B208" t="s">
        <v>949</v>
      </c>
      <c r="C208" s="348">
        <f t="shared" si="106"/>
        <v>287</v>
      </c>
      <c r="D208" s="174">
        <f t="shared" si="106"/>
        <v>321</v>
      </c>
      <c r="E208" s="349">
        <f t="shared" si="106"/>
        <v>356</v>
      </c>
      <c r="F208" s="432"/>
      <c r="G208" s="228"/>
      <c r="H208" s="228"/>
      <c r="I208" s="228"/>
      <c r="J208" s="228"/>
      <c r="K208" s="228"/>
      <c r="L208" s="228"/>
      <c r="M208" s="228"/>
      <c r="N208" s="228"/>
    </row>
    <row r="209" spans="1:42" outlineLevel="1">
      <c r="A209">
        <v>5</v>
      </c>
      <c r="B209" t="s">
        <v>978</v>
      </c>
      <c r="C209" s="348">
        <f t="shared" ref="C209" si="107">C$204+CHOOSE(d.Region,F209,I209,L209)</f>
        <v>287</v>
      </c>
      <c r="D209" s="174">
        <f t="shared" ref="D209" si="108">D$204+CHOOSE(d.Region,G209,J209,M209)</f>
        <v>321</v>
      </c>
      <c r="E209" s="349">
        <f t="shared" ref="E209" si="109">E$204+CHOOSE(d.Region,H209,K209,N209)</f>
        <v>356</v>
      </c>
      <c r="F209" s="432"/>
      <c r="G209" s="228"/>
      <c r="H209" s="228"/>
      <c r="I209" s="228"/>
      <c r="J209" s="228"/>
      <c r="K209" s="228"/>
      <c r="L209" s="228"/>
      <c r="M209" s="228"/>
      <c r="N209" s="228"/>
    </row>
    <row r="210" spans="1:42" outlineLevel="1">
      <c r="A210">
        <v>6</v>
      </c>
      <c r="B210" t="s">
        <v>1526</v>
      </c>
      <c r="C210" s="350">
        <f t="shared" si="106"/>
        <v>287</v>
      </c>
      <c r="D210" s="351">
        <f t="shared" si="106"/>
        <v>321</v>
      </c>
      <c r="E210" s="352">
        <f t="shared" si="106"/>
        <v>356</v>
      </c>
      <c r="F210" s="483">
        <f>F205</f>
        <v>0</v>
      </c>
      <c r="G210" s="483">
        <f t="shared" ref="G210:N210" si="110">G205</f>
        <v>0</v>
      </c>
      <c r="H210" s="483">
        <f t="shared" si="110"/>
        <v>0</v>
      </c>
      <c r="I210" s="483">
        <f t="shared" si="110"/>
        <v>0</v>
      </c>
      <c r="J210" s="483">
        <f t="shared" si="110"/>
        <v>0</v>
      </c>
      <c r="K210" s="483">
        <f t="shared" si="110"/>
        <v>0</v>
      </c>
      <c r="L210" s="483">
        <f t="shared" si="110"/>
        <v>0</v>
      </c>
      <c r="M210" s="483">
        <f t="shared" si="110"/>
        <v>0</v>
      </c>
      <c r="N210" s="483">
        <f t="shared" si="110"/>
        <v>0</v>
      </c>
    </row>
    <row r="211" spans="1:42" outlineLevel="1"/>
    <row r="213" spans="1:42">
      <c r="A213" s="191" t="s">
        <v>1068</v>
      </c>
      <c r="B213" s="174"/>
      <c r="C213" s="174"/>
      <c r="D213" s="174"/>
      <c r="E213" s="174"/>
      <c r="F213" s="174"/>
      <c r="G213" s="174"/>
      <c r="H213" s="174"/>
      <c r="I213" s="174"/>
      <c r="J213" s="174"/>
      <c r="K213" s="174"/>
      <c r="L213" s="174"/>
      <c r="M213" s="174"/>
      <c r="N213" s="174"/>
    </row>
    <row r="214" spans="1:42" outlineLevel="1">
      <c r="A214" s="174"/>
      <c r="B214" s="174"/>
      <c r="C214" s="174">
        <v>1</v>
      </c>
      <c r="D214" s="174">
        <v>2</v>
      </c>
      <c r="E214" s="174">
        <v>3</v>
      </c>
      <c r="F214" s="179" t="s">
        <v>950</v>
      </c>
      <c r="G214" s="179"/>
      <c r="H214" s="179"/>
      <c r="I214" s="179" t="s">
        <v>951</v>
      </c>
      <c r="J214" s="179"/>
      <c r="K214" s="179"/>
      <c r="L214" s="179" t="s">
        <v>952</v>
      </c>
      <c r="M214" s="179"/>
      <c r="N214" s="179"/>
    </row>
    <row r="215" spans="1:42" outlineLevel="1">
      <c r="A215" s="174"/>
      <c r="B215" s="174"/>
      <c r="C215" s="182" t="s">
        <v>972</v>
      </c>
      <c r="D215" s="182" t="s">
        <v>973</v>
      </c>
      <c r="E215" s="182" t="s">
        <v>974</v>
      </c>
      <c r="F215" s="182" t="s">
        <v>972</v>
      </c>
      <c r="G215" s="182" t="s">
        <v>973</v>
      </c>
      <c r="H215" s="182" t="s">
        <v>974</v>
      </c>
      <c r="I215" s="182" t="s">
        <v>972</v>
      </c>
      <c r="J215" s="182" t="s">
        <v>973</v>
      </c>
      <c r="K215" s="182" t="s">
        <v>974</v>
      </c>
      <c r="L215" s="182" t="s">
        <v>972</v>
      </c>
      <c r="M215" s="182" t="s">
        <v>973</v>
      </c>
      <c r="N215" s="182" t="s">
        <v>974</v>
      </c>
    </row>
    <row r="216" spans="1:42" ht="57.75" outlineLevel="1">
      <c r="A216" s="174"/>
      <c r="B216" s="174"/>
      <c r="C216" s="175" t="s">
        <v>814</v>
      </c>
      <c r="D216" s="175" t="s">
        <v>1270</v>
      </c>
      <c r="E216" s="175" t="s">
        <v>1270</v>
      </c>
      <c r="F216" s="174" t="s">
        <v>1270</v>
      </c>
      <c r="G216" s="174"/>
      <c r="H216" s="174"/>
      <c r="I216" s="174"/>
      <c r="J216" s="174"/>
      <c r="K216" s="174"/>
      <c r="L216" s="174"/>
      <c r="M216" s="174"/>
      <c r="N216" s="174"/>
    </row>
    <row r="217" spans="1:42" outlineLevel="1">
      <c r="A217" s="174">
        <v>1</v>
      </c>
      <c r="B217" s="174" t="s">
        <v>1069</v>
      </c>
      <c r="C217" s="227">
        <f t="shared" ref="C217:E219" si="111">INDEX($F217:$N217,$214:$214+(d.Region-1)*3)</f>
        <v>0</v>
      </c>
      <c r="D217" s="227">
        <f t="shared" si="111"/>
        <v>0</v>
      </c>
      <c r="E217" s="227">
        <f t="shared" si="111"/>
        <v>0</v>
      </c>
      <c r="F217" s="228">
        <v>0</v>
      </c>
      <c r="G217" s="228">
        <v>0</v>
      </c>
      <c r="H217" s="228">
        <v>0</v>
      </c>
      <c r="I217" s="228">
        <v>0</v>
      </c>
      <c r="J217" s="228">
        <v>0</v>
      </c>
      <c r="K217" s="228">
        <v>0</v>
      </c>
      <c r="L217" s="228">
        <v>0</v>
      </c>
      <c r="M217" s="228">
        <v>0</v>
      </c>
      <c r="N217" s="228">
        <v>0</v>
      </c>
    </row>
    <row r="218" spans="1:42" outlineLevel="1">
      <c r="A218" s="174">
        <v>2</v>
      </c>
      <c r="B218" s="174" t="s">
        <v>377</v>
      </c>
      <c r="C218" s="227">
        <f t="shared" si="111"/>
        <v>0.25</v>
      </c>
      <c r="D218" s="227">
        <f t="shared" si="111"/>
        <v>0.25</v>
      </c>
      <c r="E218" s="227">
        <f t="shared" si="111"/>
        <v>0.25</v>
      </c>
      <c r="F218" s="228">
        <v>0.25</v>
      </c>
      <c r="G218" s="228">
        <v>0.25</v>
      </c>
      <c r="H218" s="228">
        <v>0.25</v>
      </c>
      <c r="I218" s="228">
        <v>0.25</v>
      </c>
      <c r="J218" s="228">
        <v>0.25</v>
      </c>
      <c r="K218" s="228">
        <v>0.25</v>
      </c>
      <c r="L218" s="228">
        <v>0.25</v>
      </c>
      <c r="M218" s="228">
        <v>0.25</v>
      </c>
      <c r="N218" s="228">
        <v>0.25</v>
      </c>
    </row>
    <row r="219" spans="1:42" outlineLevel="1">
      <c r="A219" s="174">
        <v>3</v>
      </c>
      <c r="B219" s="174" t="s">
        <v>1070</v>
      </c>
      <c r="C219" s="227">
        <f t="shared" si="111"/>
        <v>0.5</v>
      </c>
      <c r="D219" s="227">
        <f t="shared" si="111"/>
        <v>0.5</v>
      </c>
      <c r="E219" s="227">
        <f t="shared" si="111"/>
        <v>0.5</v>
      </c>
      <c r="F219" s="228">
        <v>0.5</v>
      </c>
      <c r="G219" s="228">
        <v>0.5</v>
      </c>
      <c r="H219" s="228">
        <v>0.5</v>
      </c>
      <c r="I219" s="228">
        <v>0.5</v>
      </c>
      <c r="J219" s="228">
        <v>0.5</v>
      </c>
      <c r="K219" s="228">
        <v>0.5</v>
      </c>
      <c r="L219" s="228">
        <v>0.5</v>
      </c>
      <c r="M219" s="228">
        <v>0.5</v>
      </c>
      <c r="N219" s="228">
        <v>0.5</v>
      </c>
    </row>
    <row r="222" spans="1:42">
      <c r="A222" s="16" t="s">
        <v>1694</v>
      </c>
    </row>
    <row r="223" spans="1:42" outlineLevel="1">
      <c r="B223" t="s">
        <v>959</v>
      </c>
      <c r="C223">
        <v>1</v>
      </c>
      <c r="D223">
        <f>C223</f>
        <v>1</v>
      </c>
      <c r="E223">
        <f t="shared" ref="E223:F223" si="112">D223</f>
        <v>1</v>
      </c>
      <c r="F223">
        <f t="shared" si="112"/>
        <v>1</v>
      </c>
      <c r="G223">
        <f>C223+1</f>
        <v>2</v>
      </c>
      <c r="H223">
        <f>G223</f>
        <v>2</v>
      </c>
      <c r="I223">
        <f t="shared" ref="I223:J223" si="113">H223</f>
        <v>2</v>
      </c>
      <c r="J223">
        <f t="shared" si="113"/>
        <v>2</v>
      </c>
      <c r="K223">
        <f t="shared" ref="K223" si="114">G223+1</f>
        <v>3</v>
      </c>
      <c r="L223">
        <f t="shared" ref="L223:R223" si="115">K223</f>
        <v>3</v>
      </c>
      <c r="M223">
        <f t="shared" si="115"/>
        <v>3</v>
      </c>
      <c r="N223">
        <f t="shared" si="115"/>
        <v>3</v>
      </c>
      <c r="O223">
        <f t="shared" ref="O223" si="116">K223+1</f>
        <v>4</v>
      </c>
      <c r="P223">
        <f t="shared" ref="P223" si="117">O223</f>
        <v>4</v>
      </c>
      <c r="Q223">
        <f t="shared" si="115"/>
        <v>4</v>
      </c>
      <c r="R223">
        <f t="shared" si="115"/>
        <v>4</v>
      </c>
      <c r="S223">
        <f>O223+1</f>
        <v>5</v>
      </c>
      <c r="T223">
        <f>S223</f>
        <v>5</v>
      </c>
      <c r="U223">
        <f>T223</f>
        <v>5</v>
      </c>
      <c r="V223">
        <f>U223</f>
        <v>5</v>
      </c>
      <c r="W223">
        <f>S223+1</f>
        <v>6</v>
      </c>
      <c r="X223">
        <f>W223</f>
        <v>6</v>
      </c>
      <c r="Y223">
        <f>X223</f>
        <v>6</v>
      </c>
      <c r="Z223">
        <f>Y223</f>
        <v>6</v>
      </c>
      <c r="AA223">
        <v>1</v>
      </c>
      <c r="AB223">
        <v>1</v>
      </c>
      <c r="AC223">
        <v>1</v>
      </c>
      <c r="AD223">
        <v>1</v>
      </c>
      <c r="AE223">
        <v>1</v>
      </c>
      <c r="AF223">
        <v>1</v>
      </c>
      <c r="AG223">
        <v>1</v>
      </c>
      <c r="AH223">
        <v>1</v>
      </c>
      <c r="AI223">
        <v>1</v>
      </c>
      <c r="AJ223">
        <v>1</v>
      </c>
      <c r="AK223">
        <v>1</v>
      </c>
      <c r="AL223">
        <v>1</v>
      </c>
      <c r="AM223">
        <v>1</v>
      </c>
      <c r="AN223">
        <v>1</v>
      </c>
      <c r="AO223">
        <v>1</v>
      </c>
      <c r="AP223">
        <v>1</v>
      </c>
    </row>
    <row r="224" spans="1:42" outlineLevel="1">
      <c r="B224" t="s">
        <v>960</v>
      </c>
      <c r="C224" t="s">
        <v>962</v>
      </c>
      <c r="D224" t="s">
        <v>1090</v>
      </c>
      <c r="E224" t="s">
        <v>1756</v>
      </c>
      <c r="F224" t="s">
        <v>1755</v>
      </c>
      <c r="G224" t="s">
        <v>962</v>
      </c>
      <c r="H224" t="s">
        <v>1090</v>
      </c>
      <c r="I224" t="s">
        <v>1756</v>
      </c>
      <c r="J224" t="s">
        <v>1755</v>
      </c>
      <c r="K224" t="s">
        <v>962</v>
      </c>
      <c r="L224" t="s">
        <v>1090</v>
      </c>
      <c r="M224" t="s">
        <v>1756</v>
      </c>
      <c r="N224" t="s">
        <v>1755</v>
      </c>
      <c r="O224" t="s">
        <v>962</v>
      </c>
      <c r="P224" t="s">
        <v>1090</v>
      </c>
      <c r="Q224" t="s">
        <v>1756</v>
      </c>
      <c r="R224" t="s">
        <v>1755</v>
      </c>
      <c r="S224" t="s">
        <v>962</v>
      </c>
      <c r="T224" t="s">
        <v>1090</v>
      </c>
      <c r="U224" t="s">
        <v>1756</v>
      </c>
      <c r="V224" t="s">
        <v>1755</v>
      </c>
      <c r="W224" t="s">
        <v>962</v>
      </c>
      <c r="X224" t="s">
        <v>1090</v>
      </c>
      <c r="Y224" t="s">
        <v>1756</v>
      </c>
      <c r="Z224" t="s">
        <v>1755</v>
      </c>
      <c r="AA224" t="s">
        <v>1090</v>
      </c>
      <c r="AB224" t="s">
        <v>1721</v>
      </c>
      <c r="AC224" t="s">
        <v>1740</v>
      </c>
      <c r="AD224" t="s">
        <v>1090</v>
      </c>
      <c r="AE224" t="s">
        <v>1722</v>
      </c>
      <c r="AF224" t="s">
        <v>1741</v>
      </c>
      <c r="AG224" t="s">
        <v>1090</v>
      </c>
      <c r="AH224" t="s">
        <v>1723</v>
      </c>
      <c r="AI224" t="s">
        <v>1742</v>
      </c>
      <c r="AJ224" t="s">
        <v>1090</v>
      </c>
      <c r="AK224" t="s">
        <v>1724</v>
      </c>
      <c r="AL224" t="s">
        <v>1743</v>
      </c>
      <c r="AM224" t="s">
        <v>1090</v>
      </c>
      <c r="AN224" t="s">
        <v>1725</v>
      </c>
      <c r="AO224" t="s">
        <v>1744</v>
      </c>
    </row>
    <row r="225" spans="1:66" outlineLevel="1">
      <c r="B225" t="s">
        <v>1152</v>
      </c>
      <c r="C225">
        <v>1</v>
      </c>
      <c r="D225">
        <v>2</v>
      </c>
      <c r="E225">
        <v>3</v>
      </c>
      <c r="F225">
        <v>6</v>
      </c>
      <c r="G225">
        <v>1</v>
      </c>
      <c r="H225">
        <v>2</v>
      </c>
      <c r="I225">
        <v>3</v>
      </c>
      <c r="J225">
        <v>6</v>
      </c>
      <c r="K225">
        <v>1</v>
      </c>
      <c r="L225">
        <v>2</v>
      </c>
      <c r="M225">
        <v>3</v>
      </c>
      <c r="N225">
        <v>6</v>
      </c>
      <c r="O225">
        <v>1</v>
      </c>
      <c r="P225">
        <v>2</v>
      </c>
      <c r="Q225">
        <v>3</v>
      </c>
      <c r="R225">
        <v>6</v>
      </c>
      <c r="S225">
        <v>1</v>
      </c>
      <c r="T225">
        <v>2</v>
      </c>
      <c r="U225">
        <v>3</v>
      </c>
      <c r="V225">
        <v>6</v>
      </c>
      <c r="W225">
        <v>1</v>
      </c>
      <c r="X225">
        <v>2</v>
      </c>
      <c r="Y225">
        <v>3</v>
      </c>
      <c r="Z225">
        <v>6</v>
      </c>
      <c r="AA225">
        <v>7</v>
      </c>
      <c r="AB225">
        <v>8</v>
      </c>
      <c r="AC225">
        <v>10</v>
      </c>
      <c r="AD225">
        <f>AA225+4</f>
        <v>11</v>
      </c>
      <c r="AE225">
        <f t="shared" ref="AE225:AO225" si="118">AB225+4</f>
        <v>12</v>
      </c>
      <c r="AF225">
        <f t="shared" si="118"/>
        <v>14</v>
      </c>
      <c r="AG225">
        <f t="shared" si="118"/>
        <v>15</v>
      </c>
      <c r="AH225">
        <f t="shared" si="118"/>
        <v>16</v>
      </c>
      <c r="AI225">
        <f t="shared" si="118"/>
        <v>18</v>
      </c>
      <c r="AJ225">
        <f t="shared" si="118"/>
        <v>19</v>
      </c>
      <c r="AK225">
        <f t="shared" si="118"/>
        <v>20</v>
      </c>
      <c r="AL225">
        <f t="shared" si="118"/>
        <v>22</v>
      </c>
      <c r="AM225">
        <f t="shared" si="118"/>
        <v>23</v>
      </c>
      <c r="AN225">
        <f t="shared" si="118"/>
        <v>24</v>
      </c>
      <c r="AO225">
        <f t="shared" si="118"/>
        <v>26</v>
      </c>
    </row>
    <row r="226" spans="1:66" outlineLevel="1">
      <c r="B226" t="s">
        <v>976</v>
      </c>
      <c r="C226" s="148">
        <f t="shared" ref="C226:R226" si="119">INDEX(i.Periods,C$225,1+d.TOL+(C$223-1)*3)</f>
        <v>43</v>
      </c>
      <c r="D226" s="148">
        <f t="shared" si="119"/>
        <v>59</v>
      </c>
      <c r="E226" s="148">
        <f t="shared" si="119"/>
        <v>64</v>
      </c>
      <c r="F226" s="148">
        <f t="shared" si="119"/>
        <v>94</v>
      </c>
      <c r="G226" s="148">
        <f t="shared" si="119"/>
        <v>43</v>
      </c>
      <c r="H226" s="148">
        <f t="shared" si="119"/>
        <v>61</v>
      </c>
      <c r="I226" s="148">
        <f t="shared" si="119"/>
        <v>66</v>
      </c>
      <c r="J226" s="148">
        <f t="shared" si="119"/>
        <v>96</v>
      </c>
      <c r="K226" s="148">
        <f t="shared" si="119"/>
        <v>43</v>
      </c>
      <c r="L226" s="148">
        <f t="shared" si="119"/>
        <v>64</v>
      </c>
      <c r="M226" s="148">
        <f t="shared" si="119"/>
        <v>69</v>
      </c>
      <c r="N226" s="148">
        <f t="shared" si="119"/>
        <v>99</v>
      </c>
      <c r="O226" s="148">
        <f t="shared" si="119"/>
        <v>43</v>
      </c>
      <c r="P226" s="148">
        <f t="shared" si="119"/>
        <v>66</v>
      </c>
      <c r="Q226" s="148">
        <f t="shared" si="119"/>
        <v>71</v>
      </c>
      <c r="R226" s="148">
        <f t="shared" si="119"/>
        <v>101</v>
      </c>
      <c r="S226" s="148">
        <f t="shared" ref="S226:AO226" si="120">INDEX(i.Periods,S$225,1+d.TOL+(S$223-1)*3)</f>
        <v>43</v>
      </c>
      <c r="T226" s="148">
        <f t="shared" si="120"/>
        <v>68</v>
      </c>
      <c r="U226" s="148">
        <f t="shared" si="120"/>
        <v>73</v>
      </c>
      <c r="V226" s="148">
        <f t="shared" si="120"/>
        <v>103</v>
      </c>
      <c r="W226" s="148">
        <f t="shared" si="120"/>
        <v>43</v>
      </c>
      <c r="X226" s="148">
        <f t="shared" si="120"/>
        <v>59</v>
      </c>
      <c r="Y226" s="148">
        <f t="shared" si="120"/>
        <v>64</v>
      </c>
      <c r="Z226" s="148">
        <f t="shared" si="120"/>
        <v>94</v>
      </c>
      <c r="AA226" s="148">
        <f t="shared" si="120"/>
        <v>111</v>
      </c>
      <c r="AB226" s="148">
        <f t="shared" si="120"/>
        <v>131</v>
      </c>
      <c r="AC226" s="148">
        <f t="shared" si="120"/>
        <v>146</v>
      </c>
      <c r="AD226" s="148">
        <f t="shared" si="120"/>
        <v>164</v>
      </c>
      <c r="AE226" s="148">
        <f t="shared" si="120"/>
        <v>183</v>
      </c>
      <c r="AF226" s="148">
        <f t="shared" si="120"/>
        <v>199</v>
      </c>
      <c r="AG226" s="148">
        <f t="shared" si="120"/>
        <v>216</v>
      </c>
      <c r="AH226" s="148">
        <f t="shared" si="120"/>
        <v>235</v>
      </c>
      <c r="AI226" s="148">
        <f t="shared" si="120"/>
        <v>251</v>
      </c>
      <c r="AJ226" s="148">
        <f t="shared" si="120"/>
        <v>268</v>
      </c>
      <c r="AK226" s="148">
        <f t="shared" si="120"/>
        <v>287</v>
      </c>
      <c r="AL226" s="148">
        <f t="shared" si="120"/>
        <v>303</v>
      </c>
      <c r="AM226" s="148">
        <f t="shared" si="120"/>
        <v>320</v>
      </c>
      <c r="AN226" s="148">
        <f t="shared" si="120"/>
        <v>339</v>
      </c>
      <c r="AO226" s="148">
        <f t="shared" si="120"/>
        <v>355</v>
      </c>
    </row>
    <row r="227" spans="1:66" outlineLevel="1">
      <c r="B227" t="s">
        <v>979</v>
      </c>
      <c r="C227" s="125">
        <f>INDEX(i.Periods,C$225+1,1+d.TOL+(C$223-1)*3)</f>
        <v>59</v>
      </c>
      <c r="D227" s="125">
        <f>INDEX(i.Periods,D$225+1,1+d.TOL+(D$223-1)*3)</f>
        <v>64</v>
      </c>
      <c r="E227" s="238">
        <f>INDEX(i.Periods,E$225+2,1+d.TOL+(E$223-1)*3)</f>
        <v>86</v>
      </c>
      <c r="F227" s="125">
        <f>INDEX(i.Periods,F$225+1,1+d.TOL+(F$223-1)*3)</f>
        <v>111</v>
      </c>
      <c r="G227" s="125">
        <f>INDEX(i.Periods,G$225+1,1+d.TOL+(G$223-1)*3)</f>
        <v>61</v>
      </c>
      <c r="H227" s="125">
        <f>INDEX(i.Periods,H$225+1,1+d.TOL+(H$223-1)*3)</f>
        <v>66</v>
      </c>
      <c r="I227" s="238">
        <f>INDEX(i.Periods,I$225+2,1+d.TOL+(I$223-1)*3)</f>
        <v>88</v>
      </c>
      <c r="J227" s="125">
        <f>INDEX(i.Periods,J$225+1,1+d.TOL+(J$223-1)*3)</f>
        <v>111</v>
      </c>
      <c r="K227" s="125">
        <f>INDEX(i.Periods,K$225+1,1+d.TOL+(K$223-1)*3)</f>
        <v>64</v>
      </c>
      <c r="L227" s="125">
        <f>INDEX(i.Periods,L$225+1,1+d.TOL+(L$223-1)*3)</f>
        <v>69</v>
      </c>
      <c r="M227" s="238">
        <f>INDEX(i.Periods,M$225+2,1+d.TOL+(M$223-1)*3)</f>
        <v>91</v>
      </c>
      <c r="N227" s="125">
        <f>INDEX(i.Periods,N$225+1,1+d.TOL+(N$223-1)*3)</f>
        <v>111</v>
      </c>
      <c r="O227" s="125">
        <f>INDEX(i.Periods,O$225+1,1+d.TOL+(O$223-1)*3)</f>
        <v>66</v>
      </c>
      <c r="P227" s="125">
        <f>INDEX(i.Periods,P$225+1,1+d.TOL+(P$223-1)*3)</f>
        <v>71</v>
      </c>
      <c r="Q227" s="238">
        <f>INDEX(i.Periods,Q$225+2,1+d.TOL+(Q$223-1)*3)</f>
        <v>93</v>
      </c>
      <c r="R227" s="125">
        <f>INDEX(i.Periods,R$225+1,1+d.TOL+(R$223-1)*3)</f>
        <v>111</v>
      </c>
      <c r="S227" s="125">
        <f>INDEX(i.Periods,S$225+1,1+d.TOL+(S$223-1)*3)</f>
        <v>68</v>
      </c>
      <c r="T227" s="125">
        <f>INDEX(i.Periods,T$225+1,1+d.TOL+(T$223-1)*3)</f>
        <v>73</v>
      </c>
      <c r="U227" s="238">
        <f>INDEX(i.Periods,U$225+2,1+d.TOL+(U$223-1)*3)</f>
        <v>95</v>
      </c>
      <c r="V227" s="125">
        <f>INDEX(i.Periods,V$225+1,1+d.TOL+(V$223-1)*3)</f>
        <v>111</v>
      </c>
      <c r="W227" s="125">
        <f>INDEX(i.Periods,W$225+1,1+d.TOL+(W$223-1)*3)</f>
        <v>59</v>
      </c>
      <c r="X227" s="125">
        <f>INDEX(i.Periods,X$225+1,1+d.TOL+(X$223-1)*3)</f>
        <v>64</v>
      </c>
      <c r="Y227" s="238">
        <f>INDEX(i.Periods,Y$225+2,1+d.TOL+(Y$223-1)*3)</f>
        <v>86</v>
      </c>
      <c r="Z227" s="125">
        <f t="shared" ref="Z227:AO227" si="121">INDEX(i.Periods,Z$225+1,1+d.TOL+(Z$223-1)*3)</f>
        <v>111</v>
      </c>
      <c r="AA227" s="125">
        <f t="shared" si="121"/>
        <v>131</v>
      </c>
      <c r="AB227" s="125">
        <f t="shared" si="121"/>
        <v>138</v>
      </c>
      <c r="AC227" s="125">
        <f t="shared" si="121"/>
        <v>164</v>
      </c>
      <c r="AD227" s="125">
        <f t="shared" si="121"/>
        <v>183</v>
      </c>
      <c r="AE227" s="125">
        <f t="shared" si="121"/>
        <v>191</v>
      </c>
      <c r="AF227" s="125">
        <f t="shared" si="121"/>
        <v>216</v>
      </c>
      <c r="AG227" s="125">
        <f t="shared" si="121"/>
        <v>235</v>
      </c>
      <c r="AH227" s="125">
        <f t="shared" si="121"/>
        <v>243</v>
      </c>
      <c r="AI227" s="125">
        <f t="shared" si="121"/>
        <v>268</v>
      </c>
      <c r="AJ227" s="125">
        <f t="shared" si="121"/>
        <v>287</v>
      </c>
      <c r="AK227" s="125">
        <f t="shared" si="121"/>
        <v>295</v>
      </c>
      <c r="AL227" s="125">
        <f t="shared" si="121"/>
        <v>320</v>
      </c>
      <c r="AM227" s="125">
        <f t="shared" si="121"/>
        <v>339</v>
      </c>
      <c r="AN227" s="125">
        <f t="shared" si="121"/>
        <v>347</v>
      </c>
      <c r="AO227" s="125">
        <f t="shared" si="121"/>
        <v>372</v>
      </c>
    </row>
    <row r="228" spans="1:66" ht="48.75" customHeight="1" outlineLevel="1">
      <c r="A228">
        <v>1</v>
      </c>
      <c r="B228" t="s">
        <v>961</v>
      </c>
      <c r="C228" s="476" t="str">
        <f t="shared" ref="C228:L229" si="122">INDEX(i.TOL_indices,d.TOL,$A228)&amp;", "&amp;TEXT(C$226,"0")&amp;":"&amp;TEXT(C$227,"0")</f>
        <v>67:68, 43:59</v>
      </c>
      <c r="D228" s="476" t="str">
        <f t="shared" si="122"/>
        <v>67:68, 59:64</v>
      </c>
      <c r="E228" s="476" t="str">
        <f t="shared" si="122"/>
        <v>67:68, 64:86</v>
      </c>
      <c r="F228" s="476" t="str">
        <f t="shared" si="122"/>
        <v>67:68, 94:111</v>
      </c>
      <c r="G228" s="476" t="str">
        <f t="shared" si="122"/>
        <v>67:68, 43:61</v>
      </c>
      <c r="H228" s="476" t="str">
        <f t="shared" si="122"/>
        <v>67:68, 61:66</v>
      </c>
      <c r="I228" s="476" t="str">
        <f t="shared" si="122"/>
        <v>67:68, 66:88</v>
      </c>
      <c r="J228" s="476" t="str">
        <f t="shared" si="122"/>
        <v>67:68, 96:111</v>
      </c>
      <c r="K228" s="476" t="str">
        <f t="shared" si="122"/>
        <v>67:68, 43:64</v>
      </c>
      <c r="L228" s="476" t="str">
        <f t="shared" si="122"/>
        <v>67:68, 64:69</v>
      </c>
      <c r="M228" s="476" t="str">
        <f t="shared" ref="M228:AD229" si="123">INDEX(i.TOL_indices,d.TOL,$A228)&amp;", "&amp;TEXT(M$226,"0")&amp;":"&amp;TEXT(M$227,"0")</f>
        <v>67:68, 69:91</v>
      </c>
      <c r="N228" s="476" t="str">
        <f t="shared" si="123"/>
        <v>67:68, 99:111</v>
      </c>
      <c r="O228" s="476" t="str">
        <f t="shared" si="123"/>
        <v>67:68, 43:66</v>
      </c>
      <c r="P228" s="476" t="str">
        <f t="shared" si="123"/>
        <v>67:68, 66:71</v>
      </c>
      <c r="Q228" s="476" t="str">
        <f t="shared" si="123"/>
        <v>67:68, 71:93</v>
      </c>
      <c r="R228" s="476" t="str">
        <f t="shared" si="123"/>
        <v>67:68, 101:111</v>
      </c>
      <c r="S228" s="476" t="str">
        <f t="shared" si="123"/>
        <v>67:68, 43:68</v>
      </c>
      <c r="T228" s="476" t="str">
        <f t="shared" si="123"/>
        <v>67:68, 68:73</v>
      </c>
      <c r="U228" s="476" t="str">
        <f t="shared" si="123"/>
        <v>67:68, 73:95</v>
      </c>
      <c r="V228" s="476" t="str">
        <f t="shared" si="123"/>
        <v>67:68, 103:111</v>
      </c>
      <c r="W228" s="476" t="str">
        <f t="shared" si="123"/>
        <v>67:68, 43:59</v>
      </c>
      <c r="X228" s="476" t="str">
        <f t="shared" si="123"/>
        <v>67:68, 59:64</v>
      </c>
      <c r="Y228" s="476" t="str">
        <f t="shared" si="123"/>
        <v>67:68, 64:86</v>
      </c>
      <c r="Z228" s="476" t="str">
        <f t="shared" si="123"/>
        <v>67:68, 94:111</v>
      </c>
      <c r="AA228" s="476" t="str">
        <f t="shared" si="123"/>
        <v>67:68, 111:131</v>
      </c>
      <c r="AB228" s="476" t="str">
        <f t="shared" si="123"/>
        <v>67:68, 131:138</v>
      </c>
      <c r="AC228" s="476" t="str">
        <f t="shared" ref="AA228:AC229" si="124">INDEX(i.TOL_indices,d.TOL,$A228)&amp;", "&amp;TEXT(AC$226,"0")&amp;":"&amp;TEXT(AC$227,"0")</f>
        <v>67:68, 146:164</v>
      </c>
      <c r="AD228" s="476" t="str">
        <f t="shared" si="123"/>
        <v>67:68, 164:183</v>
      </c>
      <c r="AE228" s="476" t="str">
        <f t="shared" ref="AD228:AO229" si="125">INDEX(i.TOL_indices,d.TOL,$A228)&amp;", "&amp;TEXT(AE$226,"0")&amp;":"&amp;TEXT(AE$227,"0")</f>
        <v>67:68, 183:191</v>
      </c>
      <c r="AF228" s="476" t="str">
        <f t="shared" si="125"/>
        <v>67:68, 199:216</v>
      </c>
      <c r="AG228" s="476" t="str">
        <f t="shared" si="125"/>
        <v>67:68, 216:235</v>
      </c>
      <c r="AH228" s="476" t="str">
        <f t="shared" si="125"/>
        <v>67:68, 235:243</v>
      </c>
      <c r="AI228" s="476" t="str">
        <f t="shared" si="125"/>
        <v>67:68, 251:268</v>
      </c>
      <c r="AJ228" s="476" t="str">
        <f t="shared" si="125"/>
        <v>67:68, 268:287</v>
      </c>
      <c r="AK228" s="476" t="str">
        <f t="shared" si="125"/>
        <v>67:68, 287:295</v>
      </c>
      <c r="AL228" s="476" t="str">
        <f t="shared" si="125"/>
        <v>67:68, 303:320</v>
      </c>
      <c r="AM228" s="476" t="str">
        <f t="shared" si="125"/>
        <v>67:68, 320:339</v>
      </c>
      <c r="AN228" s="476" t="str">
        <f t="shared" si="125"/>
        <v>67:68, 339:347</v>
      </c>
      <c r="AO228" s="476" t="str">
        <f t="shared" si="125"/>
        <v>67:68, 355:372</v>
      </c>
    </row>
    <row r="229" spans="1:66" ht="48.75" customHeight="1" outlineLevel="1">
      <c r="A229">
        <v>2</v>
      </c>
      <c r="C229" s="476" t="str">
        <f t="shared" si="122"/>
        <v>49:50, 43:59</v>
      </c>
      <c r="D229" s="476" t="str">
        <f t="shared" si="122"/>
        <v>49:50, 59:64</v>
      </c>
      <c r="E229" s="476" t="str">
        <f t="shared" si="122"/>
        <v>49:50, 64:86</v>
      </c>
      <c r="F229" s="476" t="str">
        <f t="shared" si="122"/>
        <v>49:50, 94:111</v>
      </c>
      <c r="G229" s="476" t="str">
        <f t="shared" si="122"/>
        <v>49:50, 43:61</v>
      </c>
      <c r="H229" s="476" t="str">
        <f t="shared" si="122"/>
        <v>49:50, 61:66</v>
      </c>
      <c r="I229" s="476" t="str">
        <f t="shared" si="122"/>
        <v>49:50, 66:88</v>
      </c>
      <c r="J229" s="476" t="str">
        <f t="shared" si="122"/>
        <v>49:50, 96:111</v>
      </c>
      <c r="K229" s="476" t="str">
        <f t="shared" si="122"/>
        <v>49:50, 43:64</v>
      </c>
      <c r="L229" s="476" t="str">
        <f t="shared" si="122"/>
        <v>49:50, 64:69</v>
      </c>
      <c r="M229" s="476" t="str">
        <f t="shared" si="123"/>
        <v>49:50, 69:91</v>
      </c>
      <c r="N229" s="476" t="str">
        <f t="shared" si="123"/>
        <v>49:50, 99:111</v>
      </c>
      <c r="O229" s="476" t="str">
        <f t="shared" si="123"/>
        <v>49:50, 43:66</v>
      </c>
      <c r="P229" s="476" t="str">
        <f t="shared" si="123"/>
        <v>49:50, 66:71</v>
      </c>
      <c r="Q229" s="476" t="str">
        <f t="shared" si="123"/>
        <v>49:50, 71:93</v>
      </c>
      <c r="R229" s="476" t="str">
        <f t="shared" si="123"/>
        <v>49:50, 101:111</v>
      </c>
      <c r="S229" s="476" t="str">
        <f t="shared" si="123"/>
        <v>49:50, 43:68</v>
      </c>
      <c r="T229" s="476" t="str">
        <f t="shared" si="123"/>
        <v>49:50, 68:73</v>
      </c>
      <c r="U229" s="476" t="str">
        <f t="shared" si="123"/>
        <v>49:50, 73:95</v>
      </c>
      <c r="V229" s="476" t="str">
        <f t="shared" si="123"/>
        <v>49:50, 103:111</v>
      </c>
      <c r="W229" s="476" t="str">
        <f t="shared" si="123"/>
        <v>49:50, 43:59</v>
      </c>
      <c r="X229" s="476" t="str">
        <f t="shared" si="123"/>
        <v>49:50, 59:64</v>
      </c>
      <c r="Y229" s="476" t="str">
        <f t="shared" si="123"/>
        <v>49:50, 64:86</v>
      </c>
      <c r="Z229" s="476" t="str">
        <f t="shared" si="123"/>
        <v>49:50, 94:111</v>
      </c>
      <c r="AA229" s="476" t="str">
        <f t="shared" si="124"/>
        <v>49:50, 111:131</v>
      </c>
      <c r="AB229" s="476" t="str">
        <f t="shared" si="124"/>
        <v>49:50, 131:138</v>
      </c>
      <c r="AC229" s="476" t="str">
        <f t="shared" si="124"/>
        <v>49:50, 146:164</v>
      </c>
      <c r="AD229" s="476" t="str">
        <f t="shared" si="125"/>
        <v>49:50, 164:183</v>
      </c>
      <c r="AE229" s="476" t="str">
        <f t="shared" si="125"/>
        <v>49:50, 183:191</v>
      </c>
      <c r="AF229" s="476" t="str">
        <f t="shared" si="125"/>
        <v>49:50, 199:216</v>
      </c>
      <c r="AG229" s="476" t="str">
        <f t="shared" si="125"/>
        <v>49:50, 216:235</v>
      </c>
      <c r="AH229" s="476" t="str">
        <f t="shared" si="125"/>
        <v>49:50, 235:243</v>
      </c>
      <c r="AI229" s="476" t="str">
        <f t="shared" si="125"/>
        <v>49:50, 251:268</v>
      </c>
      <c r="AJ229" s="476" t="str">
        <f t="shared" si="125"/>
        <v>49:50, 268:287</v>
      </c>
      <c r="AK229" s="476" t="str">
        <f t="shared" si="125"/>
        <v>49:50, 287:295</v>
      </c>
      <c r="AL229" s="476" t="str">
        <f t="shared" si="125"/>
        <v>49:50, 303:320</v>
      </c>
      <c r="AM229" s="476" t="str">
        <f t="shared" si="125"/>
        <v>49:50, 320:339</v>
      </c>
      <c r="AN229" s="476" t="str">
        <f t="shared" si="125"/>
        <v>49:50, 339:347</v>
      </c>
      <c r="AO229" s="476" t="str">
        <f t="shared" si="125"/>
        <v>49:50, 355:372</v>
      </c>
    </row>
    <row r="230" spans="1:66" outlineLevel="1">
      <c r="B230" t="s">
        <v>1153</v>
      </c>
    </row>
    <row r="231" spans="1:66" outlineLevel="1">
      <c r="A231">
        <v>0</v>
      </c>
      <c r="C231" s="180">
        <v>0</v>
      </c>
      <c r="D231" s="180">
        <v>0</v>
      </c>
      <c r="E231" s="180">
        <v>0</v>
      </c>
      <c r="F231" s="180">
        <v>0</v>
      </c>
      <c r="G231" s="174">
        <f>C231</f>
        <v>0</v>
      </c>
      <c r="H231" s="174">
        <f t="shared" ref="H231" si="126">D231</f>
        <v>0</v>
      </c>
      <c r="I231" s="174">
        <f t="shared" ref="I231" si="127">E231</f>
        <v>0</v>
      </c>
      <c r="J231" s="174">
        <f t="shared" ref="J231" si="128">F231</f>
        <v>0</v>
      </c>
      <c r="K231" s="174">
        <f>G231</f>
        <v>0</v>
      </c>
      <c r="L231" s="174">
        <f t="shared" ref="L231" si="129">H231</f>
        <v>0</v>
      </c>
      <c r="M231" s="174">
        <f t="shared" ref="M231" si="130">I231</f>
        <v>0</v>
      </c>
      <c r="N231" s="174">
        <f t="shared" ref="N231" si="131">J231</f>
        <v>0</v>
      </c>
      <c r="O231" s="174">
        <f>K231</f>
        <v>0</v>
      </c>
      <c r="P231" s="174">
        <f t="shared" ref="P231" si="132">L231</f>
        <v>0</v>
      </c>
      <c r="Q231" s="174">
        <f t="shared" ref="Q231" si="133">M231</f>
        <v>0</v>
      </c>
      <c r="R231" s="174">
        <f t="shared" ref="R231:S236" si="134">N231</f>
        <v>0</v>
      </c>
      <c r="S231" s="174">
        <f t="shared" si="134"/>
        <v>0</v>
      </c>
      <c r="T231" s="174">
        <f t="shared" ref="T231:T234" si="135">P231</f>
        <v>0</v>
      </c>
      <c r="U231" s="174">
        <f t="shared" ref="U231:U234" si="136">Q231</f>
        <v>0</v>
      </c>
      <c r="V231" s="174">
        <f t="shared" ref="V231:W236" si="137">R231</f>
        <v>0</v>
      </c>
      <c r="W231" s="174">
        <f t="shared" si="137"/>
        <v>0</v>
      </c>
      <c r="X231" s="174">
        <f t="shared" ref="X231:X234" si="138">T231</f>
        <v>0</v>
      </c>
      <c r="Y231" s="174">
        <f t="shared" ref="Y231:Y234" si="139">U231</f>
        <v>0</v>
      </c>
      <c r="Z231" s="174">
        <f t="shared" ref="Z231:Z234" si="140">V231</f>
        <v>0</v>
      </c>
      <c r="AA231" s="174">
        <f t="shared" ref="AA231:AD234" si="141">W231</f>
        <v>0</v>
      </c>
      <c r="AB231" s="174">
        <f t="shared" si="141"/>
        <v>0</v>
      </c>
      <c r="AC231" s="174">
        <f t="shared" si="141"/>
        <v>0</v>
      </c>
      <c r="AD231" s="174">
        <f t="shared" si="141"/>
        <v>0</v>
      </c>
      <c r="AE231" s="174">
        <f t="shared" ref="AE231:AE234" si="142">AA231</f>
        <v>0</v>
      </c>
      <c r="AF231" s="174">
        <f t="shared" ref="AF231:AF234" si="143">AB231</f>
        <v>0</v>
      </c>
      <c r="AG231" s="174">
        <f t="shared" ref="AG231:AG234" si="144">AC231</f>
        <v>0</v>
      </c>
      <c r="AH231" s="174">
        <f t="shared" ref="AH231:AH234" si="145">AD231</f>
        <v>0</v>
      </c>
      <c r="AI231" s="174">
        <f t="shared" ref="AI231:AI234" si="146">AE231</f>
        <v>0</v>
      </c>
      <c r="AJ231" s="174">
        <f t="shared" ref="AJ231:AJ234" si="147">AF231</f>
        <v>0</v>
      </c>
      <c r="AK231" s="174">
        <f t="shared" ref="AK231:AK234" si="148">AG231</f>
        <v>0</v>
      </c>
      <c r="AL231" s="174">
        <f t="shared" ref="AL231:AL234" si="149">AH231</f>
        <v>0</v>
      </c>
      <c r="AM231" s="174">
        <f t="shared" ref="AM231:AM234" si="150">AI231</f>
        <v>0</v>
      </c>
      <c r="AN231" s="174">
        <f t="shared" ref="AN231:AN234" si="151">AJ231</f>
        <v>0</v>
      </c>
      <c r="AO231" s="174">
        <f t="shared" ref="AO231:AO234" si="152">AK231</f>
        <v>0</v>
      </c>
    </row>
    <row r="232" spans="1:66" outlineLevel="1">
      <c r="A232">
        <v>1</v>
      </c>
      <c r="C232" s="180">
        <v>-1</v>
      </c>
      <c r="D232" s="180">
        <v>0.5</v>
      </c>
      <c r="E232" s="180">
        <v>0.5</v>
      </c>
      <c r="F232" s="180">
        <v>0.5</v>
      </c>
      <c r="G232" s="174">
        <f>C232</f>
        <v>-1</v>
      </c>
      <c r="H232" s="174">
        <f t="shared" ref="H232:K236" si="153">D232</f>
        <v>0.5</v>
      </c>
      <c r="I232" s="174">
        <f t="shared" si="153"/>
        <v>0.5</v>
      </c>
      <c r="J232" s="174">
        <f t="shared" si="153"/>
        <v>0.5</v>
      </c>
      <c r="K232" s="174">
        <f>G232</f>
        <v>-1</v>
      </c>
      <c r="L232" s="174">
        <f t="shared" ref="L232:O236" si="154">H232</f>
        <v>0.5</v>
      </c>
      <c r="M232" s="174">
        <f t="shared" si="154"/>
        <v>0.5</v>
      </c>
      <c r="N232" s="174">
        <f t="shared" si="154"/>
        <v>0.5</v>
      </c>
      <c r="O232" s="174">
        <f>K232</f>
        <v>-1</v>
      </c>
      <c r="P232" s="174">
        <f t="shared" ref="P232:R234" si="155">L232</f>
        <v>0.5</v>
      </c>
      <c r="Q232" s="174">
        <f t="shared" si="155"/>
        <v>0.5</v>
      </c>
      <c r="R232" s="174">
        <f t="shared" si="155"/>
        <v>0.5</v>
      </c>
      <c r="S232" s="174">
        <f t="shared" si="134"/>
        <v>-1</v>
      </c>
      <c r="T232" s="174">
        <f t="shared" si="135"/>
        <v>0.5</v>
      </c>
      <c r="U232" s="174">
        <f t="shared" si="136"/>
        <v>0.5</v>
      </c>
      <c r="V232" s="174">
        <f t="shared" si="137"/>
        <v>0.5</v>
      </c>
      <c r="W232" s="174">
        <f t="shared" si="137"/>
        <v>-1</v>
      </c>
      <c r="X232" s="174">
        <f t="shared" si="138"/>
        <v>0.5</v>
      </c>
      <c r="Y232" s="174">
        <f t="shared" si="139"/>
        <v>0.5</v>
      </c>
      <c r="Z232" s="174">
        <f t="shared" si="140"/>
        <v>0.5</v>
      </c>
      <c r="AA232" s="174">
        <f t="shared" si="141"/>
        <v>-1</v>
      </c>
      <c r="AB232" s="174">
        <f t="shared" si="141"/>
        <v>0.5</v>
      </c>
      <c r="AC232" s="174">
        <f t="shared" si="141"/>
        <v>0.5</v>
      </c>
      <c r="AD232" s="174">
        <f t="shared" si="141"/>
        <v>0.5</v>
      </c>
      <c r="AE232" s="174">
        <f t="shared" si="142"/>
        <v>-1</v>
      </c>
      <c r="AF232" s="174">
        <f t="shared" si="143"/>
        <v>0.5</v>
      </c>
      <c r="AG232" s="174">
        <f t="shared" si="144"/>
        <v>0.5</v>
      </c>
      <c r="AH232" s="174">
        <f t="shared" si="145"/>
        <v>0.5</v>
      </c>
      <c r="AI232" s="174">
        <f t="shared" si="146"/>
        <v>-1</v>
      </c>
      <c r="AJ232" s="174">
        <f t="shared" si="147"/>
        <v>0.5</v>
      </c>
      <c r="AK232" s="174">
        <f t="shared" si="148"/>
        <v>0.5</v>
      </c>
      <c r="AL232" s="174">
        <f t="shared" si="149"/>
        <v>0.5</v>
      </c>
      <c r="AM232" s="174">
        <f t="shared" si="150"/>
        <v>-1</v>
      </c>
      <c r="AN232" s="174">
        <f t="shared" si="151"/>
        <v>0.5</v>
      </c>
      <c r="AO232" s="174">
        <f t="shared" si="152"/>
        <v>0.5</v>
      </c>
    </row>
    <row r="233" spans="1:66" outlineLevel="1">
      <c r="A233">
        <v>2</v>
      </c>
      <c r="C233" s="180">
        <v>-0.5</v>
      </c>
      <c r="D233" s="180">
        <v>1</v>
      </c>
      <c r="E233" s="180">
        <v>1</v>
      </c>
      <c r="F233" s="180">
        <v>1</v>
      </c>
      <c r="G233" s="174">
        <f t="shared" ref="G233:G236" si="156">C233</f>
        <v>-0.5</v>
      </c>
      <c r="H233" s="174">
        <f t="shared" si="153"/>
        <v>1</v>
      </c>
      <c r="I233" s="174">
        <f t="shared" si="153"/>
        <v>1</v>
      </c>
      <c r="J233" s="174">
        <f t="shared" si="153"/>
        <v>1</v>
      </c>
      <c r="K233" s="174">
        <f t="shared" si="153"/>
        <v>-0.5</v>
      </c>
      <c r="L233" s="174">
        <f t="shared" si="154"/>
        <v>1</v>
      </c>
      <c r="M233" s="174">
        <f t="shared" si="154"/>
        <v>1</v>
      </c>
      <c r="N233" s="174">
        <f t="shared" si="154"/>
        <v>1</v>
      </c>
      <c r="O233" s="174">
        <f t="shared" si="154"/>
        <v>-0.5</v>
      </c>
      <c r="P233" s="174">
        <f t="shared" si="155"/>
        <v>1</v>
      </c>
      <c r="Q233" s="174">
        <f t="shared" si="155"/>
        <v>1</v>
      </c>
      <c r="R233" s="174">
        <f t="shared" si="155"/>
        <v>1</v>
      </c>
      <c r="S233" s="174">
        <f t="shared" si="134"/>
        <v>-0.5</v>
      </c>
      <c r="T233" s="174">
        <f t="shared" si="135"/>
        <v>1</v>
      </c>
      <c r="U233" s="174">
        <f t="shared" si="136"/>
        <v>1</v>
      </c>
      <c r="V233" s="174">
        <f t="shared" si="137"/>
        <v>1</v>
      </c>
      <c r="W233" s="174">
        <f t="shared" si="137"/>
        <v>-0.5</v>
      </c>
      <c r="X233" s="174">
        <f t="shared" si="138"/>
        <v>1</v>
      </c>
      <c r="Y233" s="174">
        <f t="shared" si="139"/>
        <v>1</v>
      </c>
      <c r="Z233" s="174">
        <f t="shared" si="140"/>
        <v>1</v>
      </c>
      <c r="AA233" s="174">
        <f t="shared" si="141"/>
        <v>-0.5</v>
      </c>
      <c r="AB233" s="174">
        <f t="shared" si="141"/>
        <v>1</v>
      </c>
      <c r="AC233" s="174">
        <f t="shared" si="141"/>
        <v>1</v>
      </c>
      <c r="AD233" s="174">
        <f t="shared" si="141"/>
        <v>1</v>
      </c>
      <c r="AE233" s="174">
        <f t="shared" si="142"/>
        <v>-0.5</v>
      </c>
      <c r="AF233" s="174">
        <f t="shared" si="143"/>
        <v>1</v>
      </c>
      <c r="AG233" s="174">
        <f t="shared" si="144"/>
        <v>1</v>
      </c>
      <c r="AH233" s="174">
        <f t="shared" si="145"/>
        <v>1</v>
      </c>
      <c r="AI233" s="174">
        <f t="shared" si="146"/>
        <v>-0.5</v>
      </c>
      <c r="AJ233" s="174">
        <f t="shared" si="147"/>
        <v>1</v>
      </c>
      <c r="AK233" s="174">
        <f t="shared" si="148"/>
        <v>1</v>
      </c>
      <c r="AL233" s="174">
        <f t="shared" si="149"/>
        <v>1</v>
      </c>
      <c r="AM233" s="174">
        <f t="shared" si="150"/>
        <v>-0.5</v>
      </c>
      <c r="AN233" s="174">
        <f t="shared" si="151"/>
        <v>1</v>
      </c>
      <c r="AO233" s="174">
        <f t="shared" si="152"/>
        <v>1</v>
      </c>
    </row>
    <row r="234" spans="1:66" outlineLevel="1">
      <c r="A234">
        <v>3</v>
      </c>
      <c r="C234" s="180">
        <v>0</v>
      </c>
      <c r="D234" s="180">
        <v>1.5</v>
      </c>
      <c r="E234" s="180">
        <v>1.5</v>
      </c>
      <c r="F234" s="180">
        <v>1.5</v>
      </c>
      <c r="G234" s="174">
        <f t="shared" si="156"/>
        <v>0</v>
      </c>
      <c r="H234" s="174">
        <f t="shared" si="153"/>
        <v>1.5</v>
      </c>
      <c r="I234" s="174">
        <f t="shared" si="153"/>
        <v>1.5</v>
      </c>
      <c r="J234" s="174">
        <f t="shared" si="153"/>
        <v>1.5</v>
      </c>
      <c r="K234" s="174">
        <f t="shared" si="153"/>
        <v>0</v>
      </c>
      <c r="L234" s="174">
        <f t="shared" si="154"/>
        <v>1.5</v>
      </c>
      <c r="M234" s="174">
        <f t="shared" si="154"/>
        <v>1.5</v>
      </c>
      <c r="N234" s="174">
        <f t="shared" si="154"/>
        <v>1.5</v>
      </c>
      <c r="O234" s="174">
        <f t="shared" si="154"/>
        <v>0</v>
      </c>
      <c r="P234" s="174">
        <f t="shared" si="155"/>
        <v>1.5</v>
      </c>
      <c r="Q234" s="174">
        <f t="shared" si="155"/>
        <v>1.5</v>
      </c>
      <c r="R234" s="174">
        <f t="shared" si="155"/>
        <v>1.5</v>
      </c>
      <c r="S234" s="174">
        <f t="shared" si="134"/>
        <v>0</v>
      </c>
      <c r="T234" s="174">
        <f t="shared" si="135"/>
        <v>1.5</v>
      </c>
      <c r="U234" s="174">
        <f t="shared" si="136"/>
        <v>1.5</v>
      </c>
      <c r="V234" s="174">
        <f t="shared" si="137"/>
        <v>1.5</v>
      </c>
      <c r="W234" s="174">
        <f t="shared" si="137"/>
        <v>0</v>
      </c>
      <c r="X234" s="174">
        <f t="shared" si="138"/>
        <v>1.5</v>
      </c>
      <c r="Y234" s="174">
        <f t="shared" si="139"/>
        <v>1.5</v>
      </c>
      <c r="Z234" s="174">
        <f t="shared" si="140"/>
        <v>1.5</v>
      </c>
      <c r="AA234" s="174">
        <f t="shared" si="141"/>
        <v>0</v>
      </c>
      <c r="AB234" s="174">
        <f t="shared" si="141"/>
        <v>1.5</v>
      </c>
      <c r="AC234" s="174">
        <f t="shared" si="141"/>
        <v>1.5</v>
      </c>
      <c r="AD234" s="174">
        <f t="shared" si="141"/>
        <v>1.5</v>
      </c>
      <c r="AE234" s="174">
        <f t="shared" si="142"/>
        <v>0</v>
      </c>
      <c r="AF234" s="174">
        <f t="shared" si="143"/>
        <v>1.5</v>
      </c>
      <c r="AG234" s="174">
        <f t="shared" si="144"/>
        <v>1.5</v>
      </c>
      <c r="AH234" s="174">
        <f t="shared" si="145"/>
        <v>1.5</v>
      </c>
      <c r="AI234" s="174">
        <f t="shared" si="146"/>
        <v>0</v>
      </c>
      <c r="AJ234" s="174">
        <f t="shared" si="147"/>
        <v>1.5</v>
      </c>
      <c r="AK234" s="174">
        <f t="shared" si="148"/>
        <v>1.5</v>
      </c>
      <c r="AL234" s="174">
        <f t="shared" si="149"/>
        <v>1.5</v>
      </c>
      <c r="AM234" s="174">
        <f t="shared" si="150"/>
        <v>0</v>
      </c>
      <c r="AN234" s="174">
        <f t="shared" si="151"/>
        <v>1.5</v>
      </c>
      <c r="AO234" s="174">
        <f t="shared" si="152"/>
        <v>1.5</v>
      </c>
    </row>
    <row r="235" spans="1:66" outlineLevel="1">
      <c r="A235">
        <v>4</v>
      </c>
      <c r="C235" s="180">
        <v>0.5</v>
      </c>
      <c r="D235" s="174"/>
      <c r="E235" s="174"/>
      <c r="F235" s="174"/>
      <c r="G235" s="174">
        <f t="shared" si="156"/>
        <v>0.5</v>
      </c>
      <c r="H235" s="174"/>
      <c r="I235" s="174"/>
      <c r="J235" s="174"/>
      <c r="K235" s="174">
        <f t="shared" si="153"/>
        <v>0.5</v>
      </c>
      <c r="L235" s="174"/>
      <c r="M235" s="174"/>
      <c r="N235" s="174"/>
      <c r="O235" s="174">
        <f t="shared" si="154"/>
        <v>0.5</v>
      </c>
      <c r="P235" s="174"/>
      <c r="Q235" s="174"/>
      <c r="R235" s="174"/>
      <c r="S235" s="174">
        <f t="shared" si="134"/>
        <v>0.5</v>
      </c>
      <c r="T235" s="174"/>
      <c r="U235" s="174"/>
      <c r="V235" s="174"/>
      <c r="W235" s="174">
        <f t="shared" si="137"/>
        <v>0.5</v>
      </c>
      <c r="X235" s="174"/>
      <c r="Y235" s="174"/>
      <c r="Z235" s="174"/>
      <c r="AA235" s="174"/>
      <c r="AB235" s="174"/>
      <c r="AC235" s="174"/>
      <c r="AD235" s="174"/>
      <c r="AE235" s="174"/>
      <c r="AF235" s="174"/>
      <c r="AG235" s="174"/>
      <c r="AH235" s="174"/>
      <c r="AI235" s="174"/>
      <c r="AJ235" s="174"/>
      <c r="AK235" s="174"/>
      <c r="AL235" s="174"/>
      <c r="AM235" s="174"/>
      <c r="AN235" s="174"/>
      <c r="AO235" s="174"/>
    </row>
    <row r="236" spans="1:66" outlineLevel="1">
      <c r="A236">
        <v>5</v>
      </c>
      <c r="C236" s="180">
        <v>1</v>
      </c>
      <c r="D236" s="174"/>
      <c r="E236" s="174"/>
      <c r="F236" s="174"/>
      <c r="G236" s="174">
        <f t="shared" si="156"/>
        <v>1</v>
      </c>
      <c r="H236" s="174"/>
      <c r="I236" s="174"/>
      <c r="J236" s="174"/>
      <c r="K236" s="174">
        <f t="shared" si="153"/>
        <v>1</v>
      </c>
      <c r="L236" s="174"/>
      <c r="M236" s="174"/>
      <c r="N236" s="174"/>
      <c r="O236" s="174">
        <f t="shared" si="154"/>
        <v>1</v>
      </c>
      <c r="P236" s="174"/>
      <c r="Q236" s="174"/>
      <c r="R236" s="174"/>
      <c r="S236" s="174">
        <f t="shared" si="134"/>
        <v>1</v>
      </c>
      <c r="T236" s="174"/>
      <c r="U236" s="174"/>
      <c r="V236" s="174"/>
      <c r="W236" s="174">
        <f t="shared" si="137"/>
        <v>1</v>
      </c>
      <c r="X236" s="174"/>
      <c r="Y236" s="174"/>
      <c r="Z236" s="174"/>
      <c r="AA236" s="174"/>
      <c r="AB236" s="174"/>
      <c r="AC236" s="174"/>
      <c r="AD236" s="174"/>
      <c r="AE236" s="174"/>
      <c r="AF236" s="174"/>
      <c r="AG236" s="174"/>
      <c r="AH236" s="174"/>
      <c r="AI236" s="174"/>
      <c r="AJ236" s="174"/>
      <c r="AK236" s="174"/>
      <c r="AL236" s="174"/>
      <c r="AM236" s="174"/>
      <c r="AN236" s="174"/>
      <c r="AO236" s="174"/>
    </row>
    <row r="237" spans="1:66" outlineLevel="1"/>
    <row r="239" spans="1:66">
      <c r="A239" s="254" t="s">
        <v>1182</v>
      </c>
    </row>
    <row r="240" spans="1:66">
      <c r="A240" s="254"/>
      <c r="B240" s="253"/>
      <c r="C240" s="126" t="str">
        <f>d.RegionName</f>
        <v>GSM</v>
      </c>
      <c r="D240" s="126"/>
      <c r="E240" s="126"/>
      <c r="F240" s="126"/>
      <c r="G240" s="126"/>
      <c r="H240" s="126"/>
      <c r="I240" s="126"/>
      <c r="J240" s="126"/>
      <c r="K240" s="126"/>
      <c r="L240" s="126"/>
      <c r="M240" s="126"/>
      <c r="N240" s="126"/>
      <c r="O240" s="126"/>
      <c r="P240" s="126"/>
      <c r="Q240" s="126"/>
      <c r="R240" s="126"/>
      <c r="S240" s="454" t="s">
        <v>950</v>
      </c>
      <c r="T240" s="126"/>
      <c r="U240" s="126"/>
      <c r="V240" s="126"/>
      <c r="W240" s="126"/>
      <c r="X240" s="126"/>
      <c r="Y240" s="126"/>
      <c r="Z240" s="126"/>
      <c r="AA240" s="126"/>
      <c r="AB240" s="126"/>
      <c r="AC240" s="126"/>
      <c r="AD240" s="126"/>
      <c r="AE240" s="126"/>
      <c r="AF240" s="126"/>
      <c r="AG240" s="126"/>
      <c r="AH240" s="466"/>
      <c r="AI240" s="454" t="s">
        <v>951</v>
      </c>
      <c r="AJ240" s="126"/>
      <c r="AK240" s="126"/>
      <c r="AL240" s="126"/>
      <c r="AM240" s="126"/>
      <c r="AN240" s="126"/>
      <c r="AO240" s="126"/>
      <c r="AP240" s="126"/>
      <c r="AQ240" s="126"/>
      <c r="AR240" s="126"/>
      <c r="AS240" s="126"/>
      <c r="AT240" s="126"/>
      <c r="AU240" s="126"/>
      <c r="AV240" s="126"/>
      <c r="AW240" s="126"/>
      <c r="AX240" s="466"/>
      <c r="AY240" s="454" t="s">
        <v>952</v>
      </c>
      <c r="AZ240" s="126"/>
      <c r="BA240" s="126"/>
      <c r="BB240" s="126"/>
      <c r="BC240" s="126"/>
      <c r="BD240" s="126"/>
      <c r="BE240" s="126"/>
      <c r="BF240" s="126"/>
      <c r="BG240" s="126"/>
      <c r="BH240" s="126"/>
      <c r="BI240" s="126"/>
      <c r="BJ240" s="126"/>
      <c r="BK240" s="126"/>
      <c r="BL240" s="126"/>
      <c r="BM240" s="126"/>
      <c r="BN240" s="466"/>
    </row>
    <row r="241" spans="1:67">
      <c r="A241" s="254"/>
      <c r="B241" s="253"/>
      <c r="C241" s="126" t="s">
        <v>1123</v>
      </c>
      <c r="D241" s="126"/>
      <c r="E241" s="126"/>
      <c r="F241" s="126"/>
      <c r="G241" s="126" t="s">
        <v>1124</v>
      </c>
      <c r="H241" s="126"/>
      <c r="I241" s="126"/>
      <c r="J241" s="126"/>
      <c r="K241" s="126" t="s">
        <v>1125</v>
      </c>
      <c r="L241" s="126"/>
      <c r="M241" s="126"/>
      <c r="N241" s="126"/>
      <c r="O241" s="126" t="s">
        <v>876</v>
      </c>
      <c r="P241" s="126"/>
      <c r="Q241" s="126"/>
      <c r="R241" s="126"/>
      <c r="S241" s="454" t="s">
        <v>1123</v>
      </c>
      <c r="T241" s="126"/>
      <c r="U241" s="126"/>
      <c r="V241" s="126"/>
      <c r="W241" s="126" t="s">
        <v>1124</v>
      </c>
      <c r="X241" s="126"/>
      <c r="Y241" s="126"/>
      <c r="Z241" s="126"/>
      <c r="AA241" s="126" t="s">
        <v>1125</v>
      </c>
      <c r="AB241" s="126"/>
      <c r="AC241" s="126"/>
      <c r="AD241" s="126"/>
      <c r="AE241" s="126" t="s">
        <v>876</v>
      </c>
      <c r="AF241" s="126"/>
      <c r="AG241" s="126"/>
      <c r="AH241" s="466"/>
      <c r="AI241" s="454" t="s">
        <v>1123</v>
      </c>
      <c r="AJ241" s="126"/>
      <c r="AK241" s="126"/>
      <c r="AL241" s="126"/>
      <c r="AM241" s="126" t="s">
        <v>1124</v>
      </c>
      <c r="AN241" s="126"/>
      <c r="AO241" s="126"/>
      <c r="AP241" s="126"/>
      <c r="AQ241" s="126" t="s">
        <v>1125</v>
      </c>
      <c r="AR241" s="126"/>
      <c r="AS241" s="126"/>
      <c r="AT241" s="126"/>
      <c r="AU241" s="126" t="s">
        <v>876</v>
      </c>
      <c r="AV241" s="126"/>
      <c r="AW241" s="126"/>
      <c r="AX241" s="466"/>
      <c r="AY241" s="454" t="s">
        <v>1123</v>
      </c>
      <c r="AZ241" s="126"/>
      <c r="BA241" s="126"/>
      <c r="BB241" s="126"/>
      <c r="BC241" s="126" t="s">
        <v>1124</v>
      </c>
      <c r="BD241" s="126"/>
      <c r="BE241" s="126"/>
      <c r="BF241" s="126"/>
      <c r="BG241" s="126" t="s">
        <v>1125</v>
      </c>
      <c r="BH241" s="126"/>
      <c r="BI241" s="126"/>
      <c r="BJ241" s="126"/>
      <c r="BK241" s="126" t="s">
        <v>876</v>
      </c>
      <c r="BL241" s="126"/>
      <c r="BM241" s="126"/>
      <c r="BN241" s="466"/>
    </row>
    <row r="242" spans="1:67">
      <c r="A242" s="254"/>
      <c r="B242" s="253"/>
      <c r="C242" s="21" t="s">
        <v>1437</v>
      </c>
      <c r="D242" s="21" t="s">
        <v>1438</v>
      </c>
      <c r="E242" s="21" t="s">
        <v>1439</v>
      </c>
      <c r="F242" s="21" t="s">
        <v>1440</v>
      </c>
      <c r="G242" s="21" t="s">
        <v>1437</v>
      </c>
      <c r="H242" s="21" t="s">
        <v>1438</v>
      </c>
      <c r="I242" s="21" t="s">
        <v>1439</v>
      </c>
      <c r="J242" s="21" t="s">
        <v>1440</v>
      </c>
      <c r="K242" s="21" t="s">
        <v>1437</v>
      </c>
      <c r="L242" s="21" t="s">
        <v>1438</v>
      </c>
      <c r="M242" s="21" t="s">
        <v>1439</v>
      </c>
      <c r="N242" s="21" t="s">
        <v>1440</v>
      </c>
      <c r="O242" s="21" t="s">
        <v>1437</v>
      </c>
      <c r="P242" s="21" t="s">
        <v>1438</v>
      </c>
      <c r="Q242" s="21" t="s">
        <v>1439</v>
      </c>
      <c r="R242" s="21" t="s">
        <v>1440</v>
      </c>
      <c r="S242" s="454"/>
      <c r="T242" s="126"/>
      <c r="U242" s="126"/>
      <c r="V242" s="126"/>
      <c r="W242" s="126"/>
      <c r="X242" s="126"/>
      <c r="Y242" s="126"/>
      <c r="Z242" s="126"/>
      <c r="AA242" s="126"/>
      <c r="AB242" s="126"/>
      <c r="AC242" s="126"/>
      <c r="AD242" s="126"/>
      <c r="AE242" s="126"/>
      <c r="AF242" s="126"/>
      <c r="AG242" s="126"/>
      <c r="AH242" s="466"/>
      <c r="AI242" s="454"/>
      <c r="AJ242" s="126"/>
      <c r="AK242" s="126"/>
      <c r="AL242" s="126"/>
      <c r="AM242" s="126"/>
      <c r="AN242" s="126"/>
      <c r="AO242" s="126"/>
      <c r="AP242" s="126"/>
      <c r="AQ242" s="126"/>
      <c r="AR242" s="126"/>
      <c r="AS242" s="126"/>
      <c r="AT242" s="126"/>
      <c r="AU242" s="126"/>
      <c r="AV242" s="126"/>
      <c r="AW242" s="126"/>
      <c r="AX242" s="466"/>
      <c r="AY242" s="454"/>
      <c r="AZ242" s="126"/>
      <c r="BA242" s="126"/>
      <c r="BB242" s="126"/>
      <c r="BC242" s="126"/>
      <c r="BD242" s="126"/>
      <c r="BE242" s="126"/>
      <c r="BF242" s="126"/>
      <c r="BG242" s="126"/>
      <c r="BH242" s="126"/>
      <c r="BI242" s="126"/>
      <c r="BJ242" s="126"/>
      <c r="BK242" s="126"/>
      <c r="BL242" s="126"/>
      <c r="BM242" s="126"/>
      <c r="BN242" s="466"/>
    </row>
    <row r="243" spans="1:67" ht="24.75" outlineLevel="1">
      <c r="B243" s="53" t="str">
        <f>"Timing 1 - Wean to Join
"&amp;$B$194&amp;""</f>
        <v>Timing 1 - Wean to Join
Standard (7mo)</v>
      </c>
      <c r="C243" s="428">
        <f t="shared" ref="C243:R266" si="157">CHOOSE(d.Region,S243,AI243,AY243)</f>
        <v>0</v>
      </c>
      <c r="D243" s="428">
        <f t="shared" si="157"/>
        <v>0</v>
      </c>
      <c r="E243" s="428">
        <f t="shared" si="157"/>
        <v>0</v>
      </c>
      <c r="F243" s="428">
        <f t="shared" si="157"/>
        <v>0</v>
      </c>
      <c r="G243" s="428">
        <f t="shared" si="157"/>
        <v>0</v>
      </c>
      <c r="H243" s="428">
        <f t="shared" si="157"/>
        <v>0</v>
      </c>
      <c r="I243" s="428">
        <f t="shared" si="157"/>
        <v>0</v>
      </c>
      <c r="J243" s="428">
        <f t="shared" si="157"/>
        <v>0</v>
      </c>
      <c r="K243" s="428">
        <f t="shared" si="157"/>
        <v>0</v>
      </c>
      <c r="L243" s="428">
        <f t="shared" si="157"/>
        <v>0</v>
      </c>
      <c r="M243" s="428">
        <f t="shared" si="157"/>
        <v>0</v>
      </c>
      <c r="N243" s="428">
        <f t="shared" si="157"/>
        <v>0</v>
      </c>
      <c r="O243" s="428">
        <f t="shared" si="157"/>
        <v>0</v>
      </c>
      <c r="P243" s="428">
        <f t="shared" si="157"/>
        <v>0</v>
      </c>
      <c r="Q243" s="428">
        <f t="shared" si="157"/>
        <v>0</v>
      </c>
      <c r="R243" s="445">
        <f t="shared" si="157"/>
        <v>0</v>
      </c>
      <c r="S243" s="455"/>
      <c r="T243" s="324"/>
      <c r="U243" s="324"/>
      <c r="V243" s="324"/>
      <c r="W243" s="324"/>
      <c r="X243" s="324"/>
      <c r="Y243" s="324"/>
      <c r="Z243" s="324"/>
      <c r="AA243" s="324"/>
      <c r="AB243" s="324"/>
      <c r="AC243" s="324"/>
      <c r="AD243" s="324"/>
      <c r="AE243" s="324"/>
      <c r="AF243" s="324"/>
      <c r="AG243" s="324"/>
      <c r="AH243" s="467"/>
      <c r="AI243" s="455"/>
      <c r="AJ243" s="324"/>
      <c r="AK243" s="324"/>
      <c r="AL243" s="324"/>
      <c r="AM243" s="324"/>
      <c r="AN243" s="324"/>
      <c r="AO243" s="324"/>
      <c r="AP243" s="324"/>
      <c r="AQ243" s="324"/>
      <c r="AR243" s="324"/>
      <c r="AS243" s="324"/>
      <c r="AT243" s="324"/>
      <c r="AU243" s="324"/>
      <c r="AV243" s="324"/>
      <c r="AW243" s="324"/>
      <c r="AX243" s="467"/>
      <c r="AY243" s="455"/>
      <c r="AZ243" s="324"/>
      <c r="BA243" s="324"/>
      <c r="BB243" s="324"/>
      <c r="BC243" s="324"/>
      <c r="BD243" s="324"/>
      <c r="BE243" s="324"/>
      <c r="BF243" s="324"/>
      <c r="BG243" s="324"/>
      <c r="BH243" s="324"/>
      <c r="BI243" s="324"/>
      <c r="BJ243" s="324"/>
      <c r="BK243" s="324"/>
      <c r="BL243" s="324"/>
      <c r="BM243" s="324"/>
      <c r="BN243" s="467"/>
      <c r="BO243" s="429" t="s">
        <v>1442</v>
      </c>
    </row>
    <row r="244" spans="1:67" outlineLevel="1">
      <c r="B244" s="54" t="str">
        <f>$B$195&amp;""</f>
        <v>Early</v>
      </c>
      <c r="C244" s="430">
        <f t="shared" si="157"/>
        <v>0</v>
      </c>
      <c r="D244" s="430">
        <f t="shared" si="157"/>
        <v>0</v>
      </c>
      <c r="E244" s="430">
        <f t="shared" si="157"/>
        <v>0</v>
      </c>
      <c r="F244" s="430">
        <f t="shared" si="157"/>
        <v>0</v>
      </c>
      <c r="G244" s="430">
        <f t="shared" si="157"/>
        <v>0</v>
      </c>
      <c r="H244" s="430">
        <f t="shared" si="157"/>
        <v>0</v>
      </c>
      <c r="I244" s="430">
        <f t="shared" si="157"/>
        <v>0</v>
      </c>
      <c r="J244" s="430">
        <f t="shared" si="157"/>
        <v>0</v>
      </c>
      <c r="K244" s="430">
        <f t="shared" si="157"/>
        <v>0</v>
      </c>
      <c r="L244" s="430">
        <f t="shared" si="157"/>
        <v>0</v>
      </c>
      <c r="M244" s="430">
        <f t="shared" si="157"/>
        <v>0</v>
      </c>
      <c r="N244" s="430">
        <f t="shared" si="157"/>
        <v>0</v>
      </c>
      <c r="O244" s="430">
        <f t="shared" si="157"/>
        <v>0</v>
      </c>
      <c r="P244" s="430">
        <f t="shared" si="157"/>
        <v>0</v>
      </c>
      <c r="Q244" s="430">
        <f t="shared" si="157"/>
        <v>0</v>
      </c>
      <c r="R244" s="446">
        <f t="shared" si="157"/>
        <v>0</v>
      </c>
      <c r="S244" s="456"/>
      <c r="T244" s="457"/>
      <c r="U244" s="457"/>
      <c r="V244" s="457"/>
      <c r="W244" s="457"/>
      <c r="X244" s="457"/>
      <c r="Y244" s="457"/>
      <c r="Z244" s="457"/>
      <c r="AA244" s="457"/>
      <c r="AB244" s="457"/>
      <c r="AC244" s="457"/>
      <c r="AD244" s="457"/>
      <c r="AE244" s="457"/>
      <c r="AF244" s="457"/>
      <c r="AG244" s="457"/>
      <c r="AH244" s="468"/>
      <c r="AI244" s="456"/>
      <c r="AJ244" s="457"/>
      <c r="AK244" s="457"/>
      <c r="AL244" s="457"/>
      <c r="AM244" s="457"/>
      <c r="AN244" s="457"/>
      <c r="AO244" s="457"/>
      <c r="AP244" s="457"/>
      <c r="AQ244" s="457"/>
      <c r="AR244" s="457"/>
      <c r="AS244" s="457"/>
      <c r="AT244" s="457"/>
      <c r="AU244" s="457"/>
      <c r="AV244" s="457"/>
      <c r="AW244" s="457"/>
      <c r="AX244" s="468"/>
      <c r="AY244" s="456"/>
      <c r="AZ244" s="457"/>
      <c r="BA244" s="457"/>
      <c r="BB244" s="457"/>
      <c r="BC244" s="457"/>
      <c r="BD244" s="457"/>
      <c r="BE244" s="457"/>
      <c r="BF244" s="457"/>
      <c r="BG244" s="457"/>
      <c r="BH244" s="457"/>
      <c r="BI244" s="457"/>
      <c r="BJ244" s="457"/>
      <c r="BK244" s="457"/>
      <c r="BL244" s="457"/>
      <c r="BM244" s="457"/>
      <c r="BN244" s="468"/>
      <c r="BO244" s="65"/>
    </row>
    <row r="245" spans="1:67" outlineLevel="1">
      <c r="B245" s="54" t="str">
        <f>$B$196&amp;""</f>
        <v>Middle</v>
      </c>
      <c r="C245" s="430">
        <f t="shared" si="157"/>
        <v>0</v>
      </c>
      <c r="D245" s="430">
        <f t="shared" si="157"/>
        <v>0</v>
      </c>
      <c r="E245" s="430">
        <f t="shared" si="157"/>
        <v>0</v>
      </c>
      <c r="F245" s="430">
        <f t="shared" si="157"/>
        <v>0</v>
      </c>
      <c r="G245" s="430">
        <f t="shared" si="157"/>
        <v>0</v>
      </c>
      <c r="H245" s="430">
        <f t="shared" si="157"/>
        <v>0</v>
      </c>
      <c r="I245" s="430">
        <f t="shared" si="157"/>
        <v>0</v>
      </c>
      <c r="J245" s="430">
        <f t="shared" si="157"/>
        <v>0</v>
      </c>
      <c r="K245" s="430">
        <f t="shared" si="157"/>
        <v>0</v>
      </c>
      <c r="L245" s="430">
        <f t="shared" si="157"/>
        <v>0</v>
      </c>
      <c r="M245" s="430">
        <f t="shared" si="157"/>
        <v>0</v>
      </c>
      <c r="N245" s="430">
        <f t="shared" si="157"/>
        <v>0</v>
      </c>
      <c r="O245" s="430">
        <f t="shared" si="157"/>
        <v>0</v>
      </c>
      <c r="P245" s="430">
        <f t="shared" si="157"/>
        <v>0</v>
      </c>
      <c r="Q245" s="430">
        <f t="shared" si="157"/>
        <v>0</v>
      </c>
      <c r="R245" s="446">
        <f t="shared" si="157"/>
        <v>0</v>
      </c>
      <c r="S245" s="456"/>
      <c r="T245" s="457"/>
      <c r="U245" s="457"/>
      <c r="V245" s="457"/>
      <c r="W245" s="457"/>
      <c r="X245" s="457"/>
      <c r="Y245" s="457"/>
      <c r="Z245" s="457"/>
      <c r="AA245" s="457"/>
      <c r="AB245" s="457"/>
      <c r="AC245" s="457"/>
      <c r="AD245" s="457"/>
      <c r="AE245" s="457"/>
      <c r="AF245" s="457"/>
      <c r="AG245" s="457"/>
      <c r="AH245" s="468"/>
      <c r="AI245" s="456"/>
      <c r="AJ245" s="457"/>
      <c r="AK245" s="457"/>
      <c r="AL245" s="457"/>
      <c r="AM245" s="457"/>
      <c r="AN245" s="457"/>
      <c r="AO245" s="457"/>
      <c r="AP245" s="457"/>
      <c r="AQ245" s="457"/>
      <c r="AR245" s="457"/>
      <c r="AS245" s="457"/>
      <c r="AT245" s="457"/>
      <c r="AU245" s="457"/>
      <c r="AV245" s="457"/>
      <c r="AW245" s="457"/>
      <c r="AX245" s="468"/>
      <c r="AY245" s="456"/>
      <c r="AZ245" s="457"/>
      <c r="BA245" s="457"/>
      <c r="BB245" s="457"/>
      <c r="BC245" s="457"/>
      <c r="BD245" s="457"/>
      <c r="BE245" s="457"/>
      <c r="BF245" s="457"/>
      <c r="BG245" s="457"/>
      <c r="BH245" s="457"/>
      <c r="BI245" s="457"/>
      <c r="BJ245" s="457"/>
      <c r="BK245" s="457"/>
      <c r="BL245" s="457"/>
      <c r="BM245" s="457"/>
      <c r="BN245" s="468"/>
      <c r="BO245" s="65"/>
    </row>
    <row r="246" spans="1:67" outlineLevel="1">
      <c r="B246" s="54" t="str">
        <f>$B$197&amp;""</f>
        <v>Late</v>
      </c>
      <c r="C246" s="430">
        <f t="shared" si="157"/>
        <v>0</v>
      </c>
      <c r="D246" s="430">
        <f t="shared" si="157"/>
        <v>0</v>
      </c>
      <c r="E246" s="430">
        <f t="shared" si="157"/>
        <v>0</v>
      </c>
      <c r="F246" s="430">
        <f t="shared" si="157"/>
        <v>0</v>
      </c>
      <c r="G246" s="430">
        <f t="shared" si="157"/>
        <v>0</v>
      </c>
      <c r="H246" s="430">
        <f t="shared" si="157"/>
        <v>0</v>
      </c>
      <c r="I246" s="430">
        <f t="shared" si="157"/>
        <v>0</v>
      </c>
      <c r="J246" s="430">
        <f t="shared" si="157"/>
        <v>0</v>
      </c>
      <c r="K246" s="430">
        <f t="shared" si="157"/>
        <v>0</v>
      </c>
      <c r="L246" s="430">
        <f t="shared" si="157"/>
        <v>0</v>
      </c>
      <c r="M246" s="430">
        <f t="shared" si="157"/>
        <v>0</v>
      </c>
      <c r="N246" s="430">
        <f t="shared" si="157"/>
        <v>0</v>
      </c>
      <c r="O246" s="430">
        <f t="shared" si="157"/>
        <v>0</v>
      </c>
      <c r="P246" s="430">
        <f t="shared" si="157"/>
        <v>0</v>
      </c>
      <c r="Q246" s="430">
        <f t="shared" si="157"/>
        <v>0</v>
      </c>
      <c r="R246" s="446">
        <f t="shared" si="157"/>
        <v>0</v>
      </c>
      <c r="S246" s="456"/>
      <c r="T246" s="457"/>
      <c r="U246" s="457"/>
      <c r="V246" s="457"/>
      <c r="W246" s="457"/>
      <c r="X246" s="457"/>
      <c r="Y246" s="457"/>
      <c r="Z246" s="457"/>
      <c r="AA246" s="457"/>
      <c r="AB246" s="457"/>
      <c r="AC246" s="457"/>
      <c r="AD246" s="457"/>
      <c r="AE246" s="457"/>
      <c r="AF246" s="457"/>
      <c r="AG246" s="457"/>
      <c r="AH246" s="468"/>
      <c r="AI246" s="456"/>
      <c r="AJ246" s="457"/>
      <c r="AK246" s="457"/>
      <c r="AL246" s="457"/>
      <c r="AM246" s="457"/>
      <c r="AN246" s="457"/>
      <c r="AO246" s="457"/>
      <c r="AP246" s="457"/>
      <c r="AQ246" s="457"/>
      <c r="AR246" s="457"/>
      <c r="AS246" s="457"/>
      <c r="AT246" s="457"/>
      <c r="AU246" s="457"/>
      <c r="AV246" s="457"/>
      <c r="AW246" s="457"/>
      <c r="AX246" s="468"/>
      <c r="AY246" s="456"/>
      <c r="AZ246" s="457"/>
      <c r="BA246" s="457"/>
      <c r="BB246" s="457"/>
      <c r="BC246" s="457"/>
      <c r="BD246" s="457"/>
      <c r="BE246" s="457"/>
      <c r="BF246" s="457"/>
      <c r="BG246" s="457"/>
      <c r="BH246" s="457"/>
      <c r="BI246" s="457"/>
      <c r="BJ246" s="457"/>
      <c r="BK246" s="457"/>
      <c r="BL246" s="457"/>
      <c r="BM246" s="457"/>
      <c r="BN246" s="468"/>
      <c r="BO246" s="65"/>
    </row>
    <row r="247" spans="1:67" outlineLevel="1">
      <c r="B247" s="54" t="s">
        <v>1589</v>
      </c>
      <c r="C247" s="430">
        <f t="shared" ref="C247:C249" si="158">CHOOSE(d.Region,S247,AI247,AY247)</f>
        <v>0</v>
      </c>
      <c r="D247" s="430">
        <f t="shared" ref="D247:D249" si="159">CHOOSE(d.Region,T247,AJ247,AZ247)</f>
        <v>0</v>
      </c>
      <c r="E247" s="430">
        <f t="shared" ref="E247:E249" si="160">CHOOSE(d.Region,U247,AK247,BA247)</f>
        <v>0</v>
      </c>
      <c r="F247" s="430">
        <f t="shared" ref="F247:F249" si="161">CHOOSE(d.Region,V247,AL247,BB247)</f>
        <v>0</v>
      </c>
      <c r="G247" s="430">
        <f t="shared" ref="G247:G249" si="162">CHOOSE(d.Region,W247,AM247,BC247)</f>
        <v>0</v>
      </c>
      <c r="H247" s="430">
        <f t="shared" ref="H247:H249" si="163">CHOOSE(d.Region,X247,AN247,BD247)</f>
        <v>0</v>
      </c>
      <c r="I247" s="430">
        <f t="shared" ref="I247:I249" si="164">CHOOSE(d.Region,Y247,AO247,BE247)</f>
        <v>0</v>
      </c>
      <c r="J247" s="430">
        <f t="shared" ref="J247:J249" si="165">CHOOSE(d.Region,Z247,AP247,BF247)</f>
        <v>0</v>
      </c>
      <c r="K247" s="430">
        <f t="shared" ref="K247:K249" si="166">CHOOSE(d.Region,AA247,AQ247,BG247)</f>
        <v>0</v>
      </c>
      <c r="L247" s="430">
        <f t="shared" ref="L247:L249" si="167">CHOOSE(d.Region,AB247,AR247,BH247)</f>
        <v>0</v>
      </c>
      <c r="M247" s="430">
        <f t="shared" ref="M247:M249" si="168">CHOOSE(d.Region,AC247,AS247,BI247)</f>
        <v>0</v>
      </c>
      <c r="N247" s="430">
        <f t="shared" ref="N247:N249" si="169">CHOOSE(d.Region,AD247,AT247,BJ247)</f>
        <v>0</v>
      </c>
      <c r="O247" s="430">
        <f t="shared" ref="O247:O249" si="170">CHOOSE(d.Region,AE247,AU247,BK247)</f>
        <v>0</v>
      </c>
      <c r="P247" s="430">
        <f t="shared" ref="P247:P249" si="171">CHOOSE(d.Region,AF247,AV247,BL247)</f>
        <v>0</v>
      </c>
      <c r="Q247" s="430">
        <f t="shared" ref="Q247:Q249" si="172">CHOOSE(d.Region,AG247,AW247,BM247)</f>
        <v>0</v>
      </c>
      <c r="R247" s="446">
        <f t="shared" ref="R247:R249" si="173">CHOOSE(d.Region,AH247,AX247,BN247)</f>
        <v>0</v>
      </c>
      <c r="S247" s="487"/>
      <c r="T247" s="488"/>
      <c r="U247" s="488"/>
      <c r="V247" s="488"/>
      <c r="W247" s="488"/>
      <c r="X247" s="488"/>
      <c r="Y247" s="488"/>
      <c r="Z247" s="488"/>
      <c r="AA247" s="488"/>
      <c r="AB247" s="488"/>
      <c r="AC247" s="488"/>
      <c r="AD247" s="488"/>
      <c r="AE247" s="488"/>
      <c r="AF247" s="488"/>
      <c r="AG247" s="488"/>
      <c r="AH247" s="489"/>
      <c r="AI247" s="487"/>
      <c r="AJ247" s="488"/>
      <c r="AK247" s="488"/>
      <c r="AL247" s="488"/>
      <c r="AM247" s="488"/>
      <c r="AN247" s="488"/>
      <c r="AO247" s="488"/>
      <c r="AP247" s="488"/>
      <c r="AQ247" s="488"/>
      <c r="AR247" s="488"/>
      <c r="AS247" s="488"/>
      <c r="AT247" s="488"/>
      <c r="AU247" s="488"/>
      <c r="AV247" s="488"/>
      <c r="AW247" s="488"/>
      <c r="AX247" s="489"/>
      <c r="AY247" s="487"/>
      <c r="AZ247" s="488"/>
      <c r="BA247" s="488"/>
      <c r="BB247" s="488"/>
      <c r="BC247" s="488"/>
      <c r="BD247" s="488"/>
      <c r="BE247" s="488"/>
      <c r="BF247" s="488"/>
      <c r="BG247" s="488"/>
      <c r="BH247" s="488"/>
      <c r="BI247" s="488"/>
      <c r="BJ247" s="488"/>
      <c r="BK247" s="488"/>
      <c r="BL247" s="488"/>
      <c r="BM247" s="488"/>
      <c r="BN247" s="489"/>
      <c r="BO247" s="65"/>
    </row>
    <row r="248" spans="1:67" outlineLevel="1">
      <c r="B248" s="54" t="str">
        <f t="shared" ref="B248" si="174">$B$199&amp;""</f>
        <v>7mo with 0% mated</v>
      </c>
      <c r="C248" s="430">
        <f t="shared" si="158"/>
        <v>0</v>
      </c>
      <c r="D248" s="430">
        <f t="shared" si="159"/>
        <v>0</v>
      </c>
      <c r="E248" s="430">
        <f t="shared" si="160"/>
        <v>0</v>
      </c>
      <c r="F248" s="430">
        <f t="shared" si="161"/>
        <v>0</v>
      </c>
      <c r="G248" s="430">
        <f t="shared" si="162"/>
        <v>0</v>
      </c>
      <c r="H248" s="430">
        <f t="shared" si="163"/>
        <v>0</v>
      </c>
      <c r="I248" s="430">
        <f t="shared" si="164"/>
        <v>0</v>
      </c>
      <c r="J248" s="430">
        <f t="shared" si="165"/>
        <v>0</v>
      </c>
      <c r="K248" s="430">
        <f t="shared" si="166"/>
        <v>0</v>
      </c>
      <c r="L248" s="430">
        <f t="shared" si="167"/>
        <v>0</v>
      </c>
      <c r="M248" s="430">
        <f t="shared" si="168"/>
        <v>0</v>
      </c>
      <c r="N248" s="430">
        <f t="shared" si="169"/>
        <v>0</v>
      </c>
      <c r="O248" s="430">
        <f t="shared" si="170"/>
        <v>0</v>
      </c>
      <c r="P248" s="430">
        <f t="shared" si="171"/>
        <v>0</v>
      </c>
      <c r="Q248" s="430">
        <f t="shared" si="172"/>
        <v>0</v>
      </c>
      <c r="R248" s="446">
        <f t="shared" si="173"/>
        <v>0</v>
      </c>
      <c r="S248" s="487"/>
      <c r="T248" s="488"/>
      <c r="U248" s="488"/>
      <c r="V248" s="488"/>
      <c r="W248" s="488"/>
      <c r="X248" s="488"/>
      <c r="Y248" s="488"/>
      <c r="Z248" s="488"/>
      <c r="AA248" s="488"/>
      <c r="AB248" s="488"/>
      <c r="AC248" s="488"/>
      <c r="AD248" s="488"/>
      <c r="AE248" s="488"/>
      <c r="AF248" s="488"/>
      <c r="AG248" s="488"/>
      <c r="AH248" s="489"/>
      <c r="AI248" s="487"/>
      <c r="AJ248" s="488"/>
      <c r="AK248" s="488"/>
      <c r="AL248" s="488"/>
      <c r="AM248" s="488"/>
      <c r="AN248" s="488"/>
      <c r="AO248" s="488"/>
      <c r="AP248" s="488"/>
      <c r="AQ248" s="488"/>
      <c r="AR248" s="488"/>
      <c r="AS248" s="488"/>
      <c r="AT248" s="488"/>
      <c r="AU248" s="488"/>
      <c r="AV248" s="488"/>
      <c r="AW248" s="488"/>
      <c r="AX248" s="489"/>
      <c r="AY248" s="487"/>
      <c r="AZ248" s="488"/>
      <c r="BA248" s="488"/>
      <c r="BB248" s="488"/>
      <c r="BC248" s="488"/>
      <c r="BD248" s="488"/>
      <c r="BE248" s="488"/>
      <c r="BF248" s="488"/>
      <c r="BG248" s="488"/>
      <c r="BH248" s="488"/>
      <c r="BI248" s="488"/>
      <c r="BJ248" s="488"/>
      <c r="BK248" s="488"/>
      <c r="BL248" s="488"/>
      <c r="BM248" s="488"/>
      <c r="BN248" s="489"/>
      <c r="BO248" s="65"/>
    </row>
    <row r="249" spans="1:67" outlineLevel="1">
      <c r="B249" s="54" t="s">
        <v>1749</v>
      </c>
      <c r="C249" s="430">
        <f t="shared" si="158"/>
        <v>0</v>
      </c>
      <c r="D249" s="430">
        <f t="shared" si="159"/>
        <v>0</v>
      </c>
      <c r="E249" s="430">
        <f t="shared" si="160"/>
        <v>0</v>
      </c>
      <c r="F249" s="430">
        <f t="shared" si="161"/>
        <v>0</v>
      </c>
      <c r="G249" s="430">
        <f t="shared" si="162"/>
        <v>0</v>
      </c>
      <c r="H249" s="430">
        <f t="shared" si="163"/>
        <v>0</v>
      </c>
      <c r="I249" s="430">
        <f t="shared" si="164"/>
        <v>0</v>
      </c>
      <c r="J249" s="430">
        <f t="shared" si="165"/>
        <v>0</v>
      </c>
      <c r="K249" s="430">
        <f t="shared" si="166"/>
        <v>0</v>
      </c>
      <c r="L249" s="430">
        <f t="shared" si="167"/>
        <v>0</v>
      </c>
      <c r="M249" s="430">
        <f t="shared" si="168"/>
        <v>0</v>
      </c>
      <c r="N249" s="430">
        <f t="shared" si="169"/>
        <v>0</v>
      </c>
      <c r="O249" s="430">
        <f t="shared" si="170"/>
        <v>0</v>
      </c>
      <c r="P249" s="430">
        <f t="shared" si="171"/>
        <v>0</v>
      </c>
      <c r="Q249" s="430">
        <f t="shared" si="172"/>
        <v>0</v>
      </c>
      <c r="R249" s="446">
        <f t="shared" si="173"/>
        <v>0</v>
      </c>
      <c r="S249" s="487"/>
      <c r="T249" s="488"/>
      <c r="U249" s="488"/>
      <c r="V249" s="488"/>
      <c r="W249" s="488"/>
      <c r="X249" s="488"/>
      <c r="Y249" s="488"/>
      <c r="Z249" s="488"/>
      <c r="AA249" s="488"/>
      <c r="AB249" s="488"/>
      <c r="AC249" s="488"/>
      <c r="AD249" s="488"/>
      <c r="AE249" s="488"/>
      <c r="AF249" s="488"/>
      <c r="AG249" s="488"/>
      <c r="AH249" s="489"/>
      <c r="AI249" s="487"/>
      <c r="AJ249" s="488"/>
      <c r="AK249" s="488"/>
      <c r="AL249" s="488"/>
      <c r="AM249" s="488"/>
      <c r="AN249" s="488"/>
      <c r="AO249" s="488"/>
      <c r="AP249" s="488"/>
      <c r="AQ249" s="488"/>
      <c r="AR249" s="488"/>
      <c r="AS249" s="488"/>
      <c r="AT249" s="488"/>
      <c r="AU249" s="488"/>
      <c r="AV249" s="488"/>
      <c r="AW249" s="488"/>
      <c r="AX249" s="489"/>
      <c r="AY249" s="487"/>
      <c r="AZ249" s="488"/>
      <c r="BA249" s="488"/>
      <c r="BB249" s="488"/>
      <c r="BC249" s="488"/>
      <c r="BD249" s="488"/>
      <c r="BE249" s="488"/>
      <c r="BF249" s="488"/>
      <c r="BG249" s="488"/>
      <c r="BH249" s="488"/>
      <c r="BI249" s="488"/>
      <c r="BJ249" s="488"/>
      <c r="BK249" s="488"/>
      <c r="BL249" s="488"/>
      <c r="BM249" s="488"/>
      <c r="BN249" s="489"/>
      <c r="BO249" s="65"/>
    </row>
    <row r="250" spans="1:67" outlineLevel="1">
      <c r="B250" s="54" t="s">
        <v>1114</v>
      </c>
      <c r="C250" s="431">
        <f t="shared" si="157"/>
        <v>0</v>
      </c>
      <c r="D250" s="431">
        <f t="shared" si="157"/>
        <v>0</v>
      </c>
      <c r="E250" s="431">
        <f t="shared" si="157"/>
        <v>0</v>
      </c>
      <c r="F250" s="431">
        <f t="shared" si="157"/>
        <v>0</v>
      </c>
      <c r="G250" s="431">
        <f t="shared" si="157"/>
        <v>0</v>
      </c>
      <c r="H250" s="431">
        <f t="shared" si="157"/>
        <v>0</v>
      </c>
      <c r="I250" s="431">
        <f t="shared" si="157"/>
        <v>0</v>
      </c>
      <c r="J250" s="431">
        <f t="shared" si="157"/>
        <v>0</v>
      </c>
      <c r="K250" s="431">
        <f t="shared" si="157"/>
        <v>0</v>
      </c>
      <c r="L250" s="431">
        <f t="shared" si="157"/>
        <v>0</v>
      </c>
      <c r="M250" s="431">
        <f t="shared" si="157"/>
        <v>0</v>
      </c>
      <c r="N250" s="431">
        <f t="shared" si="157"/>
        <v>0</v>
      </c>
      <c r="O250" s="431">
        <f t="shared" si="157"/>
        <v>0</v>
      </c>
      <c r="P250" s="431">
        <f t="shared" si="157"/>
        <v>0</v>
      </c>
      <c r="Q250" s="431">
        <f t="shared" si="157"/>
        <v>0</v>
      </c>
      <c r="R250" s="447">
        <f t="shared" si="157"/>
        <v>0</v>
      </c>
      <c r="S250" s="508"/>
      <c r="T250" s="509"/>
      <c r="U250" s="509"/>
      <c r="V250" s="509"/>
      <c r="W250" s="509"/>
      <c r="X250" s="509"/>
      <c r="Y250" s="509"/>
      <c r="Z250" s="509"/>
      <c r="AA250" s="509"/>
      <c r="AB250" s="509"/>
      <c r="AC250" s="509"/>
      <c r="AD250" s="509"/>
      <c r="AE250" s="509"/>
      <c r="AF250" s="509"/>
      <c r="AG250" s="509"/>
      <c r="AH250" s="510"/>
      <c r="AI250" s="508"/>
      <c r="AJ250" s="509"/>
      <c r="AK250" s="509"/>
      <c r="AL250" s="509"/>
      <c r="AM250" s="509"/>
      <c r="AN250" s="509"/>
      <c r="AO250" s="509"/>
      <c r="AP250" s="509"/>
      <c r="AQ250" s="509"/>
      <c r="AR250" s="509"/>
      <c r="AS250" s="509"/>
      <c r="AT250" s="509"/>
      <c r="AU250" s="509"/>
      <c r="AV250" s="509"/>
      <c r="AW250" s="509"/>
      <c r="AX250" s="510"/>
      <c r="AY250" s="508"/>
      <c r="AZ250" s="509"/>
      <c r="BA250" s="509"/>
      <c r="BB250" s="509"/>
      <c r="BC250" s="509"/>
      <c r="BD250" s="509"/>
      <c r="BE250" s="509"/>
      <c r="BF250" s="509"/>
      <c r="BG250" s="509"/>
      <c r="BH250" s="509"/>
      <c r="BI250" s="509"/>
      <c r="BJ250" s="509"/>
      <c r="BK250" s="509"/>
      <c r="BL250" s="509"/>
      <c r="BM250" s="509"/>
      <c r="BN250" s="510"/>
      <c r="BO250" s="65"/>
    </row>
    <row r="251" spans="1:67" ht="24.75">
      <c r="B251" s="53" t="str">
        <f>"Timing 2 - Join to mid preg
"&amp;$B$194&amp;""</f>
        <v>Timing 2 - Join to mid preg
Standard (7mo)</v>
      </c>
      <c r="C251" s="428">
        <f t="shared" si="157"/>
        <v>0</v>
      </c>
      <c r="D251" s="428">
        <f t="shared" si="157"/>
        <v>0</v>
      </c>
      <c r="E251" s="428">
        <f t="shared" si="157"/>
        <v>0</v>
      </c>
      <c r="F251" s="428">
        <f t="shared" si="157"/>
        <v>0</v>
      </c>
      <c r="G251" s="428">
        <f t="shared" si="157"/>
        <v>0</v>
      </c>
      <c r="H251" s="428">
        <f t="shared" si="157"/>
        <v>0</v>
      </c>
      <c r="I251" s="428">
        <f t="shared" si="157"/>
        <v>0</v>
      </c>
      <c r="J251" s="428">
        <f t="shared" si="157"/>
        <v>0</v>
      </c>
      <c r="K251" s="428">
        <f t="shared" si="157"/>
        <v>0</v>
      </c>
      <c r="L251" s="428">
        <f t="shared" si="157"/>
        <v>0</v>
      </c>
      <c r="M251" s="428">
        <f t="shared" si="157"/>
        <v>0</v>
      </c>
      <c r="N251" s="428">
        <f t="shared" si="157"/>
        <v>0</v>
      </c>
      <c r="O251" s="428">
        <f t="shared" si="157"/>
        <v>0</v>
      </c>
      <c r="P251" s="428">
        <f t="shared" si="157"/>
        <v>0</v>
      </c>
      <c r="Q251" s="428">
        <f t="shared" si="157"/>
        <v>0</v>
      </c>
      <c r="R251" s="445">
        <f t="shared" si="157"/>
        <v>0</v>
      </c>
      <c r="S251" s="455"/>
      <c r="T251" s="324"/>
      <c r="U251" s="324"/>
      <c r="V251" s="324"/>
      <c r="W251" s="324"/>
      <c r="X251" s="324"/>
      <c r="Y251" s="324"/>
      <c r="Z251" s="324"/>
      <c r="AA251" s="324"/>
      <c r="AB251" s="324"/>
      <c r="AC251" s="324"/>
      <c r="AD251" s="324"/>
      <c r="AE251" s="324"/>
      <c r="AF251" s="324"/>
      <c r="AG251" s="324"/>
      <c r="AH251" s="467"/>
      <c r="AI251" s="455"/>
      <c r="AJ251" s="324"/>
      <c r="AK251" s="324"/>
      <c r="AL251" s="324"/>
      <c r="AM251" s="324"/>
      <c r="AN251" s="324"/>
      <c r="AO251" s="324"/>
      <c r="AP251" s="324"/>
      <c r="AQ251" s="324"/>
      <c r="AR251" s="324"/>
      <c r="AS251" s="324"/>
      <c r="AT251" s="324"/>
      <c r="AU251" s="324"/>
      <c r="AV251" s="324"/>
      <c r="AW251" s="324"/>
      <c r="AX251" s="467"/>
      <c r="AY251" s="455"/>
      <c r="AZ251" s="324"/>
      <c r="BA251" s="324"/>
      <c r="BB251" s="324"/>
      <c r="BC251" s="324"/>
      <c r="BD251" s="324"/>
      <c r="BE251" s="324"/>
      <c r="BF251" s="324"/>
      <c r="BG251" s="324"/>
      <c r="BH251" s="324"/>
      <c r="BI251" s="324"/>
      <c r="BJ251" s="324"/>
      <c r="BK251" s="324"/>
      <c r="BL251" s="324"/>
      <c r="BM251" s="324"/>
      <c r="BN251" s="467"/>
      <c r="BO251" s="429" t="s">
        <v>1442</v>
      </c>
    </row>
    <row r="252" spans="1:67">
      <c r="B252" s="54" t="str">
        <f t="shared" ref="B252" si="175">$B$195&amp;""</f>
        <v>Early</v>
      </c>
      <c r="C252" s="430">
        <f t="shared" si="157"/>
        <v>0</v>
      </c>
      <c r="D252" s="430">
        <f t="shared" si="157"/>
        <v>0</v>
      </c>
      <c r="E252" s="430">
        <f t="shared" si="157"/>
        <v>0</v>
      </c>
      <c r="F252" s="430">
        <f t="shared" si="157"/>
        <v>0</v>
      </c>
      <c r="G252" s="430">
        <f t="shared" si="157"/>
        <v>0</v>
      </c>
      <c r="H252" s="430">
        <f t="shared" si="157"/>
        <v>0</v>
      </c>
      <c r="I252" s="430">
        <f t="shared" si="157"/>
        <v>0</v>
      </c>
      <c r="J252" s="430">
        <f t="shared" si="157"/>
        <v>0</v>
      </c>
      <c r="K252" s="430">
        <f t="shared" si="157"/>
        <v>0</v>
      </c>
      <c r="L252" s="430">
        <f t="shared" si="157"/>
        <v>0</v>
      </c>
      <c r="M252" s="430">
        <f t="shared" si="157"/>
        <v>0</v>
      </c>
      <c r="N252" s="430">
        <f t="shared" si="157"/>
        <v>0</v>
      </c>
      <c r="O252" s="430">
        <f t="shared" si="157"/>
        <v>0</v>
      </c>
      <c r="P252" s="430">
        <f t="shared" si="157"/>
        <v>0</v>
      </c>
      <c r="Q252" s="430">
        <f t="shared" si="157"/>
        <v>0</v>
      </c>
      <c r="R252" s="446">
        <f t="shared" si="157"/>
        <v>0</v>
      </c>
      <c r="S252" s="456"/>
      <c r="T252" s="457"/>
      <c r="U252" s="457"/>
      <c r="V252" s="457"/>
      <c r="W252" s="457"/>
      <c r="X252" s="457"/>
      <c r="Y252" s="457"/>
      <c r="Z252" s="457"/>
      <c r="AA252" s="457"/>
      <c r="AB252" s="457"/>
      <c r="AC252" s="457"/>
      <c r="AD252" s="457"/>
      <c r="AE252" s="457"/>
      <c r="AF252" s="457"/>
      <c r="AG252" s="457"/>
      <c r="AH252" s="468"/>
      <c r="AI252" s="456"/>
      <c r="AJ252" s="457"/>
      <c r="AK252" s="457"/>
      <c r="AL252" s="457"/>
      <c r="AM252" s="457"/>
      <c r="AN252" s="457"/>
      <c r="AO252" s="457"/>
      <c r="AP252" s="457"/>
      <c r="AQ252" s="457"/>
      <c r="AR252" s="457"/>
      <c r="AS252" s="457"/>
      <c r="AT252" s="457"/>
      <c r="AU252" s="457"/>
      <c r="AV252" s="457"/>
      <c r="AW252" s="457"/>
      <c r="AX252" s="468"/>
      <c r="AY252" s="456"/>
      <c r="AZ252" s="457"/>
      <c r="BA252" s="457"/>
      <c r="BB252" s="457"/>
      <c r="BC252" s="457"/>
      <c r="BD252" s="457"/>
      <c r="BE252" s="457"/>
      <c r="BF252" s="457"/>
      <c r="BG252" s="457"/>
      <c r="BH252" s="457"/>
      <c r="BI252" s="457"/>
      <c r="BJ252" s="457"/>
      <c r="BK252" s="457"/>
      <c r="BL252" s="457"/>
      <c r="BM252" s="457"/>
      <c r="BN252" s="468"/>
      <c r="BO252" s="65"/>
    </row>
    <row r="253" spans="1:67">
      <c r="B253" s="54" t="str">
        <f t="shared" ref="B253" si="176">$B$196&amp;""</f>
        <v>Middle</v>
      </c>
      <c r="C253" s="430">
        <f t="shared" si="157"/>
        <v>0</v>
      </c>
      <c r="D253" s="430">
        <f t="shared" si="157"/>
        <v>0</v>
      </c>
      <c r="E253" s="430">
        <f t="shared" si="157"/>
        <v>0</v>
      </c>
      <c r="F253" s="430">
        <f t="shared" si="157"/>
        <v>0</v>
      </c>
      <c r="G253" s="430">
        <f t="shared" si="157"/>
        <v>0</v>
      </c>
      <c r="H253" s="430">
        <f t="shared" si="157"/>
        <v>0</v>
      </c>
      <c r="I253" s="430">
        <f t="shared" si="157"/>
        <v>0</v>
      </c>
      <c r="J253" s="430">
        <f t="shared" si="157"/>
        <v>0</v>
      </c>
      <c r="K253" s="430">
        <f t="shared" si="157"/>
        <v>0</v>
      </c>
      <c r="L253" s="430">
        <f t="shared" si="157"/>
        <v>0</v>
      </c>
      <c r="M253" s="430">
        <f t="shared" si="157"/>
        <v>0</v>
      </c>
      <c r="N253" s="430">
        <f t="shared" si="157"/>
        <v>0</v>
      </c>
      <c r="O253" s="430">
        <f t="shared" si="157"/>
        <v>0</v>
      </c>
      <c r="P253" s="430">
        <f t="shared" si="157"/>
        <v>0</v>
      </c>
      <c r="Q253" s="430">
        <f t="shared" si="157"/>
        <v>0</v>
      </c>
      <c r="R253" s="446">
        <f t="shared" si="157"/>
        <v>0</v>
      </c>
      <c r="S253" s="456"/>
      <c r="T253" s="457"/>
      <c r="U253" s="457"/>
      <c r="V253" s="457"/>
      <c r="W253" s="457"/>
      <c r="X253" s="457"/>
      <c r="Y253" s="457"/>
      <c r="Z253" s="457"/>
      <c r="AA253" s="457"/>
      <c r="AB253" s="457"/>
      <c r="AC253" s="457"/>
      <c r="AD253" s="457"/>
      <c r="AE253" s="457"/>
      <c r="AF253" s="457"/>
      <c r="AG253" s="457"/>
      <c r="AH253" s="468"/>
      <c r="AI253" s="456"/>
      <c r="AJ253" s="457"/>
      <c r="AK253" s="457"/>
      <c r="AL253" s="457"/>
      <c r="AM253" s="457"/>
      <c r="AN253" s="457"/>
      <c r="AO253" s="457"/>
      <c r="AP253" s="457"/>
      <c r="AQ253" s="457"/>
      <c r="AR253" s="457"/>
      <c r="AS253" s="457"/>
      <c r="AT253" s="457"/>
      <c r="AU253" s="457"/>
      <c r="AV253" s="457"/>
      <c r="AW253" s="457"/>
      <c r="AX253" s="468"/>
      <c r="AY253" s="456"/>
      <c r="AZ253" s="457"/>
      <c r="BA253" s="457"/>
      <c r="BB253" s="457"/>
      <c r="BC253" s="457"/>
      <c r="BD253" s="457"/>
      <c r="BE253" s="457"/>
      <c r="BF253" s="457"/>
      <c r="BG253" s="457"/>
      <c r="BH253" s="457"/>
      <c r="BI253" s="457"/>
      <c r="BJ253" s="457"/>
      <c r="BK253" s="457"/>
      <c r="BL253" s="457"/>
      <c r="BM253" s="457"/>
      <c r="BN253" s="468"/>
      <c r="BO253" s="65"/>
    </row>
    <row r="254" spans="1:67">
      <c r="B254" s="54" t="str">
        <f t="shared" ref="B254" si="177">$B$197&amp;""</f>
        <v>Late</v>
      </c>
      <c r="C254" s="430">
        <f t="shared" si="157"/>
        <v>0</v>
      </c>
      <c r="D254" s="430">
        <f t="shared" si="157"/>
        <v>0</v>
      </c>
      <c r="E254" s="430">
        <f t="shared" si="157"/>
        <v>0</v>
      </c>
      <c r="F254" s="430">
        <f t="shared" si="157"/>
        <v>0</v>
      </c>
      <c r="G254" s="430">
        <f t="shared" si="157"/>
        <v>0</v>
      </c>
      <c r="H254" s="430">
        <f t="shared" si="157"/>
        <v>0</v>
      </c>
      <c r="I254" s="430">
        <f t="shared" si="157"/>
        <v>0</v>
      </c>
      <c r="J254" s="430">
        <f t="shared" si="157"/>
        <v>0</v>
      </c>
      <c r="K254" s="430">
        <f t="shared" si="157"/>
        <v>0</v>
      </c>
      <c r="L254" s="430">
        <f t="shared" si="157"/>
        <v>0</v>
      </c>
      <c r="M254" s="430">
        <f t="shared" si="157"/>
        <v>0</v>
      </c>
      <c r="N254" s="430">
        <f t="shared" si="157"/>
        <v>0</v>
      </c>
      <c r="O254" s="430">
        <f t="shared" si="157"/>
        <v>0</v>
      </c>
      <c r="P254" s="430">
        <f t="shared" si="157"/>
        <v>0</v>
      </c>
      <c r="Q254" s="430">
        <f t="shared" si="157"/>
        <v>0</v>
      </c>
      <c r="R254" s="446">
        <f t="shared" si="157"/>
        <v>0</v>
      </c>
      <c r="S254" s="456"/>
      <c r="T254" s="457"/>
      <c r="U254" s="457"/>
      <c r="V254" s="457"/>
      <c r="W254" s="457"/>
      <c r="X254" s="457"/>
      <c r="Y254" s="457"/>
      <c r="Z254" s="457"/>
      <c r="AA254" s="457"/>
      <c r="AB254" s="457"/>
      <c r="AC254" s="457"/>
      <c r="AD254" s="457"/>
      <c r="AE254" s="457"/>
      <c r="AF254" s="457"/>
      <c r="AG254" s="457"/>
      <c r="AH254" s="468"/>
      <c r="AI254" s="456"/>
      <c r="AJ254" s="457"/>
      <c r="AK254" s="457"/>
      <c r="AL254" s="457"/>
      <c r="AM254" s="457"/>
      <c r="AN254" s="457"/>
      <c r="AO254" s="457"/>
      <c r="AP254" s="457"/>
      <c r="AQ254" s="457"/>
      <c r="AR254" s="457"/>
      <c r="AS254" s="457"/>
      <c r="AT254" s="457"/>
      <c r="AU254" s="457"/>
      <c r="AV254" s="457"/>
      <c r="AW254" s="457"/>
      <c r="AX254" s="468"/>
      <c r="AY254" s="456"/>
      <c r="AZ254" s="457"/>
      <c r="BA254" s="457"/>
      <c r="BB254" s="457"/>
      <c r="BC254" s="457"/>
      <c r="BD254" s="457"/>
      <c r="BE254" s="457"/>
      <c r="BF254" s="457"/>
      <c r="BG254" s="457"/>
      <c r="BH254" s="457"/>
      <c r="BI254" s="457"/>
      <c r="BJ254" s="457"/>
      <c r="BK254" s="457"/>
      <c r="BL254" s="457"/>
      <c r="BM254" s="457"/>
      <c r="BN254" s="468"/>
      <c r="BO254" s="65"/>
    </row>
    <row r="255" spans="1:67">
      <c r="B255" s="54" t="s">
        <v>978</v>
      </c>
      <c r="C255" s="430">
        <f t="shared" ref="C255:C257" si="178">CHOOSE(d.Region,S255,AI255,AY255)</f>
        <v>0</v>
      </c>
      <c r="D255" s="430">
        <f t="shared" ref="D255:D257" si="179">CHOOSE(d.Region,T255,AJ255,AZ255)</f>
        <v>0</v>
      </c>
      <c r="E255" s="430">
        <f t="shared" ref="E255:E257" si="180">CHOOSE(d.Region,U255,AK255,BA255)</f>
        <v>0</v>
      </c>
      <c r="F255" s="430">
        <f t="shared" ref="F255:F257" si="181">CHOOSE(d.Region,V255,AL255,BB255)</f>
        <v>0</v>
      </c>
      <c r="G255" s="430">
        <f t="shared" ref="G255:G257" si="182">CHOOSE(d.Region,W255,AM255,BC255)</f>
        <v>0</v>
      </c>
      <c r="H255" s="430">
        <f t="shared" ref="H255:H257" si="183">CHOOSE(d.Region,X255,AN255,BD255)</f>
        <v>0</v>
      </c>
      <c r="I255" s="430">
        <f t="shared" ref="I255:I257" si="184">CHOOSE(d.Region,Y255,AO255,BE255)</f>
        <v>0</v>
      </c>
      <c r="J255" s="430">
        <f t="shared" ref="J255:J257" si="185">CHOOSE(d.Region,Z255,AP255,BF255)</f>
        <v>0</v>
      </c>
      <c r="K255" s="430">
        <f t="shared" ref="K255:K257" si="186">CHOOSE(d.Region,AA255,AQ255,BG255)</f>
        <v>0</v>
      </c>
      <c r="L255" s="430">
        <f t="shared" ref="L255:L257" si="187">CHOOSE(d.Region,AB255,AR255,BH255)</f>
        <v>0</v>
      </c>
      <c r="M255" s="430">
        <f t="shared" ref="M255:M257" si="188">CHOOSE(d.Region,AC255,AS255,BI255)</f>
        <v>0</v>
      </c>
      <c r="N255" s="430">
        <f t="shared" ref="N255:N257" si="189">CHOOSE(d.Region,AD255,AT255,BJ255)</f>
        <v>0</v>
      </c>
      <c r="O255" s="430">
        <f t="shared" ref="O255:O257" si="190">CHOOSE(d.Region,AE255,AU255,BK255)</f>
        <v>0</v>
      </c>
      <c r="P255" s="430">
        <f t="shared" ref="P255:P257" si="191">CHOOSE(d.Region,AF255,AV255,BL255)</f>
        <v>0</v>
      </c>
      <c r="Q255" s="430">
        <f t="shared" ref="Q255:Q257" si="192">CHOOSE(d.Region,AG255,AW255,BM255)</f>
        <v>0</v>
      </c>
      <c r="R255" s="446">
        <f t="shared" ref="R255:R257" si="193">CHOOSE(d.Region,AH255,AX255,BN255)</f>
        <v>0</v>
      </c>
      <c r="S255" s="487"/>
      <c r="T255" s="488"/>
      <c r="U255" s="488"/>
      <c r="V255" s="488"/>
      <c r="W255" s="488"/>
      <c r="X255" s="488"/>
      <c r="Y255" s="488"/>
      <c r="Z255" s="488"/>
      <c r="AA255" s="488"/>
      <c r="AB255" s="488"/>
      <c r="AC255" s="488"/>
      <c r="AD255" s="488"/>
      <c r="AE255" s="488"/>
      <c r="AF255" s="488"/>
      <c r="AG255" s="488"/>
      <c r="AH255" s="489"/>
      <c r="AI255" s="487"/>
      <c r="AJ255" s="488"/>
      <c r="AK255" s="488"/>
      <c r="AL255" s="488"/>
      <c r="AM255" s="488"/>
      <c r="AN255" s="488"/>
      <c r="AO255" s="488"/>
      <c r="AP255" s="488"/>
      <c r="AQ255" s="488"/>
      <c r="AR255" s="488"/>
      <c r="AS255" s="488"/>
      <c r="AT255" s="488"/>
      <c r="AU255" s="488"/>
      <c r="AV255" s="488"/>
      <c r="AW255" s="488"/>
      <c r="AX255" s="489"/>
      <c r="AY255" s="487"/>
      <c r="AZ255" s="488"/>
      <c r="BA255" s="488"/>
      <c r="BB255" s="488"/>
      <c r="BC255" s="488"/>
      <c r="BD255" s="488"/>
      <c r="BE255" s="488"/>
      <c r="BF255" s="488"/>
      <c r="BG255" s="488"/>
      <c r="BH255" s="488"/>
      <c r="BI255" s="488"/>
      <c r="BJ255" s="488"/>
      <c r="BK255" s="488"/>
      <c r="BL255" s="488"/>
      <c r="BM255" s="488"/>
      <c r="BN255" s="489"/>
      <c r="BO255" s="65"/>
    </row>
    <row r="256" spans="1:67">
      <c r="B256" s="54" t="str">
        <f t="shared" ref="B256" si="194">$B$199&amp;""</f>
        <v>7mo with 0% mated</v>
      </c>
      <c r="C256" s="430">
        <f t="shared" si="178"/>
        <v>0</v>
      </c>
      <c r="D256" s="430">
        <f t="shared" si="179"/>
        <v>0</v>
      </c>
      <c r="E256" s="430">
        <f t="shared" si="180"/>
        <v>0</v>
      </c>
      <c r="F256" s="430">
        <f t="shared" si="181"/>
        <v>0</v>
      </c>
      <c r="G256" s="430">
        <f t="shared" si="182"/>
        <v>0</v>
      </c>
      <c r="H256" s="430">
        <f t="shared" si="183"/>
        <v>0</v>
      </c>
      <c r="I256" s="430">
        <f t="shared" si="184"/>
        <v>0</v>
      </c>
      <c r="J256" s="430">
        <f t="shared" si="185"/>
        <v>0</v>
      </c>
      <c r="K256" s="430">
        <f t="shared" si="186"/>
        <v>0</v>
      </c>
      <c r="L256" s="430">
        <f t="shared" si="187"/>
        <v>0</v>
      </c>
      <c r="M256" s="430">
        <f t="shared" si="188"/>
        <v>0</v>
      </c>
      <c r="N256" s="430">
        <f t="shared" si="189"/>
        <v>0</v>
      </c>
      <c r="O256" s="430">
        <f t="shared" si="190"/>
        <v>0</v>
      </c>
      <c r="P256" s="430">
        <f t="shared" si="191"/>
        <v>0</v>
      </c>
      <c r="Q256" s="430">
        <f t="shared" si="192"/>
        <v>0</v>
      </c>
      <c r="R256" s="446">
        <f t="shared" si="193"/>
        <v>0</v>
      </c>
      <c r="S256" s="487"/>
      <c r="T256" s="488"/>
      <c r="U256" s="488"/>
      <c r="V256" s="488"/>
      <c r="W256" s="488"/>
      <c r="X256" s="488"/>
      <c r="Y256" s="488"/>
      <c r="Z256" s="488"/>
      <c r="AA256" s="488"/>
      <c r="AB256" s="488"/>
      <c r="AC256" s="488"/>
      <c r="AD256" s="488"/>
      <c r="AE256" s="488"/>
      <c r="AF256" s="488"/>
      <c r="AG256" s="488"/>
      <c r="AH256" s="489"/>
      <c r="AI256" s="487"/>
      <c r="AJ256" s="488"/>
      <c r="AK256" s="488"/>
      <c r="AL256" s="488"/>
      <c r="AM256" s="488"/>
      <c r="AN256" s="488"/>
      <c r="AO256" s="488"/>
      <c r="AP256" s="488"/>
      <c r="AQ256" s="488"/>
      <c r="AR256" s="488"/>
      <c r="AS256" s="488"/>
      <c r="AT256" s="488"/>
      <c r="AU256" s="488"/>
      <c r="AV256" s="488"/>
      <c r="AW256" s="488"/>
      <c r="AX256" s="489"/>
      <c r="AY256" s="487"/>
      <c r="AZ256" s="488"/>
      <c r="BA256" s="488"/>
      <c r="BB256" s="488"/>
      <c r="BC256" s="488"/>
      <c r="BD256" s="488"/>
      <c r="BE256" s="488"/>
      <c r="BF256" s="488"/>
      <c r="BG256" s="488"/>
      <c r="BH256" s="488"/>
      <c r="BI256" s="488"/>
      <c r="BJ256" s="488"/>
      <c r="BK256" s="488"/>
      <c r="BL256" s="488"/>
      <c r="BM256" s="488"/>
      <c r="BN256" s="489"/>
      <c r="BO256" s="65"/>
    </row>
    <row r="257" spans="1:67">
      <c r="B257" s="54" t="s">
        <v>1749</v>
      </c>
      <c r="C257" s="430">
        <f t="shared" si="178"/>
        <v>0</v>
      </c>
      <c r="D257" s="430">
        <f t="shared" si="179"/>
        <v>0</v>
      </c>
      <c r="E257" s="430">
        <f t="shared" si="180"/>
        <v>0</v>
      </c>
      <c r="F257" s="430">
        <f t="shared" si="181"/>
        <v>0</v>
      </c>
      <c r="G257" s="430">
        <f t="shared" si="182"/>
        <v>0</v>
      </c>
      <c r="H257" s="430">
        <f t="shared" si="183"/>
        <v>0</v>
      </c>
      <c r="I257" s="430">
        <f t="shared" si="184"/>
        <v>0</v>
      </c>
      <c r="J257" s="430">
        <f t="shared" si="185"/>
        <v>0</v>
      </c>
      <c r="K257" s="430">
        <f t="shared" si="186"/>
        <v>0</v>
      </c>
      <c r="L257" s="430">
        <f t="shared" si="187"/>
        <v>0</v>
      </c>
      <c r="M257" s="430">
        <f t="shared" si="188"/>
        <v>0</v>
      </c>
      <c r="N257" s="430">
        <f t="shared" si="189"/>
        <v>0</v>
      </c>
      <c r="O257" s="430">
        <f t="shared" si="190"/>
        <v>0</v>
      </c>
      <c r="P257" s="430">
        <f t="shared" si="191"/>
        <v>0</v>
      </c>
      <c r="Q257" s="430">
        <f t="shared" si="192"/>
        <v>0</v>
      </c>
      <c r="R257" s="446">
        <f t="shared" si="193"/>
        <v>0</v>
      </c>
      <c r="S257" s="487"/>
      <c r="T257" s="488"/>
      <c r="U257" s="488"/>
      <c r="V257" s="488"/>
      <c r="W257" s="488"/>
      <c r="X257" s="488"/>
      <c r="Y257" s="488"/>
      <c r="Z257" s="488"/>
      <c r="AA257" s="488"/>
      <c r="AB257" s="488"/>
      <c r="AC257" s="488"/>
      <c r="AD257" s="488"/>
      <c r="AE257" s="488"/>
      <c r="AF257" s="488"/>
      <c r="AG257" s="488"/>
      <c r="AH257" s="489"/>
      <c r="AI257" s="487"/>
      <c r="AJ257" s="488"/>
      <c r="AK257" s="488"/>
      <c r="AL257" s="488"/>
      <c r="AM257" s="488"/>
      <c r="AN257" s="488"/>
      <c r="AO257" s="488"/>
      <c r="AP257" s="488"/>
      <c r="AQ257" s="488"/>
      <c r="AR257" s="488"/>
      <c r="AS257" s="488"/>
      <c r="AT257" s="488"/>
      <c r="AU257" s="488"/>
      <c r="AV257" s="488"/>
      <c r="AW257" s="488"/>
      <c r="AX257" s="489"/>
      <c r="AY257" s="487"/>
      <c r="AZ257" s="488"/>
      <c r="BA257" s="488"/>
      <c r="BB257" s="488"/>
      <c r="BC257" s="488"/>
      <c r="BD257" s="488"/>
      <c r="BE257" s="488"/>
      <c r="BF257" s="488"/>
      <c r="BG257" s="488"/>
      <c r="BH257" s="488"/>
      <c r="BI257" s="488"/>
      <c r="BJ257" s="488"/>
      <c r="BK257" s="488"/>
      <c r="BL257" s="488"/>
      <c r="BM257" s="488"/>
      <c r="BN257" s="489"/>
      <c r="BO257" s="65"/>
    </row>
    <row r="258" spans="1:67">
      <c r="B258" s="54" t="s">
        <v>1114</v>
      </c>
      <c r="C258" s="431">
        <f t="shared" si="157"/>
        <v>0</v>
      </c>
      <c r="D258" s="431">
        <f t="shared" si="157"/>
        <v>0</v>
      </c>
      <c r="E258" s="431">
        <f t="shared" si="157"/>
        <v>0</v>
      </c>
      <c r="F258" s="431">
        <f t="shared" si="157"/>
        <v>0</v>
      </c>
      <c r="G258" s="431">
        <f t="shared" si="157"/>
        <v>0</v>
      </c>
      <c r="H258" s="431">
        <f t="shared" si="157"/>
        <v>0</v>
      </c>
      <c r="I258" s="431">
        <f t="shared" si="157"/>
        <v>0</v>
      </c>
      <c r="J258" s="431">
        <f t="shared" si="157"/>
        <v>0</v>
      </c>
      <c r="K258" s="431">
        <f t="shared" si="157"/>
        <v>0</v>
      </c>
      <c r="L258" s="431">
        <f t="shared" si="157"/>
        <v>0</v>
      </c>
      <c r="M258" s="431">
        <f t="shared" si="157"/>
        <v>0</v>
      </c>
      <c r="N258" s="431">
        <f t="shared" si="157"/>
        <v>0</v>
      </c>
      <c r="O258" s="431">
        <f t="shared" si="157"/>
        <v>0</v>
      </c>
      <c r="P258" s="431">
        <f t="shared" si="157"/>
        <v>0</v>
      </c>
      <c r="Q258" s="431">
        <f t="shared" si="157"/>
        <v>0</v>
      </c>
      <c r="R258" s="447">
        <f t="shared" si="157"/>
        <v>0</v>
      </c>
      <c r="S258" s="508"/>
      <c r="T258" s="509"/>
      <c r="U258" s="509"/>
      <c r="V258" s="509"/>
      <c r="W258" s="509"/>
      <c r="X258" s="509"/>
      <c r="Y258" s="509"/>
      <c r="Z258" s="509"/>
      <c r="AA258" s="509"/>
      <c r="AB258" s="509"/>
      <c r="AC258" s="509"/>
      <c r="AD258" s="509"/>
      <c r="AE258" s="509"/>
      <c r="AF258" s="509"/>
      <c r="AG258" s="509"/>
      <c r="AH258" s="510"/>
      <c r="AI258" s="508"/>
      <c r="AJ258" s="509"/>
      <c r="AK258" s="509"/>
      <c r="AL258" s="509"/>
      <c r="AM258" s="509"/>
      <c r="AN258" s="509"/>
      <c r="AO258" s="509"/>
      <c r="AP258" s="509"/>
      <c r="AQ258" s="509"/>
      <c r="AR258" s="509"/>
      <c r="AS258" s="509"/>
      <c r="AT258" s="509"/>
      <c r="AU258" s="509"/>
      <c r="AV258" s="509"/>
      <c r="AW258" s="509"/>
      <c r="AX258" s="510"/>
      <c r="AY258" s="508"/>
      <c r="AZ258" s="509"/>
      <c r="BA258" s="509"/>
      <c r="BB258" s="509"/>
      <c r="BC258" s="509"/>
      <c r="BD258" s="509"/>
      <c r="BE258" s="509"/>
      <c r="BF258" s="509"/>
      <c r="BG258" s="509"/>
      <c r="BH258" s="509"/>
      <c r="BI258" s="509"/>
      <c r="BJ258" s="509"/>
      <c r="BK258" s="509"/>
      <c r="BL258" s="509"/>
      <c r="BM258" s="509"/>
      <c r="BN258" s="510"/>
      <c r="BO258" s="65"/>
    </row>
    <row r="259" spans="1:67" ht="24.75" outlineLevel="1">
      <c r="B259" s="53" t="str">
        <f>"Timing 3 - mid preg to Birth
"&amp;$B$194&amp;""</f>
        <v>Timing 3 - mid preg to Birth
Standard (7mo)</v>
      </c>
      <c r="C259" s="428">
        <f t="shared" si="157"/>
        <v>0</v>
      </c>
      <c r="D259" s="428">
        <f t="shared" si="157"/>
        <v>0</v>
      </c>
      <c r="E259" s="428">
        <f t="shared" si="157"/>
        <v>0</v>
      </c>
      <c r="F259" s="428">
        <f t="shared" si="157"/>
        <v>0</v>
      </c>
      <c r="G259" s="428">
        <f t="shared" si="157"/>
        <v>0</v>
      </c>
      <c r="H259" s="428">
        <f t="shared" si="157"/>
        <v>0</v>
      </c>
      <c r="I259" s="428">
        <f t="shared" si="157"/>
        <v>0</v>
      </c>
      <c r="J259" s="428">
        <f t="shared" si="157"/>
        <v>0</v>
      </c>
      <c r="K259" s="428">
        <f t="shared" si="157"/>
        <v>0</v>
      </c>
      <c r="L259" s="428">
        <f t="shared" si="157"/>
        <v>0</v>
      </c>
      <c r="M259" s="428">
        <f t="shared" si="157"/>
        <v>0</v>
      </c>
      <c r="N259" s="428">
        <f t="shared" si="157"/>
        <v>0</v>
      </c>
      <c r="O259" s="428">
        <f t="shared" si="157"/>
        <v>0</v>
      </c>
      <c r="P259" s="428">
        <f t="shared" si="157"/>
        <v>0</v>
      </c>
      <c r="Q259" s="428">
        <f t="shared" si="157"/>
        <v>0</v>
      </c>
      <c r="R259" s="445">
        <f t="shared" si="157"/>
        <v>0</v>
      </c>
      <c r="S259" s="455"/>
      <c r="T259" s="324"/>
      <c r="U259" s="324"/>
      <c r="V259" s="324"/>
      <c r="W259" s="324"/>
      <c r="X259" s="324"/>
      <c r="Y259" s="324"/>
      <c r="Z259" s="324"/>
      <c r="AA259" s="324"/>
      <c r="AB259" s="324"/>
      <c r="AC259" s="324"/>
      <c r="AD259" s="324"/>
      <c r="AE259" s="324"/>
      <c r="AF259" s="324"/>
      <c r="AG259" s="324"/>
      <c r="AH259" s="467"/>
      <c r="AI259" s="455"/>
      <c r="AJ259" s="324"/>
      <c r="AK259" s="324"/>
      <c r="AL259" s="324"/>
      <c r="AM259" s="324"/>
      <c r="AN259" s="324"/>
      <c r="AO259" s="324"/>
      <c r="AP259" s="324"/>
      <c r="AQ259" s="324"/>
      <c r="AR259" s="324"/>
      <c r="AS259" s="324"/>
      <c r="AT259" s="324"/>
      <c r="AU259" s="324"/>
      <c r="AV259" s="324"/>
      <c r="AW259" s="324"/>
      <c r="AX259" s="467"/>
      <c r="AY259" s="455"/>
      <c r="AZ259" s="324"/>
      <c r="BA259" s="324"/>
      <c r="BB259" s="324"/>
      <c r="BC259" s="324"/>
      <c r="BD259" s="324"/>
      <c r="BE259" s="324"/>
      <c r="BF259" s="324"/>
      <c r="BG259" s="324"/>
      <c r="BH259" s="324"/>
      <c r="BI259" s="324"/>
      <c r="BJ259" s="324"/>
      <c r="BK259" s="324"/>
      <c r="BL259" s="324"/>
      <c r="BM259" s="324"/>
      <c r="BN259" s="467"/>
      <c r="BO259" s="429" t="s">
        <v>1442</v>
      </c>
    </row>
    <row r="260" spans="1:67" outlineLevel="1">
      <c r="B260" s="54" t="str">
        <f t="shared" ref="B260" si="195">$B$195&amp;""</f>
        <v>Early</v>
      </c>
      <c r="C260" s="430">
        <f t="shared" si="157"/>
        <v>0</v>
      </c>
      <c r="D260" s="430">
        <f t="shared" si="157"/>
        <v>0</v>
      </c>
      <c r="E260" s="430">
        <f t="shared" si="157"/>
        <v>0</v>
      </c>
      <c r="F260" s="430">
        <f t="shared" si="157"/>
        <v>0</v>
      </c>
      <c r="G260" s="430">
        <f t="shared" si="157"/>
        <v>0</v>
      </c>
      <c r="H260" s="430">
        <f t="shared" si="157"/>
        <v>0</v>
      </c>
      <c r="I260" s="430">
        <f t="shared" si="157"/>
        <v>0</v>
      </c>
      <c r="J260" s="430">
        <f t="shared" si="157"/>
        <v>0</v>
      </c>
      <c r="K260" s="430">
        <f t="shared" si="157"/>
        <v>0</v>
      </c>
      <c r="L260" s="430">
        <f t="shared" si="157"/>
        <v>0</v>
      </c>
      <c r="M260" s="430">
        <f t="shared" si="157"/>
        <v>0</v>
      </c>
      <c r="N260" s="430">
        <f t="shared" si="157"/>
        <v>0</v>
      </c>
      <c r="O260" s="430">
        <f t="shared" si="157"/>
        <v>0</v>
      </c>
      <c r="P260" s="430">
        <f t="shared" si="157"/>
        <v>0</v>
      </c>
      <c r="Q260" s="430">
        <f t="shared" si="157"/>
        <v>0</v>
      </c>
      <c r="R260" s="446">
        <f t="shared" si="157"/>
        <v>0</v>
      </c>
      <c r="S260" s="456"/>
      <c r="T260" s="457"/>
      <c r="U260" s="457"/>
      <c r="V260" s="457"/>
      <c r="W260" s="457"/>
      <c r="X260" s="457"/>
      <c r="Y260" s="457"/>
      <c r="Z260" s="457"/>
      <c r="AA260" s="457"/>
      <c r="AB260" s="457"/>
      <c r="AC260" s="457"/>
      <c r="AD260" s="457"/>
      <c r="AE260" s="457"/>
      <c r="AF260" s="457"/>
      <c r="AG260" s="457"/>
      <c r="AH260" s="468"/>
      <c r="AI260" s="456"/>
      <c r="AJ260" s="457"/>
      <c r="AK260" s="457"/>
      <c r="AL260" s="457"/>
      <c r="AM260" s="457"/>
      <c r="AN260" s="457"/>
      <c r="AO260" s="457"/>
      <c r="AP260" s="457"/>
      <c r="AQ260" s="457"/>
      <c r="AR260" s="457"/>
      <c r="AS260" s="457"/>
      <c r="AT260" s="457"/>
      <c r="AU260" s="457"/>
      <c r="AV260" s="457"/>
      <c r="AW260" s="457"/>
      <c r="AX260" s="468"/>
      <c r="AY260" s="456"/>
      <c r="AZ260" s="457"/>
      <c r="BA260" s="457"/>
      <c r="BB260" s="457"/>
      <c r="BC260" s="457"/>
      <c r="BD260" s="457"/>
      <c r="BE260" s="457"/>
      <c r="BF260" s="457"/>
      <c r="BG260" s="457"/>
      <c r="BH260" s="457"/>
      <c r="BI260" s="457"/>
      <c r="BJ260" s="457"/>
      <c r="BK260" s="457"/>
      <c r="BL260" s="457"/>
      <c r="BM260" s="457"/>
      <c r="BN260" s="468"/>
      <c r="BO260" s="65"/>
    </row>
    <row r="261" spans="1:67" outlineLevel="1">
      <c r="B261" s="54" t="str">
        <f t="shared" ref="B261" si="196">$B$196&amp;""</f>
        <v>Middle</v>
      </c>
      <c r="C261" s="430">
        <f t="shared" si="157"/>
        <v>0</v>
      </c>
      <c r="D261" s="430">
        <f t="shared" si="157"/>
        <v>0</v>
      </c>
      <c r="E261" s="430">
        <f t="shared" si="157"/>
        <v>0</v>
      </c>
      <c r="F261" s="430">
        <f t="shared" si="157"/>
        <v>0</v>
      </c>
      <c r="G261" s="430">
        <f t="shared" si="157"/>
        <v>0</v>
      </c>
      <c r="H261" s="430">
        <f t="shared" si="157"/>
        <v>0</v>
      </c>
      <c r="I261" s="430">
        <f t="shared" si="157"/>
        <v>0</v>
      </c>
      <c r="J261" s="430">
        <f t="shared" si="157"/>
        <v>0</v>
      </c>
      <c r="K261" s="430">
        <f t="shared" si="157"/>
        <v>0</v>
      </c>
      <c r="L261" s="430">
        <f t="shared" si="157"/>
        <v>0</v>
      </c>
      <c r="M261" s="430">
        <f t="shared" si="157"/>
        <v>0</v>
      </c>
      <c r="N261" s="430">
        <f t="shared" si="157"/>
        <v>0</v>
      </c>
      <c r="O261" s="430">
        <f t="shared" si="157"/>
        <v>0</v>
      </c>
      <c r="P261" s="430">
        <f t="shared" si="157"/>
        <v>0</v>
      </c>
      <c r="Q261" s="430">
        <f t="shared" si="157"/>
        <v>0</v>
      </c>
      <c r="R261" s="446">
        <f t="shared" si="157"/>
        <v>0</v>
      </c>
      <c r="S261" s="456"/>
      <c r="T261" s="457"/>
      <c r="U261" s="457"/>
      <c r="V261" s="457"/>
      <c r="W261" s="457"/>
      <c r="X261" s="457"/>
      <c r="Y261" s="457"/>
      <c r="Z261" s="457"/>
      <c r="AA261" s="457"/>
      <c r="AB261" s="457"/>
      <c r="AC261" s="457"/>
      <c r="AD261" s="457"/>
      <c r="AE261" s="457"/>
      <c r="AF261" s="457"/>
      <c r="AG261" s="457"/>
      <c r="AH261" s="468"/>
      <c r="AI261" s="456"/>
      <c r="AJ261" s="457"/>
      <c r="AK261" s="457"/>
      <c r="AL261" s="457"/>
      <c r="AM261" s="457"/>
      <c r="AN261" s="457"/>
      <c r="AO261" s="457"/>
      <c r="AP261" s="457"/>
      <c r="AQ261" s="457"/>
      <c r="AR261" s="457"/>
      <c r="AS261" s="457"/>
      <c r="AT261" s="457"/>
      <c r="AU261" s="457"/>
      <c r="AV261" s="457"/>
      <c r="AW261" s="457"/>
      <c r="AX261" s="468"/>
      <c r="AY261" s="456"/>
      <c r="AZ261" s="457"/>
      <c r="BA261" s="457"/>
      <c r="BB261" s="457"/>
      <c r="BC261" s="457"/>
      <c r="BD261" s="457"/>
      <c r="BE261" s="457"/>
      <c r="BF261" s="457"/>
      <c r="BG261" s="457"/>
      <c r="BH261" s="457"/>
      <c r="BI261" s="457"/>
      <c r="BJ261" s="457"/>
      <c r="BK261" s="457"/>
      <c r="BL261" s="457"/>
      <c r="BM261" s="457"/>
      <c r="BN261" s="468"/>
      <c r="BO261" s="65"/>
    </row>
    <row r="262" spans="1:67" outlineLevel="1">
      <c r="B262" s="54" t="str">
        <f t="shared" ref="B262" si="197">$B$197&amp;""</f>
        <v>Late</v>
      </c>
      <c r="C262" s="430">
        <f t="shared" si="157"/>
        <v>0</v>
      </c>
      <c r="D262" s="430">
        <f t="shared" si="157"/>
        <v>0</v>
      </c>
      <c r="E262" s="430">
        <f t="shared" si="157"/>
        <v>0</v>
      </c>
      <c r="F262" s="430">
        <f t="shared" si="157"/>
        <v>0</v>
      </c>
      <c r="G262" s="430">
        <f t="shared" si="157"/>
        <v>0</v>
      </c>
      <c r="H262" s="430">
        <f t="shared" si="157"/>
        <v>0</v>
      </c>
      <c r="I262" s="430">
        <f t="shared" si="157"/>
        <v>0</v>
      </c>
      <c r="J262" s="430">
        <f t="shared" si="157"/>
        <v>0</v>
      </c>
      <c r="K262" s="430">
        <f t="shared" si="157"/>
        <v>0</v>
      </c>
      <c r="L262" s="430">
        <f t="shared" si="157"/>
        <v>0</v>
      </c>
      <c r="M262" s="430">
        <f t="shared" si="157"/>
        <v>0</v>
      </c>
      <c r="N262" s="430">
        <f t="shared" si="157"/>
        <v>0</v>
      </c>
      <c r="O262" s="430">
        <f t="shared" si="157"/>
        <v>0</v>
      </c>
      <c r="P262" s="430">
        <f t="shared" si="157"/>
        <v>0</v>
      </c>
      <c r="Q262" s="430">
        <f t="shared" si="157"/>
        <v>0</v>
      </c>
      <c r="R262" s="446">
        <f t="shared" si="157"/>
        <v>0</v>
      </c>
      <c r="S262" s="456"/>
      <c r="T262" s="457"/>
      <c r="U262" s="457"/>
      <c r="V262" s="457"/>
      <c r="W262" s="457"/>
      <c r="X262" s="457"/>
      <c r="Y262" s="457"/>
      <c r="Z262" s="457"/>
      <c r="AA262" s="457"/>
      <c r="AB262" s="457"/>
      <c r="AC262" s="457"/>
      <c r="AD262" s="457"/>
      <c r="AE262" s="457"/>
      <c r="AF262" s="457"/>
      <c r="AG262" s="457"/>
      <c r="AH262" s="468"/>
      <c r="AI262" s="456"/>
      <c r="AJ262" s="457"/>
      <c r="AK262" s="457"/>
      <c r="AL262" s="457"/>
      <c r="AM262" s="457"/>
      <c r="AN262" s="457"/>
      <c r="AO262" s="457"/>
      <c r="AP262" s="457"/>
      <c r="AQ262" s="457"/>
      <c r="AR262" s="457"/>
      <c r="AS262" s="457"/>
      <c r="AT262" s="457"/>
      <c r="AU262" s="457"/>
      <c r="AV262" s="457"/>
      <c r="AW262" s="457"/>
      <c r="AX262" s="468"/>
      <c r="AY262" s="456"/>
      <c r="AZ262" s="457"/>
      <c r="BA262" s="457"/>
      <c r="BB262" s="457"/>
      <c r="BC262" s="457"/>
      <c r="BD262" s="457"/>
      <c r="BE262" s="457"/>
      <c r="BF262" s="457"/>
      <c r="BG262" s="457"/>
      <c r="BH262" s="457"/>
      <c r="BI262" s="457"/>
      <c r="BJ262" s="457"/>
      <c r="BK262" s="457"/>
      <c r="BL262" s="457"/>
      <c r="BM262" s="457"/>
      <c r="BN262" s="468"/>
      <c r="BO262" s="65"/>
    </row>
    <row r="263" spans="1:67" outlineLevel="1">
      <c r="B263" s="54" t="s">
        <v>978</v>
      </c>
      <c r="C263" s="430">
        <f t="shared" ref="C263:C265" si="198">CHOOSE(d.Region,S263,AI263,AY263)</f>
        <v>0</v>
      </c>
      <c r="D263" s="430">
        <f t="shared" ref="D263:D265" si="199">CHOOSE(d.Region,T263,AJ263,AZ263)</f>
        <v>0</v>
      </c>
      <c r="E263" s="430">
        <f t="shared" ref="E263:E265" si="200">CHOOSE(d.Region,U263,AK263,BA263)</f>
        <v>0</v>
      </c>
      <c r="F263" s="430">
        <f t="shared" ref="F263:F265" si="201">CHOOSE(d.Region,V263,AL263,BB263)</f>
        <v>0</v>
      </c>
      <c r="G263" s="430">
        <f t="shared" ref="G263:G265" si="202">CHOOSE(d.Region,W263,AM263,BC263)</f>
        <v>0</v>
      </c>
      <c r="H263" s="430">
        <f t="shared" ref="H263:H265" si="203">CHOOSE(d.Region,X263,AN263,BD263)</f>
        <v>0</v>
      </c>
      <c r="I263" s="430">
        <f t="shared" ref="I263:I265" si="204">CHOOSE(d.Region,Y263,AO263,BE263)</f>
        <v>0</v>
      </c>
      <c r="J263" s="430">
        <f t="shared" ref="J263:J265" si="205">CHOOSE(d.Region,Z263,AP263,BF263)</f>
        <v>0</v>
      </c>
      <c r="K263" s="430">
        <f t="shared" ref="K263:K265" si="206">CHOOSE(d.Region,AA263,AQ263,BG263)</f>
        <v>0</v>
      </c>
      <c r="L263" s="430">
        <f t="shared" ref="L263:L265" si="207">CHOOSE(d.Region,AB263,AR263,BH263)</f>
        <v>0</v>
      </c>
      <c r="M263" s="430">
        <f t="shared" ref="M263:M265" si="208">CHOOSE(d.Region,AC263,AS263,BI263)</f>
        <v>0</v>
      </c>
      <c r="N263" s="430">
        <f t="shared" ref="N263:N265" si="209">CHOOSE(d.Region,AD263,AT263,BJ263)</f>
        <v>0</v>
      </c>
      <c r="O263" s="430">
        <f t="shared" ref="O263:O265" si="210">CHOOSE(d.Region,AE263,AU263,BK263)</f>
        <v>0</v>
      </c>
      <c r="P263" s="430">
        <f t="shared" ref="P263:P265" si="211">CHOOSE(d.Region,AF263,AV263,BL263)</f>
        <v>0</v>
      </c>
      <c r="Q263" s="430">
        <f t="shared" ref="Q263:Q265" si="212">CHOOSE(d.Region,AG263,AW263,BM263)</f>
        <v>0</v>
      </c>
      <c r="R263" s="446">
        <f t="shared" ref="R263:R265" si="213">CHOOSE(d.Region,AH263,AX263,BN263)</f>
        <v>0</v>
      </c>
      <c r="S263" s="487"/>
      <c r="T263" s="488"/>
      <c r="U263" s="488"/>
      <c r="V263" s="488"/>
      <c r="W263" s="488"/>
      <c r="X263" s="488"/>
      <c r="Y263" s="488"/>
      <c r="Z263" s="488"/>
      <c r="AA263" s="488"/>
      <c r="AB263" s="488"/>
      <c r="AC263" s="488"/>
      <c r="AD263" s="488"/>
      <c r="AE263" s="488"/>
      <c r="AF263" s="488"/>
      <c r="AG263" s="488"/>
      <c r="AH263" s="489"/>
      <c r="AI263" s="487"/>
      <c r="AJ263" s="488"/>
      <c r="AK263" s="488"/>
      <c r="AL263" s="488"/>
      <c r="AM263" s="488"/>
      <c r="AN263" s="488"/>
      <c r="AO263" s="488"/>
      <c r="AP263" s="488"/>
      <c r="AQ263" s="488"/>
      <c r="AR263" s="488"/>
      <c r="AS263" s="488"/>
      <c r="AT263" s="488"/>
      <c r="AU263" s="488"/>
      <c r="AV263" s="488"/>
      <c r="AW263" s="488"/>
      <c r="AX263" s="489"/>
      <c r="AY263" s="487"/>
      <c r="AZ263" s="488"/>
      <c r="BA263" s="488"/>
      <c r="BB263" s="488"/>
      <c r="BC263" s="488"/>
      <c r="BD263" s="488"/>
      <c r="BE263" s="488"/>
      <c r="BF263" s="488"/>
      <c r="BG263" s="488"/>
      <c r="BH263" s="488"/>
      <c r="BI263" s="488"/>
      <c r="BJ263" s="488"/>
      <c r="BK263" s="488"/>
      <c r="BL263" s="488"/>
      <c r="BM263" s="488"/>
      <c r="BN263" s="489"/>
      <c r="BO263" s="65"/>
    </row>
    <row r="264" spans="1:67" outlineLevel="1">
      <c r="B264" s="54" t="str">
        <f t="shared" ref="B264" si="214">$B$199&amp;""</f>
        <v>7mo with 0% mated</v>
      </c>
      <c r="C264" s="430">
        <f t="shared" si="198"/>
        <v>0</v>
      </c>
      <c r="D264" s="430">
        <f t="shared" si="199"/>
        <v>0</v>
      </c>
      <c r="E264" s="430">
        <f t="shared" si="200"/>
        <v>0</v>
      </c>
      <c r="F264" s="430">
        <f t="shared" si="201"/>
        <v>0</v>
      </c>
      <c r="G264" s="430">
        <f t="shared" si="202"/>
        <v>0</v>
      </c>
      <c r="H264" s="430">
        <f t="shared" si="203"/>
        <v>0</v>
      </c>
      <c r="I264" s="430">
        <f t="shared" si="204"/>
        <v>0</v>
      </c>
      <c r="J264" s="430">
        <f t="shared" si="205"/>
        <v>0</v>
      </c>
      <c r="K264" s="430">
        <f t="shared" si="206"/>
        <v>0</v>
      </c>
      <c r="L264" s="430">
        <f t="shared" si="207"/>
        <v>0</v>
      </c>
      <c r="M264" s="430">
        <f t="shared" si="208"/>
        <v>0</v>
      </c>
      <c r="N264" s="430">
        <f t="shared" si="209"/>
        <v>0</v>
      </c>
      <c r="O264" s="430">
        <f t="shared" si="210"/>
        <v>0</v>
      </c>
      <c r="P264" s="430">
        <f t="shared" si="211"/>
        <v>0</v>
      </c>
      <c r="Q264" s="430">
        <f t="shared" si="212"/>
        <v>0</v>
      </c>
      <c r="R264" s="446">
        <f t="shared" si="213"/>
        <v>0</v>
      </c>
      <c r="S264" s="487"/>
      <c r="T264" s="488"/>
      <c r="U264" s="488"/>
      <c r="V264" s="488"/>
      <c r="W264" s="488"/>
      <c r="X264" s="488"/>
      <c r="Y264" s="488"/>
      <c r="Z264" s="488"/>
      <c r="AA264" s="488"/>
      <c r="AB264" s="488"/>
      <c r="AC264" s="488"/>
      <c r="AD264" s="488"/>
      <c r="AE264" s="488"/>
      <c r="AF264" s="488"/>
      <c r="AG264" s="488"/>
      <c r="AH264" s="489"/>
      <c r="AI264" s="487"/>
      <c r="AJ264" s="488"/>
      <c r="AK264" s="488"/>
      <c r="AL264" s="488"/>
      <c r="AM264" s="488"/>
      <c r="AN264" s="488"/>
      <c r="AO264" s="488"/>
      <c r="AP264" s="488"/>
      <c r="AQ264" s="488"/>
      <c r="AR264" s="488"/>
      <c r="AS264" s="488"/>
      <c r="AT264" s="488"/>
      <c r="AU264" s="488"/>
      <c r="AV264" s="488"/>
      <c r="AW264" s="488"/>
      <c r="AX264" s="489"/>
      <c r="AY264" s="487"/>
      <c r="AZ264" s="488"/>
      <c r="BA264" s="488"/>
      <c r="BB264" s="488"/>
      <c r="BC264" s="488"/>
      <c r="BD264" s="488"/>
      <c r="BE264" s="488"/>
      <c r="BF264" s="488"/>
      <c r="BG264" s="488"/>
      <c r="BH264" s="488"/>
      <c r="BI264" s="488"/>
      <c r="BJ264" s="488"/>
      <c r="BK264" s="488"/>
      <c r="BL264" s="488"/>
      <c r="BM264" s="488"/>
      <c r="BN264" s="489"/>
      <c r="BO264" s="65"/>
    </row>
    <row r="265" spans="1:67" outlineLevel="1">
      <c r="B265" s="54" t="s">
        <v>1749</v>
      </c>
      <c r="C265" s="430">
        <f t="shared" si="198"/>
        <v>0</v>
      </c>
      <c r="D265" s="430">
        <f t="shared" si="199"/>
        <v>0</v>
      </c>
      <c r="E265" s="430">
        <f t="shared" si="200"/>
        <v>0</v>
      </c>
      <c r="F265" s="430">
        <f t="shared" si="201"/>
        <v>0</v>
      </c>
      <c r="G265" s="430">
        <f t="shared" si="202"/>
        <v>0</v>
      </c>
      <c r="H265" s="430">
        <f t="shared" si="203"/>
        <v>0</v>
      </c>
      <c r="I265" s="430">
        <f t="shared" si="204"/>
        <v>0</v>
      </c>
      <c r="J265" s="430">
        <f t="shared" si="205"/>
        <v>0</v>
      </c>
      <c r="K265" s="430">
        <f t="shared" si="206"/>
        <v>0</v>
      </c>
      <c r="L265" s="430">
        <f t="shared" si="207"/>
        <v>0</v>
      </c>
      <c r="M265" s="430">
        <f t="shared" si="208"/>
        <v>0</v>
      </c>
      <c r="N265" s="430">
        <f t="shared" si="209"/>
        <v>0</v>
      </c>
      <c r="O265" s="430">
        <f t="shared" si="210"/>
        <v>0</v>
      </c>
      <c r="P265" s="430">
        <f t="shared" si="211"/>
        <v>0</v>
      </c>
      <c r="Q265" s="430">
        <f t="shared" si="212"/>
        <v>0</v>
      </c>
      <c r="R265" s="446">
        <f t="shared" si="213"/>
        <v>0</v>
      </c>
      <c r="S265" s="487"/>
      <c r="T265" s="488"/>
      <c r="U265" s="488"/>
      <c r="V265" s="488"/>
      <c r="W265" s="488"/>
      <c r="X265" s="488"/>
      <c r="Y265" s="488"/>
      <c r="Z265" s="488"/>
      <c r="AA265" s="488"/>
      <c r="AB265" s="488"/>
      <c r="AC265" s="488"/>
      <c r="AD265" s="488"/>
      <c r="AE265" s="488"/>
      <c r="AF265" s="488"/>
      <c r="AG265" s="488"/>
      <c r="AH265" s="489"/>
      <c r="AI265" s="487"/>
      <c r="AJ265" s="488"/>
      <c r="AK265" s="488"/>
      <c r="AL265" s="488"/>
      <c r="AM265" s="488"/>
      <c r="AN265" s="488"/>
      <c r="AO265" s="488"/>
      <c r="AP265" s="488"/>
      <c r="AQ265" s="488"/>
      <c r="AR265" s="488"/>
      <c r="AS265" s="488"/>
      <c r="AT265" s="488"/>
      <c r="AU265" s="488"/>
      <c r="AV265" s="488"/>
      <c r="AW265" s="488"/>
      <c r="AX265" s="489"/>
      <c r="AY265" s="487"/>
      <c r="AZ265" s="488"/>
      <c r="BA265" s="488"/>
      <c r="BB265" s="488"/>
      <c r="BC265" s="488"/>
      <c r="BD265" s="488"/>
      <c r="BE265" s="488"/>
      <c r="BF265" s="488"/>
      <c r="BG265" s="488"/>
      <c r="BH265" s="488"/>
      <c r="BI265" s="488"/>
      <c r="BJ265" s="488"/>
      <c r="BK265" s="488"/>
      <c r="BL265" s="488"/>
      <c r="BM265" s="488"/>
      <c r="BN265" s="489"/>
      <c r="BO265" s="65"/>
    </row>
    <row r="266" spans="1:67" outlineLevel="1">
      <c r="B266" s="54" t="s">
        <v>1114</v>
      </c>
      <c r="C266" s="431">
        <f t="shared" si="157"/>
        <v>0</v>
      </c>
      <c r="D266" s="431">
        <f t="shared" si="157"/>
        <v>0</v>
      </c>
      <c r="E266" s="431">
        <f t="shared" si="157"/>
        <v>0</v>
      </c>
      <c r="F266" s="431">
        <f t="shared" si="157"/>
        <v>0</v>
      </c>
      <c r="G266" s="431">
        <f t="shared" si="157"/>
        <v>0</v>
      </c>
      <c r="H266" s="431">
        <f t="shared" si="157"/>
        <v>0</v>
      </c>
      <c r="I266" s="431">
        <f t="shared" si="157"/>
        <v>0</v>
      </c>
      <c r="J266" s="431">
        <f t="shared" si="157"/>
        <v>0</v>
      </c>
      <c r="K266" s="431">
        <f t="shared" si="157"/>
        <v>0</v>
      </c>
      <c r="L266" s="431">
        <f t="shared" si="157"/>
        <v>0</v>
      </c>
      <c r="M266" s="431">
        <f t="shared" si="157"/>
        <v>0</v>
      </c>
      <c r="N266" s="431">
        <f t="shared" si="157"/>
        <v>0</v>
      </c>
      <c r="O266" s="431">
        <f t="shared" si="157"/>
        <v>0</v>
      </c>
      <c r="P266" s="431">
        <f t="shared" si="157"/>
        <v>0</v>
      </c>
      <c r="Q266" s="431">
        <f t="shared" si="157"/>
        <v>0</v>
      </c>
      <c r="R266" s="447">
        <f t="shared" si="157"/>
        <v>0</v>
      </c>
      <c r="S266" s="508"/>
      <c r="T266" s="509"/>
      <c r="U266" s="509"/>
      <c r="V266" s="509"/>
      <c r="W266" s="509"/>
      <c r="X266" s="509"/>
      <c r="Y266" s="509"/>
      <c r="Z266" s="509"/>
      <c r="AA266" s="509"/>
      <c r="AB266" s="509"/>
      <c r="AC266" s="509"/>
      <c r="AD266" s="509"/>
      <c r="AE266" s="509"/>
      <c r="AF266" s="509"/>
      <c r="AG266" s="509"/>
      <c r="AH266" s="510"/>
      <c r="AI266" s="508"/>
      <c r="AJ266" s="509"/>
      <c r="AK266" s="509"/>
      <c r="AL266" s="509"/>
      <c r="AM266" s="509"/>
      <c r="AN266" s="509"/>
      <c r="AO266" s="509"/>
      <c r="AP266" s="509"/>
      <c r="AQ266" s="509"/>
      <c r="AR266" s="509"/>
      <c r="AS266" s="509"/>
      <c r="AT266" s="509"/>
      <c r="AU266" s="509"/>
      <c r="AV266" s="509"/>
      <c r="AW266" s="509"/>
      <c r="AX266" s="510"/>
      <c r="AY266" s="508"/>
      <c r="AZ266" s="509"/>
      <c r="BA266" s="509"/>
      <c r="BB266" s="509"/>
      <c r="BC266" s="509"/>
      <c r="BD266" s="509"/>
      <c r="BE266" s="509"/>
      <c r="BF266" s="509"/>
      <c r="BG266" s="509"/>
      <c r="BH266" s="509"/>
      <c r="BI266" s="509"/>
      <c r="BJ266" s="509"/>
      <c r="BK266" s="509"/>
      <c r="BL266" s="509"/>
      <c r="BM266" s="509"/>
      <c r="BN266" s="510"/>
      <c r="BO266" s="65"/>
    </row>
    <row r="267" spans="1:67">
      <c r="B267" s="107"/>
      <c r="C267" s="107"/>
      <c r="D267" s="107"/>
      <c r="E267" s="107"/>
      <c r="F267" s="107"/>
      <c r="G267" s="107"/>
      <c r="H267" s="107"/>
      <c r="I267" s="107"/>
      <c r="J267" s="107"/>
      <c r="K267" s="107"/>
      <c r="L267" s="107"/>
      <c r="M267" s="107"/>
      <c r="N267" s="107"/>
      <c r="O267" s="107"/>
      <c r="P267" s="107"/>
      <c r="Q267" s="107"/>
      <c r="R267" s="107"/>
    </row>
    <row r="269" spans="1:67">
      <c r="A269" s="254" t="s">
        <v>1136</v>
      </c>
      <c r="B269" s="253"/>
      <c r="C269" s="126"/>
      <c r="D269" s="126"/>
      <c r="E269" s="126"/>
      <c r="F269" s="126"/>
      <c r="G269" s="126"/>
      <c r="H269" s="126"/>
      <c r="I269" s="126"/>
      <c r="J269" s="126"/>
      <c r="K269" s="126"/>
      <c r="L269" s="126"/>
      <c r="M269" s="126"/>
      <c r="N269" s="126"/>
      <c r="O269" s="126"/>
      <c r="P269" s="126"/>
      <c r="Q269" s="126"/>
      <c r="R269" s="126"/>
      <c r="S269" s="126"/>
      <c r="T269" s="126"/>
      <c r="U269" s="126"/>
      <c r="V269" s="126"/>
      <c r="W269" s="126"/>
      <c r="X269" s="126"/>
      <c r="Y269" s="126"/>
      <c r="Z269" s="126"/>
      <c r="AA269" s="126"/>
      <c r="AB269" s="126"/>
      <c r="AC269" s="126"/>
      <c r="AD269" s="126"/>
      <c r="AE269" s="126"/>
      <c r="AF269" s="126"/>
      <c r="AG269" s="126"/>
      <c r="AH269" s="126"/>
      <c r="AI269" s="126"/>
      <c r="AJ269" s="126"/>
      <c r="AK269" s="126"/>
      <c r="AL269" s="126"/>
      <c r="AM269" s="126"/>
      <c r="AN269" s="126"/>
      <c r="AO269" s="126"/>
      <c r="AP269" s="126"/>
      <c r="AQ269" s="126"/>
      <c r="AR269" s="126"/>
      <c r="AS269" s="126"/>
      <c r="AT269" s="126"/>
      <c r="AU269" s="126"/>
      <c r="AV269" s="126"/>
      <c r="AW269" s="126"/>
      <c r="AX269" s="126"/>
      <c r="AY269" s="126"/>
      <c r="AZ269" s="126"/>
      <c r="BA269" s="126"/>
      <c r="BB269" s="126"/>
      <c r="BC269" s="126"/>
      <c r="BD269" s="126"/>
      <c r="BE269" s="126"/>
      <c r="BF269" s="126"/>
      <c r="BG269" s="126"/>
      <c r="BH269" s="126"/>
      <c r="BI269" s="126"/>
      <c r="BJ269" s="126"/>
      <c r="BK269" s="126"/>
      <c r="BL269" s="126"/>
      <c r="BM269" s="126"/>
      <c r="BN269" s="126"/>
    </row>
    <row r="270" spans="1:67" outlineLevel="1">
      <c r="A270" s="254"/>
      <c r="B270" s="253"/>
      <c r="C270" s="126" t="str">
        <f>d.RegionName</f>
        <v>GSM</v>
      </c>
      <c r="D270" s="126"/>
      <c r="E270" s="126"/>
      <c r="F270" s="126"/>
      <c r="G270" s="126"/>
      <c r="H270" s="126"/>
      <c r="I270" s="126"/>
      <c r="J270" s="126"/>
      <c r="K270" s="126"/>
      <c r="L270" s="126"/>
      <c r="M270" s="126"/>
      <c r="N270" s="126"/>
      <c r="O270" s="126"/>
      <c r="P270" s="126"/>
      <c r="Q270" s="126"/>
      <c r="R270" s="126"/>
      <c r="S270" s="454" t="s">
        <v>950</v>
      </c>
      <c r="T270" s="126"/>
      <c r="U270" s="126"/>
      <c r="V270" s="126"/>
      <c r="W270" s="126"/>
      <c r="X270" s="126"/>
      <c r="Y270" s="126"/>
      <c r="Z270" s="126"/>
      <c r="AA270" s="126"/>
      <c r="AB270" s="126"/>
      <c r="AC270" s="126"/>
      <c r="AD270" s="126"/>
      <c r="AE270" s="126"/>
      <c r="AF270" s="126"/>
      <c r="AG270" s="126"/>
      <c r="AH270" s="466"/>
      <c r="AI270" s="454" t="s">
        <v>951</v>
      </c>
      <c r="AJ270" s="126"/>
      <c r="AK270" s="126"/>
      <c r="AL270" s="126"/>
      <c r="AM270" s="126"/>
      <c r="AN270" s="126"/>
      <c r="AO270" s="126"/>
      <c r="AP270" s="126"/>
      <c r="AQ270" s="126"/>
      <c r="AR270" s="126"/>
      <c r="AS270" s="126"/>
      <c r="AT270" s="126"/>
      <c r="AU270" s="126"/>
      <c r="AV270" s="126"/>
      <c r="AW270" s="126"/>
      <c r="AX270" s="466"/>
      <c r="AY270" s="454" t="s">
        <v>952</v>
      </c>
      <c r="AZ270" s="126"/>
      <c r="BA270" s="126"/>
      <c r="BB270" s="126"/>
      <c r="BC270" s="126"/>
      <c r="BD270" s="126"/>
      <c r="BE270" s="126"/>
      <c r="BF270" s="126"/>
      <c r="BG270" s="126"/>
      <c r="BH270" s="126"/>
      <c r="BI270" s="126"/>
      <c r="BJ270" s="126"/>
      <c r="BK270" s="126"/>
      <c r="BL270" s="126"/>
      <c r="BM270" s="126"/>
      <c r="BN270" s="466"/>
    </row>
    <row r="271" spans="1:67" outlineLevel="1" collapsed="1">
      <c r="A271" s="254"/>
      <c r="B271" s="253"/>
      <c r="C271" s="126" t="s">
        <v>1123</v>
      </c>
      <c r="D271" s="126"/>
      <c r="E271" s="126"/>
      <c r="F271" s="126"/>
      <c r="G271" s="126" t="s">
        <v>1124</v>
      </c>
      <c r="H271" s="126"/>
      <c r="I271" s="126"/>
      <c r="J271" s="126"/>
      <c r="K271" s="126" t="s">
        <v>1125</v>
      </c>
      <c r="L271" s="126"/>
      <c r="M271" s="126"/>
      <c r="N271" s="126"/>
      <c r="O271" s="126" t="s">
        <v>876</v>
      </c>
      <c r="P271" s="126"/>
      <c r="Q271" s="126"/>
      <c r="R271" s="126"/>
      <c r="S271" s="454" t="s">
        <v>1123</v>
      </c>
      <c r="T271" s="126"/>
      <c r="U271" s="126"/>
      <c r="V271" s="126"/>
      <c r="W271" s="126" t="s">
        <v>1124</v>
      </c>
      <c r="X271" s="126"/>
      <c r="Y271" s="126"/>
      <c r="Z271" s="126"/>
      <c r="AA271" s="126" t="s">
        <v>1125</v>
      </c>
      <c r="AB271" s="126"/>
      <c r="AC271" s="126"/>
      <c r="AD271" s="126"/>
      <c r="AE271" s="126" t="s">
        <v>876</v>
      </c>
      <c r="AF271" s="126"/>
      <c r="AG271" s="126"/>
      <c r="AH271" s="466"/>
      <c r="AI271" s="454" t="s">
        <v>1123</v>
      </c>
      <c r="AJ271" s="126"/>
      <c r="AK271" s="126"/>
      <c r="AL271" s="126"/>
      <c r="AM271" s="126" t="s">
        <v>1124</v>
      </c>
      <c r="AN271" s="126"/>
      <c r="AO271" s="126"/>
      <c r="AP271" s="126"/>
      <c r="AQ271" s="126" t="s">
        <v>1125</v>
      </c>
      <c r="AR271" s="126"/>
      <c r="AS271" s="126"/>
      <c r="AT271" s="126"/>
      <c r="AU271" s="126" t="s">
        <v>876</v>
      </c>
      <c r="AV271" s="126"/>
      <c r="AW271" s="126"/>
      <c r="AX271" s="466"/>
      <c r="AY271" s="454" t="s">
        <v>1123</v>
      </c>
      <c r="AZ271" s="126"/>
      <c r="BA271" s="126"/>
      <c r="BB271" s="126"/>
      <c r="BC271" s="126" t="s">
        <v>1124</v>
      </c>
      <c r="BD271" s="126"/>
      <c r="BE271" s="126"/>
      <c r="BF271" s="126"/>
      <c r="BG271" s="126" t="s">
        <v>1125</v>
      </c>
      <c r="BH271" s="126"/>
      <c r="BI271" s="126"/>
      <c r="BJ271" s="126"/>
      <c r="BK271" s="126" t="s">
        <v>876</v>
      </c>
      <c r="BL271" s="126"/>
      <c r="BM271" s="126"/>
      <c r="BN271" s="466"/>
    </row>
    <row r="272" spans="1:67" outlineLevel="1">
      <c r="A272" s="254"/>
      <c r="B272" s="253"/>
      <c r="C272" s="21" t="s">
        <v>1437</v>
      </c>
      <c r="D272" s="21" t="s">
        <v>1438</v>
      </c>
      <c r="E272" s="21" t="s">
        <v>1439</v>
      </c>
      <c r="F272" s="21" t="s">
        <v>1440</v>
      </c>
      <c r="G272" s="21" t="s">
        <v>1437</v>
      </c>
      <c r="H272" s="21" t="s">
        <v>1438</v>
      </c>
      <c r="I272" s="21" t="s">
        <v>1439</v>
      </c>
      <c r="J272" s="21" t="s">
        <v>1440</v>
      </c>
      <c r="K272" s="21" t="s">
        <v>1437</v>
      </c>
      <c r="L272" s="21" t="s">
        <v>1438</v>
      </c>
      <c r="M272" s="21" t="s">
        <v>1439</v>
      </c>
      <c r="N272" s="21" t="s">
        <v>1440</v>
      </c>
      <c r="O272" s="21" t="s">
        <v>1437</v>
      </c>
      <c r="P272" s="21" t="s">
        <v>1438</v>
      </c>
      <c r="Q272" s="21" t="s">
        <v>1439</v>
      </c>
      <c r="R272" s="21" t="s">
        <v>1440</v>
      </c>
      <c r="S272" s="458" t="s">
        <v>1437</v>
      </c>
      <c r="T272" s="21" t="s">
        <v>1438</v>
      </c>
      <c r="U272" s="21" t="s">
        <v>1439</v>
      </c>
      <c r="V272" s="21" t="s">
        <v>1440</v>
      </c>
      <c r="W272" s="21" t="s">
        <v>1437</v>
      </c>
      <c r="X272" s="21" t="s">
        <v>1438</v>
      </c>
      <c r="Y272" s="21" t="s">
        <v>1439</v>
      </c>
      <c r="Z272" s="21" t="s">
        <v>1440</v>
      </c>
      <c r="AA272" s="21" t="s">
        <v>1437</v>
      </c>
      <c r="AB272" s="21" t="s">
        <v>1438</v>
      </c>
      <c r="AC272" s="21" t="s">
        <v>1439</v>
      </c>
      <c r="AD272" s="21" t="s">
        <v>1440</v>
      </c>
      <c r="AE272" s="21" t="s">
        <v>1437</v>
      </c>
      <c r="AF272" s="21" t="s">
        <v>1438</v>
      </c>
      <c r="AG272" s="21" t="s">
        <v>1439</v>
      </c>
      <c r="AH272" s="469" t="s">
        <v>1440</v>
      </c>
      <c r="AI272" s="458" t="s">
        <v>1437</v>
      </c>
      <c r="AJ272" s="21" t="s">
        <v>1438</v>
      </c>
      <c r="AK272" s="21" t="s">
        <v>1439</v>
      </c>
      <c r="AL272" s="21" t="s">
        <v>1440</v>
      </c>
      <c r="AM272" s="21" t="s">
        <v>1437</v>
      </c>
      <c r="AN272" s="21" t="s">
        <v>1438</v>
      </c>
      <c r="AO272" s="21" t="s">
        <v>1439</v>
      </c>
      <c r="AP272" s="21" t="s">
        <v>1440</v>
      </c>
      <c r="AQ272" s="21" t="s">
        <v>1437</v>
      </c>
      <c r="AR272" s="21" t="s">
        <v>1438</v>
      </c>
      <c r="AS272" s="21" t="s">
        <v>1439</v>
      </c>
      <c r="AT272" s="21" t="s">
        <v>1440</v>
      </c>
      <c r="AU272" s="21" t="s">
        <v>1437</v>
      </c>
      <c r="AV272" s="21" t="s">
        <v>1438</v>
      </c>
      <c r="AW272" s="21" t="s">
        <v>1439</v>
      </c>
      <c r="AX272" s="469" t="s">
        <v>1440</v>
      </c>
      <c r="AY272" s="458" t="s">
        <v>1437</v>
      </c>
      <c r="AZ272" s="21" t="s">
        <v>1438</v>
      </c>
      <c r="BA272" s="21" t="s">
        <v>1439</v>
      </c>
      <c r="BB272" s="21" t="s">
        <v>1440</v>
      </c>
      <c r="BC272" s="21" t="s">
        <v>1437</v>
      </c>
      <c r="BD272" s="21" t="s">
        <v>1438</v>
      </c>
      <c r="BE272" s="21" t="s">
        <v>1439</v>
      </c>
      <c r="BF272" s="21" t="s">
        <v>1440</v>
      </c>
      <c r="BG272" s="21" t="s">
        <v>1437</v>
      </c>
      <c r="BH272" s="21" t="s">
        <v>1438</v>
      </c>
      <c r="BI272" s="21" t="s">
        <v>1439</v>
      </c>
      <c r="BJ272" s="21" t="s">
        <v>1440</v>
      </c>
      <c r="BK272" s="21" t="s">
        <v>1437</v>
      </c>
      <c r="BL272" s="21" t="s">
        <v>1438</v>
      </c>
      <c r="BM272" s="21" t="s">
        <v>1439</v>
      </c>
      <c r="BN272" s="469" t="s">
        <v>1440</v>
      </c>
    </row>
    <row r="273" spans="2:67" ht="24.75" outlineLevel="2">
      <c r="B273" s="53" t="str">
        <f>"Grazing Intensity 1
"&amp;$B$194&amp;": Ewe Lambs"</f>
        <v>Grazing Intensity 1
Standard (7mo): Ewe Lambs</v>
      </c>
      <c r="C273" s="61">
        <f t="shared" ref="C273:C326" si="215">CHOOSE(d.Region,S273,AI273,AY273)</f>
        <v>0</v>
      </c>
      <c r="D273" s="61">
        <f t="shared" ref="D273:D326" si="216">CHOOSE(d.Region,T273,AJ273,AZ273)</f>
        <v>0</v>
      </c>
      <c r="E273" s="61">
        <f t="shared" ref="E273:E326" si="217">CHOOSE(d.Region,U273,AK273,BA273)</f>
        <v>0</v>
      </c>
      <c r="F273" s="61">
        <f t="shared" ref="F273:F326" si="218">CHOOSE(d.Region,V273,AL273,BB273)</f>
        <v>0</v>
      </c>
      <c r="G273" s="61">
        <f t="shared" ref="G273:G326" si="219">CHOOSE(d.Region,W273,AM273,BC273)</f>
        <v>0</v>
      </c>
      <c r="H273" s="61">
        <f t="shared" ref="H273:H326" si="220">CHOOSE(d.Region,X273,AN273,BD273)</f>
        <v>0</v>
      </c>
      <c r="I273" s="61">
        <f t="shared" ref="I273:I326" si="221">CHOOSE(d.Region,Y273,AO273,BE273)</f>
        <v>0</v>
      </c>
      <c r="J273" s="61">
        <f t="shared" ref="J273:J326" si="222">CHOOSE(d.Region,Z273,AP273,BF273)</f>
        <v>0</v>
      </c>
      <c r="K273" s="61">
        <f t="shared" ref="K273:K326" si="223">CHOOSE(d.Region,AA273,AQ273,BG273)</f>
        <v>0</v>
      </c>
      <c r="L273" s="61">
        <f t="shared" ref="L273:L326" si="224">CHOOSE(d.Region,AB273,AR273,BH273)</f>
        <v>0</v>
      </c>
      <c r="M273" s="61">
        <f t="shared" ref="M273:M326" si="225">CHOOSE(d.Region,AC273,AS273,BI273)</f>
        <v>0</v>
      </c>
      <c r="N273" s="61">
        <f t="shared" ref="N273:N326" si="226">CHOOSE(d.Region,AD273,AT273,BJ273)</f>
        <v>0</v>
      </c>
      <c r="O273" s="61">
        <f t="shared" ref="O273:O326" si="227">CHOOSE(d.Region,AE273,AU273,BK273)</f>
        <v>0</v>
      </c>
      <c r="P273" s="61">
        <f t="shared" ref="P273:P326" si="228">CHOOSE(d.Region,AF273,AV273,BL273)</f>
        <v>0</v>
      </c>
      <c r="Q273" s="61">
        <f t="shared" ref="Q273:Q326" si="229">CHOOSE(d.Region,AG273,AW273,BM273)</f>
        <v>0</v>
      </c>
      <c r="R273" s="448">
        <f t="shared" ref="R273:R326" si="230">CHOOSE(d.Region,AH273,AX273,BN273)</f>
        <v>0</v>
      </c>
      <c r="S273" s="459"/>
      <c r="T273" s="250"/>
      <c r="U273" s="250"/>
      <c r="V273" s="250"/>
      <c r="W273" s="250"/>
      <c r="X273" s="250"/>
      <c r="Y273" s="250"/>
      <c r="Z273" s="250"/>
      <c r="AA273" s="250"/>
      <c r="AB273" s="250"/>
      <c r="AC273" s="250"/>
      <c r="AD273" s="250"/>
      <c r="AE273" s="250"/>
      <c r="AF273" s="250"/>
      <c r="AG273" s="250"/>
      <c r="AH273" s="470"/>
      <c r="AI273" s="459"/>
      <c r="AJ273" s="250"/>
      <c r="AK273" s="250"/>
      <c r="AL273" s="250"/>
      <c r="AM273" s="250"/>
      <c r="AN273" s="250"/>
      <c r="AO273" s="250"/>
      <c r="AP273" s="250"/>
      <c r="AQ273" s="250"/>
      <c r="AR273" s="250"/>
      <c r="AS273" s="250"/>
      <c r="AT273" s="250"/>
      <c r="AU273" s="250"/>
      <c r="AV273" s="250"/>
      <c r="AW273" s="250"/>
      <c r="AX273" s="470"/>
      <c r="AY273" s="459"/>
      <c r="AZ273" s="250"/>
      <c r="BA273" s="250"/>
      <c r="BB273" s="250"/>
      <c r="BC273" s="250"/>
      <c r="BD273" s="250"/>
      <c r="BE273" s="250"/>
      <c r="BF273" s="250"/>
      <c r="BG273" s="250"/>
      <c r="BH273" s="250"/>
      <c r="BI273" s="250"/>
      <c r="BJ273" s="250"/>
      <c r="BK273" s="250"/>
      <c r="BL273" s="250"/>
      <c r="BM273" s="250"/>
      <c r="BN273" s="470"/>
      <c r="BO273" s="34" t="s">
        <v>1098</v>
      </c>
    </row>
    <row r="274" spans="2:67" outlineLevel="2">
      <c r="B274" s="54" t="s">
        <v>1134</v>
      </c>
      <c r="C274" s="249">
        <f t="shared" si="215"/>
        <v>0</v>
      </c>
      <c r="D274" s="249">
        <f t="shared" si="216"/>
        <v>0</v>
      </c>
      <c r="E274" s="249">
        <f t="shared" si="217"/>
        <v>0</v>
      </c>
      <c r="F274" s="249">
        <f t="shared" si="218"/>
        <v>0</v>
      </c>
      <c r="G274" s="249">
        <f t="shared" si="219"/>
        <v>0</v>
      </c>
      <c r="H274" s="249">
        <f t="shared" si="220"/>
        <v>0</v>
      </c>
      <c r="I274" s="249">
        <f t="shared" si="221"/>
        <v>0</v>
      </c>
      <c r="J274" s="249">
        <f t="shared" si="222"/>
        <v>0</v>
      </c>
      <c r="K274" s="249">
        <f t="shared" si="223"/>
        <v>0</v>
      </c>
      <c r="L274" s="249">
        <f t="shared" si="224"/>
        <v>0</v>
      </c>
      <c r="M274" s="249">
        <f t="shared" si="225"/>
        <v>0</v>
      </c>
      <c r="N274" s="249">
        <f t="shared" si="226"/>
        <v>0</v>
      </c>
      <c r="O274" s="249">
        <f t="shared" si="227"/>
        <v>0</v>
      </c>
      <c r="P274" s="249">
        <f t="shared" si="228"/>
        <v>0</v>
      </c>
      <c r="Q274" s="249">
        <f t="shared" si="229"/>
        <v>0</v>
      </c>
      <c r="R274" s="449">
        <f t="shared" si="230"/>
        <v>0</v>
      </c>
      <c r="S274" s="460"/>
      <c r="T274" s="248"/>
      <c r="U274" s="248"/>
      <c r="V274" s="248"/>
      <c r="W274" s="248"/>
      <c r="X274" s="248"/>
      <c r="Y274" s="248"/>
      <c r="Z274" s="248"/>
      <c r="AA274" s="248"/>
      <c r="AB274" s="248"/>
      <c r="AC274" s="248"/>
      <c r="AD274" s="248"/>
      <c r="AE274" s="248"/>
      <c r="AF274" s="248"/>
      <c r="AG274" s="248"/>
      <c r="AH274" s="471"/>
      <c r="AI274" s="460"/>
      <c r="AJ274" s="248"/>
      <c r="AK274" s="248"/>
      <c r="AL274" s="248"/>
      <c r="AM274" s="248"/>
      <c r="AN274" s="248"/>
      <c r="AO274" s="248"/>
      <c r="AP274" s="248"/>
      <c r="AQ274" s="248"/>
      <c r="AR274" s="248"/>
      <c r="AS274" s="248"/>
      <c r="AT274" s="248"/>
      <c r="AU274" s="248"/>
      <c r="AV274" s="248"/>
      <c r="AW274" s="248"/>
      <c r="AX274" s="471"/>
      <c r="AY274" s="460"/>
      <c r="AZ274" s="248"/>
      <c r="BA274" s="248"/>
      <c r="BB274" s="248"/>
      <c r="BC274" s="248"/>
      <c r="BD274" s="248"/>
      <c r="BE274" s="248"/>
      <c r="BF274" s="248"/>
      <c r="BG274" s="248"/>
      <c r="BH274" s="248"/>
      <c r="BI274" s="248"/>
      <c r="BJ274" s="248"/>
      <c r="BK274" s="248"/>
      <c r="BL274" s="248"/>
      <c r="BM274" s="248"/>
      <c r="BN274" s="471"/>
    </row>
    <row r="275" spans="2:67" outlineLevel="2">
      <c r="B275" s="55" t="s">
        <v>1135</v>
      </c>
      <c r="C275" s="62">
        <f t="shared" si="215"/>
        <v>0</v>
      </c>
      <c r="D275" s="62">
        <f t="shared" si="216"/>
        <v>0</v>
      </c>
      <c r="E275" s="62">
        <f t="shared" si="217"/>
        <v>0</v>
      </c>
      <c r="F275" s="62">
        <f t="shared" si="218"/>
        <v>0</v>
      </c>
      <c r="G275" s="62">
        <f t="shared" si="219"/>
        <v>0</v>
      </c>
      <c r="H275" s="62">
        <f t="shared" si="220"/>
        <v>0</v>
      </c>
      <c r="I275" s="62">
        <f t="shared" si="221"/>
        <v>0</v>
      </c>
      <c r="J275" s="62">
        <f t="shared" si="222"/>
        <v>0</v>
      </c>
      <c r="K275" s="62">
        <f t="shared" si="223"/>
        <v>0</v>
      </c>
      <c r="L275" s="62">
        <f t="shared" si="224"/>
        <v>0</v>
      </c>
      <c r="M275" s="62">
        <f t="shared" si="225"/>
        <v>0</v>
      </c>
      <c r="N275" s="62">
        <f t="shared" si="226"/>
        <v>0</v>
      </c>
      <c r="O275" s="62">
        <f t="shared" si="227"/>
        <v>0</v>
      </c>
      <c r="P275" s="62">
        <f t="shared" si="228"/>
        <v>0</v>
      </c>
      <c r="Q275" s="62">
        <f t="shared" si="229"/>
        <v>0</v>
      </c>
      <c r="R275" s="450">
        <f t="shared" si="230"/>
        <v>0</v>
      </c>
      <c r="S275" s="461"/>
      <c r="T275" s="247"/>
      <c r="U275" s="247"/>
      <c r="V275" s="247"/>
      <c r="W275" s="247"/>
      <c r="X275" s="247"/>
      <c r="Y275" s="247"/>
      <c r="Z275" s="247"/>
      <c r="AA275" s="247"/>
      <c r="AB275" s="247"/>
      <c r="AC275" s="247"/>
      <c r="AD275" s="247"/>
      <c r="AE275" s="247"/>
      <c r="AF275" s="247"/>
      <c r="AG275" s="247"/>
      <c r="AH275" s="472"/>
      <c r="AI275" s="461"/>
      <c r="AJ275" s="247"/>
      <c r="AK275" s="247"/>
      <c r="AL275" s="247"/>
      <c r="AM275" s="247"/>
      <c r="AN275" s="247"/>
      <c r="AO275" s="247"/>
      <c r="AP275" s="247"/>
      <c r="AQ275" s="247"/>
      <c r="AR275" s="247"/>
      <c r="AS275" s="247"/>
      <c r="AT275" s="247"/>
      <c r="AU275" s="247"/>
      <c r="AV275" s="247"/>
      <c r="AW275" s="247"/>
      <c r="AX275" s="472"/>
      <c r="AY275" s="461"/>
      <c r="AZ275" s="247"/>
      <c r="BA275" s="247"/>
      <c r="BB275" s="247"/>
      <c r="BC275" s="247"/>
      <c r="BD275" s="247"/>
      <c r="BE275" s="247"/>
      <c r="BF275" s="247"/>
      <c r="BG275" s="247"/>
      <c r="BH275" s="247"/>
      <c r="BI275" s="247"/>
      <c r="BJ275" s="247"/>
      <c r="BK275" s="247"/>
      <c r="BL275" s="247"/>
      <c r="BM275" s="247"/>
      <c r="BN275" s="472"/>
    </row>
    <row r="276" spans="2:67" outlineLevel="2">
      <c r="B276" s="53" t="str">
        <f>$B$195&amp;": Ewe Lambs"</f>
        <v>Early: Ewe Lambs</v>
      </c>
      <c r="C276" s="61">
        <f t="shared" si="215"/>
        <v>0</v>
      </c>
      <c r="D276" s="61">
        <f t="shared" si="216"/>
        <v>0</v>
      </c>
      <c r="E276" s="61">
        <f t="shared" si="217"/>
        <v>0</v>
      </c>
      <c r="F276" s="61">
        <f t="shared" si="218"/>
        <v>0</v>
      </c>
      <c r="G276" s="61">
        <f t="shared" si="219"/>
        <v>0</v>
      </c>
      <c r="H276" s="61">
        <f t="shared" si="220"/>
        <v>0</v>
      </c>
      <c r="I276" s="61">
        <f t="shared" si="221"/>
        <v>0</v>
      </c>
      <c r="J276" s="61">
        <f t="shared" si="222"/>
        <v>0</v>
      </c>
      <c r="K276" s="61">
        <f t="shared" si="223"/>
        <v>0</v>
      </c>
      <c r="L276" s="61">
        <f t="shared" si="224"/>
        <v>0</v>
      </c>
      <c r="M276" s="61">
        <f t="shared" si="225"/>
        <v>0</v>
      </c>
      <c r="N276" s="61">
        <f t="shared" si="226"/>
        <v>0</v>
      </c>
      <c r="O276" s="61">
        <f t="shared" si="227"/>
        <v>0</v>
      </c>
      <c r="P276" s="61">
        <f t="shared" si="228"/>
        <v>0</v>
      </c>
      <c r="Q276" s="61">
        <f t="shared" si="229"/>
        <v>0</v>
      </c>
      <c r="R276" s="448">
        <f t="shared" si="230"/>
        <v>0</v>
      </c>
      <c r="S276" s="459"/>
      <c r="T276" s="250"/>
      <c r="U276" s="250"/>
      <c r="V276" s="250"/>
      <c r="W276" s="250"/>
      <c r="X276" s="250"/>
      <c r="Y276" s="250"/>
      <c r="Z276" s="250"/>
      <c r="AA276" s="250"/>
      <c r="AB276" s="250"/>
      <c r="AC276" s="250"/>
      <c r="AD276" s="250"/>
      <c r="AE276" s="250"/>
      <c r="AF276" s="250"/>
      <c r="AG276" s="250"/>
      <c r="AH276" s="470"/>
      <c r="AI276" s="459"/>
      <c r="AJ276" s="250"/>
      <c r="AK276" s="250"/>
      <c r="AL276" s="250"/>
      <c r="AM276" s="250"/>
      <c r="AN276" s="250"/>
      <c r="AO276" s="250"/>
      <c r="AP276" s="250"/>
      <c r="AQ276" s="250"/>
      <c r="AR276" s="250"/>
      <c r="AS276" s="250"/>
      <c r="AT276" s="250"/>
      <c r="AU276" s="250"/>
      <c r="AV276" s="250"/>
      <c r="AW276" s="250"/>
      <c r="AX276" s="470"/>
      <c r="AY276" s="459"/>
      <c r="AZ276" s="250"/>
      <c r="BA276" s="250"/>
      <c r="BB276" s="250"/>
      <c r="BC276" s="250"/>
      <c r="BD276" s="250"/>
      <c r="BE276" s="250"/>
      <c r="BF276" s="250"/>
      <c r="BG276" s="250"/>
      <c r="BH276" s="250"/>
      <c r="BI276" s="250"/>
      <c r="BJ276" s="250"/>
      <c r="BK276" s="250"/>
      <c r="BL276" s="250"/>
      <c r="BM276" s="250"/>
      <c r="BN276" s="470"/>
      <c r="BO276" s="34" t="s">
        <v>1098</v>
      </c>
    </row>
    <row r="277" spans="2:67" outlineLevel="2">
      <c r="B277" s="54" t="s">
        <v>1134</v>
      </c>
      <c r="C277" s="249">
        <f t="shared" si="215"/>
        <v>0</v>
      </c>
      <c r="D277" s="249">
        <f t="shared" si="216"/>
        <v>0</v>
      </c>
      <c r="E277" s="249">
        <f t="shared" si="217"/>
        <v>0</v>
      </c>
      <c r="F277" s="249">
        <f t="shared" si="218"/>
        <v>0</v>
      </c>
      <c r="G277" s="249">
        <f t="shared" si="219"/>
        <v>0</v>
      </c>
      <c r="H277" s="249">
        <f t="shared" si="220"/>
        <v>0</v>
      </c>
      <c r="I277" s="249">
        <f t="shared" si="221"/>
        <v>0</v>
      </c>
      <c r="J277" s="249">
        <f t="shared" si="222"/>
        <v>0</v>
      </c>
      <c r="K277" s="249">
        <f t="shared" si="223"/>
        <v>0</v>
      </c>
      <c r="L277" s="249">
        <f t="shared" si="224"/>
        <v>0</v>
      </c>
      <c r="M277" s="249">
        <f t="shared" si="225"/>
        <v>0</v>
      </c>
      <c r="N277" s="249">
        <f t="shared" si="226"/>
        <v>0</v>
      </c>
      <c r="O277" s="249">
        <f t="shared" si="227"/>
        <v>0</v>
      </c>
      <c r="P277" s="249">
        <f t="shared" si="228"/>
        <v>0</v>
      </c>
      <c r="Q277" s="249">
        <f t="shared" si="229"/>
        <v>0</v>
      </c>
      <c r="R277" s="449">
        <f t="shared" si="230"/>
        <v>0</v>
      </c>
      <c r="S277" s="460"/>
      <c r="T277" s="248"/>
      <c r="U277" s="248"/>
      <c r="V277" s="248"/>
      <c r="W277" s="248"/>
      <c r="X277" s="248"/>
      <c r="Y277" s="248"/>
      <c r="Z277" s="248"/>
      <c r="AA277" s="248"/>
      <c r="AB277" s="248"/>
      <c r="AC277" s="248"/>
      <c r="AD277" s="248"/>
      <c r="AE277" s="248"/>
      <c r="AF277" s="248"/>
      <c r="AG277" s="248"/>
      <c r="AH277" s="471"/>
      <c r="AI277" s="460"/>
      <c r="AJ277" s="248"/>
      <c r="AK277" s="248"/>
      <c r="AL277" s="248"/>
      <c r="AM277" s="248"/>
      <c r="AN277" s="248"/>
      <c r="AO277" s="248"/>
      <c r="AP277" s="248"/>
      <c r="AQ277" s="248"/>
      <c r="AR277" s="248"/>
      <c r="AS277" s="248"/>
      <c r="AT277" s="248"/>
      <c r="AU277" s="248"/>
      <c r="AV277" s="248"/>
      <c r="AW277" s="248"/>
      <c r="AX277" s="471"/>
      <c r="AY277" s="460"/>
      <c r="AZ277" s="248"/>
      <c r="BA277" s="248"/>
      <c r="BB277" s="248"/>
      <c r="BC277" s="248"/>
      <c r="BD277" s="248"/>
      <c r="BE277" s="248"/>
      <c r="BF277" s="248"/>
      <c r="BG277" s="248"/>
      <c r="BH277" s="248"/>
      <c r="BI277" s="248"/>
      <c r="BJ277" s="248"/>
      <c r="BK277" s="248"/>
      <c r="BL277" s="248"/>
      <c r="BM277" s="248"/>
      <c r="BN277" s="471"/>
    </row>
    <row r="278" spans="2:67" outlineLevel="2">
      <c r="B278" s="55" t="s">
        <v>1135</v>
      </c>
      <c r="C278" s="62">
        <f t="shared" si="215"/>
        <v>0</v>
      </c>
      <c r="D278" s="62">
        <f t="shared" si="216"/>
        <v>0</v>
      </c>
      <c r="E278" s="62">
        <f t="shared" si="217"/>
        <v>0</v>
      </c>
      <c r="F278" s="62">
        <f t="shared" si="218"/>
        <v>0</v>
      </c>
      <c r="G278" s="62">
        <f t="shared" si="219"/>
        <v>0</v>
      </c>
      <c r="H278" s="62">
        <f t="shared" si="220"/>
        <v>0</v>
      </c>
      <c r="I278" s="62">
        <f t="shared" si="221"/>
        <v>0</v>
      </c>
      <c r="J278" s="62">
        <f t="shared" si="222"/>
        <v>0</v>
      </c>
      <c r="K278" s="62">
        <f t="shared" si="223"/>
        <v>0</v>
      </c>
      <c r="L278" s="62">
        <f t="shared" si="224"/>
        <v>0</v>
      </c>
      <c r="M278" s="62">
        <f t="shared" si="225"/>
        <v>0</v>
      </c>
      <c r="N278" s="62">
        <f t="shared" si="226"/>
        <v>0</v>
      </c>
      <c r="O278" s="62">
        <f t="shared" si="227"/>
        <v>0</v>
      </c>
      <c r="P278" s="62">
        <f t="shared" si="228"/>
        <v>0</v>
      </c>
      <c r="Q278" s="62">
        <f t="shared" si="229"/>
        <v>0</v>
      </c>
      <c r="R278" s="450">
        <f t="shared" si="230"/>
        <v>0</v>
      </c>
      <c r="S278" s="461"/>
      <c r="T278" s="247"/>
      <c r="U278" s="247"/>
      <c r="V278" s="247"/>
      <c r="W278" s="247"/>
      <c r="X278" s="247"/>
      <c r="Y278" s="247"/>
      <c r="Z278" s="247"/>
      <c r="AA278" s="247"/>
      <c r="AB278" s="247"/>
      <c r="AC278" s="247"/>
      <c r="AD278" s="247"/>
      <c r="AE278" s="247"/>
      <c r="AF278" s="247"/>
      <c r="AG278" s="247"/>
      <c r="AH278" s="472"/>
      <c r="AI278" s="461"/>
      <c r="AJ278" s="247"/>
      <c r="AK278" s="247"/>
      <c r="AL278" s="247"/>
      <c r="AM278" s="247"/>
      <c r="AN278" s="247"/>
      <c r="AO278" s="247"/>
      <c r="AP278" s="247"/>
      <c r="AQ278" s="247"/>
      <c r="AR278" s="247"/>
      <c r="AS278" s="247"/>
      <c r="AT278" s="247"/>
      <c r="AU278" s="247"/>
      <c r="AV278" s="247"/>
      <c r="AW278" s="247"/>
      <c r="AX278" s="472"/>
      <c r="AY278" s="461"/>
      <c r="AZ278" s="247"/>
      <c r="BA278" s="247"/>
      <c r="BB278" s="247"/>
      <c r="BC278" s="247"/>
      <c r="BD278" s="247"/>
      <c r="BE278" s="247"/>
      <c r="BF278" s="247"/>
      <c r="BG278" s="247"/>
      <c r="BH278" s="247"/>
      <c r="BI278" s="247"/>
      <c r="BJ278" s="247"/>
      <c r="BK278" s="247"/>
      <c r="BL278" s="247"/>
      <c r="BM278" s="247"/>
      <c r="BN278" s="472"/>
    </row>
    <row r="279" spans="2:67" outlineLevel="2">
      <c r="B279" s="53" t="str">
        <f>$B$196&amp;": Ewe Lambs"</f>
        <v>Middle: Ewe Lambs</v>
      </c>
      <c r="C279" s="61">
        <f t="shared" si="215"/>
        <v>0</v>
      </c>
      <c r="D279" s="61">
        <f t="shared" si="216"/>
        <v>0</v>
      </c>
      <c r="E279" s="61">
        <f t="shared" si="217"/>
        <v>0</v>
      </c>
      <c r="F279" s="61">
        <f t="shared" si="218"/>
        <v>0</v>
      </c>
      <c r="G279" s="61">
        <f t="shared" si="219"/>
        <v>0</v>
      </c>
      <c r="H279" s="61">
        <f t="shared" si="220"/>
        <v>0</v>
      </c>
      <c r="I279" s="61">
        <f t="shared" si="221"/>
        <v>0</v>
      </c>
      <c r="J279" s="61">
        <f t="shared" si="222"/>
        <v>0</v>
      </c>
      <c r="K279" s="61">
        <f t="shared" si="223"/>
        <v>0</v>
      </c>
      <c r="L279" s="61">
        <f t="shared" si="224"/>
        <v>0</v>
      </c>
      <c r="M279" s="61">
        <f t="shared" si="225"/>
        <v>0</v>
      </c>
      <c r="N279" s="61">
        <f t="shared" si="226"/>
        <v>0</v>
      </c>
      <c r="O279" s="61">
        <f t="shared" si="227"/>
        <v>0</v>
      </c>
      <c r="P279" s="61">
        <f t="shared" si="228"/>
        <v>0</v>
      </c>
      <c r="Q279" s="61">
        <f t="shared" si="229"/>
        <v>0</v>
      </c>
      <c r="R279" s="448">
        <f t="shared" si="230"/>
        <v>0</v>
      </c>
      <c r="S279" s="459"/>
      <c r="T279" s="250"/>
      <c r="U279" s="250"/>
      <c r="V279" s="250"/>
      <c r="W279" s="250"/>
      <c r="X279" s="250"/>
      <c r="Y279" s="250"/>
      <c r="Z279" s="250"/>
      <c r="AA279" s="250"/>
      <c r="AB279" s="250"/>
      <c r="AC279" s="250"/>
      <c r="AD279" s="250"/>
      <c r="AE279" s="250"/>
      <c r="AF279" s="250"/>
      <c r="AG279" s="250"/>
      <c r="AH279" s="470"/>
      <c r="AI279" s="459"/>
      <c r="AJ279" s="250"/>
      <c r="AK279" s="250"/>
      <c r="AL279" s="250"/>
      <c r="AM279" s="250"/>
      <c r="AN279" s="250"/>
      <c r="AO279" s="250"/>
      <c r="AP279" s="250"/>
      <c r="AQ279" s="250"/>
      <c r="AR279" s="250"/>
      <c r="AS279" s="250"/>
      <c r="AT279" s="250"/>
      <c r="AU279" s="250"/>
      <c r="AV279" s="250"/>
      <c r="AW279" s="250"/>
      <c r="AX279" s="470"/>
      <c r="AY279" s="459"/>
      <c r="AZ279" s="250"/>
      <c r="BA279" s="250"/>
      <c r="BB279" s="250"/>
      <c r="BC279" s="250"/>
      <c r="BD279" s="250"/>
      <c r="BE279" s="250"/>
      <c r="BF279" s="250"/>
      <c r="BG279" s="250"/>
      <c r="BH279" s="250"/>
      <c r="BI279" s="250"/>
      <c r="BJ279" s="250"/>
      <c r="BK279" s="250"/>
      <c r="BL279" s="250"/>
      <c r="BM279" s="250"/>
      <c r="BN279" s="470"/>
      <c r="BO279" s="34" t="s">
        <v>1098</v>
      </c>
    </row>
    <row r="280" spans="2:67" outlineLevel="2">
      <c r="B280" s="54" t="s">
        <v>1134</v>
      </c>
      <c r="C280" s="249">
        <f t="shared" si="215"/>
        <v>0</v>
      </c>
      <c r="D280" s="249">
        <f t="shared" si="216"/>
        <v>0</v>
      </c>
      <c r="E280" s="249">
        <f t="shared" si="217"/>
        <v>0</v>
      </c>
      <c r="F280" s="249">
        <f t="shared" si="218"/>
        <v>0</v>
      </c>
      <c r="G280" s="249">
        <f t="shared" si="219"/>
        <v>0</v>
      </c>
      <c r="H280" s="249">
        <f t="shared" si="220"/>
        <v>0</v>
      </c>
      <c r="I280" s="249">
        <f t="shared" si="221"/>
        <v>0</v>
      </c>
      <c r="J280" s="249">
        <f t="shared" si="222"/>
        <v>0</v>
      </c>
      <c r="K280" s="249">
        <f t="shared" si="223"/>
        <v>0</v>
      </c>
      <c r="L280" s="249">
        <f t="shared" si="224"/>
        <v>0</v>
      </c>
      <c r="M280" s="249">
        <f t="shared" si="225"/>
        <v>0</v>
      </c>
      <c r="N280" s="249">
        <f t="shared" si="226"/>
        <v>0</v>
      </c>
      <c r="O280" s="249">
        <f t="shared" si="227"/>
        <v>0</v>
      </c>
      <c r="P280" s="249">
        <f t="shared" si="228"/>
        <v>0</v>
      </c>
      <c r="Q280" s="249">
        <f t="shared" si="229"/>
        <v>0</v>
      </c>
      <c r="R280" s="449">
        <f t="shared" si="230"/>
        <v>0</v>
      </c>
      <c r="S280" s="460"/>
      <c r="T280" s="248"/>
      <c r="U280" s="248"/>
      <c r="V280" s="248"/>
      <c r="W280" s="248"/>
      <c r="X280" s="248"/>
      <c r="Y280" s="248"/>
      <c r="Z280" s="248"/>
      <c r="AA280" s="248"/>
      <c r="AB280" s="248"/>
      <c r="AC280" s="248"/>
      <c r="AD280" s="248"/>
      <c r="AE280" s="248"/>
      <c r="AF280" s="248"/>
      <c r="AG280" s="248"/>
      <c r="AH280" s="471"/>
      <c r="AI280" s="460"/>
      <c r="AJ280" s="248"/>
      <c r="AK280" s="248"/>
      <c r="AL280" s="248"/>
      <c r="AM280" s="248"/>
      <c r="AN280" s="248"/>
      <c r="AO280" s="248"/>
      <c r="AP280" s="248"/>
      <c r="AQ280" s="248"/>
      <c r="AR280" s="248"/>
      <c r="AS280" s="248"/>
      <c r="AT280" s="248"/>
      <c r="AU280" s="248"/>
      <c r="AV280" s="248"/>
      <c r="AW280" s="248"/>
      <c r="AX280" s="471"/>
      <c r="AY280" s="460"/>
      <c r="AZ280" s="248"/>
      <c r="BA280" s="248"/>
      <c r="BB280" s="248"/>
      <c r="BC280" s="248"/>
      <c r="BD280" s="248"/>
      <c r="BE280" s="248"/>
      <c r="BF280" s="248"/>
      <c r="BG280" s="248"/>
      <c r="BH280" s="248"/>
      <c r="BI280" s="248"/>
      <c r="BJ280" s="248"/>
      <c r="BK280" s="248"/>
      <c r="BL280" s="248"/>
      <c r="BM280" s="248"/>
      <c r="BN280" s="471"/>
    </row>
    <row r="281" spans="2:67" outlineLevel="2">
      <c r="B281" s="55" t="s">
        <v>1135</v>
      </c>
      <c r="C281" s="62">
        <f t="shared" si="215"/>
        <v>0</v>
      </c>
      <c r="D281" s="62">
        <f t="shared" si="216"/>
        <v>0</v>
      </c>
      <c r="E281" s="62">
        <f t="shared" si="217"/>
        <v>0</v>
      </c>
      <c r="F281" s="62">
        <f t="shared" si="218"/>
        <v>0</v>
      </c>
      <c r="G281" s="62">
        <f t="shared" si="219"/>
        <v>0</v>
      </c>
      <c r="H281" s="62">
        <f t="shared" si="220"/>
        <v>0</v>
      </c>
      <c r="I281" s="62">
        <f t="shared" si="221"/>
        <v>0</v>
      </c>
      <c r="J281" s="62">
        <f t="shared" si="222"/>
        <v>0</v>
      </c>
      <c r="K281" s="62">
        <f t="shared" si="223"/>
        <v>0</v>
      </c>
      <c r="L281" s="62">
        <f t="shared" si="224"/>
        <v>0</v>
      </c>
      <c r="M281" s="62">
        <f t="shared" si="225"/>
        <v>0</v>
      </c>
      <c r="N281" s="62">
        <f t="shared" si="226"/>
        <v>0</v>
      </c>
      <c r="O281" s="62">
        <f t="shared" si="227"/>
        <v>0</v>
      </c>
      <c r="P281" s="62">
        <f t="shared" si="228"/>
        <v>0</v>
      </c>
      <c r="Q281" s="62">
        <f t="shared" si="229"/>
        <v>0</v>
      </c>
      <c r="R281" s="450">
        <f t="shared" si="230"/>
        <v>0</v>
      </c>
      <c r="S281" s="461"/>
      <c r="T281" s="247"/>
      <c r="U281" s="247"/>
      <c r="V281" s="247"/>
      <c r="W281" s="247"/>
      <c r="X281" s="247"/>
      <c r="Y281" s="247"/>
      <c r="Z281" s="247"/>
      <c r="AA281" s="247"/>
      <c r="AB281" s="247"/>
      <c r="AC281" s="247"/>
      <c r="AD281" s="247"/>
      <c r="AE281" s="247"/>
      <c r="AF281" s="247"/>
      <c r="AG281" s="247"/>
      <c r="AH281" s="472"/>
      <c r="AI281" s="461"/>
      <c r="AJ281" s="247"/>
      <c r="AK281" s="247"/>
      <c r="AL281" s="247"/>
      <c r="AM281" s="247"/>
      <c r="AN281" s="247"/>
      <c r="AO281" s="247"/>
      <c r="AP281" s="247"/>
      <c r="AQ281" s="247"/>
      <c r="AR281" s="247"/>
      <c r="AS281" s="247"/>
      <c r="AT281" s="247"/>
      <c r="AU281" s="247"/>
      <c r="AV281" s="247"/>
      <c r="AW281" s="247"/>
      <c r="AX281" s="472"/>
      <c r="AY281" s="461"/>
      <c r="AZ281" s="247"/>
      <c r="BA281" s="247"/>
      <c r="BB281" s="247"/>
      <c r="BC281" s="247"/>
      <c r="BD281" s="247"/>
      <c r="BE281" s="247"/>
      <c r="BF281" s="247"/>
      <c r="BG281" s="247"/>
      <c r="BH281" s="247"/>
      <c r="BI281" s="247"/>
      <c r="BJ281" s="247"/>
      <c r="BK281" s="247"/>
      <c r="BL281" s="247"/>
      <c r="BM281" s="247"/>
      <c r="BN281" s="472"/>
    </row>
    <row r="282" spans="2:67" outlineLevel="2">
      <c r="B282" s="53" t="str">
        <f>$B$197&amp;": Ewe Lambs"</f>
        <v>Late: Ewe Lambs</v>
      </c>
      <c r="C282" s="61">
        <f t="shared" si="215"/>
        <v>0</v>
      </c>
      <c r="D282" s="61">
        <f t="shared" si="216"/>
        <v>0</v>
      </c>
      <c r="E282" s="61">
        <f t="shared" si="217"/>
        <v>0</v>
      </c>
      <c r="F282" s="61">
        <f t="shared" si="218"/>
        <v>0</v>
      </c>
      <c r="G282" s="61">
        <f t="shared" si="219"/>
        <v>0</v>
      </c>
      <c r="H282" s="61">
        <f t="shared" si="220"/>
        <v>0</v>
      </c>
      <c r="I282" s="61">
        <f t="shared" si="221"/>
        <v>0</v>
      </c>
      <c r="J282" s="61">
        <f t="shared" si="222"/>
        <v>0</v>
      </c>
      <c r="K282" s="61">
        <f t="shared" si="223"/>
        <v>0</v>
      </c>
      <c r="L282" s="61">
        <f t="shared" si="224"/>
        <v>0</v>
      </c>
      <c r="M282" s="61">
        <f t="shared" si="225"/>
        <v>0</v>
      </c>
      <c r="N282" s="61">
        <f t="shared" si="226"/>
        <v>0</v>
      </c>
      <c r="O282" s="61">
        <f t="shared" si="227"/>
        <v>0</v>
      </c>
      <c r="P282" s="61">
        <f t="shared" si="228"/>
        <v>0</v>
      </c>
      <c r="Q282" s="61">
        <f t="shared" si="229"/>
        <v>0</v>
      </c>
      <c r="R282" s="448">
        <f t="shared" si="230"/>
        <v>0</v>
      </c>
      <c r="S282" s="459"/>
      <c r="T282" s="250"/>
      <c r="U282" s="250"/>
      <c r="V282" s="250"/>
      <c r="W282" s="250"/>
      <c r="X282" s="250"/>
      <c r="Y282" s="250"/>
      <c r="Z282" s="250"/>
      <c r="AA282" s="250"/>
      <c r="AB282" s="250"/>
      <c r="AC282" s="250"/>
      <c r="AD282" s="250"/>
      <c r="AE282" s="250"/>
      <c r="AF282" s="250"/>
      <c r="AG282" s="250"/>
      <c r="AH282" s="470"/>
      <c r="AI282" s="459"/>
      <c r="AJ282" s="250"/>
      <c r="AK282" s="250"/>
      <c r="AL282" s="250"/>
      <c r="AM282" s="250"/>
      <c r="AN282" s="250"/>
      <c r="AO282" s="250"/>
      <c r="AP282" s="250"/>
      <c r="AQ282" s="250"/>
      <c r="AR282" s="250"/>
      <c r="AS282" s="250"/>
      <c r="AT282" s="250"/>
      <c r="AU282" s="250"/>
      <c r="AV282" s="250"/>
      <c r="AW282" s="250"/>
      <c r="AX282" s="470"/>
      <c r="AY282" s="459"/>
      <c r="AZ282" s="250"/>
      <c r="BA282" s="250"/>
      <c r="BB282" s="250"/>
      <c r="BC282" s="250"/>
      <c r="BD282" s="250"/>
      <c r="BE282" s="250"/>
      <c r="BF282" s="250"/>
      <c r="BG282" s="250"/>
      <c r="BH282" s="250"/>
      <c r="BI282" s="250"/>
      <c r="BJ282" s="250"/>
      <c r="BK282" s="250"/>
      <c r="BL282" s="250"/>
      <c r="BM282" s="250"/>
      <c r="BN282" s="470"/>
      <c r="BO282" s="34" t="s">
        <v>1098</v>
      </c>
    </row>
    <row r="283" spans="2:67" outlineLevel="2">
      <c r="B283" s="54" t="s">
        <v>1134</v>
      </c>
      <c r="C283" s="249">
        <f t="shared" si="215"/>
        <v>0</v>
      </c>
      <c r="D283" s="249">
        <f t="shared" si="216"/>
        <v>0</v>
      </c>
      <c r="E283" s="249">
        <f t="shared" si="217"/>
        <v>0</v>
      </c>
      <c r="F283" s="249">
        <f t="shared" si="218"/>
        <v>0</v>
      </c>
      <c r="G283" s="249">
        <f t="shared" si="219"/>
        <v>0</v>
      </c>
      <c r="H283" s="249">
        <f t="shared" si="220"/>
        <v>0</v>
      </c>
      <c r="I283" s="249">
        <f t="shared" si="221"/>
        <v>0</v>
      </c>
      <c r="J283" s="249">
        <f t="shared" si="222"/>
        <v>0</v>
      </c>
      <c r="K283" s="249">
        <f t="shared" si="223"/>
        <v>0</v>
      </c>
      <c r="L283" s="249">
        <f t="shared" si="224"/>
        <v>0</v>
      </c>
      <c r="M283" s="249">
        <f t="shared" si="225"/>
        <v>0</v>
      </c>
      <c r="N283" s="249">
        <f t="shared" si="226"/>
        <v>0</v>
      </c>
      <c r="O283" s="249">
        <f t="shared" si="227"/>
        <v>0</v>
      </c>
      <c r="P283" s="249">
        <f t="shared" si="228"/>
        <v>0</v>
      </c>
      <c r="Q283" s="249">
        <f t="shared" si="229"/>
        <v>0</v>
      </c>
      <c r="R283" s="449">
        <f t="shared" si="230"/>
        <v>0</v>
      </c>
      <c r="S283" s="460"/>
      <c r="T283" s="248"/>
      <c r="U283" s="248"/>
      <c r="V283" s="248"/>
      <c r="W283" s="248"/>
      <c r="X283" s="248"/>
      <c r="Y283" s="248"/>
      <c r="Z283" s="248"/>
      <c r="AA283" s="248"/>
      <c r="AB283" s="248"/>
      <c r="AC283" s="248"/>
      <c r="AD283" s="248"/>
      <c r="AE283" s="248"/>
      <c r="AF283" s="248"/>
      <c r="AG283" s="248"/>
      <c r="AH283" s="471"/>
      <c r="AI283" s="460"/>
      <c r="AJ283" s="248"/>
      <c r="AK283" s="248"/>
      <c r="AL283" s="248"/>
      <c r="AM283" s="248"/>
      <c r="AN283" s="248"/>
      <c r="AO283" s="248"/>
      <c r="AP283" s="248"/>
      <c r="AQ283" s="248"/>
      <c r="AR283" s="248"/>
      <c r="AS283" s="248"/>
      <c r="AT283" s="248"/>
      <c r="AU283" s="248"/>
      <c r="AV283" s="248"/>
      <c r="AW283" s="248"/>
      <c r="AX283" s="471"/>
      <c r="AY283" s="460"/>
      <c r="AZ283" s="248"/>
      <c r="BA283" s="248"/>
      <c r="BB283" s="248"/>
      <c r="BC283" s="248"/>
      <c r="BD283" s="248"/>
      <c r="BE283" s="248"/>
      <c r="BF283" s="248"/>
      <c r="BG283" s="248"/>
      <c r="BH283" s="248"/>
      <c r="BI283" s="248"/>
      <c r="BJ283" s="248"/>
      <c r="BK283" s="248"/>
      <c r="BL283" s="248"/>
      <c r="BM283" s="248"/>
      <c r="BN283" s="471"/>
    </row>
    <row r="284" spans="2:67" outlineLevel="2">
      <c r="B284" s="55" t="s">
        <v>1135</v>
      </c>
      <c r="C284" s="62">
        <f t="shared" si="215"/>
        <v>0</v>
      </c>
      <c r="D284" s="62">
        <f t="shared" si="216"/>
        <v>0</v>
      </c>
      <c r="E284" s="62">
        <f t="shared" si="217"/>
        <v>0</v>
      </c>
      <c r="F284" s="62">
        <f t="shared" si="218"/>
        <v>0</v>
      </c>
      <c r="G284" s="62">
        <f t="shared" si="219"/>
        <v>0</v>
      </c>
      <c r="H284" s="62">
        <f t="shared" si="220"/>
        <v>0</v>
      </c>
      <c r="I284" s="62">
        <f t="shared" si="221"/>
        <v>0</v>
      </c>
      <c r="J284" s="62">
        <f t="shared" si="222"/>
        <v>0</v>
      </c>
      <c r="K284" s="62">
        <f t="shared" si="223"/>
        <v>0</v>
      </c>
      <c r="L284" s="62">
        <f t="shared" si="224"/>
        <v>0</v>
      </c>
      <c r="M284" s="62">
        <f t="shared" si="225"/>
        <v>0</v>
      </c>
      <c r="N284" s="62">
        <f t="shared" si="226"/>
        <v>0</v>
      </c>
      <c r="O284" s="62">
        <f t="shared" si="227"/>
        <v>0</v>
      </c>
      <c r="P284" s="62">
        <f t="shared" si="228"/>
        <v>0</v>
      </c>
      <c r="Q284" s="62">
        <f t="shared" si="229"/>
        <v>0</v>
      </c>
      <c r="R284" s="450">
        <f t="shared" si="230"/>
        <v>0</v>
      </c>
      <c r="S284" s="461"/>
      <c r="T284" s="247"/>
      <c r="U284" s="247"/>
      <c r="V284" s="247"/>
      <c r="W284" s="247"/>
      <c r="X284" s="247"/>
      <c r="Y284" s="247"/>
      <c r="Z284" s="247"/>
      <c r="AA284" s="247"/>
      <c r="AB284" s="247"/>
      <c r="AC284" s="247"/>
      <c r="AD284" s="247"/>
      <c r="AE284" s="247"/>
      <c r="AF284" s="247"/>
      <c r="AG284" s="247"/>
      <c r="AH284" s="472"/>
      <c r="AI284" s="461"/>
      <c r="AJ284" s="247"/>
      <c r="AK284" s="247"/>
      <c r="AL284" s="247"/>
      <c r="AM284" s="247"/>
      <c r="AN284" s="247"/>
      <c r="AO284" s="247"/>
      <c r="AP284" s="247"/>
      <c r="AQ284" s="247"/>
      <c r="AR284" s="247"/>
      <c r="AS284" s="247"/>
      <c r="AT284" s="247"/>
      <c r="AU284" s="247"/>
      <c r="AV284" s="247"/>
      <c r="AW284" s="247"/>
      <c r="AX284" s="472"/>
      <c r="AY284" s="461"/>
      <c r="AZ284" s="247"/>
      <c r="BA284" s="247"/>
      <c r="BB284" s="247"/>
      <c r="BC284" s="247"/>
      <c r="BD284" s="247"/>
      <c r="BE284" s="247"/>
      <c r="BF284" s="247"/>
      <c r="BG284" s="247"/>
      <c r="BH284" s="247"/>
      <c r="BI284" s="247"/>
      <c r="BJ284" s="247"/>
      <c r="BK284" s="247"/>
      <c r="BL284" s="247"/>
      <c r="BM284" s="247"/>
      <c r="BN284" s="472"/>
    </row>
    <row r="285" spans="2:67" outlineLevel="2">
      <c r="B285" s="53" t="str">
        <f>$B$198&amp;": Ewe Lambs"</f>
        <v>V. Late: Ewe Lambs</v>
      </c>
      <c r="C285" s="61">
        <f t="shared" ref="C285:C287" si="231">CHOOSE(d.Region,S285,AI285,AY285)</f>
        <v>0</v>
      </c>
      <c r="D285" s="61">
        <f t="shared" ref="D285:D287" si="232">CHOOSE(d.Region,T285,AJ285,AZ285)</f>
        <v>0</v>
      </c>
      <c r="E285" s="61">
        <f t="shared" ref="E285:E287" si="233">CHOOSE(d.Region,U285,AK285,BA285)</f>
        <v>0</v>
      </c>
      <c r="F285" s="61">
        <f t="shared" ref="F285:F287" si="234">CHOOSE(d.Region,V285,AL285,BB285)</f>
        <v>0</v>
      </c>
      <c r="G285" s="61">
        <f t="shared" ref="G285:G287" si="235">CHOOSE(d.Region,W285,AM285,BC285)</f>
        <v>0</v>
      </c>
      <c r="H285" s="61">
        <f t="shared" ref="H285:H287" si="236">CHOOSE(d.Region,X285,AN285,BD285)</f>
        <v>0</v>
      </c>
      <c r="I285" s="61">
        <f t="shared" ref="I285:I287" si="237">CHOOSE(d.Region,Y285,AO285,BE285)</f>
        <v>0</v>
      </c>
      <c r="J285" s="61">
        <f t="shared" ref="J285:J287" si="238">CHOOSE(d.Region,Z285,AP285,BF285)</f>
        <v>0</v>
      </c>
      <c r="K285" s="61">
        <f t="shared" ref="K285:K287" si="239">CHOOSE(d.Region,AA285,AQ285,BG285)</f>
        <v>0</v>
      </c>
      <c r="L285" s="61">
        <f t="shared" ref="L285:L287" si="240">CHOOSE(d.Region,AB285,AR285,BH285)</f>
        <v>0</v>
      </c>
      <c r="M285" s="61">
        <f t="shared" ref="M285:M287" si="241">CHOOSE(d.Region,AC285,AS285,BI285)</f>
        <v>0</v>
      </c>
      <c r="N285" s="61">
        <f t="shared" ref="N285:N287" si="242">CHOOSE(d.Region,AD285,AT285,BJ285)</f>
        <v>0</v>
      </c>
      <c r="O285" s="61">
        <f t="shared" ref="O285:O287" si="243">CHOOSE(d.Region,AE285,AU285,BK285)</f>
        <v>0</v>
      </c>
      <c r="P285" s="61">
        <f t="shared" ref="P285:P287" si="244">CHOOSE(d.Region,AF285,AV285,BL285)</f>
        <v>0</v>
      </c>
      <c r="Q285" s="61">
        <f t="shared" ref="Q285:Q287" si="245">CHOOSE(d.Region,AG285,AW285,BM285)</f>
        <v>0</v>
      </c>
      <c r="R285" s="448">
        <f t="shared" ref="R285:R287" si="246">CHOOSE(d.Region,AH285,AX285,BN285)</f>
        <v>0</v>
      </c>
      <c r="S285" s="459"/>
      <c r="T285" s="250"/>
      <c r="U285" s="250"/>
      <c r="V285" s="250"/>
      <c r="W285" s="250"/>
      <c r="X285" s="250"/>
      <c r="Y285" s="250"/>
      <c r="Z285" s="250"/>
      <c r="AA285" s="250"/>
      <c r="AB285" s="250"/>
      <c r="AC285" s="250"/>
      <c r="AD285" s="250"/>
      <c r="AE285" s="250"/>
      <c r="AF285" s="250"/>
      <c r="AG285" s="250"/>
      <c r="AH285" s="470"/>
      <c r="AI285" s="459"/>
      <c r="AJ285" s="250"/>
      <c r="AK285" s="250"/>
      <c r="AL285" s="250"/>
      <c r="AM285" s="250"/>
      <c r="AN285" s="250"/>
      <c r="AO285" s="250"/>
      <c r="AP285" s="250"/>
      <c r="AQ285" s="250"/>
      <c r="AR285" s="250"/>
      <c r="AS285" s="250"/>
      <c r="AT285" s="250"/>
      <c r="AU285" s="250"/>
      <c r="AV285" s="250"/>
      <c r="AW285" s="250"/>
      <c r="AX285" s="470"/>
      <c r="AY285" s="459"/>
      <c r="AZ285" s="250"/>
      <c r="BA285" s="250"/>
      <c r="BB285" s="250"/>
      <c r="BC285" s="250"/>
      <c r="BD285" s="250"/>
      <c r="BE285" s="250"/>
      <c r="BF285" s="250"/>
      <c r="BG285" s="250"/>
      <c r="BH285" s="250"/>
      <c r="BI285" s="250"/>
      <c r="BJ285" s="250"/>
      <c r="BK285" s="250"/>
      <c r="BL285" s="250"/>
      <c r="BM285" s="250"/>
      <c r="BN285" s="470"/>
      <c r="BO285" s="34" t="s">
        <v>1098</v>
      </c>
    </row>
    <row r="286" spans="2:67" outlineLevel="2">
      <c r="B286" s="54" t="s">
        <v>1134</v>
      </c>
      <c r="C286" s="249">
        <f t="shared" si="231"/>
        <v>0</v>
      </c>
      <c r="D286" s="249">
        <f t="shared" si="232"/>
        <v>0</v>
      </c>
      <c r="E286" s="249">
        <f t="shared" si="233"/>
        <v>0</v>
      </c>
      <c r="F286" s="249">
        <f t="shared" si="234"/>
        <v>0</v>
      </c>
      <c r="G286" s="249">
        <f t="shared" si="235"/>
        <v>0</v>
      </c>
      <c r="H286" s="249">
        <f t="shared" si="236"/>
        <v>0</v>
      </c>
      <c r="I286" s="249">
        <f t="shared" si="237"/>
        <v>0</v>
      </c>
      <c r="J286" s="249">
        <f t="shared" si="238"/>
        <v>0</v>
      </c>
      <c r="K286" s="249">
        <f t="shared" si="239"/>
        <v>0</v>
      </c>
      <c r="L286" s="249">
        <f t="shared" si="240"/>
        <v>0</v>
      </c>
      <c r="M286" s="249">
        <f t="shared" si="241"/>
        <v>0</v>
      </c>
      <c r="N286" s="249">
        <f t="shared" si="242"/>
        <v>0</v>
      </c>
      <c r="O286" s="249">
        <f t="shared" si="243"/>
        <v>0</v>
      </c>
      <c r="P286" s="249">
        <f t="shared" si="244"/>
        <v>0</v>
      </c>
      <c r="Q286" s="249">
        <f t="shared" si="245"/>
        <v>0</v>
      </c>
      <c r="R286" s="449">
        <f t="shared" si="246"/>
        <v>0</v>
      </c>
      <c r="S286" s="460"/>
      <c r="T286" s="248"/>
      <c r="U286" s="248"/>
      <c r="V286" s="248"/>
      <c r="W286" s="248"/>
      <c r="X286" s="248"/>
      <c r="Y286" s="248"/>
      <c r="Z286" s="248"/>
      <c r="AA286" s="248"/>
      <c r="AB286" s="248"/>
      <c r="AC286" s="248"/>
      <c r="AD286" s="248"/>
      <c r="AE286" s="248"/>
      <c r="AF286" s="248"/>
      <c r="AG286" s="248"/>
      <c r="AH286" s="471"/>
      <c r="AI286" s="460"/>
      <c r="AJ286" s="248"/>
      <c r="AK286" s="248"/>
      <c r="AL286" s="248"/>
      <c r="AM286" s="248"/>
      <c r="AN286" s="248"/>
      <c r="AO286" s="248"/>
      <c r="AP286" s="248"/>
      <c r="AQ286" s="248"/>
      <c r="AR286" s="248"/>
      <c r="AS286" s="248"/>
      <c r="AT286" s="248"/>
      <c r="AU286" s="248"/>
      <c r="AV286" s="248"/>
      <c r="AW286" s="248"/>
      <c r="AX286" s="471"/>
      <c r="AY286" s="460"/>
      <c r="AZ286" s="248"/>
      <c r="BA286" s="248"/>
      <c r="BB286" s="248"/>
      <c r="BC286" s="248"/>
      <c r="BD286" s="248"/>
      <c r="BE286" s="248"/>
      <c r="BF286" s="248"/>
      <c r="BG286" s="248"/>
      <c r="BH286" s="248"/>
      <c r="BI286" s="248"/>
      <c r="BJ286" s="248"/>
      <c r="BK286" s="248"/>
      <c r="BL286" s="248"/>
      <c r="BM286" s="248"/>
      <c r="BN286" s="471"/>
    </row>
    <row r="287" spans="2:67" outlineLevel="2">
      <c r="B287" s="55" t="s">
        <v>1135</v>
      </c>
      <c r="C287" s="62">
        <f t="shared" si="231"/>
        <v>0</v>
      </c>
      <c r="D287" s="62">
        <f t="shared" si="232"/>
        <v>0</v>
      </c>
      <c r="E287" s="62">
        <f t="shared" si="233"/>
        <v>0</v>
      </c>
      <c r="F287" s="62">
        <f t="shared" si="234"/>
        <v>0</v>
      </c>
      <c r="G287" s="62">
        <f t="shared" si="235"/>
        <v>0</v>
      </c>
      <c r="H287" s="62">
        <f t="shared" si="236"/>
        <v>0</v>
      </c>
      <c r="I287" s="62">
        <f t="shared" si="237"/>
        <v>0</v>
      </c>
      <c r="J287" s="62">
        <f t="shared" si="238"/>
        <v>0</v>
      </c>
      <c r="K287" s="62">
        <f t="shared" si="239"/>
        <v>0</v>
      </c>
      <c r="L287" s="62">
        <f t="shared" si="240"/>
        <v>0</v>
      </c>
      <c r="M287" s="62">
        <f t="shared" si="241"/>
        <v>0</v>
      </c>
      <c r="N287" s="62">
        <f t="shared" si="242"/>
        <v>0</v>
      </c>
      <c r="O287" s="62">
        <f t="shared" si="243"/>
        <v>0</v>
      </c>
      <c r="P287" s="62">
        <f t="shared" si="244"/>
        <v>0</v>
      </c>
      <c r="Q287" s="62">
        <f t="shared" si="245"/>
        <v>0</v>
      </c>
      <c r="R287" s="450">
        <f t="shared" si="246"/>
        <v>0</v>
      </c>
      <c r="S287" s="461"/>
      <c r="T287" s="247"/>
      <c r="U287" s="247"/>
      <c r="V287" s="247"/>
      <c r="W287" s="247"/>
      <c r="X287" s="247"/>
      <c r="Y287" s="247"/>
      <c r="Z287" s="247"/>
      <c r="AA287" s="247"/>
      <c r="AB287" s="247"/>
      <c r="AC287" s="247"/>
      <c r="AD287" s="247"/>
      <c r="AE287" s="247"/>
      <c r="AF287" s="247"/>
      <c r="AG287" s="247"/>
      <c r="AH287" s="472"/>
      <c r="AI287" s="461"/>
      <c r="AJ287" s="247"/>
      <c r="AK287" s="247"/>
      <c r="AL287" s="247"/>
      <c r="AM287" s="247"/>
      <c r="AN287" s="247"/>
      <c r="AO287" s="247"/>
      <c r="AP287" s="247"/>
      <c r="AQ287" s="247"/>
      <c r="AR287" s="247"/>
      <c r="AS287" s="247"/>
      <c r="AT287" s="247"/>
      <c r="AU287" s="247"/>
      <c r="AV287" s="247"/>
      <c r="AW287" s="247"/>
      <c r="AX287" s="472"/>
      <c r="AY287" s="461"/>
      <c r="AZ287" s="247"/>
      <c r="BA287" s="247"/>
      <c r="BB287" s="247"/>
      <c r="BC287" s="247"/>
      <c r="BD287" s="247"/>
      <c r="BE287" s="247"/>
      <c r="BF287" s="247"/>
      <c r="BG287" s="247"/>
      <c r="BH287" s="247"/>
      <c r="BI287" s="247"/>
      <c r="BJ287" s="247"/>
      <c r="BK287" s="247"/>
      <c r="BL287" s="247"/>
      <c r="BM287" s="247"/>
      <c r="BN287" s="472"/>
    </row>
    <row r="288" spans="2:67" outlineLevel="2">
      <c r="B288" s="53" t="str">
        <f>$B$199&amp;": Ewe Lambs"</f>
        <v>7mo with 0% mated: Ewe Lambs</v>
      </c>
      <c r="C288" s="61">
        <f t="shared" si="215"/>
        <v>0</v>
      </c>
      <c r="D288" s="61">
        <f t="shared" si="216"/>
        <v>0</v>
      </c>
      <c r="E288" s="61">
        <f t="shared" si="217"/>
        <v>0</v>
      </c>
      <c r="F288" s="61">
        <f t="shared" si="218"/>
        <v>0</v>
      </c>
      <c r="G288" s="61">
        <f t="shared" si="219"/>
        <v>0</v>
      </c>
      <c r="H288" s="61">
        <f t="shared" si="220"/>
        <v>0</v>
      </c>
      <c r="I288" s="61">
        <f t="shared" si="221"/>
        <v>0</v>
      </c>
      <c r="J288" s="61">
        <f t="shared" si="222"/>
        <v>0</v>
      </c>
      <c r="K288" s="61">
        <f t="shared" si="223"/>
        <v>0</v>
      </c>
      <c r="L288" s="61">
        <f t="shared" si="224"/>
        <v>0</v>
      </c>
      <c r="M288" s="61">
        <f t="shared" si="225"/>
        <v>0</v>
      </c>
      <c r="N288" s="61">
        <f t="shared" si="226"/>
        <v>0</v>
      </c>
      <c r="O288" s="61">
        <f t="shared" si="227"/>
        <v>0</v>
      </c>
      <c r="P288" s="61">
        <f t="shared" si="228"/>
        <v>0</v>
      </c>
      <c r="Q288" s="61">
        <f t="shared" si="229"/>
        <v>0</v>
      </c>
      <c r="R288" s="448">
        <f t="shared" si="230"/>
        <v>0</v>
      </c>
      <c r="S288" s="362">
        <f>S273</f>
        <v>0</v>
      </c>
      <c r="T288" s="362">
        <f t="shared" ref="T288:BN288" si="247">T273</f>
        <v>0</v>
      </c>
      <c r="U288" s="362">
        <f t="shared" si="247"/>
        <v>0</v>
      </c>
      <c r="V288" s="362">
        <f t="shared" si="247"/>
        <v>0</v>
      </c>
      <c r="W288" s="362">
        <f t="shared" si="247"/>
        <v>0</v>
      </c>
      <c r="X288" s="362">
        <f t="shared" si="247"/>
        <v>0</v>
      </c>
      <c r="Y288" s="362">
        <f t="shared" si="247"/>
        <v>0</v>
      </c>
      <c r="Z288" s="362">
        <f t="shared" si="247"/>
        <v>0</v>
      </c>
      <c r="AA288" s="362">
        <f t="shared" si="247"/>
        <v>0</v>
      </c>
      <c r="AB288" s="362">
        <f t="shared" si="247"/>
        <v>0</v>
      </c>
      <c r="AC288" s="362">
        <f t="shared" si="247"/>
        <v>0</v>
      </c>
      <c r="AD288" s="362">
        <f t="shared" si="247"/>
        <v>0</v>
      </c>
      <c r="AE288" s="362">
        <f t="shared" si="247"/>
        <v>0</v>
      </c>
      <c r="AF288" s="362">
        <f t="shared" si="247"/>
        <v>0</v>
      </c>
      <c r="AG288" s="362">
        <f t="shared" si="247"/>
        <v>0</v>
      </c>
      <c r="AH288" s="362">
        <f t="shared" si="247"/>
        <v>0</v>
      </c>
      <c r="AI288" s="362">
        <f t="shared" si="247"/>
        <v>0</v>
      </c>
      <c r="AJ288" s="362">
        <f t="shared" si="247"/>
        <v>0</v>
      </c>
      <c r="AK288" s="362">
        <f t="shared" si="247"/>
        <v>0</v>
      </c>
      <c r="AL288" s="362">
        <f t="shared" si="247"/>
        <v>0</v>
      </c>
      <c r="AM288" s="362">
        <f t="shared" si="247"/>
        <v>0</v>
      </c>
      <c r="AN288" s="362">
        <f t="shared" si="247"/>
        <v>0</v>
      </c>
      <c r="AO288" s="362">
        <f t="shared" si="247"/>
        <v>0</v>
      </c>
      <c r="AP288" s="362">
        <f t="shared" si="247"/>
        <v>0</v>
      </c>
      <c r="AQ288" s="362">
        <f t="shared" si="247"/>
        <v>0</v>
      </c>
      <c r="AR288" s="362">
        <f t="shared" si="247"/>
        <v>0</v>
      </c>
      <c r="AS288" s="362">
        <f t="shared" si="247"/>
        <v>0</v>
      </c>
      <c r="AT288" s="362">
        <f t="shared" si="247"/>
        <v>0</v>
      </c>
      <c r="AU288" s="362">
        <f t="shared" si="247"/>
        <v>0</v>
      </c>
      <c r="AV288" s="362">
        <f t="shared" si="247"/>
        <v>0</v>
      </c>
      <c r="AW288" s="362">
        <f t="shared" si="247"/>
        <v>0</v>
      </c>
      <c r="AX288" s="362">
        <f t="shared" si="247"/>
        <v>0</v>
      </c>
      <c r="AY288" s="362">
        <f t="shared" si="247"/>
        <v>0</v>
      </c>
      <c r="AZ288" s="362">
        <f t="shared" si="247"/>
        <v>0</v>
      </c>
      <c r="BA288" s="362">
        <f t="shared" si="247"/>
        <v>0</v>
      </c>
      <c r="BB288" s="362">
        <f t="shared" si="247"/>
        <v>0</v>
      </c>
      <c r="BC288" s="362">
        <f t="shared" si="247"/>
        <v>0</v>
      </c>
      <c r="BD288" s="362">
        <f t="shared" si="247"/>
        <v>0</v>
      </c>
      <c r="BE288" s="362">
        <f t="shared" si="247"/>
        <v>0</v>
      </c>
      <c r="BF288" s="362">
        <f t="shared" si="247"/>
        <v>0</v>
      </c>
      <c r="BG288" s="362">
        <f t="shared" si="247"/>
        <v>0</v>
      </c>
      <c r="BH288" s="362">
        <f t="shared" si="247"/>
        <v>0</v>
      </c>
      <c r="BI288" s="362">
        <f t="shared" si="247"/>
        <v>0</v>
      </c>
      <c r="BJ288" s="362">
        <f t="shared" si="247"/>
        <v>0</v>
      </c>
      <c r="BK288" s="362">
        <f t="shared" si="247"/>
        <v>0</v>
      </c>
      <c r="BL288" s="362">
        <f t="shared" si="247"/>
        <v>0</v>
      </c>
      <c r="BM288" s="362">
        <f t="shared" si="247"/>
        <v>0</v>
      </c>
      <c r="BN288" s="362">
        <f t="shared" si="247"/>
        <v>0</v>
      </c>
      <c r="BO288" s="34" t="s">
        <v>1098</v>
      </c>
    </row>
    <row r="289" spans="2:67" outlineLevel="2">
      <c r="B289" s="54" t="s">
        <v>1134</v>
      </c>
      <c r="C289" s="249">
        <f t="shared" si="215"/>
        <v>0</v>
      </c>
      <c r="D289" s="249">
        <f t="shared" si="216"/>
        <v>0</v>
      </c>
      <c r="E289" s="249">
        <f t="shared" si="217"/>
        <v>0</v>
      </c>
      <c r="F289" s="249">
        <f t="shared" si="218"/>
        <v>0</v>
      </c>
      <c r="G289" s="249">
        <f t="shared" si="219"/>
        <v>0</v>
      </c>
      <c r="H289" s="249">
        <f t="shared" si="220"/>
        <v>0</v>
      </c>
      <c r="I289" s="249">
        <f t="shared" si="221"/>
        <v>0</v>
      </c>
      <c r="J289" s="249">
        <f t="shared" si="222"/>
        <v>0</v>
      </c>
      <c r="K289" s="249">
        <f t="shared" si="223"/>
        <v>0</v>
      </c>
      <c r="L289" s="249">
        <f t="shared" si="224"/>
        <v>0</v>
      </c>
      <c r="M289" s="249">
        <f t="shared" si="225"/>
        <v>0</v>
      </c>
      <c r="N289" s="249">
        <f t="shared" si="226"/>
        <v>0</v>
      </c>
      <c r="O289" s="249">
        <f t="shared" si="227"/>
        <v>0</v>
      </c>
      <c r="P289" s="249">
        <f t="shared" si="228"/>
        <v>0</v>
      </c>
      <c r="Q289" s="249">
        <f t="shared" si="229"/>
        <v>0</v>
      </c>
      <c r="R289" s="449">
        <f t="shared" si="230"/>
        <v>0</v>
      </c>
      <c r="S289" s="362">
        <f t="shared" ref="S289:BN289" si="248">S274</f>
        <v>0</v>
      </c>
      <c r="T289" s="362">
        <f t="shared" si="248"/>
        <v>0</v>
      </c>
      <c r="U289" s="362">
        <f t="shared" si="248"/>
        <v>0</v>
      </c>
      <c r="V289" s="362">
        <f t="shared" si="248"/>
        <v>0</v>
      </c>
      <c r="W289" s="362">
        <f t="shared" si="248"/>
        <v>0</v>
      </c>
      <c r="X289" s="362">
        <f t="shared" si="248"/>
        <v>0</v>
      </c>
      <c r="Y289" s="362">
        <f t="shared" si="248"/>
        <v>0</v>
      </c>
      <c r="Z289" s="362">
        <f t="shared" si="248"/>
        <v>0</v>
      </c>
      <c r="AA289" s="362">
        <f t="shared" si="248"/>
        <v>0</v>
      </c>
      <c r="AB289" s="362">
        <f t="shared" si="248"/>
        <v>0</v>
      </c>
      <c r="AC289" s="362">
        <f t="shared" si="248"/>
        <v>0</v>
      </c>
      <c r="AD289" s="362">
        <f t="shared" si="248"/>
        <v>0</v>
      </c>
      <c r="AE289" s="362">
        <f t="shared" si="248"/>
        <v>0</v>
      </c>
      <c r="AF289" s="362">
        <f t="shared" si="248"/>
        <v>0</v>
      </c>
      <c r="AG289" s="362">
        <f t="shared" si="248"/>
        <v>0</v>
      </c>
      <c r="AH289" s="362">
        <f t="shared" si="248"/>
        <v>0</v>
      </c>
      <c r="AI289" s="362">
        <f t="shared" si="248"/>
        <v>0</v>
      </c>
      <c r="AJ289" s="362">
        <f t="shared" si="248"/>
        <v>0</v>
      </c>
      <c r="AK289" s="362">
        <f t="shared" si="248"/>
        <v>0</v>
      </c>
      <c r="AL289" s="362">
        <f t="shared" si="248"/>
        <v>0</v>
      </c>
      <c r="AM289" s="362">
        <f t="shared" si="248"/>
        <v>0</v>
      </c>
      <c r="AN289" s="362">
        <f t="shared" si="248"/>
        <v>0</v>
      </c>
      <c r="AO289" s="362">
        <f t="shared" si="248"/>
        <v>0</v>
      </c>
      <c r="AP289" s="362">
        <f t="shared" si="248"/>
        <v>0</v>
      </c>
      <c r="AQ289" s="362">
        <f t="shared" si="248"/>
        <v>0</v>
      </c>
      <c r="AR289" s="362">
        <f t="shared" si="248"/>
        <v>0</v>
      </c>
      <c r="AS289" s="362">
        <f t="shared" si="248"/>
        <v>0</v>
      </c>
      <c r="AT289" s="362">
        <f t="shared" si="248"/>
        <v>0</v>
      </c>
      <c r="AU289" s="362">
        <f t="shared" si="248"/>
        <v>0</v>
      </c>
      <c r="AV289" s="362">
        <f t="shared" si="248"/>
        <v>0</v>
      </c>
      <c r="AW289" s="362">
        <f t="shared" si="248"/>
        <v>0</v>
      </c>
      <c r="AX289" s="362">
        <f t="shared" si="248"/>
        <v>0</v>
      </c>
      <c r="AY289" s="362">
        <f t="shared" si="248"/>
        <v>0</v>
      </c>
      <c r="AZ289" s="362">
        <f t="shared" si="248"/>
        <v>0</v>
      </c>
      <c r="BA289" s="362">
        <f t="shared" si="248"/>
        <v>0</v>
      </c>
      <c r="BB289" s="362">
        <f t="shared" si="248"/>
        <v>0</v>
      </c>
      <c r="BC289" s="362">
        <f t="shared" si="248"/>
        <v>0</v>
      </c>
      <c r="BD289" s="362">
        <f t="shared" si="248"/>
        <v>0</v>
      </c>
      <c r="BE289" s="362">
        <f t="shared" si="248"/>
        <v>0</v>
      </c>
      <c r="BF289" s="362">
        <f t="shared" si="248"/>
        <v>0</v>
      </c>
      <c r="BG289" s="362">
        <f t="shared" si="248"/>
        <v>0</v>
      </c>
      <c r="BH289" s="362">
        <f t="shared" si="248"/>
        <v>0</v>
      </c>
      <c r="BI289" s="362">
        <f t="shared" si="248"/>
        <v>0</v>
      </c>
      <c r="BJ289" s="362">
        <f t="shared" si="248"/>
        <v>0</v>
      </c>
      <c r="BK289" s="362">
        <f t="shared" si="248"/>
        <v>0</v>
      </c>
      <c r="BL289" s="362">
        <f t="shared" si="248"/>
        <v>0</v>
      </c>
      <c r="BM289" s="362">
        <f t="shared" si="248"/>
        <v>0</v>
      </c>
      <c r="BN289" s="362">
        <f t="shared" si="248"/>
        <v>0</v>
      </c>
    </row>
    <row r="290" spans="2:67" outlineLevel="2">
      <c r="B290" s="55" t="s">
        <v>1135</v>
      </c>
      <c r="C290" s="62">
        <f t="shared" si="215"/>
        <v>0</v>
      </c>
      <c r="D290" s="62">
        <f t="shared" si="216"/>
        <v>0</v>
      </c>
      <c r="E290" s="62">
        <f t="shared" si="217"/>
        <v>0</v>
      </c>
      <c r="F290" s="62">
        <f t="shared" si="218"/>
        <v>0</v>
      </c>
      <c r="G290" s="62">
        <f t="shared" si="219"/>
        <v>0</v>
      </c>
      <c r="H290" s="62">
        <f t="shared" si="220"/>
        <v>0</v>
      </c>
      <c r="I290" s="62">
        <f t="shared" si="221"/>
        <v>0</v>
      </c>
      <c r="J290" s="62">
        <f t="shared" si="222"/>
        <v>0</v>
      </c>
      <c r="K290" s="62">
        <f t="shared" si="223"/>
        <v>0</v>
      </c>
      <c r="L290" s="62">
        <f t="shared" si="224"/>
        <v>0</v>
      </c>
      <c r="M290" s="62">
        <f t="shared" si="225"/>
        <v>0</v>
      </c>
      <c r="N290" s="62">
        <f t="shared" si="226"/>
        <v>0</v>
      </c>
      <c r="O290" s="62">
        <f t="shared" si="227"/>
        <v>0</v>
      </c>
      <c r="P290" s="62">
        <f t="shared" si="228"/>
        <v>0</v>
      </c>
      <c r="Q290" s="62">
        <f t="shared" si="229"/>
        <v>0</v>
      </c>
      <c r="R290" s="450">
        <f t="shared" si="230"/>
        <v>0</v>
      </c>
      <c r="S290" s="362">
        <f t="shared" ref="S290:BN290" si="249">S275</f>
        <v>0</v>
      </c>
      <c r="T290" s="362">
        <f t="shared" si="249"/>
        <v>0</v>
      </c>
      <c r="U290" s="362">
        <f t="shared" si="249"/>
        <v>0</v>
      </c>
      <c r="V290" s="362">
        <f t="shared" si="249"/>
        <v>0</v>
      </c>
      <c r="W290" s="362">
        <f t="shared" si="249"/>
        <v>0</v>
      </c>
      <c r="X290" s="362">
        <f t="shared" si="249"/>
        <v>0</v>
      </c>
      <c r="Y290" s="362">
        <f t="shared" si="249"/>
        <v>0</v>
      </c>
      <c r="Z290" s="362">
        <f t="shared" si="249"/>
        <v>0</v>
      </c>
      <c r="AA290" s="362">
        <f t="shared" si="249"/>
        <v>0</v>
      </c>
      <c r="AB290" s="362">
        <f t="shared" si="249"/>
        <v>0</v>
      </c>
      <c r="AC290" s="362">
        <f t="shared" si="249"/>
        <v>0</v>
      </c>
      <c r="AD290" s="362">
        <f t="shared" si="249"/>
        <v>0</v>
      </c>
      <c r="AE290" s="362">
        <f t="shared" si="249"/>
        <v>0</v>
      </c>
      <c r="AF290" s="362">
        <f t="shared" si="249"/>
        <v>0</v>
      </c>
      <c r="AG290" s="362">
        <f t="shared" si="249"/>
        <v>0</v>
      </c>
      <c r="AH290" s="362">
        <f t="shared" si="249"/>
        <v>0</v>
      </c>
      <c r="AI290" s="362">
        <f t="shared" si="249"/>
        <v>0</v>
      </c>
      <c r="AJ290" s="362">
        <f t="shared" si="249"/>
        <v>0</v>
      </c>
      <c r="AK290" s="362">
        <f t="shared" si="249"/>
        <v>0</v>
      </c>
      <c r="AL290" s="362">
        <f t="shared" si="249"/>
        <v>0</v>
      </c>
      <c r="AM290" s="362">
        <f t="shared" si="249"/>
        <v>0</v>
      </c>
      <c r="AN290" s="362">
        <f t="shared" si="249"/>
        <v>0</v>
      </c>
      <c r="AO290" s="362">
        <f t="shared" si="249"/>
        <v>0</v>
      </c>
      <c r="AP290" s="362">
        <f t="shared" si="249"/>
        <v>0</v>
      </c>
      <c r="AQ290" s="362">
        <f t="shared" si="249"/>
        <v>0</v>
      </c>
      <c r="AR290" s="362">
        <f t="shared" si="249"/>
        <v>0</v>
      </c>
      <c r="AS290" s="362">
        <f t="shared" si="249"/>
        <v>0</v>
      </c>
      <c r="AT290" s="362">
        <f t="shared" si="249"/>
        <v>0</v>
      </c>
      <c r="AU290" s="362">
        <f t="shared" si="249"/>
        <v>0</v>
      </c>
      <c r="AV290" s="362">
        <f t="shared" si="249"/>
        <v>0</v>
      </c>
      <c r="AW290" s="362">
        <f t="shared" si="249"/>
        <v>0</v>
      </c>
      <c r="AX290" s="362">
        <f t="shared" si="249"/>
        <v>0</v>
      </c>
      <c r="AY290" s="362">
        <f t="shared" si="249"/>
        <v>0</v>
      </c>
      <c r="AZ290" s="362">
        <f t="shared" si="249"/>
        <v>0</v>
      </c>
      <c r="BA290" s="362">
        <f t="shared" si="249"/>
        <v>0</v>
      </c>
      <c r="BB290" s="362">
        <f t="shared" si="249"/>
        <v>0</v>
      </c>
      <c r="BC290" s="362">
        <f t="shared" si="249"/>
        <v>0</v>
      </c>
      <c r="BD290" s="362">
        <f t="shared" si="249"/>
        <v>0</v>
      </c>
      <c r="BE290" s="362">
        <f t="shared" si="249"/>
        <v>0</v>
      </c>
      <c r="BF290" s="362">
        <f t="shared" si="249"/>
        <v>0</v>
      </c>
      <c r="BG290" s="362">
        <f t="shared" si="249"/>
        <v>0</v>
      </c>
      <c r="BH290" s="362">
        <f t="shared" si="249"/>
        <v>0</v>
      </c>
      <c r="BI290" s="362">
        <f t="shared" si="249"/>
        <v>0</v>
      </c>
      <c r="BJ290" s="362">
        <f t="shared" si="249"/>
        <v>0</v>
      </c>
      <c r="BK290" s="362">
        <f t="shared" si="249"/>
        <v>0</v>
      </c>
      <c r="BL290" s="362">
        <f t="shared" si="249"/>
        <v>0</v>
      </c>
      <c r="BM290" s="362">
        <f t="shared" si="249"/>
        <v>0</v>
      </c>
      <c r="BN290" s="362">
        <f t="shared" si="249"/>
        <v>0</v>
      </c>
    </row>
    <row r="291" spans="2:67" ht="24.75" outlineLevel="1">
      <c r="B291" s="53" t="str">
        <f>"Grazing Intensity 2
"&amp;$B$194&amp;": Ewe Lambs"</f>
        <v>Grazing Intensity 2
Standard (7mo): Ewe Lambs</v>
      </c>
      <c r="C291" s="61">
        <f>CHOOSE(d.Region,S291,AI291,AY291)</f>
        <v>91</v>
      </c>
      <c r="D291" s="61">
        <f>CHOOSE(d.Region,T291,AJ291,AZ291)</f>
        <v>97</v>
      </c>
      <c r="E291" s="61">
        <f>CHOOSE(d.Region,U291,AK291,BA291)</f>
        <v>98</v>
      </c>
      <c r="F291" s="61">
        <f>CHOOSE(d.Region,V291,AL291,BB291)</f>
        <v>97</v>
      </c>
      <c r="G291" s="61">
        <f t="shared" si="219"/>
        <v>93</v>
      </c>
      <c r="H291" s="61">
        <f t="shared" si="220"/>
        <v>95</v>
      </c>
      <c r="I291" s="61">
        <f t="shared" si="221"/>
        <v>94</v>
      </c>
      <c r="J291" s="61">
        <f t="shared" si="222"/>
        <v>95</v>
      </c>
      <c r="K291" s="61">
        <f t="shared" si="223"/>
        <v>0</v>
      </c>
      <c r="L291" s="61">
        <f t="shared" si="224"/>
        <v>0</v>
      </c>
      <c r="M291" s="61">
        <f t="shared" si="225"/>
        <v>0</v>
      </c>
      <c r="N291" s="61">
        <f t="shared" si="226"/>
        <v>0</v>
      </c>
      <c r="O291" s="61">
        <f t="shared" si="227"/>
        <v>94</v>
      </c>
      <c r="P291" s="61">
        <f t="shared" si="228"/>
        <v>91</v>
      </c>
      <c r="Q291" s="61">
        <f t="shared" si="229"/>
        <v>94</v>
      </c>
      <c r="R291" s="448">
        <f t="shared" si="230"/>
        <v>94</v>
      </c>
      <c r="S291" s="459">
        <v>98</v>
      </c>
      <c r="T291" s="250">
        <v>98</v>
      </c>
      <c r="U291" s="250">
        <v>98</v>
      </c>
      <c r="V291" s="250">
        <v>98</v>
      </c>
      <c r="W291" s="250">
        <v>98</v>
      </c>
      <c r="X291" s="250">
        <v>98</v>
      </c>
      <c r="Y291" s="250">
        <v>92</v>
      </c>
      <c r="Z291" s="250">
        <v>92</v>
      </c>
      <c r="AA291" s="250"/>
      <c r="AB291" s="250"/>
      <c r="AC291" s="250"/>
      <c r="AD291" s="250"/>
      <c r="AE291" s="250">
        <v>92</v>
      </c>
      <c r="AF291" s="250">
        <v>90</v>
      </c>
      <c r="AG291" s="250">
        <v>90</v>
      </c>
      <c r="AH291" s="470">
        <v>94</v>
      </c>
      <c r="AI291" s="459">
        <v>91</v>
      </c>
      <c r="AJ291" s="250">
        <v>97</v>
      </c>
      <c r="AK291" s="250">
        <v>98</v>
      </c>
      <c r="AL291" s="250">
        <v>97</v>
      </c>
      <c r="AM291" s="250">
        <v>93</v>
      </c>
      <c r="AN291" s="250">
        <v>95</v>
      </c>
      <c r="AO291" s="250">
        <v>94</v>
      </c>
      <c r="AP291" s="250">
        <v>95</v>
      </c>
      <c r="AQ291" s="250"/>
      <c r="AR291" s="250"/>
      <c r="AS291" s="250"/>
      <c r="AT291" s="250"/>
      <c r="AU291" s="250">
        <v>94</v>
      </c>
      <c r="AV291" s="250">
        <v>91</v>
      </c>
      <c r="AW291" s="250">
        <v>94</v>
      </c>
      <c r="AX291" s="470">
        <v>94</v>
      </c>
      <c r="AY291" s="459">
        <v>92</v>
      </c>
      <c r="AZ291" s="250">
        <v>93</v>
      </c>
      <c r="BA291" s="250">
        <v>98</v>
      </c>
      <c r="BB291" s="250">
        <v>98</v>
      </c>
      <c r="BC291" s="250">
        <v>95</v>
      </c>
      <c r="BD291" s="250">
        <v>98</v>
      </c>
      <c r="BE291" s="250">
        <v>94</v>
      </c>
      <c r="BF291" s="250">
        <v>95</v>
      </c>
      <c r="BG291" s="250"/>
      <c r="BH291" s="250"/>
      <c r="BI291" s="250"/>
      <c r="BJ291" s="250"/>
      <c r="BK291" s="250">
        <v>91</v>
      </c>
      <c r="BL291" s="250">
        <v>94</v>
      </c>
      <c r="BM291" s="250">
        <v>94</v>
      </c>
      <c r="BN291" s="470">
        <v>95</v>
      </c>
      <c r="BO291" s="34" t="s">
        <v>1098</v>
      </c>
    </row>
    <row r="292" spans="2:67" outlineLevel="1">
      <c r="B292" s="54" t="s">
        <v>1134</v>
      </c>
      <c r="C292" s="249">
        <f t="shared" si="215"/>
        <v>94</v>
      </c>
      <c r="D292" s="249">
        <f t="shared" si="216"/>
        <v>98</v>
      </c>
      <c r="E292" s="249">
        <f t="shared" si="217"/>
        <v>95</v>
      </c>
      <c r="F292" s="249">
        <f t="shared" si="218"/>
        <v>98</v>
      </c>
      <c r="G292" s="249">
        <f t="shared" si="219"/>
        <v>94</v>
      </c>
      <c r="H292" s="249">
        <f t="shared" si="220"/>
        <v>97</v>
      </c>
      <c r="I292" s="249">
        <f t="shared" si="221"/>
        <v>95</v>
      </c>
      <c r="J292" s="249">
        <f t="shared" si="222"/>
        <v>95</v>
      </c>
      <c r="K292" s="249">
        <f t="shared" si="223"/>
        <v>0</v>
      </c>
      <c r="L292" s="249">
        <f t="shared" si="224"/>
        <v>0</v>
      </c>
      <c r="M292" s="249">
        <f t="shared" si="225"/>
        <v>0</v>
      </c>
      <c r="N292" s="249">
        <f t="shared" si="226"/>
        <v>0</v>
      </c>
      <c r="O292" s="249">
        <f t="shared" si="227"/>
        <v>95</v>
      </c>
      <c r="P292" s="249">
        <f t="shared" si="228"/>
        <v>95</v>
      </c>
      <c r="Q292" s="249">
        <f t="shared" si="229"/>
        <v>94</v>
      </c>
      <c r="R292" s="449">
        <f t="shared" si="230"/>
        <v>94</v>
      </c>
      <c r="S292" s="460">
        <v>97</v>
      </c>
      <c r="T292" s="248">
        <v>98</v>
      </c>
      <c r="U292" s="248">
        <v>94</v>
      </c>
      <c r="V292" s="248">
        <v>94</v>
      </c>
      <c r="W292" s="248">
        <v>94</v>
      </c>
      <c r="X292" s="248">
        <v>94</v>
      </c>
      <c r="Y292" s="248">
        <v>94</v>
      </c>
      <c r="Z292" s="248">
        <v>97</v>
      </c>
      <c r="AA292" s="248"/>
      <c r="AB292" s="248"/>
      <c r="AC292" s="248"/>
      <c r="AD292" s="248"/>
      <c r="AE292" s="248">
        <v>92</v>
      </c>
      <c r="AF292" s="248">
        <v>91</v>
      </c>
      <c r="AG292" s="248">
        <v>91</v>
      </c>
      <c r="AH292" s="471">
        <v>90</v>
      </c>
      <c r="AI292" s="460">
        <v>94</v>
      </c>
      <c r="AJ292" s="248">
        <v>98</v>
      </c>
      <c r="AK292" s="248">
        <v>95</v>
      </c>
      <c r="AL292" s="248">
        <v>98</v>
      </c>
      <c r="AM292" s="248">
        <v>94</v>
      </c>
      <c r="AN292" s="248">
        <v>97</v>
      </c>
      <c r="AO292" s="248">
        <v>95</v>
      </c>
      <c r="AP292" s="248">
        <v>95</v>
      </c>
      <c r="AQ292" s="248"/>
      <c r="AR292" s="248"/>
      <c r="AS292" s="248"/>
      <c r="AT292" s="248"/>
      <c r="AU292" s="248">
        <v>95</v>
      </c>
      <c r="AV292" s="248">
        <v>95</v>
      </c>
      <c r="AW292" s="248">
        <v>94</v>
      </c>
      <c r="AX292" s="471">
        <v>94</v>
      </c>
      <c r="AY292" s="460">
        <v>95</v>
      </c>
      <c r="AZ292" s="248">
        <v>96</v>
      </c>
      <c r="BA292" s="248">
        <v>98</v>
      </c>
      <c r="BB292" s="248">
        <v>98</v>
      </c>
      <c r="BC292" s="248">
        <v>98</v>
      </c>
      <c r="BD292" s="248">
        <v>98</v>
      </c>
      <c r="BE292" s="248">
        <v>95</v>
      </c>
      <c r="BF292" s="248">
        <v>98</v>
      </c>
      <c r="BG292" s="248"/>
      <c r="BH292" s="248"/>
      <c r="BI292" s="248"/>
      <c r="BJ292" s="248"/>
      <c r="BK292" s="248">
        <v>94</v>
      </c>
      <c r="BL292" s="248">
        <v>91</v>
      </c>
      <c r="BM292" s="248">
        <v>94</v>
      </c>
      <c r="BN292" s="471">
        <v>97</v>
      </c>
    </row>
    <row r="293" spans="2:67" outlineLevel="1">
      <c r="B293" s="55" t="s">
        <v>1135</v>
      </c>
      <c r="C293" s="62">
        <f t="shared" si="215"/>
        <v>98</v>
      </c>
      <c r="D293" s="62">
        <f t="shared" si="216"/>
        <v>98</v>
      </c>
      <c r="E293" s="62">
        <f t="shared" si="217"/>
        <v>95</v>
      </c>
      <c r="F293" s="62">
        <f t="shared" si="218"/>
        <v>95</v>
      </c>
      <c r="G293" s="62">
        <f t="shared" si="219"/>
        <v>94</v>
      </c>
      <c r="H293" s="62">
        <f t="shared" si="220"/>
        <v>98</v>
      </c>
      <c r="I293" s="62">
        <f t="shared" si="221"/>
        <v>94</v>
      </c>
      <c r="J293" s="62">
        <f t="shared" si="222"/>
        <v>97</v>
      </c>
      <c r="K293" s="62">
        <f t="shared" si="223"/>
        <v>0</v>
      </c>
      <c r="L293" s="62">
        <f t="shared" si="224"/>
        <v>0</v>
      </c>
      <c r="M293" s="62">
        <f t="shared" si="225"/>
        <v>0</v>
      </c>
      <c r="N293" s="62">
        <f t="shared" si="226"/>
        <v>0</v>
      </c>
      <c r="O293" s="62">
        <f t="shared" si="227"/>
        <v>95</v>
      </c>
      <c r="P293" s="62">
        <f t="shared" si="228"/>
        <v>95</v>
      </c>
      <c r="Q293" s="62">
        <f t="shared" si="229"/>
        <v>94</v>
      </c>
      <c r="R293" s="450">
        <f t="shared" si="230"/>
        <v>94</v>
      </c>
      <c r="S293" s="461">
        <v>97</v>
      </c>
      <c r="T293" s="247">
        <v>98</v>
      </c>
      <c r="U293" s="247">
        <v>94</v>
      </c>
      <c r="V293" s="247">
        <v>98</v>
      </c>
      <c r="W293" s="247">
        <v>94</v>
      </c>
      <c r="X293" s="247">
        <v>94</v>
      </c>
      <c r="Y293" s="247">
        <v>94</v>
      </c>
      <c r="Z293" s="247">
        <v>98</v>
      </c>
      <c r="AA293" s="247"/>
      <c r="AB293" s="247"/>
      <c r="AC293" s="247"/>
      <c r="AD293" s="247"/>
      <c r="AE293" s="247">
        <v>92</v>
      </c>
      <c r="AF293" s="247">
        <v>91</v>
      </c>
      <c r="AG293" s="247">
        <v>91</v>
      </c>
      <c r="AH293" s="472">
        <v>94</v>
      </c>
      <c r="AI293" s="461">
        <v>98</v>
      </c>
      <c r="AJ293" s="247">
        <v>98</v>
      </c>
      <c r="AK293" s="247">
        <v>95</v>
      </c>
      <c r="AL293" s="247">
        <v>95</v>
      </c>
      <c r="AM293" s="247">
        <v>94</v>
      </c>
      <c r="AN293" s="247">
        <v>98</v>
      </c>
      <c r="AO293" s="247">
        <v>94</v>
      </c>
      <c r="AP293" s="247">
        <v>97</v>
      </c>
      <c r="AQ293" s="247"/>
      <c r="AR293" s="247"/>
      <c r="AS293" s="247"/>
      <c r="AT293" s="247"/>
      <c r="AU293" s="247">
        <v>95</v>
      </c>
      <c r="AV293" s="247">
        <v>95</v>
      </c>
      <c r="AW293" s="247">
        <v>94</v>
      </c>
      <c r="AX293" s="472">
        <v>94</v>
      </c>
      <c r="AY293" s="461">
        <v>98</v>
      </c>
      <c r="AZ293" s="247">
        <v>98</v>
      </c>
      <c r="BA293" s="247">
        <v>98</v>
      </c>
      <c r="BB293" s="247">
        <v>98</v>
      </c>
      <c r="BC293" s="247">
        <v>97</v>
      </c>
      <c r="BD293" s="247">
        <v>97</v>
      </c>
      <c r="BE293" s="247">
        <v>98</v>
      </c>
      <c r="BF293" s="247">
        <v>98</v>
      </c>
      <c r="BG293" s="247"/>
      <c r="BH293" s="247"/>
      <c r="BI293" s="247"/>
      <c r="BJ293" s="247"/>
      <c r="BK293" s="247">
        <v>94</v>
      </c>
      <c r="BL293" s="247">
        <v>94</v>
      </c>
      <c r="BM293" s="247">
        <v>94</v>
      </c>
      <c r="BN293" s="472">
        <v>95</v>
      </c>
    </row>
    <row r="294" spans="2:67" outlineLevel="1">
      <c r="B294" s="53" t="str">
        <f t="shared" ref="B294" si="250">$B$195&amp;": Ewe Lambs"</f>
        <v>Early: Ewe Lambs</v>
      </c>
      <c r="C294" s="61">
        <f t="shared" si="215"/>
        <v>90</v>
      </c>
      <c r="D294" s="61">
        <f t="shared" si="216"/>
        <v>97</v>
      </c>
      <c r="E294" s="61">
        <f t="shared" si="217"/>
        <v>98</v>
      </c>
      <c r="F294" s="61">
        <f t="shared" si="218"/>
        <v>95</v>
      </c>
      <c r="G294" s="61">
        <f t="shared" si="219"/>
        <v>95</v>
      </c>
      <c r="H294" s="61">
        <f t="shared" si="220"/>
        <v>98</v>
      </c>
      <c r="I294" s="61">
        <f t="shared" si="221"/>
        <v>94</v>
      </c>
      <c r="J294" s="61">
        <f t="shared" si="222"/>
        <v>95</v>
      </c>
      <c r="K294" s="61">
        <f t="shared" si="223"/>
        <v>0</v>
      </c>
      <c r="L294" s="61">
        <f t="shared" si="224"/>
        <v>0</v>
      </c>
      <c r="M294" s="61">
        <f t="shared" si="225"/>
        <v>0</v>
      </c>
      <c r="N294" s="61">
        <f t="shared" si="226"/>
        <v>0</v>
      </c>
      <c r="O294" s="61">
        <f t="shared" si="227"/>
        <v>95</v>
      </c>
      <c r="P294" s="61">
        <f t="shared" si="228"/>
        <v>91</v>
      </c>
      <c r="Q294" s="61">
        <f t="shared" si="229"/>
        <v>94</v>
      </c>
      <c r="R294" s="448">
        <f t="shared" si="230"/>
        <v>91</v>
      </c>
      <c r="S294" s="459">
        <v>98</v>
      </c>
      <c r="T294" s="250">
        <v>95</v>
      </c>
      <c r="U294" s="250">
        <v>98</v>
      </c>
      <c r="V294" s="250">
        <v>95</v>
      </c>
      <c r="W294" s="250">
        <v>98</v>
      </c>
      <c r="X294" s="250">
        <v>97</v>
      </c>
      <c r="Y294" s="250">
        <v>95</v>
      </c>
      <c r="Z294" s="250">
        <v>95</v>
      </c>
      <c r="AA294" s="250"/>
      <c r="AB294" s="250"/>
      <c r="AC294" s="250"/>
      <c r="AD294" s="250"/>
      <c r="AE294" s="250">
        <v>91</v>
      </c>
      <c r="AF294" s="250">
        <v>90</v>
      </c>
      <c r="AG294" s="250">
        <v>94</v>
      </c>
      <c r="AH294" s="470">
        <v>93</v>
      </c>
      <c r="AI294" s="459">
        <v>90</v>
      </c>
      <c r="AJ294" s="250">
        <v>97</v>
      </c>
      <c r="AK294" s="250">
        <v>98</v>
      </c>
      <c r="AL294" s="250">
        <v>95</v>
      </c>
      <c r="AM294" s="250">
        <v>95</v>
      </c>
      <c r="AN294" s="250">
        <v>98</v>
      </c>
      <c r="AO294" s="250">
        <v>94</v>
      </c>
      <c r="AP294" s="250">
        <v>95</v>
      </c>
      <c r="AQ294" s="250"/>
      <c r="AR294" s="250"/>
      <c r="AS294" s="250"/>
      <c r="AT294" s="250"/>
      <c r="AU294" s="250">
        <v>95</v>
      </c>
      <c r="AV294" s="250">
        <v>91</v>
      </c>
      <c r="AW294" s="250">
        <v>94</v>
      </c>
      <c r="AX294" s="470">
        <v>91</v>
      </c>
      <c r="AY294" s="459">
        <v>98</v>
      </c>
      <c r="AZ294" s="250">
        <v>97</v>
      </c>
      <c r="BA294" s="250">
        <v>98</v>
      </c>
      <c r="BB294" s="250">
        <v>98</v>
      </c>
      <c r="BC294" s="250">
        <v>95</v>
      </c>
      <c r="BD294" s="250">
        <v>95</v>
      </c>
      <c r="BE294" s="250">
        <v>95</v>
      </c>
      <c r="BF294" s="250">
        <v>92</v>
      </c>
      <c r="BG294" s="250"/>
      <c r="BH294" s="250"/>
      <c r="BI294" s="250"/>
      <c r="BJ294" s="250"/>
      <c r="BK294" s="250">
        <v>92</v>
      </c>
      <c r="BL294" s="250">
        <v>94</v>
      </c>
      <c r="BM294" s="250">
        <v>95</v>
      </c>
      <c r="BN294" s="470">
        <v>94</v>
      </c>
      <c r="BO294" s="34" t="s">
        <v>1098</v>
      </c>
    </row>
    <row r="295" spans="2:67" outlineLevel="1">
      <c r="B295" s="54" t="s">
        <v>1134</v>
      </c>
      <c r="C295" s="249">
        <f t="shared" si="215"/>
        <v>94</v>
      </c>
      <c r="D295" s="249">
        <f t="shared" si="216"/>
        <v>98</v>
      </c>
      <c r="E295" s="249">
        <f t="shared" si="217"/>
        <v>98</v>
      </c>
      <c r="F295" s="249">
        <f t="shared" si="218"/>
        <v>98</v>
      </c>
      <c r="G295" s="249">
        <f t="shared" si="219"/>
        <v>97</v>
      </c>
      <c r="H295" s="249">
        <f t="shared" si="220"/>
        <v>97</v>
      </c>
      <c r="I295" s="249">
        <f t="shared" si="221"/>
        <v>97</v>
      </c>
      <c r="J295" s="249">
        <f t="shared" si="222"/>
        <v>95</v>
      </c>
      <c r="K295" s="249">
        <f t="shared" si="223"/>
        <v>0</v>
      </c>
      <c r="L295" s="249">
        <f t="shared" si="224"/>
        <v>0</v>
      </c>
      <c r="M295" s="249">
        <f t="shared" si="225"/>
        <v>0</v>
      </c>
      <c r="N295" s="249">
        <f t="shared" si="226"/>
        <v>0</v>
      </c>
      <c r="O295" s="249">
        <f t="shared" si="227"/>
        <v>95</v>
      </c>
      <c r="P295" s="249">
        <f t="shared" si="228"/>
        <v>95</v>
      </c>
      <c r="Q295" s="249">
        <f t="shared" si="229"/>
        <v>94</v>
      </c>
      <c r="R295" s="449">
        <f t="shared" si="230"/>
        <v>97</v>
      </c>
      <c r="S295" s="460">
        <v>97</v>
      </c>
      <c r="T295" s="248">
        <v>98</v>
      </c>
      <c r="U295" s="248">
        <v>95</v>
      </c>
      <c r="V295" s="248">
        <v>94</v>
      </c>
      <c r="W295" s="248">
        <v>97</v>
      </c>
      <c r="X295" s="248">
        <v>91</v>
      </c>
      <c r="Y295" s="248">
        <v>94</v>
      </c>
      <c r="Z295" s="248">
        <v>97</v>
      </c>
      <c r="AA295" s="248"/>
      <c r="AB295" s="248"/>
      <c r="AC295" s="248"/>
      <c r="AD295" s="248"/>
      <c r="AE295" s="248">
        <v>92</v>
      </c>
      <c r="AF295" s="248">
        <v>91</v>
      </c>
      <c r="AG295" s="248">
        <v>94</v>
      </c>
      <c r="AH295" s="471">
        <v>94</v>
      </c>
      <c r="AI295" s="460">
        <v>94</v>
      </c>
      <c r="AJ295" s="248">
        <v>98</v>
      </c>
      <c r="AK295" s="248">
        <v>98</v>
      </c>
      <c r="AL295" s="248">
        <v>98</v>
      </c>
      <c r="AM295" s="248">
        <v>97</v>
      </c>
      <c r="AN295" s="248">
        <v>97</v>
      </c>
      <c r="AO295" s="248">
        <v>97</v>
      </c>
      <c r="AP295" s="248">
        <v>95</v>
      </c>
      <c r="AQ295" s="248"/>
      <c r="AR295" s="248"/>
      <c r="AS295" s="248"/>
      <c r="AT295" s="248"/>
      <c r="AU295" s="248">
        <v>95</v>
      </c>
      <c r="AV295" s="248">
        <v>95</v>
      </c>
      <c r="AW295" s="248">
        <v>94</v>
      </c>
      <c r="AX295" s="471">
        <v>97</v>
      </c>
      <c r="AY295" s="460">
        <v>95</v>
      </c>
      <c r="AZ295" s="248">
        <v>96</v>
      </c>
      <c r="BA295" s="248">
        <v>98</v>
      </c>
      <c r="BB295" s="248">
        <v>98</v>
      </c>
      <c r="BC295" s="248">
        <v>98</v>
      </c>
      <c r="BD295" s="248">
        <v>98</v>
      </c>
      <c r="BE295" s="248">
        <v>95</v>
      </c>
      <c r="BF295" s="248">
        <v>98</v>
      </c>
      <c r="BG295" s="248"/>
      <c r="BH295" s="248"/>
      <c r="BI295" s="248"/>
      <c r="BJ295" s="248"/>
      <c r="BK295" s="248">
        <v>91</v>
      </c>
      <c r="BL295" s="248">
        <v>91</v>
      </c>
      <c r="BM295" s="248">
        <v>97</v>
      </c>
      <c r="BN295" s="471">
        <v>91</v>
      </c>
    </row>
    <row r="296" spans="2:67" outlineLevel="1">
      <c r="B296" s="55" t="s">
        <v>1135</v>
      </c>
      <c r="C296" s="62">
        <f>CHOOSE(d.Region,S296,AI296,AY296)</f>
        <v>98</v>
      </c>
      <c r="D296" s="62">
        <f>CHOOSE(d.Region,T296,AJ296,AZ296)</f>
        <v>98</v>
      </c>
      <c r="E296" s="62">
        <f>CHOOSE(d.Region,U296,AK296,BA296)</f>
        <v>98</v>
      </c>
      <c r="F296" s="62">
        <f>CHOOSE(d.Region,V296,AL296,BB296)</f>
        <v>98</v>
      </c>
      <c r="G296" s="62">
        <f>CHOOSE(d.Region,W296,AM296,BC296)</f>
        <v>98</v>
      </c>
      <c r="H296" s="62">
        <f t="shared" si="220"/>
        <v>97</v>
      </c>
      <c r="I296" s="62">
        <f t="shared" si="221"/>
        <v>94</v>
      </c>
      <c r="J296" s="62">
        <f t="shared" si="222"/>
        <v>98</v>
      </c>
      <c r="K296" s="62">
        <f t="shared" si="223"/>
        <v>0</v>
      </c>
      <c r="L296" s="62">
        <f t="shared" si="224"/>
        <v>0</v>
      </c>
      <c r="M296" s="62">
        <f t="shared" si="225"/>
        <v>0</v>
      </c>
      <c r="N296" s="62">
        <f t="shared" si="226"/>
        <v>0</v>
      </c>
      <c r="O296" s="62">
        <f t="shared" si="227"/>
        <v>95</v>
      </c>
      <c r="P296" s="62">
        <f t="shared" si="228"/>
        <v>95</v>
      </c>
      <c r="Q296" s="62">
        <f t="shared" si="229"/>
        <v>94</v>
      </c>
      <c r="R296" s="450">
        <f t="shared" si="230"/>
        <v>91</v>
      </c>
      <c r="S296" s="461">
        <v>97</v>
      </c>
      <c r="T296" s="247">
        <v>98</v>
      </c>
      <c r="U296" s="247">
        <v>94</v>
      </c>
      <c r="V296" s="247">
        <v>97</v>
      </c>
      <c r="W296" s="247">
        <v>94</v>
      </c>
      <c r="X296" s="247">
        <v>94</v>
      </c>
      <c r="Y296" s="247">
        <v>94</v>
      </c>
      <c r="Z296" s="247">
        <v>94</v>
      </c>
      <c r="AA296" s="247"/>
      <c r="AB296" s="247"/>
      <c r="AC296" s="247"/>
      <c r="AD296" s="247"/>
      <c r="AE296" s="247">
        <v>92</v>
      </c>
      <c r="AF296" s="247">
        <v>93</v>
      </c>
      <c r="AG296" s="247">
        <v>94</v>
      </c>
      <c r="AH296" s="472">
        <v>93</v>
      </c>
      <c r="AI296" s="461">
        <v>98</v>
      </c>
      <c r="AJ296" s="247">
        <v>98</v>
      </c>
      <c r="AK296" s="247">
        <v>98</v>
      </c>
      <c r="AL296" s="247">
        <v>98</v>
      </c>
      <c r="AM296" s="247">
        <v>98</v>
      </c>
      <c r="AN296" s="247">
        <v>97</v>
      </c>
      <c r="AO296" s="247">
        <v>94</v>
      </c>
      <c r="AP296" s="247">
        <v>98</v>
      </c>
      <c r="AQ296" s="247"/>
      <c r="AR296" s="247"/>
      <c r="AS296" s="247"/>
      <c r="AT296" s="247"/>
      <c r="AU296" s="247">
        <v>95</v>
      </c>
      <c r="AV296" s="247">
        <v>95</v>
      </c>
      <c r="AW296" s="247">
        <v>94</v>
      </c>
      <c r="AX296" s="472">
        <v>91</v>
      </c>
      <c r="AY296" s="461">
        <v>98</v>
      </c>
      <c r="AZ296" s="247">
        <v>98</v>
      </c>
      <c r="BA296" s="247">
        <v>98</v>
      </c>
      <c r="BB296" s="247">
        <v>95</v>
      </c>
      <c r="BC296" s="247">
        <v>95</v>
      </c>
      <c r="BD296" s="247">
        <v>98</v>
      </c>
      <c r="BE296" s="247">
        <v>98</v>
      </c>
      <c r="BF296" s="247">
        <v>98</v>
      </c>
      <c r="BG296" s="247"/>
      <c r="BH296" s="247"/>
      <c r="BI296" s="247"/>
      <c r="BJ296" s="247"/>
      <c r="BK296" s="247">
        <v>94</v>
      </c>
      <c r="BL296" s="247">
        <v>94</v>
      </c>
      <c r="BM296" s="247">
        <v>92</v>
      </c>
      <c r="BN296" s="472">
        <v>94</v>
      </c>
    </row>
    <row r="297" spans="2:67" outlineLevel="1">
      <c r="B297" s="53" t="str">
        <f t="shared" ref="B297" si="251">$B$196&amp;": Ewe Lambs"</f>
        <v>Middle: Ewe Lambs</v>
      </c>
      <c r="C297" s="61">
        <f t="shared" si="215"/>
        <v>91</v>
      </c>
      <c r="D297" s="61">
        <f t="shared" si="216"/>
        <v>98</v>
      </c>
      <c r="E297" s="61">
        <f t="shared" si="217"/>
        <v>90</v>
      </c>
      <c r="F297" s="61">
        <f t="shared" si="218"/>
        <v>97</v>
      </c>
      <c r="G297" s="61">
        <f t="shared" si="219"/>
        <v>95</v>
      </c>
      <c r="H297" s="61">
        <f t="shared" si="220"/>
        <v>98</v>
      </c>
      <c r="I297" s="61">
        <f t="shared" si="221"/>
        <v>91</v>
      </c>
      <c r="J297" s="61">
        <f t="shared" si="222"/>
        <v>91</v>
      </c>
      <c r="K297" s="61">
        <f t="shared" si="223"/>
        <v>0</v>
      </c>
      <c r="L297" s="61">
        <f t="shared" si="224"/>
        <v>0</v>
      </c>
      <c r="M297" s="61">
        <f t="shared" si="225"/>
        <v>0</v>
      </c>
      <c r="N297" s="61">
        <f t="shared" si="226"/>
        <v>0</v>
      </c>
      <c r="O297" s="61">
        <f t="shared" si="227"/>
        <v>95</v>
      </c>
      <c r="P297" s="61">
        <f t="shared" si="228"/>
        <v>94</v>
      </c>
      <c r="Q297" s="61">
        <f t="shared" si="229"/>
        <v>94</v>
      </c>
      <c r="R297" s="448">
        <f t="shared" si="230"/>
        <v>94</v>
      </c>
      <c r="S297" s="459">
        <v>98</v>
      </c>
      <c r="T297" s="250">
        <v>98</v>
      </c>
      <c r="U297" s="250">
        <v>95</v>
      </c>
      <c r="V297" s="250">
        <v>95</v>
      </c>
      <c r="W297" s="250">
        <v>95</v>
      </c>
      <c r="X297" s="250">
        <v>91</v>
      </c>
      <c r="Y297" s="250">
        <v>90</v>
      </c>
      <c r="Z297" s="250">
        <v>95</v>
      </c>
      <c r="AA297" s="250"/>
      <c r="AB297" s="250"/>
      <c r="AC297" s="250"/>
      <c r="AD297" s="250"/>
      <c r="AE297" s="250">
        <v>94</v>
      </c>
      <c r="AF297" s="250">
        <v>91</v>
      </c>
      <c r="AG297" s="250">
        <v>94</v>
      </c>
      <c r="AH297" s="470">
        <v>94</v>
      </c>
      <c r="AI297" s="459">
        <v>91</v>
      </c>
      <c r="AJ297" s="250">
        <v>98</v>
      </c>
      <c r="AK297" s="250">
        <v>90</v>
      </c>
      <c r="AL297" s="250">
        <v>97</v>
      </c>
      <c r="AM297" s="250">
        <v>95</v>
      </c>
      <c r="AN297" s="250">
        <v>98</v>
      </c>
      <c r="AO297" s="250">
        <v>91</v>
      </c>
      <c r="AP297" s="250">
        <v>91</v>
      </c>
      <c r="AQ297" s="250"/>
      <c r="AR297" s="250"/>
      <c r="AS297" s="250"/>
      <c r="AT297" s="250"/>
      <c r="AU297" s="250">
        <v>95</v>
      </c>
      <c r="AV297" s="250">
        <v>94</v>
      </c>
      <c r="AW297" s="250">
        <v>94</v>
      </c>
      <c r="AX297" s="470">
        <v>94</v>
      </c>
      <c r="AY297" s="459">
        <v>97</v>
      </c>
      <c r="AZ297" s="250">
        <v>96</v>
      </c>
      <c r="BA297" s="250">
        <v>98</v>
      </c>
      <c r="BB297" s="250">
        <v>98</v>
      </c>
      <c r="BC297" s="250">
        <v>98</v>
      </c>
      <c r="BD297" s="250">
        <v>94</v>
      </c>
      <c r="BE297" s="250">
        <v>98</v>
      </c>
      <c r="BF297" s="250">
        <v>91</v>
      </c>
      <c r="BG297" s="250"/>
      <c r="BH297" s="250"/>
      <c r="BI297" s="250"/>
      <c r="BJ297" s="250"/>
      <c r="BK297" s="250">
        <v>91</v>
      </c>
      <c r="BL297" s="250">
        <v>94</v>
      </c>
      <c r="BM297" s="250">
        <v>94</v>
      </c>
      <c r="BN297" s="470">
        <v>94</v>
      </c>
      <c r="BO297" s="34" t="s">
        <v>1098</v>
      </c>
    </row>
    <row r="298" spans="2:67" outlineLevel="1">
      <c r="B298" s="54" t="s">
        <v>1134</v>
      </c>
      <c r="C298" s="249">
        <f t="shared" si="215"/>
        <v>94</v>
      </c>
      <c r="D298" s="249">
        <f t="shared" si="216"/>
        <v>97</v>
      </c>
      <c r="E298" s="249">
        <f t="shared" si="217"/>
        <v>93</v>
      </c>
      <c r="F298" s="249">
        <f t="shared" si="218"/>
        <v>98</v>
      </c>
      <c r="G298" s="249">
        <f t="shared" si="219"/>
        <v>97</v>
      </c>
      <c r="H298" s="249">
        <f t="shared" si="220"/>
        <v>97</v>
      </c>
      <c r="I298" s="249">
        <f t="shared" si="221"/>
        <v>91</v>
      </c>
      <c r="J298" s="249">
        <f t="shared" si="222"/>
        <v>95</v>
      </c>
      <c r="K298" s="249">
        <f t="shared" si="223"/>
        <v>0</v>
      </c>
      <c r="L298" s="249">
        <f t="shared" si="224"/>
        <v>0</v>
      </c>
      <c r="M298" s="249">
        <f t="shared" si="225"/>
        <v>0</v>
      </c>
      <c r="N298" s="249">
        <f t="shared" si="226"/>
        <v>0</v>
      </c>
      <c r="O298" s="249">
        <f t="shared" si="227"/>
        <v>95</v>
      </c>
      <c r="P298" s="249">
        <f t="shared" si="228"/>
        <v>95</v>
      </c>
      <c r="Q298" s="249">
        <f t="shared" si="229"/>
        <v>94</v>
      </c>
      <c r="R298" s="449">
        <f t="shared" si="230"/>
        <v>94</v>
      </c>
      <c r="S298" s="460">
        <v>97</v>
      </c>
      <c r="T298" s="248">
        <v>97</v>
      </c>
      <c r="U298" s="248">
        <v>94</v>
      </c>
      <c r="V298" s="248">
        <v>95</v>
      </c>
      <c r="W298" s="248">
        <v>94</v>
      </c>
      <c r="X298" s="248">
        <v>94</v>
      </c>
      <c r="Y298" s="248">
        <v>92</v>
      </c>
      <c r="Z298" s="248">
        <v>97</v>
      </c>
      <c r="AA298" s="248"/>
      <c r="AB298" s="248"/>
      <c r="AC298" s="248"/>
      <c r="AD298" s="248"/>
      <c r="AE298" s="248">
        <v>95</v>
      </c>
      <c r="AF298" s="248">
        <v>93</v>
      </c>
      <c r="AG298" s="248">
        <v>90</v>
      </c>
      <c r="AH298" s="471">
        <v>93</v>
      </c>
      <c r="AI298" s="460">
        <v>94</v>
      </c>
      <c r="AJ298" s="248">
        <v>97</v>
      </c>
      <c r="AK298" s="248">
        <v>93</v>
      </c>
      <c r="AL298" s="248">
        <v>98</v>
      </c>
      <c r="AM298" s="248">
        <v>97</v>
      </c>
      <c r="AN298" s="248">
        <v>97</v>
      </c>
      <c r="AO298" s="248">
        <v>91</v>
      </c>
      <c r="AP298" s="248">
        <v>95</v>
      </c>
      <c r="AQ298" s="248"/>
      <c r="AR298" s="248"/>
      <c r="AS298" s="248"/>
      <c r="AT298" s="248"/>
      <c r="AU298" s="248">
        <v>95</v>
      </c>
      <c r="AV298" s="248">
        <v>95</v>
      </c>
      <c r="AW298" s="248">
        <v>94</v>
      </c>
      <c r="AX298" s="471">
        <v>94</v>
      </c>
      <c r="AY298" s="460">
        <v>98</v>
      </c>
      <c r="AZ298" s="248">
        <v>97</v>
      </c>
      <c r="BA298" s="248">
        <v>98</v>
      </c>
      <c r="BB298" s="248">
        <v>95</v>
      </c>
      <c r="BC298" s="248">
        <v>98</v>
      </c>
      <c r="BD298" s="248">
        <v>97</v>
      </c>
      <c r="BE298" s="248">
        <v>98</v>
      </c>
      <c r="BF298" s="248">
        <v>98</v>
      </c>
      <c r="BG298" s="248"/>
      <c r="BH298" s="248"/>
      <c r="BI298" s="248"/>
      <c r="BJ298" s="248"/>
      <c r="BK298" s="248">
        <v>94</v>
      </c>
      <c r="BL298" s="248">
        <v>93</v>
      </c>
      <c r="BM298" s="248">
        <v>94</v>
      </c>
      <c r="BN298" s="471">
        <v>94</v>
      </c>
    </row>
    <row r="299" spans="2:67" outlineLevel="1">
      <c r="B299" s="55" t="s">
        <v>1135</v>
      </c>
      <c r="C299" s="62">
        <f t="shared" si="215"/>
        <v>94</v>
      </c>
      <c r="D299" s="62">
        <f t="shared" si="216"/>
        <v>95</v>
      </c>
      <c r="E299" s="62">
        <f t="shared" si="217"/>
        <v>94</v>
      </c>
      <c r="F299" s="62">
        <f t="shared" si="218"/>
        <v>98</v>
      </c>
      <c r="G299" s="62">
        <f t="shared" si="219"/>
        <v>95</v>
      </c>
      <c r="H299" s="62">
        <f t="shared" si="220"/>
        <v>98</v>
      </c>
      <c r="I299" s="62">
        <f t="shared" si="221"/>
        <v>94</v>
      </c>
      <c r="J299" s="62">
        <f t="shared" si="222"/>
        <v>98</v>
      </c>
      <c r="K299" s="62">
        <f t="shared" si="223"/>
        <v>0</v>
      </c>
      <c r="L299" s="62">
        <f t="shared" si="224"/>
        <v>0</v>
      </c>
      <c r="M299" s="62">
        <f t="shared" si="225"/>
        <v>0</v>
      </c>
      <c r="N299" s="62">
        <f t="shared" si="226"/>
        <v>0</v>
      </c>
      <c r="O299" s="62">
        <f t="shared" si="227"/>
        <v>95</v>
      </c>
      <c r="P299" s="62">
        <f t="shared" si="228"/>
        <v>95</v>
      </c>
      <c r="Q299" s="62">
        <f t="shared" si="229"/>
        <v>94</v>
      </c>
      <c r="R299" s="450">
        <f t="shared" si="230"/>
        <v>94</v>
      </c>
      <c r="S299" s="461">
        <v>97</v>
      </c>
      <c r="T299" s="247">
        <v>98</v>
      </c>
      <c r="U299" s="247">
        <v>94</v>
      </c>
      <c r="V299" s="247">
        <v>98</v>
      </c>
      <c r="W299" s="247">
        <v>97</v>
      </c>
      <c r="X299" s="247">
        <v>94</v>
      </c>
      <c r="Y299" s="247">
        <v>94</v>
      </c>
      <c r="Z299" s="247">
        <v>94</v>
      </c>
      <c r="AA299" s="247"/>
      <c r="AB299" s="247"/>
      <c r="AC299" s="247"/>
      <c r="AD299" s="247"/>
      <c r="AE299" s="247">
        <v>92</v>
      </c>
      <c r="AF299" s="247">
        <v>93</v>
      </c>
      <c r="AG299" s="247">
        <v>91</v>
      </c>
      <c r="AH299" s="472">
        <v>96</v>
      </c>
      <c r="AI299" s="461">
        <v>94</v>
      </c>
      <c r="AJ299" s="247">
        <v>95</v>
      </c>
      <c r="AK299" s="247">
        <v>94</v>
      </c>
      <c r="AL299" s="247">
        <v>98</v>
      </c>
      <c r="AM299" s="247">
        <v>95</v>
      </c>
      <c r="AN299" s="247">
        <v>98</v>
      </c>
      <c r="AO299" s="247">
        <v>94</v>
      </c>
      <c r="AP299" s="247">
        <v>98</v>
      </c>
      <c r="AQ299" s="247"/>
      <c r="AR299" s="247"/>
      <c r="AS299" s="247"/>
      <c r="AT299" s="247"/>
      <c r="AU299" s="247">
        <v>95</v>
      </c>
      <c r="AV299" s="247">
        <v>95</v>
      </c>
      <c r="AW299" s="247">
        <v>94</v>
      </c>
      <c r="AX299" s="472">
        <v>94</v>
      </c>
      <c r="AY299" s="461">
        <v>98</v>
      </c>
      <c r="AZ299" s="247">
        <v>98</v>
      </c>
      <c r="BA299" s="247">
        <v>98</v>
      </c>
      <c r="BB299" s="247">
        <v>98</v>
      </c>
      <c r="BC299" s="247">
        <v>98</v>
      </c>
      <c r="BD299" s="247">
        <v>98</v>
      </c>
      <c r="BE299" s="247">
        <v>97</v>
      </c>
      <c r="BF299" s="247">
        <v>95</v>
      </c>
      <c r="BG299" s="247"/>
      <c r="BH299" s="247"/>
      <c r="BI299" s="247"/>
      <c r="BJ299" s="247"/>
      <c r="BK299" s="247">
        <v>94</v>
      </c>
      <c r="BL299" s="247">
        <v>94</v>
      </c>
      <c r="BM299" s="247">
        <v>95</v>
      </c>
      <c r="BN299" s="472">
        <v>94</v>
      </c>
    </row>
    <row r="300" spans="2:67" outlineLevel="1">
      <c r="B300" s="53" t="str">
        <f t="shared" ref="B300" si="252">$B$197&amp;": Ewe Lambs"</f>
        <v>Late: Ewe Lambs</v>
      </c>
      <c r="C300" s="61">
        <f t="shared" si="215"/>
        <v>95</v>
      </c>
      <c r="D300" s="61">
        <f t="shared" si="216"/>
        <v>95</v>
      </c>
      <c r="E300" s="61">
        <f t="shared" si="217"/>
        <v>94</v>
      </c>
      <c r="F300" s="61">
        <f t="shared" si="218"/>
        <v>94</v>
      </c>
      <c r="G300" s="61">
        <f t="shared" si="219"/>
        <v>95</v>
      </c>
      <c r="H300" s="61">
        <f t="shared" si="220"/>
        <v>98</v>
      </c>
      <c r="I300" s="61">
        <f t="shared" si="221"/>
        <v>95</v>
      </c>
      <c r="J300" s="61">
        <f t="shared" si="222"/>
        <v>90</v>
      </c>
      <c r="K300" s="61">
        <f t="shared" si="223"/>
        <v>0</v>
      </c>
      <c r="L300" s="61">
        <f t="shared" si="224"/>
        <v>0</v>
      </c>
      <c r="M300" s="61">
        <f t="shared" si="225"/>
        <v>0</v>
      </c>
      <c r="N300" s="61">
        <f t="shared" si="226"/>
        <v>0</v>
      </c>
      <c r="O300" s="61">
        <f t="shared" si="227"/>
        <v>95</v>
      </c>
      <c r="P300" s="61">
        <f t="shared" si="228"/>
        <v>95</v>
      </c>
      <c r="Q300" s="61">
        <f t="shared" si="229"/>
        <v>94</v>
      </c>
      <c r="R300" s="448">
        <f t="shared" si="230"/>
        <v>94</v>
      </c>
      <c r="S300" s="459">
        <v>97</v>
      </c>
      <c r="T300" s="250">
        <v>98</v>
      </c>
      <c r="U300" s="250">
        <v>98</v>
      </c>
      <c r="V300" s="250">
        <v>98</v>
      </c>
      <c r="W300" s="250">
        <v>90</v>
      </c>
      <c r="X300" s="250">
        <v>92</v>
      </c>
      <c r="Y300" s="250">
        <v>90</v>
      </c>
      <c r="Z300" s="250">
        <v>94</v>
      </c>
      <c r="AA300" s="250"/>
      <c r="AB300" s="250"/>
      <c r="AC300" s="250"/>
      <c r="AD300" s="250"/>
      <c r="AE300" s="250">
        <v>94</v>
      </c>
      <c r="AF300" s="250">
        <v>94</v>
      </c>
      <c r="AG300" s="250">
        <v>94</v>
      </c>
      <c r="AH300" s="470">
        <v>94</v>
      </c>
      <c r="AI300" s="459">
        <v>95</v>
      </c>
      <c r="AJ300" s="250">
        <v>95</v>
      </c>
      <c r="AK300" s="250">
        <v>94</v>
      </c>
      <c r="AL300" s="250">
        <v>94</v>
      </c>
      <c r="AM300" s="250">
        <v>95</v>
      </c>
      <c r="AN300" s="250">
        <v>98</v>
      </c>
      <c r="AO300" s="250">
        <v>95</v>
      </c>
      <c r="AP300" s="250">
        <v>90</v>
      </c>
      <c r="AQ300" s="250"/>
      <c r="AR300" s="250"/>
      <c r="AS300" s="250"/>
      <c r="AT300" s="250"/>
      <c r="AU300" s="250">
        <v>95</v>
      </c>
      <c r="AV300" s="250">
        <v>95</v>
      </c>
      <c r="AW300" s="250">
        <v>94</v>
      </c>
      <c r="AX300" s="470">
        <v>94</v>
      </c>
      <c r="AY300" s="459">
        <v>98</v>
      </c>
      <c r="AZ300" s="250">
        <v>95</v>
      </c>
      <c r="BA300" s="250">
        <v>98</v>
      </c>
      <c r="BB300" s="250">
        <v>98</v>
      </c>
      <c r="BC300" s="250">
        <v>95</v>
      </c>
      <c r="BD300" s="250">
        <v>94</v>
      </c>
      <c r="BE300" s="250">
        <v>98</v>
      </c>
      <c r="BF300" s="250">
        <v>92</v>
      </c>
      <c r="BG300" s="250"/>
      <c r="BH300" s="250"/>
      <c r="BI300" s="250"/>
      <c r="BJ300" s="250"/>
      <c r="BK300" s="250">
        <v>95</v>
      </c>
      <c r="BL300" s="250">
        <v>95</v>
      </c>
      <c r="BM300" s="250">
        <v>98</v>
      </c>
      <c r="BN300" s="470">
        <v>95</v>
      </c>
      <c r="BO300" s="34" t="s">
        <v>1098</v>
      </c>
    </row>
    <row r="301" spans="2:67" outlineLevel="1">
      <c r="B301" s="54" t="s">
        <v>1134</v>
      </c>
      <c r="C301" s="249">
        <f t="shared" si="215"/>
        <v>94</v>
      </c>
      <c r="D301" s="249">
        <f t="shared" si="216"/>
        <v>98</v>
      </c>
      <c r="E301" s="249">
        <f t="shared" si="217"/>
        <v>95</v>
      </c>
      <c r="F301" s="249">
        <f t="shared" si="218"/>
        <v>94</v>
      </c>
      <c r="G301" s="249">
        <f t="shared" si="219"/>
        <v>94</v>
      </c>
      <c r="H301" s="249">
        <f t="shared" si="220"/>
        <v>98</v>
      </c>
      <c r="I301" s="249">
        <f t="shared" si="221"/>
        <v>98</v>
      </c>
      <c r="J301" s="249">
        <f t="shared" si="222"/>
        <v>93</v>
      </c>
      <c r="K301" s="249">
        <f t="shared" si="223"/>
        <v>0</v>
      </c>
      <c r="L301" s="249">
        <f t="shared" si="224"/>
        <v>0</v>
      </c>
      <c r="M301" s="249">
        <f t="shared" si="225"/>
        <v>0</v>
      </c>
      <c r="N301" s="249">
        <f t="shared" si="226"/>
        <v>0</v>
      </c>
      <c r="O301" s="249">
        <f t="shared" si="227"/>
        <v>95</v>
      </c>
      <c r="P301" s="249">
        <f t="shared" si="228"/>
        <v>95</v>
      </c>
      <c r="Q301" s="249">
        <f t="shared" si="229"/>
        <v>94</v>
      </c>
      <c r="R301" s="449">
        <f t="shared" si="230"/>
        <v>94</v>
      </c>
      <c r="S301" s="460">
        <v>98</v>
      </c>
      <c r="T301" s="248">
        <v>97</v>
      </c>
      <c r="U301" s="248">
        <v>95</v>
      </c>
      <c r="V301" s="248">
        <v>95</v>
      </c>
      <c r="W301" s="248">
        <v>97</v>
      </c>
      <c r="X301" s="248">
        <v>97</v>
      </c>
      <c r="Y301" s="248">
        <v>91</v>
      </c>
      <c r="Z301" s="248">
        <v>91</v>
      </c>
      <c r="AA301" s="248"/>
      <c r="AB301" s="248"/>
      <c r="AC301" s="248"/>
      <c r="AD301" s="248"/>
      <c r="AE301" s="248">
        <v>92</v>
      </c>
      <c r="AF301" s="248">
        <v>94</v>
      </c>
      <c r="AG301" s="248">
        <v>91</v>
      </c>
      <c r="AH301" s="471">
        <v>90</v>
      </c>
      <c r="AI301" s="460">
        <v>94</v>
      </c>
      <c r="AJ301" s="248">
        <v>98</v>
      </c>
      <c r="AK301" s="248">
        <v>95</v>
      </c>
      <c r="AL301" s="248">
        <v>94</v>
      </c>
      <c r="AM301" s="248">
        <v>94</v>
      </c>
      <c r="AN301" s="248">
        <v>98</v>
      </c>
      <c r="AO301" s="248">
        <v>98</v>
      </c>
      <c r="AP301" s="248">
        <v>93</v>
      </c>
      <c r="AQ301" s="248"/>
      <c r="AR301" s="248"/>
      <c r="AS301" s="248"/>
      <c r="AT301" s="248"/>
      <c r="AU301" s="248">
        <v>95</v>
      </c>
      <c r="AV301" s="248">
        <v>95</v>
      </c>
      <c r="AW301" s="248">
        <v>94</v>
      </c>
      <c r="AX301" s="471">
        <v>94</v>
      </c>
      <c r="AY301" s="460">
        <v>98</v>
      </c>
      <c r="AZ301" s="248">
        <v>98</v>
      </c>
      <c r="BA301" s="248">
        <v>98</v>
      </c>
      <c r="BB301" s="248">
        <v>98</v>
      </c>
      <c r="BC301" s="248">
        <v>97</v>
      </c>
      <c r="BD301" s="248">
        <v>98</v>
      </c>
      <c r="BE301" s="248">
        <v>98</v>
      </c>
      <c r="BF301" s="248">
        <v>98</v>
      </c>
      <c r="BG301" s="248"/>
      <c r="BH301" s="248"/>
      <c r="BI301" s="248"/>
      <c r="BJ301" s="248"/>
      <c r="BK301" s="248">
        <v>94</v>
      </c>
      <c r="BL301" s="248">
        <v>93</v>
      </c>
      <c r="BM301" s="248">
        <v>91</v>
      </c>
      <c r="BN301" s="471">
        <v>94</v>
      </c>
    </row>
    <row r="302" spans="2:67" outlineLevel="1">
      <c r="B302" s="55" t="s">
        <v>1135</v>
      </c>
      <c r="C302" s="62">
        <f t="shared" si="215"/>
        <v>98</v>
      </c>
      <c r="D302" s="62">
        <f t="shared" si="216"/>
        <v>98</v>
      </c>
      <c r="E302" s="62">
        <f t="shared" si="217"/>
        <v>94</v>
      </c>
      <c r="F302" s="62">
        <f t="shared" si="218"/>
        <v>95</v>
      </c>
      <c r="G302" s="62">
        <f t="shared" si="219"/>
        <v>94</v>
      </c>
      <c r="H302" s="62">
        <f t="shared" si="220"/>
        <v>98</v>
      </c>
      <c r="I302" s="62">
        <f t="shared" si="221"/>
        <v>94</v>
      </c>
      <c r="J302" s="62">
        <f t="shared" si="222"/>
        <v>98</v>
      </c>
      <c r="K302" s="62">
        <f t="shared" si="223"/>
        <v>0</v>
      </c>
      <c r="L302" s="62">
        <f t="shared" si="224"/>
        <v>0</v>
      </c>
      <c r="M302" s="62">
        <f t="shared" si="225"/>
        <v>0</v>
      </c>
      <c r="N302" s="62">
        <f t="shared" si="226"/>
        <v>0</v>
      </c>
      <c r="O302" s="62">
        <f t="shared" si="227"/>
        <v>95</v>
      </c>
      <c r="P302" s="62">
        <f t="shared" si="228"/>
        <v>95</v>
      </c>
      <c r="Q302" s="62">
        <f t="shared" si="229"/>
        <v>94</v>
      </c>
      <c r="R302" s="450">
        <f t="shared" si="230"/>
        <v>94</v>
      </c>
      <c r="S302" s="461">
        <v>97</v>
      </c>
      <c r="T302" s="247">
        <v>98</v>
      </c>
      <c r="U302" s="247">
        <v>97</v>
      </c>
      <c r="V302" s="247">
        <v>98</v>
      </c>
      <c r="W302" s="247">
        <v>97</v>
      </c>
      <c r="X302" s="247">
        <v>91</v>
      </c>
      <c r="Y302" s="247">
        <v>95</v>
      </c>
      <c r="Z302" s="247">
        <v>98</v>
      </c>
      <c r="AA302" s="247"/>
      <c r="AB302" s="247"/>
      <c r="AC302" s="247"/>
      <c r="AD302" s="247"/>
      <c r="AE302" s="247">
        <v>92</v>
      </c>
      <c r="AF302" s="247">
        <v>90</v>
      </c>
      <c r="AG302" s="247">
        <v>90</v>
      </c>
      <c r="AH302" s="472">
        <v>90</v>
      </c>
      <c r="AI302" s="461">
        <v>98</v>
      </c>
      <c r="AJ302" s="247">
        <v>98</v>
      </c>
      <c r="AK302" s="247">
        <v>94</v>
      </c>
      <c r="AL302" s="247">
        <v>95</v>
      </c>
      <c r="AM302" s="247">
        <v>94</v>
      </c>
      <c r="AN302" s="247">
        <v>98</v>
      </c>
      <c r="AO302" s="247">
        <v>94</v>
      </c>
      <c r="AP302" s="247">
        <v>98</v>
      </c>
      <c r="AQ302" s="247"/>
      <c r="AR302" s="247"/>
      <c r="AS302" s="247"/>
      <c r="AT302" s="247"/>
      <c r="AU302" s="247">
        <v>95</v>
      </c>
      <c r="AV302" s="247">
        <v>95</v>
      </c>
      <c r="AW302" s="247">
        <v>94</v>
      </c>
      <c r="AX302" s="472">
        <v>94</v>
      </c>
      <c r="AY302" s="461">
        <v>98</v>
      </c>
      <c r="AZ302" s="247">
        <v>98</v>
      </c>
      <c r="BA302" s="247">
        <v>98</v>
      </c>
      <c r="BB302" s="247">
        <v>98</v>
      </c>
      <c r="BC302" s="247">
        <v>94</v>
      </c>
      <c r="BD302" s="247">
        <v>97</v>
      </c>
      <c r="BE302" s="247">
        <v>98</v>
      </c>
      <c r="BF302" s="247">
        <v>95</v>
      </c>
      <c r="BG302" s="247"/>
      <c r="BH302" s="247"/>
      <c r="BI302" s="247"/>
      <c r="BJ302" s="247"/>
      <c r="BK302" s="247">
        <v>94</v>
      </c>
      <c r="BL302" s="247">
        <v>94</v>
      </c>
      <c r="BM302" s="247">
        <v>94</v>
      </c>
      <c r="BN302" s="472">
        <v>94</v>
      </c>
    </row>
    <row r="303" spans="2:67" outlineLevel="1">
      <c r="B303" s="53" t="str">
        <f>$B$198&amp;": Ewe Lambs"</f>
        <v>V. Late: Ewe Lambs</v>
      </c>
      <c r="C303" s="61">
        <f t="shared" ref="C303:C305" si="253">CHOOSE(d.Region,S303,AI303,AY303)</f>
        <v>90</v>
      </c>
      <c r="D303" s="61">
        <f t="shared" ref="D303:D305" si="254">CHOOSE(d.Region,T303,AJ303,AZ303)</f>
        <v>97</v>
      </c>
      <c r="E303" s="61">
        <f t="shared" ref="E303:E305" si="255">CHOOSE(d.Region,U303,AK303,BA303)</f>
        <v>94</v>
      </c>
      <c r="F303" s="61">
        <f t="shared" ref="F303:F305" si="256">CHOOSE(d.Region,V303,AL303,BB303)</f>
        <v>97</v>
      </c>
      <c r="G303" s="61">
        <f t="shared" ref="G303:G305" si="257">CHOOSE(d.Region,W303,AM303,BC303)</f>
        <v>94</v>
      </c>
      <c r="H303" s="61">
        <f t="shared" ref="H303:H305" si="258">CHOOSE(d.Region,X303,AN303,BD303)</f>
        <v>98</v>
      </c>
      <c r="I303" s="61">
        <f t="shared" ref="I303:I305" si="259">CHOOSE(d.Region,Y303,AO303,BE303)</f>
        <v>94</v>
      </c>
      <c r="J303" s="61">
        <f t="shared" ref="J303:J305" si="260">CHOOSE(d.Region,Z303,AP303,BF303)</f>
        <v>90</v>
      </c>
      <c r="K303" s="61">
        <f t="shared" ref="K303:K305" si="261">CHOOSE(d.Region,AA303,AQ303,BG303)</f>
        <v>0</v>
      </c>
      <c r="L303" s="61">
        <f t="shared" ref="L303:L305" si="262">CHOOSE(d.Region,AB303,AR303,BH303)</f>
        <v>0</v>
      </c>
      <c r="M303" s="61">
        <f t="shared" ref="M303:M305" si="263">CHOOSE(d.Region,AC303,AS303,BI303)</f>
        <v>0</v>
      </c>
      <c r="N303" s="61">
        <f t="shared" ref="N303:N305" si="264">CHOOSE(d.Region,AD303,AT303,BJ303)</f>
        <v>0</v>
      </c>
      <c r="O303" s="61">
        <f t="shared" ref="O303:O305" si="265">CHOOSE(d.Region,AE303,AU303,BK303)</f>
        <v>95</v>
      </c>
      <c r="P303" s="61">
        <f t="shared" ref="P303:P305" si="266">CHOOSE(d.Region,AF303,AV303,BL303)</f>
        <v>94</v>
      </c>
      <c r="Q303" s="61">
        <f t="shared" ref="Q303:Q305" si="267">CHOOSE(d.Region,AG303,AW303,BM303)</f>
        <v>94</v>
      </c>
      <c r="R303" s="448">
        <f t="shared" ref="R303:R305" si="268">CHOOSE(d.Region,AH303,AX303,BN303)</f>
        <v>95</v>
      </c>
      <c r="S303" s="459">
        <v>93</v>
      </c>
      <c r="T303" s="250">
        <v>98</v>
      </c>
      <c r="U303" s="250">
        <v>93</v>
      </c>
      <c r="V303" s="250">
        <v>94</v>
      </c>
      <c r="W303" s="250">
        <v>94</v>
      </c>
      <c r="X303" s="250">
        <v>94</v>
      </c>
      <c r="Y303" s="250">
        <v>97</v>
      </c>
      <c r="Z303" s="250">
        <v>95</v>
      </c>
      <c r="AA303" s="250"/>
      <c r="AB303" s="250"/>
      <c r="AC303" s="250"/>
      <c r="AD303" s="250"/>
      <c r="AE303" s="250">
        <v>94</v>
      </c>
      <c r="AF303" s="250">
        <v>94</v>
      </c>
      <c r="AG303" s="250">
        <v>94</v>
      </c>
      <c r="AH303" s="470">
        <v>94</v>
      </c>
      <c r="AI303" s="459">
        <v>90</v>
      </c>
      <c r="AJ303" s="250">
        <v>97</v>
      </c>
      <c r="AK303" s="250">
        <v>94</v>
      </c>
      <c r="AL303" s="250">
        <v>97</v>
      </c>
      <c r="AM303" s="250">
        <v>94</v>
      </c>
      <c r="AN303" s="250">
        <v>98</v>
      </c>
      <c r="AO303" s="250">
        <v>94</v>
      </c>
      <c r="AP303" s="250">
        <v>90</v>
      </c>
      <c r="AQ303" s="250"/>
      <c r="AR303" s="250"/>
      <c r="AS303" s="250"/>
      <c r="AT303" s="250"/>
      <c r="AU303" s="250">
        <v>95</v>
      </c>
      <c r="AV303" s="250">
        <v>94</v>
      </c>
      <c r="AW303" s="250">
        <v>94</v>
      </c>
      <c r="AX303" s="470">
        <v>95</v>
      </c>
      <c r="AY303" s="459">
        <v>95</v>
      </c>
      <c r="AZ303" s="250">
        <v>98</v>
      </c>
      <c r="BA303" s="250">
        <v>98</v>
      </c>
      <c r="BB303" s="250">
        <v>98</v>
      </c>
      <c r="BC303" s="250">
        <v>95</v>
      </c>
      <c r="BD303" s="250">
        <v>98</v>
      </c>
      <c r="BE303" s="250">
        <v>95</v>
      </c>
      <c r="BF303" s="250">
        <v>95</v>
      </c>
      <c r="BG303" s="250"/>
      <c r="BH303" s="250"/>
      <c r="BI303" s="250"/>
      <c r="BJ303" s="250"/>
      <c r="BK303" s="250">
        <v>95</v>
      </c>
      <c r="BL303" s="250">
        <v>92</v>
      </c>
      <c r="BM303" s="250">
        <v>92</v>
      </c>
      <c r="BN303" s="470">
        <v>92</v>
      </c>
      <c r="BO303" s="34" t="s">
        <v>1098</v>
      </c>
    </row>
    <row r="304" spans="2:67" outlineLevel="1">
      <c r="B304" s="54" t="s">
        <v>1134</v>
      </c>
      <c r="C304" s="249">
        <f t="shared" si="253"/>
        <v>94</v>
      </c>
      <c r="D304" s="249">
        <f t="shared" si="254"/>
        <v>98</v>
      </c>
      <c r="E304" s="249">
        <f t="shared" si="255"/>
        <v>95</v>
      </c>
      <c r="F304" s="249">
        <f t="shared" si="256"/>
        <v>97</v>
      </c>
      <c r="G304" s="249">
        <f t="shared" si="257"/>
        <v>94</v>
      </c>
      <c r="H304" s="249">
        <f t="shared" si="258"/>
        <v>97</v>
      </c>
      <c r="I304" s="249">
        <f t="shared" si="259"/>
        <v>95</v>
      </c>
      <c r="J304" s="249">
        <f t="shared" si="260"/>
        <v>95</v>
      </c>
      <c r="K304" s="249">
        <f t="shared" si="261"/>
        <v>0</v>
      </c>
      <c r="L304" s="249">
        <f t="shared" si="262"/>
        <v>0</v>
      </c>
      <c r="M304" s="249">
        <f t="shared" si="263"/>
        <v>0</v>
      </c>
      <c r="N304" s="249">
        <f t="shared" si="264"/>
        <v>0</v>
      </c>
      <c r="O304" s="249">
        <f t="shared" si="265"/>
        <v>94</v>
      </c>
      <c r="P304" s="249">
        <f t="shared" si="266"/>
        <v>95</v>
      </c>
      <c r="Q304" s="249">
        <f t="shared" si="267"/>
        <v>97</v>
      </c>
      <c r="R304" s="449">
        <f t="shared" si="268"/>
        <v>94</v>
      </c>
      <c r="S304" s="460">
        <v>98</v>
      </c>
      <c r="T304" s="248">
        <v>97</v>
      </c>
      <c r="U304" s="248">
        <v>94</v>
      </c>
      <c r="V304" s="248">
        <v>95</v>
      </c>
      <c r="W304" s="248">
        <v>91</v>
      </c>
      <c r="X304" s="248">
        <v>94</v>
      </c>
      <c r="Y304" s="248">
        <v>96</v>
      </c>
      <c r="Z304" s="248">
        <v>97</v>
      </c>
      <c r="AA304" s="248"/>
      <c r="AB304" s="248"/>
      <c r="AC304" s="248"/>
      <c r="AD304" s="248"/>
      <c r="AE304" s="248">
        <v>90</v>
      </c>
      <c r="AF304" s="248">
        <v>90</v>
      </c>
      <c r="AG304" s="248">
        <v>90</v>
      </c>
      <c r="AH304" s="471">
        <v>94</v>
      </c>
      <c r="AI304" s="460">
        <v>94</v>
      </c>
      <c r="AJ304" s="248">
        <v>98</v>
      </c>
      <c r="AK304" s="248">
        <v>95</v>
      </c>
      <c r="AL304" s="248">
        <v>97</v>
      </c>
      <c r="AM304" s="248">
        <v>94</v>
      </c>
      <c r="AN304" s="248">
        <v>97</v>
      </c>
      <c r="AO304" s="248">
        <v>95</v>
      </c>
      <c r="AP304" s="248">
        <v>95</v>
      </c>
      <c r="AQ304" s="248"/>
      <c r="AR304" s="248"/>
      <c r="AS304" s="248"/>
      <c r="AT304" s="248"/>
      <c r="AU304" s="248">
        <v>94</v>
      </c>
      <c r="AV304" s="248">
        <v>95</v>
      </c>
      <c r="AW304" s="248">
        <v>97</v>
      </c>
      <c r="AX304" s="471">
        <v>94</v>
      </c>
      <c r="AY304" s="460">
        <v>98</v>
      </c>
      <c r="AZ304" s="248">
        <v>98</v>
      </c>
      <c r="BA304" s="248">
        <v>98</v>
      </c>
      <c r="BB304" s="248">
        <v>98</v>
      </c>
      <c r="BC304" s="248">
        <v>98</v>
      </c>
      <c r="BD304" s="248">
        <v>98</v>
      </c>
      <c r="BE304" s="248">
        <v>98</v>
      </c>
      <c r="BF304" s="248">
        <v>98</v>
      </c>
      <c r="BG304" s="248"/>
      <c r="BH304" s="248"/>
      <c r="BI304" s="248"/>
      <c r="BJ304" s="248"/>
      <c r="BK304" s="248">
        <v>94</v>
      </c>
      <c r="BL304" s="248">
        <v>94</v>
      </c>
      <c r="BM304" s="248">
        <v>94</v>
      </c>
      <c r="BN304" s="471">
        <v>94</v>
      </c>
    </row>
    <row r="305" spans="2:67" outlineLevel="1">
      <c r="B305" s="55" t="s">
        <v>1135</v>
      </c>
      <c r="C305" s="62">
        <f t="shared" si="253"/>
        <v>98</v>
      </c>
      <c r="D305" s="62">
        <f t="shared" si="254"/>
        <v>97</v>
      </c>
      <c r="E305" s="62">
        <f t="shared" si="255"/>
        <v>95</v>
      </c>
      <c r="F305" s="62">
        <f t="shared" si="256"/>
        <v>95</v>
      </c>
      <c r="G305" s="62">
        <f t="shared" si="257"/>
        <v>94</v>
      </c>
      <c r="H305" s="62">
        <f t="shared" si="258"/>
        <v>97</v>
      </c>
      <c r="I305" s="62">
        <f t="shared" si="259"/>
        <v>94</v>
      </c>
      <c r="J305" s="62">
        <f t="shared" si="260"/>
        <v>98</v>
      </c>
      <c r="K305" s="62">
        <f t="shared" si="261"/>
        <v>0</v>
      </c>
      <c r="L305" s="62">
        <f t="shared" si="262"/>
        <v>0</v>
      </c>
      <c r="M305" s="62">
        <f t="shared" si="263"/>
        <v>0</v>
      </c>
      <c r="N305" s="62">
        <f t="shared" si="264"/>
        <v>0</v>
      </c>
      <c r="O305" s="62">
        <f t="shared" si="265"/>
        <v>95</v>
      </c>
      <c r="P305" s="62">
        <f t="shared" si="266"/>
        <v>95</v>
      </c>
      <c r="Q305" s="62">
        <f t="shared" si="267"/>
        <v>94</v>
      </c>
      <c r="R305" s="450">
        <f t="shared" si="268"/>
        <v>94</v>
      </c>
      <c r="S305" s="461">
        <v>97</v>
      </c>
      <c r="T305" s="247">
        <v>98</v>
      </c>
      <c r="U305" s="247">
        <v>94</v>
      </c>
      <c r="V305" s="247">
        <v>98</v>
      </c>
      <c r="W305" s="247">
        <v>91</v>
      </c>
      <c r="X305" s="247">
        <v>94</v>
      </c>
      <c r="Y305" s="247">
        <v>97</v>
      </c>
      <c r="Z305" s="247">
        <v>95</v>
      </c>
      <c r="AA305" s="247"/>
      <c r="AB305" s="247"/>
      <c r="AC305" s="247"/>
      <c r="AD305" s="247"/>
      <c r="AE305" s="247">
        <v>90</v>
      </c>
      <c r="AF305" s="247">
        <v>90</v>
      </c>
      <c r="AG305" s="247">
        <v>93</v>
      </c>
      <c r="AH305" s="472">
        <v>90</v>
      </c>
      <c r="AI305" s="461">
        <v>98</v>
      </c>
      <c r="AJ305" s="247">
        <v>97</v>
      </c>
      <c r="AK305" s="247">
        <v>95</v>
      </c>
      <c r="AL305" s="247">
        <v>95</v>
      </c>
      <c r="AM305" s="247">
        <v>94</v>
      </c>
      <c r="AN305" s="247">
        <v>97</v>
      </c>
      <c r="AO305" s="247">
        <v>94</v>
      </c>
      <c r="AP305" s="247">
        <v>98</v>
      </c>
      <c r="AQ305" s="247"/>
      <c r="AR305" s="247"/>
      <c r="AS305" s="247"/>
      <c r="AT305" s="247"/>
      <c r="AU305" s="247">
        <v>95</v>
      </c>
      <c r="AV305" s="247">
        <v>95</v>
      </c>
      <c r="AW305" s="247">
        <v>94</v>
      </c>
      <c r="AX305" s="472">
        <v>94</v>
      </c>
      <c r="AY305" s="461">
        <v>98</v>
      </c>
      <c r="AZ305" s="247">
        <v>98</v>
      </c>
      <c r="BA305" s="247">
        <v>98</v>
      </c>
      <c r="BB305" s="247">
        <v>98</v>
      </c>
      <c r="BC305" s="247">
        <v>97</v>
      </c>
      <c r="BD305" s="247">
        <v>97</v>
      </c>
      <c r="BE305" s="247">
        <v>98</v>
      </c>
      <c r="BF305" s="247">
        <v>98</v>
      </c>
      <c r="BG305" s="247"/>
      <c r="BH305" s="247"/>
      <c r="BI305" s="247"/>
      <c r="BJ305" s="247"/>
      <c r="BK305" s="247">
        <v>94</v>
      </c>
      <c r="BL305" s="247">
        <v>94</v>
      </c>
      <c r="BM305" s="247">
        <v>95</v>
      </c>
      <c r="BN305" s="472">
        <v>94</v>
      </c>
    </row>
    <row r="306" spans="2:67" outlineLevel="1">
      <c r="B306" s="53" t="str">
        <f t="shared" ref="B306" si="269">$B$199&amp;": Ewe Lambs"</f>
        <v>7mo with 0% mated: Ewe Lambs</v>
      </c>
      <c r="C306" s="61">
        <f t="shared" si="215"/>
        <v>90</v>
      </c>
      <c r="D306" s="61">
        <f t="shared" si="216"/>
        <v>90</v>
      </c>
      <c r="E306" s="61">
        <f t="shared" si="217"/>
        <v>92</v>
      </c>
      <c r="F306" s="61">
        <f t="shared" si="218"/>
        <v>92</v>
      </c>
      <c r="G306" s="61">
        <f t="shared" si="219"/>
        <v>95</v>
      </c>
      <c r="H306" s="61">
        <f t="shared" si="220"/>
        <v>96</v>
      </c>
      <c r="I306" s="61">
        <f t="shared" si="221"/>
        <v>95</v>
      </c>
      <c r="J306" s="61">
        <f t="shared" si="222"/>
        <v>92</v>
      </c>
      <c r="K306" s="61">
        <f t="shared" si="223"/>
        <v>0</v>
      </c>
      <c r="L306" s="61">
        <f t="shared" si="224"/>
        <v>0</v>
      </c>
      <c r="M306" s="61">
        <f t="shared" si="225"/>
        <v>0</v>
      </c>
      <c r="N306" s="61">
        <f t="shared" si="226"/>
        <v>0</v>
      </c>
      <c r="O306" s="61">
        <f t="shared" si="227"/>
        <v>90</v>
      </c>
      <c r="P306" s="61">
        <f t="shared" si="228"/>
        <v>92</v>
      </c>
      <c r="Q306" s="61">
        <f t="shared" si="229"/>
        <v>92</v>
      </c>
      <c r="R306" s="448">
        <f t="shared" si="230"/>
        <v>92</v>
      </c>
      <c r="S306" s="459">
        <v>90</v>
      </c>
      <c r="T306" s="250">
        <v>90</v>
      </c>
      <c r="U306" s="250">
        <v>90</v>
      </c>
      <c r="V306" s="250">
        <v>90</v>
      </c>
      <c r="W306" s="250">
        <v>90</v>
      </c>
      <c r="X306" s="250">
        <v>90</v>
      </c>
      <c r="Y306" s="250">
        <v>90</v>
      </c>
      <c r="Z306" s="250">
        <v>90</v>
      </c>
      <c r="AA306" s="250"/>
      <c r="AB306" s="250"/>
      <c r="AC306" s="250"/>
      <c r="AD306" s="250"/>
      <c r="AE306" s="250">
        <v>96</v>
      </c>
      <c r="AF306" s="250">
        <v>96</v>
      </c>
      <c r="AG306" s="250">
        <v>97</v>
      </c>
      <c r="AH306" s="470">
        <v>96</v>
      </c>
      <c r="AI306" s="459">
        <v>90</v>
      </c>
      <c r="AJ306" s="250">
        <v>90</v>
      </c>
      <c r="AK306" s="250">
        <v>92</v>
      </c>
      <c r="AL306" s="250">
        <v>92</v>
      </c>
      <c r="AM306" s="250">
        <v>95</v>
      </c>
      <c r="AN306" s="250">
        <v>96</v>
      </c>
      <c r="AO306" s="250">
        <v>95</v>
      </c>
      <c r="AP306" s="250">
        <v>92</v>
      </c>
      <c r="AQ306" s="250"/>
      <c r="AR306" s="250"/>
      <c r="AS306" s="250"/>
      <c r="AT306" s="250"/>
      <c r="AU306" s="250">
        <v>90</v>
      </c>
      <c r="AV306" s="250">
        <v>92</v>
      </c>
      <c r="AW306" s="250">
        <v>92</v>
      </c>
      <c r="AX306" s="470">
        <v>92</v>
      </c>
      <c r="AY306" s="459">
        <v>90</v>
      </c>
      <c r="AZ306" s="250">
        <v>90</v>
      </c>
      <c r="BA306" s="250">
        <v>90</v>
      </c>
      <c r="BB306" s="250">
        <v>91</v>
      </c>
      <c r="BC306" s="250">
        <v>90</v>
      </c>
      <c r="BD306" s="250">
        <v>90</v>
      </c>
      <c r="BE306" s="250">
        <v>90</v>
      </c>
      <c r="BF306" s="250">
        <v>90</v>
      </c>
      <c r="BG306" s="250"/>
      <c r="BH306" s="250"/>
      <c r="BI306" s="250"/>
      <c r="BJ306" s="250"/>
      <c r="BK306" s="250">
        <v>90</v>
      </c>
      <c r="BL306" s="250">
        <v>90</v>
      </c>
      <c r="BM306" s="250">
        <v>90</v>
      </c>
      <c r="BN306" s="470">
        <v>90</v>
      </c>
      <c r="BO306" s="34" t="s">
        <v>1098</v>
      </c>
    </row>
    <row r="307" spans="2:67" outlineLevel="1">
      <c r="B307" s="54" t="s">
        <v>1134</v>
      </c>
      <c r="C307" s="249">
        <f t="shared" si="215"/>
        <v>95</v>
      </c>
      <c r="D307" s="249">
        <f t="shared" si="216"/>
        <v>98</v>
      </c>
      <c r="E307" s="249">
        <f t="shared" si="217"/>
        <v>98</v>
      </c>
      <c r="F307" s="249">
        <f t="shared" si="218"/>
        <v>97</v>
      </c>
      <c r="G307" s="249">
        <f t="shared" si="219"/>
        <v>97</v>
      </c>
      <c r="H307" s="249">
        <f t="shared" si="220"/>
        <v>97</v>
      </c>
      <c r="I307" s="249">
        <f t="shared" si="221"/>
        <v>94</v>
      </c>
      <c r="J307" s="249">
        <f t="shared" si="222"/>
        <v>95</v>
      </c>
      <c r="K307" s="249">
        <f t="shared" si="223"/>
        <v>0</v>
      </c>
      <c r="L307" s="249">
        <f t="shared" si="224"/>
        <v>0</v>
      </c>
      <c r="M307" s="249">
        <f t="shared" si="225"/>
        <v>0</v>
      </c>
      <c r="N307" s="249">
        <f t="shared" si="226"/>
        <v>0</v>
      </c>
      <c r="O307" s="249">
        <f t="shared" si="227"/>
        <v>92</v>
      </c>
      <c r="P307" s="249">
        <f t="shared" si="228"/>
        <v>95</v>
      </c>
      <c r="Q307" s="249">
        <f t="shared" si="229"/>
        <v>91</v>
      </c>
      <c r="R307" s="449">
        <f t="shared" si="230"/>
        <v>91</v>
      </c>
      <c r="S307" s="460">
        <v>97</v>
      </c>
      <c r="T307" s="248">
        <v>97</v>
      </c>
      <c r="U307" s="248">
        <v>95</v>
      </c>
      <c r="V307" s="248">
        <v>94</v>
      </c>
      <c r="W307" s="248">
        <v>94</v>
      </c>
      <c r="X307" s="248">
        <v>94</v>
      </c>
      <c r="Y307" s="248">
        <v>97</v>
      </c>
      <c r="Z307" s="248">
        <v>94</v>
      </c>
      <c r="AA307" s="248"/>
      <c r="AB307" s="248"/>
      <c r="AC307" s="248"/>
      <c r="AD307" s="248"/>
      <c r="AE307" s="248">
        <v>94</v>
      </c>
      <c r="AF307" s="248">
        <v>90</v>
      </c>
      <c r="AG307" s="248">
        <v>90</v>
      </c>
      <c r="AH307" s="471">
        <v>94</v>
      </c>
      <c r="AI307" s="460">
        <v>95</v>
      </c>
      <c r="AJ307" s="248">
        <v>98</v>
      </c>
      <c r="AK307" s="248">
        <v>98</v>
      </c>
      <c r="AL307" s="248">
        <v>97</v>
      </c>
      <c r="AM307" s="248">
        <v>97</v>
      </c>
      <c r="AN307" s="248">
        <v>97</v>
      </c>
      <c r="AO307" s="248">
        <v>94</v>
      </c>
      <c r="AP307" s="248">
        <v>95</v>
      </c>
      <c r="AQ307" s="248"/>
      <c r="AR307" s="248"/>
      <c r="AS307" s="248"/>
      <c r="AT307" s="248"/>
      <c r="AU307" s="248">
        <v>92</v>
      </c>
      <c r="AV307" s="248">
        <v>95</v>
      </c>
      <c r="AW307" s="248">
        <v>91</v>
      </c>
      <c r="AX307" s="471">
        <v>91</v>
      </c>
      <c r="AY307" s="460">
        <v>98</v>
      </c>
      <c r="AZ307" s="248">
        <v>98</v>
      </c>
      <c r="BA307" s="248">
        <v>98</v>
      </c>
      <c r="BB307" s="248">
        <v>98</v>
      </c>
      <c r="BC307" s="248">
        <v>97</v>
      </c>
      <c r="BD307" s="248">
        <v>97</v>
      </c>
      <c r="BE307" s="248">
        <v>95</v>
      </c>
      <c r="BF307" s="248">
        <v>94</v>
      </c>
      <c r="BG307" s="248"/>
      <c r="BH307" s="248"/>
      <c r="BI307" s="248"/>
      <c r="BJ307" s="248"/>
      <c r="BK307" s="248">
        <v>94</v>
      </c>
      <c r="BL307" s="248">
        <v>94</v>
      </c>
      <c r="BM307" s="248">
        <v>94</v>
      </c>
      <c r="BN307" s="471">
        <v>97</v>
      </c>
    </row>
    <row r="308" spans="2:67" outlineLevel="1">
      <c r="B308" s="55" t="s">
        <v>1135</v>
      </c>
      <c r="C308" s="62">
        <f t="shared" si="215"/>
        <v>97</v>
      </c>
      <c r="D308" s="62">
        <f t="shared" si="216"/>
        <v>98</v>
      </c>
      <c r="E308" s="62">
        <f t="shared" si="217"/>
        <v>97</v>
      </c>
      <c r="F308" s="62">
        <f t="shared" si="218"/>
        <v>98</v>
      </c>
      <c r="G308" s="62">
        <f t="shared" si="219"/>
        <v>94</v>
      </c>
      <c r="H308" s="62">
        <f t="shared" si="220"/>
        <v>98</v>
      </c>
      <c r="I308" s="62">
        <f t="shared" si="221"/>
        <v>95</v>
      </c>
      <c r="J308" s="62">
        <f t="shared" si="222"/>
        <v>97</v>
      </c>
      <c r="K308" s="62">
        <f t="shared" si="223"/>
        <v>0</v>
      </c>
      <c r="L308" s="62">
        <f t="shared" si="224"/>
        <v>0</v>
      </c>
      <c r="M308" s="62">
        <f t="shared" si="225"/>
        <v>0</v>
      </c>
      <c r="N308" s="62">
        <f t="shared" si="226"/>
        <v>0</v>
      </c>
      <c r="O308" s="62">
        <f t="shared" si="227"/>
        <v>94</v>
      </c>
      <c r="P308" s="62">
        <f t="shared" si="228"/>
        <v>94</v>
      </c>
      <c r="Q308" s="62">
        <f t="shared" si="229"/>
        <v>93</v>
      </c>
      <c r="R308" s="450">
        <f t="shared" si="230"/>
        <v>93</v>
      </c>
      <c r="S308" s="461">
        <v>97</v>
      </c>
      <c r="T308" s="247">
        <v>98</v>
      </c>
      <c r="U308" s="247">
        <v>95</v>
      </c>
      <c r="V308" s="247">
        <v>97</v>
      </c>
      <c r="W308" s="247">
        <v>94</v>
      </c>
      <c r="X308" s="247">
        <v>94</v>
      </c>
      <c r="Y308" s="247">
        <v>94</v>
      </c>
      <c r="Z308" s="247">
        <v>94</v>
      </c>
      <c r="AA308" s="247"/>
      <c r="AB308" s="247"/>
      <c r="AC308" s="247"/>
      <c r="AD308" s="247"/>
      <c r="AE308" s="247">
        <v>94</v>
      </c>
      <c r="AF308" s="247">
        <v>94</v>
      </c>
      <c r="AG308" s="247">
        <v>90</v>
      </c>
      <c r="AH308" s="472">
        <v>90</v>
      </c>
      <c r="AI308" s="461">
        <v>97</v>
      </c>
      <c r="AJ308" s="247">
        <v>98</v>
      </c>
      <c r="AK308" s="247">
        <v>97</v>
      </c>
      <c r="AL308" s="247">
        <v>98</v>
      </c>
      <c r="AM308" s="247">
        <v>94</v>
      </c>
      <c r="AN308" s="247">
        <v>98</v>
      </c>
      <c r="AO308" s="247">
        <v>95</v>
      </c>
      <c r="AP308" s="247">
        <v>97</v>
      </c>
      <c r="AQ308" s="247"/>
      <c r="AR308" s="247"/>
      <c r="AS308" s="247"/>
      <c r="AT308" s="247"/>
      <c r="AU308" s="247">
        <v>94</v>
      </c>
      <c r="AV308" s="247">
        <v>94</v>
      </c>
      <c r="AW308" s="247">
        <v>93</v>
      </c>
      <c r="AX308" s="472">
        <v>93</v>
      </c>
      <c r="AY308" s="461">
        <v>98</v>
      </c>
      <c r="AZ308" s="247">
        <v>98</v>
      </c>
      <c r="BA308" s="247">
        <v>98</v>
      </c>
      <c r="BB308" s="247">
        <v>98</v>
      </c>
      <c r="BC308" s="247">
        <v>94</v>
      </c>
      <c r="BD308" s="247">
        <v>94</v>
      </c>
      <c r="BE308" s="247">
        <v>98</v>
      </c>
      <c r="BF308" s="247">
        <v>95</v>
      </c>
      <c r="BG308" s="247"/>
      <c r="BH308" s="247"/>
      <c r="BI308" s="247"/>
      <c r="BJ308" s="247"/>
      <c r="BK308" s="247">
        <v>94</v>
      </c>
      <c r="BL308" s="247">
        <v>94</v>
      </c>
      <c r="BM308" s="247">
        <v>95</v>
      </c>
      <c r="BN308" s="472">
        <v>95</v>
      </c>
    </row>
    <row r="309" spans="2:67" ht="24.75" outlineLevel="2">
      <c r="B309" s="53" t="str">
        <f>"Grazing Intensity 3
"&amp;$B$194&amp;": Ewe Lambs"</f>
        <v>Grazing Intensity 3
Standard (7mo): Ewe Lambs</v>
      </c>
      <c r="C309" s="61">
        <f t="shared" si="215"/>
        <v>0</v>
      </c>
      <c r="D309" s="61">
        <f t="shared" si="216"/>
        <v>0</v>
      </c>
      <c r="E309" s="61">
        <f t="shared" si="217"/>
        <v>0</v>
      </c>
      <c r="F309" s="61">
        <f t="shared" si="218"/>
        <v>0</v>
      </c>
      <c r="G309" s="61">
        <f t="shared" si="219"/>
        <v>0</v>
      </c>
      <c r="H309" s="61">
        <f t="shared" si="220"/>
        <v>0</v>
      </c>
      <c r="I309" s="61">
        <f t="shared" si="221"/>
        <v>0</v>
      </c>
      <c r="J309" s="61">
        <f t="shared" si="222"/>
        <v>0</v>
      </c>
      <c r="K309" s="61">
        <f t="shared" si="223"/>
        <v>0</v>
      </c>
      <c r="L309" s="61">
        <f t="shared" si="224"/>
        <v>0</v>
      </c>
      <c r="M309" s="61">
        <f t="shared" si="225"/>
        <v>0</v>
      </c>
      <c r="N309" s="61">
        <f t="shared" si="226"/>
        <v>0</v>
      </c>
      <c r="O309" s="61">
        <f t="shared" si="227"/>
        <v>0</v>
      </c>
      <c r="P309" s="61">
        <f t="shared" si="228"/>
        <v>0</v>
      </c>
      <c r="Q309" s="61">
        <f t="shared" si="229"/>
        <v>0</v>
      </c>
      <c r="R309" s="448">
        <f t="shared" si="230"/>
        <v>0</v>
      </c>
      <c r="S309" s="459"/>
      <c r="T309" s="250"/>
      <c r="U309" s="250"/>
      <c r="V309" s="250"/>
      <c r="W309" s="250"/>
      <c r="X309" s="250"/>
      <c r="Y309" s="250"/>
      <c r="Z309" s="250"/>
      <c r="AA309" s="250"/>
      <c r="AB309" s="250"/>
      <c r="AC309" s="250"/>
      <c r="AD309" s="250"/>
      <c r="AE309" s="250"/>
      <c r="AF309" s="250"/>
      <c r="AG309" s="250"/>
      <c r="AH309" s="470"/>
      <c r="AI309" s="459"/>
      <c r="AJ309" s="250"/>
      <c r="AK309" s="250"/>
      <c r="AL309" s="250"/>
      <c r="AM309" s="250"/>
      <c r="AN309" s="250"/>
      <c r="AO309" s="250"/>
      <c r="AP309" s="250"/>
      <c r="AQ309" s="250"/>
      <c r="AR309" s="250"/>
      <c r="AS309" s="250"/>
      <c r="AT309" s="250"/>
      <c r="AU309" s="250"/>
      <c r="AV309" s="250"/>
      <c r="AW309" s="250"/>
      <c r="AX309" s="470"/>
      <c r="AY309" s="459"/>
      <c r="AZ309" s="250"/>
      <c r="BA309" s="250"/>
      <c r="BB309" s="250"/>
      <c r="BC309" s="250"/>
      <c r="BD309" s="250"/>
      <c r="BE309" s="250"/>
      <c r="BF309" s="250"/>
      <c r="BG309" s="250"/>
      <c r="BH309" s="250"/>
      <c r="BI309" s="250"/>
      <c r="BJ309" s="250"/>
      <c r="BK309" s="250"/>
      <c r="BL309" s="250"/>
      <c r="BM309" s="250"/>
      <c r="BN309" s="470"/>
      <c r="BO309" s="34" t="s">
        <v>1098</v>
      </c>
    </row>
    <row r="310" spans="2:67" outlineLevel="2">
      <c r="B310" s="54" t="s">
        <v>1134</v>
      </c>
      <c r="C310" s="249">
        <f t="shared" si="215"/>
        <v>0</v>
      </c>
      <c r="D310" s="249">
        <f t="shared" si="216"/>
        <v>0</v>
      </c>
      <c r="E310" s="249">
        <f t="shared" si="217"/>
        <v>0</v>
      </c>
      <c r="F310" s="249">
        <f t="shared" si="218"/>
        <v>0</v>
      </c>
      <c r="G310" s="249">
        <f t="shared" si="219"/>
        <v>0</v>
      </c>
      <c r="H310" s="249">
        <f t="shared" si="220"/>
        <v>0</v>
      </c>
      <c r="I310" s="249">
        <f t="shared" si="221"/>
        <v>0</v>
      </c>
      <c r="J310" s="249">
        <f t="shared" si="222"/>
        <v>0</v>
      </c>
      <c r="K310" s="249">
        <f t="shared" si="223"/>
        <v>0</v>
      </c>
      <c r="L310" s="249">
        <f t="shared" si="224"/>
        <v>0</v>
      </c>
      <c r="M310" s="249">
        <f t="shared" si="225"/>
        <v>0</v>
      </c>
      <c r="N310" s="249">
        <f t="shared" si="226"/>
        <v>0</v>
      </c>
      <c r="O310" s="249">
        <f t="shared" si="227"/>
        <v>0</v>
      </c>
      <c r="P310" s="249">
        <f t="shared" si="228"/>
        <v>0</v>
      </c>
      <c r="Q310" s="249">
        <f t="shared" si="229"/>
        <v>0</v>
      </c>
      <c r="R310" s="449">
        <f t="shared" si="230"/>
        <v>0</v>
      </c>
      <c r="S310" s="460"/>
      <c r="T310" s="248"/>
      <c r="U310" s="248"/>
      <c r="V310" s="248"/>
      <c r="W310" s="248"/>
      <c r="X310" s="248"/>
      <c r="Y310" s="248"/>
      <c r="Z310" s="248"/>
      <c r="AA310" s="248"/>
      <c r="AB310" s="248"/>
      <c r="AC310" s="248"/>
      <c r="AD310" s="248"/>
      <c r="AE310" s="248"/>
      <c r="AF310" s="248"/>
      <c r="AG310" s="248"/>
      <c r="AH310" s="471"/>
      <c r="AI310" s="460"/>
      <c r="AJ310" s="248"/>
      <c r="AK310" s="248"/>
      <c r="AL310" s="248"/>
      <c r="AM310" s="248"/>
      <c r="AN310" s="248"/>
      <c r="AO310" s="248"/>
      <c r="AP310" s="248"/>
      <c r="AQ310" s="248"/>
      <c r="AR310" s="248"/>
      <c r="AS310" s="248"/>
      <c r="AT310" s="248"/>
      <c r="AU310" s="248"/>
      <c r="AV310" s="248"/>
      <c r="AW310" s="248"/>
      <c r="AX310" s="471"/>
      <c r="AY310" s="460"/>
      <c r="AZ310" s="248"/>
      <c r="BA310" s="248"/>
      <c r="BB310" s="248"/>
      <c r="BC310" s="248"/>
      <c r="BD310" s="248"/>
      <c r="BE310" s="248"/>
      <c r="BF310" s="248"/>
      <c r="BG310" s="248"/>
      <c r="BH310" s="248"/>
      <c r="BI310" s="248"/>
      <c r="BJ310" s="248"/>
      <c r="BK310" s="248"/>
      <c r="BL310" s="248"/>
      <c r="BM310" s="248"/>
      <c r="BN310" s="471"/>
    </row>
    <row r="311" spans="2:67" outlineLevel="2">
      <c r="B311" s="55" t="s">
        <v>1135</v>
      </c>
      <c r="C311" s="62">
        <f t="shared" si="215"/>
        <v>0</v>
      </c>
      <c r="D311" s="62">
        <f t="shared" si="216"/>
        <v>0</v>
      </c>
      <c r="E311" s="62">
        <f t="shared" si="217"/>
        <v>0</v>
      </c>
      <c r="F311" s="62">
        <f t="shared" si="218"/>
        <v>0</v>
      </c>
      <c r="G311" s="62">
        <f t="shared" si="219"/>
        <v>0</v>
      </c>
      <c r="H311" s="62">
        <f t="shared" si="220"/>
        <v>0</v>
      </c>
      <c r="I311" s="62">
        <f t="shared" si="221"/>
        <v>0</v>
      </c>
      <c r="J311" s="62">
        <f t="shared" si="222"/>
        <v>0</v>
      </c>
      <c r="K311" s="62">
        <f t="shared" si="223"/>
        <v>0</v>
      </c>
      <c r="L311" s="62">
        <f t="shared" si="224"/>
        <v>0</v>
      </c>
      <c r="M311" s="62">
        <f t="shared" si="225"/>
        <v>0</v>
      </c>
      <c r="N311" s="62">
        <f t="shared" si="226"/>
        <v>0</v>
      </c>
      <c r="O311" s="62">
        <f t="shared" si="227"/>
        <v>0</v>
      </c>
      <c r="P311" s="62">
        <f t="shared" si="228"/>
        <v>0</v>
      </c>
      <c r="Q311" s="62">
        <f t="shared" si="229"/>
        <v>0</v>
      </c>
      <c r="R311" s="450">
        <f t="shared" si="230"/>
        <v>0</v>
      </c>
      <c r="S311" s="461"/>
      <c r="T311" s="247"/>
      <c r="U311" s="247"/>
      <c r="V311" s="247"/>
      <c r="W311" s="247"/>
      <c r="X311" s="247"/>
      <c r="Y311" s="247"/>
      <c r="Z311" s="247"/>
      <c r="AA311" s="247"/>
      <c r="AB311" s="247"/>
      <c r="AC311" s="247"/>
      <c r="AD311" s="247"/>
      <c r="AE311" s="247"/>
      <c r="AF311" s="247"/>
      <c r="AG311" s="247"/>
      <c r="AH311" s="472"/>
      <c r="AI311" s="461"/>
      <c r="AJ311" s="247"/>
      <c r="AK311" s="247"/>
      <c r="AL311" s="247"/>
      <c r="AM311" s="247"/>
      <c r="AN311" s="247"/>
      <c r="AO311" s="247"/>
      <c r="AP311" s="247"/>
      <c r="AQ311" s="247"/>
      <c r="AR311" s="247"/>
      <c r="AS311" s="247"/>
      <c r="AT311" s="247"/>
      <c r="AU311" s="247"/>
      <c r="AV311" s="247"/>
      <c r="AW311" s="247"/>
      <c r="AX311" s="472"/>
      <c r="AY311" s="461"/>
      <c r="AZ311" s="247"/>
      <c r="BA311" s="247"/>
      <c r="BB311" s="247"/>
      <c r="BC311" s="247"/>
      <c r="BD311" s="247"/>
      <c r="BE311" s="247"/>
      <c r="BF311" s="247"/>
      <c r="BG311" s="247"/>
      <c r="BH311" s="247"/>
      <c r="BI311" s="247"/>
      <c r="BJ311" s="247"/>
      <c r="BK311" s="247"/>
      <c r="BL311" s="247"/>
      <c r="BM311" s="247"/>
      <c r="BN311" s="472"/>
    </row>
    <row r="312" spans="2:67" outlineLevel="2">
      <c r="B312" s="53" t="str">
        <f t="shared" ref="B312" si="270">$B$195&amp;": Ewe Lambs"</f>
        <v>Early: Ewe Lambs</v>
      </c>
      <c r="C312" s="61">
        <f t="shared" si="215"/>
        <v>0</v>
      </c>
      <c r="D312" s="61">
        <f t="shared" si="216"/>
        <v>0</v>
      </c>
      <c r="E312" s="61">
        <f t="shared" si="217"/>
        <v>0</v>
      </c>
      <c r="F312" s="61">
        <f t="shared" si="218"/>
        <v>0</v>
      </c>
      <c r="G312" s="61">
        <f t="shared" si="219"/>
        <v>0</v>
      </c>
      <c r="H312" s="61">
        <f t="shared" si="220"/>
        <v>0</v>
      </c>
      <c r="I312" s="61">
        <f t="shared" si="221"/>
        <v>0</v>
      </c>
      <c r="J312" s="61">
        <f t="shared" si="222"/>
        <v>0</v>
      </c>
      <c r="K312" s="61">
        <f t="shared" si="223"/>
        <v>0</v>
      </c>
      <c r="L312" s="61">
        <f t="shared" si="224"/>
        <v>0</v>
      </c>
      <c r="M312" s="61">
        <f t="shared" si="225"/>
        <v>0</v>
      </c>
      <c r="N312" s="61">
        <f t="shared" si="226"/>
        <v>0</v>
      </c>
      <c r="O312" s="61">
        <f t="shared" si="227"/>
        <v>0</v>
      </c>
      <c r="P312" s="61">
        <f t="shared" si="228"/>
        <v>0</v>
      </c>
      <c r="Q312" s="61">
        <f t="shared" si="229"/>
        <v>0</v>
      </c>
      <c r="R312" s="448">
        <f t="shared" si="230"/>
        <v>0</v>
      </c>
      <c r="S312" s="459"/>
      <c r="T312" s="250"/>
      <c r="U312" s="250"/>
      <c r="V312" s="250"/>
      <c r="W312" s="250"/>
      <c r="X312" s="250"/>
      <c r="Y312" s="250"/>
      <c r="Z312" s="250"/>
      <c r="AA312" s="250"/>
      <c r="AB312" s="250"/>
      <c r="AC312" s="250"/>
      <c r="AD312" s="250"/>
      <c r="AE312" s="250"/>
      <c r="AF312" s="250"/>
      <c r="AG312" s="250"/>
      <c r="AH312" s="470"/>
      <c r="AI312" s="459"/>
      <c r="AJ312" s="250"/>
      <c r="AK312" s="250"/>
      <c r="AL312" s="250"/>
      <c r="AM312" s="250"/>
      <c r="AN312" s="250"/>
      <c r="AO312" s="250"/>
      <c r="AP312" s="250"/>
      <c r="AQ312" s="250"/>
      <c r="AR312" s="250"/>
      <c r="AS312" s="250"/>
      <c r="AT312" s="250"/>
      <c r="AU312" s="250"/>
      <c r="AV312" s="250"/>
      <c r="AW312" s="250"/>
      <c r="AX312" s="470"/>
      <c r="AY312" s="459"/>
      <c r="AZ312" s="250"/>
      <c r="BA312" s="250"/>
      <c r="BB312" s="250"/>
      <c r="BC312" s="250"/>
      <c r="BD312" s="250"/>
      <c r="BE312" s="250"/>
      <c r="BF312" s="250"/>
      <c r="BG312" s="250"/>
      <c r="BH312" s="250"/>
      <c r="BI312" s="250"/>
      <c r="BJ312" s="250"/>
      <c r="BK312" s="250"/>
      <c r="BL312" s="250"/>
      <c r="BM312" s="250"/>
      <c r="BN312" s="470"/>
      <c r="BO312" s="34" t="s">
        <v>1098</v>
      </c>
    </row>
    <row r="313" spans="2:67" outlineLevel="2">
      <c r="B313" s="54" t="s">
        <v>1134</v>
      </c>
      <c r="C313" s="249">
        <f t="shared" si="215"/>
        <v>0</v>
      </c>
      <c r="D313" s="249">
        <f t="shared" si="216"/>
        <v>0</v>
      </c>
      <c r="E313" s="249">
        <f t="shared" si="217"/>
        <v>0</v>
      </c>
      <c r="F313" s="249">
        <f t="shared" si="218"/>
        <v>0</v>
      </c>
      <c r="G313" s="249">
        <f t="shared" si="219"/>
        <v>0</v>
      </c>
      <c r="H313" s="249">
        <f t="shared" si="220"/>
        <v>0</v>
      </c>
      <c r="I313" s="249">
        <f t="shared" si="221"/>
        <v>0</v>
      </c>
      <c r="J313" s="249">
        <f t="shared" si="222"/>
        <v>0</v>
      </c>
      <c r="K313" s="249">
        <f t="shared" si="223"/>
        <v>0</v>
      </c>
      <c r="L313" s="249">
        <f t="shared" si="224"/>
        <v>0</v>
      </c>
      <c r="M313" s="249">
        <f t="shared" si="225"/>
        <v>0</v>
      </c>
      <c r="N313" s="249">
        <f t="shared" si="226"/>
        <v>0</v>
      </c>
      <c r="O313" s="249">
        <f t="shared" si="227"/>
        <v>0</v>
      </c>
      <c r="P313" s="249">
        <f t="shared" si="228"/>
        <v>0</v>
      </c>
      <c r="Q313" s="249">
        <f t="shared" si="229"/>
        <v>0</v>
      </c>
      <c r="R313" s="449">
        <f t="shared" si="230"/>
        <v>0</v>
      </c>
      <c r="S313" s="460"/>
      <c r="T313" s="248"/>
      <c r="U313" s="248"/>
      <c r="V313" s="248"/>
      <c r="W313" s="248"/>
      <c r="X313" s="248"/>
      <c r="Y313" s="248"/>
      <c r="Z313" s="248"/>
      <c r="AA313" s="248"/>
      <c r="AB313" s="248"/>
      <c r="AC313" s="248"/>
      <c r="AD313" s="248"/>
      <c r="AE313" s="248"/>
      <c r="AF313" s="248"/>
      <c r="AG313" s="248"/>
      <c r="AH313" s="471"/>
      <c r="AI313" s="460"/>
      <c r="AJ313" s="248"/>
      <c r="AK313" s="248"/>
      <c r="AL313" s="248"/>
      <c r="AM313" s="248"/>
      <c r="AN313" s="248"/>
      <c r="AO313" s="248"/>
      <c r="AP313" s="248"/>
      <c r="AQ313" s="248"/>
      <c r="AR313" s="248"/>
      <c r="AS313" s="248"/>
      <c r="AT313" s="248"/>
      <c r="AU313" s="248"/>
      <c r="AV313" s="248"/>
      <c r="AW313" s="248"/>
      <c r="AX313" s="471"/>
      <c r="AY313" s="460"/>
      <c r="AZ313" s="248"/>
      <c r="BA313" s="248"/>
      <c r="BB313" s="248"/>
      <c r="BC313" s="248"/>
      <c r="BD313" s="248"/>
      <c r="BE313" s="248"/>
      <c r="BF313" s="248"/>
      <c r="BG313" s="248"/>
      <c r="BH313" s="248"/>
      <c r="BI313" s="248"/>
      <c r="BJ313" s="248"/>
      <c r="BK313" s="248"/>
      <c r="BL313" s="248"/>
      <c r="BM313" s="248"/>
      <c r="BN313" s="471"/>
    </row>
    <row r="314" spans="2:67" outlineLevel="2">
      <c r="B314" s="55" t="s">
        <v>1135</v>
      </c>
      <c r="C314" s="62">
        <f t="shared" si="215"/>
        <v>0</v>
      </c>
      <c r="D314" s="62">
        <f t="shared" si="216"/>
        <v>0</v>
      </c>
      <c r="E314" s="62">
        <f t="shared" si="217"/>
        <v>0</v>
      </c>
      <c r="F314" s="62">
        <f t="shared" si="218"/>
        <v>0</v>
      </c>
      <c r="G314" s="62">
        <f t="shared" si="219"/>
        <v>0</v>
      </c>
      <c r="H314" s="62">
        <f t="shared" si="220"/>
        <v>0</v>
      </c>
      <c r="I314" s="62">
        <f t="shared" si="221"/>
        <v>0</v>
      </c>
      <c r="J314" s="62">
        <f t="shared" si="222"/>
        <v>0</v>
      </c>
      <c r="K314" s="62">
        <f t="shared" si="223"/>
        <v>0</v>
      </c>
      <c r="L314" s="62">
        <f t="shared" si="224"/>
        <v>0</v>
      </c>
      <c r="M314" s="62">
        <f t="shared" si="225"/>
        <v>0</v>
      </c>
      <c r="N314" s="62">
        <f t="shared" si="226"/>
        <v>0</v>
      </c>
      <c r="O314" s="62">
        <f t="shared" si="227"/>
        <v>0</v>
      </c>
      <c r="P314" s="62">
        <f t="shared" si="228"/>
        <v>0</v>
      </c>
      <c r="Q314" s="62">
        <f t="shared" si="229"/>
        <v>0</v>
      </c>
      <c r="R314" s="450">
        <f t="shared" si="230"/>
        <v>0</v>
      </c>
      <c r="S314" s="461"/>
      <c r="T314" s="247"/>
      <c r="U314" s="247"/>
      <c r="V314" s="247"/>
      <c r="W314" s="247"/>
      <c r="X314" s="247"/>
      <c r="Y314" s="247"/>
      <c r="Z314" s="247"/>
      <c r="AA314" s="247"/>
      <c r="AB314" s="247"/>
      <c r="AC314" s="247"/>
      <c r="AD314" s="247"/>
      <c r="AE314" s="247"/>
      <c r="AF314" s="247"/>
      <c r="AG314" s="247"/>
      <c r="AH314" s="472"/>
      <c r="AI314" s="461"/>
      <c r="AJ314" s="247"/>
      <c r="AK314" s="247"/>
      <c r="AL314" s="247"/>
      <c r="AM314" s="247"/>
      <c r="AN314" s="247"/>
      <c r="AO314" s="247"/>
      <c r="AP314" s="247"/>
      <c r="AQ314" s="247"/>
      <c r="AR314" s="247"/>
      <c r="AS314" s="247"/>
      <c r="AT314" s="247"/>
      <c r="AU314" s="247"/>
      <c r="AV314" s="247"/>
      <c r="AW314" s="247"/>
      <c r="AX314" s="472"/>
      <c r="AY314" s="461"/>
      <c r="AZ314" s="247"/>
      <c r="BA314" s="247"/>
      <c r="BB314" s="247"/>
      <c r="BC314" s="247"/>
      <c r="BD314" s="247"/>
      <c r="BE314" s="247"/>
      <c r="BF314" s="247"/>
      <c r="BG314" s="247"/>
      <c r="BH314" s="247"/>
      <c r="BI314" s="247"/>
      <c r="BJ314" s="247"/>
      <c r="BK314" s="247"/>
      <c r="BL314" s="247"/>
      <c r="BM314" s="247"/>
      <c r="BN314" s="472"/>
    </row>
    <row r="315" spans="2:67" outlineLevel="2">
      <c r="B315" s="53" t="str">
        <f t="shared" ref="B315" si="271">$B$196&amp;": Ewe Lambs"</f>
        <v>Middle: Ewe Lambs</v>
      </c>
      <c r="C315" s="61">
        <f t="shared" si="215"/>
        <v>0</v>
      </c>
      <c r="D315" s="61">
        <f t="shared" si="216"/>
        <v>0</v>
      </c>
      <c r="E315" s="61">
        <f t="shared" si="217"/>
        <v>0</v>
      </c>
      <c r="F315" s="61">
        <f t="shared" si="218"/>
        <v>0</v>
      </c>
      <c r="G315" s="61">
        <f t="shared" si="219"/>
        <v>0</v>
      </c>
      <c r="H315" s="61">
        <f t="shared" si="220"/>
        <v>0</v>
      </c>
      <c r="I315" s="61">
        <f t="shared" si="221"/>
        <v>0</v>
      </c>
      <c r="J315" s="61">
        <f t="shared" si="222"/>
        <v>0</v>
      </c>
      <c r="K315" s="61">
        <f t="shared" si="223"/>
        <v>0</v>
      </c>
      <c r="L315" s="61">
        <f t="shared" si="224"/>
        <v>0</v>
      </c>
      <c r="M315" s="61">
        <f t="shared" si="225"/>
        <v>0</v>
      </c>
      <c r="N315" s="61">
        <f t="shared" si="226"/>
        <v>0</v>
      </c>
      <c r="O315" s="61">
        <f t="shared" si="227"/>
        <v>0</v>
      </c>
      <c r="P315" s="61">
        <f t="shared" si="228"/>
        <v>0</v>
      </c>
      <c r="Q315" s="61">
        <f t="shared" si="229"/>
        <v>0</v>
      </c>
      <c r="R315" s="448">
        <f t="shared" si="230"/>
        <v>0</v>
      </c>
      <c r="S315" s="459"/>
      <c r="T315" s="250"/>
      <c r="U315" s="250"/>
      <c r="V315" s="250"/>
      <c r="W315" s="250"/>
      <c r="X315" s="250"/>
      <c r="Y315" s="250"/>
      <c r="Z315" s="250"/>
      <c r="AA315" s="250"/>
      <c r="AB315" s="250"/>
      <c r="AC315" s="250"/>
      <c r="AD315" s="250"/>
      <c r="AE315" s="250"/>
      <c r="AF315" s="250"/>
      <c r="AG315" s="250"/>
      <c r="AH315" s="470"/>
      <c r="AI315" s="459"/>
      <c r="AJ315" s="250"/>
      <c r="AK315" s="250"/>
      <c r="AL315" s="250"/>
      <c r="AM315" s="250"/>
      <c r="AN315" s="250"/>
      <c r="AO315" s="250"/>
      <c r="AP315" s="250"/>
      <c r="AQ315" s="250"/>
      <c r="AR315" s="250"/>
      <c r="AS315" s="250"/>
      <c r="AT315" s="250"/>
      <c r="AU315" s="250"/>
      <c r="AV315" s="250"/>
      <c r="AW315" s="250"/>
      <c r="AX315" s="470"/>
      <c r="AY315" s="459"/>
      <c r="AZ315" s="250"/>
      <c r="BA315" s="250"/>
      <c r="BB315" s="250"/>
      <c r="BC315" s="250"/>
      <c r="BD315" s="250"/>
      <c r="BE315" s="250"/>
      <c r="BF315" s="250"/>
      <c r="BG315" s="250"/>
      <c r="BH315" s="250"/>
      <c r="BI315" s="250"/>
      <c r="BJ315" s="250"/>
      <c r="BK315" s="250"/>
      <c r="BL315" s="250"/>
      <c r="BM315" s="250"/>
      <c r="BN315" s="470"/>
      <c r="BO315" s="34" t="s">
        <v>1098</v>
      </c>
    </row>
    <row r="316" spans="2:67" outlineLevel="2">
      <c r="B316" s="54" t="s">
        <v>1134</v>
      </c>
      <c r="C316" s="249">
        <f t="shared" si="215"/>
        <v>0</v>
      </c>
      <c r="D316" s="249">
        <f t="shared" si="216"/>
        <v>0</v>
      </c>
      <c r="E316" s="249">
        <f t="shared" si="217"/>
        <v>0</v>
      </c>
      <c r="F316" s="249">
        <f t="shared" si="218"/>
        <v>0</v>
      </c>
      <c r="G316" s="249">
        <f t="shared" si="219"/>
        <v>0</v>
      </c>
      <c r="H316" s="249">
        <f t="shared" si="220"/>
        <v>0</v>
      </c>
      <c r="I316" s="249">
        <f t="shared" si="221"/>
        <v>0</v>
      </c>
      <c r="J316" s="249">
        <f t="shared" si="222"/>
        <v>0</v>
      </c>
      <c r="K316" s="249">
        <f t="shared" si="223"/>
        <v>0</v>
      </c>
      <c r="L316" s="249">
        <f t="shared" si="224"/>
        <v>0</v>
      </c>
      <c r="M316" s="249">
        <f t="shared" si="225"/>
        <v>0</v>
      </c>
      <c r="N316" s="249">
        <f t="shared" si="226"/>
        <v>0</v>
      </c>
      <c r="O316" s="249">
        <f t="shared" si="227"/>
        <v>0</v>
      </c>
      <c r="P316" s="249">
        <f t="shared" si="228"/>
        <v>0</v>
      </c>
      <c r="Q316" s="249">
        <f t="shared" si="229"/>
        <v>0</v>
      </c>
      <c r="R316" s="449">
        <f t="shared" si="230"/>
        <v>0</v>
      </c>
      <c r="S316" s="460"/>
      <c r="T316" s="248"/>
      <c r="U316" s="248"/>
      <c r="V316" s="248"/>
      <c r="W316" s="248"/>
      <c r="X316" s="248"/>
      <c r="Y316" s="248"/>
      <c r="Z316" s="248"/>
      <c r="AA316" s="248"/>
      <c r="AB316" s="248"/>
      <c r="AC316" s="248"/>
      <c r="AD316" s="248"/>
      <c r="AE316" s="248"/>
      <c r="AF316" s="248"/>
      <c r="AG316" s="248"/>
      <c r="AH316" s="471"/>
      <c r="AI316" s="460"/>
      <c r="AJ316" s="248"/>
      <c r="AK316" s="248"/>
      <c r="AL316" s="248"/>
      <c r="AM316" s="248"/>
      <c r="AN316" s="248"/>
      <c r="AO316" s="248"/>
      <c r="AP316" s="248"/>
      <c r="AQ316" s="248"/>
      <c r="AR316" s="248"/>
      <c r="AS316" s="248"/>
      <c r="AT316" s="248"/>
      <c r="AU316" s="248"/>
      <c r="AV316" s="248"/>
      <c r="AW316" s="248"/>
      <c r="AX316" s="471"/>
      <c r="AY316" s="460"/>
      <c r="AZ316" s="248"/>
      <c r="BA316" s="248"/>
      <c r="BB316" s="248"/>
      <c r="BC316" s="248"/>
      <c r="BD316" s="248"/>
      <c r="BE316" s="248"/>
      <c r="BF316" s="248"/>
      <c r="BG316" s="248"/>
      <c r="BH316" s="248"/>
      <c r="BI316" s="248"/>
      <c r="BJ316" s="248"/>
      <c r="BK316" s="248"/>
      <c r="BL316" s="248"/>
      <c r="BM316" s="248"/>
      <c r="BN316" s="471"/>
    </row>
    <row r="317" spans="2:67" outlineLevel="2">
      <c r="B317" s="55" t="s">
        <v>1135</v>
      </c>
      <c r="C317" s="62">
        <f t="shared" si="215"/>
        <v>0</v>
      </c>
      <c r="D317" s="62">
        <f t="shared" si="216"/>
        <v>0</v>
      </c>
      <c r="E317" s="62">
        <f t="shared" si="217"/>
        <v>0</v>
      </c>
      <c r="F317" s="62">
        <f t="shared" si="218"/>
        <v>0</v>
      </c>
      <c r="G317" s="62">
        <f t="shared" si="219"/>
        <v>0</v>
      </c>
      <c r="H317" s="62">
        <f t="shared" si="220"/>
        <v>0</v>
      </c>
      <c r="I317" s="62">
        <f t="shared" si="221"/>
        <v>0</v>
      </c>
      <c r="J317" s="62">
        <f t="shared" si="222"/>
        <v>0</v>
      </c>
      <c r="K317" s="62">
        <f t="shared" si="223"/>
        <v>0</v>
      </c>
      <c r="L317" s="62">
        <f t="shared" si="224"/>
        <v>0</v>
      </c>
      <c r="M317" s="62">
        <f t="shared" si="225"/>
        <v>0</v>
      </c>
      <c r="N317" s="62">
        <f t="shared" si="226"/>
        <v>0</v>
      </c>
      <c r="O317" s="62">
        <f t="shared" si="227"/>
        <v>0</v>
      </c>
      <c r="P317" s="62">
        <f t="shared" si="228"/>
        <v>0</v>
      </c>
      <c r="Q317" s="62">
        <f t="shared" si="229"/>
        <v>0</v>
      </c>
      <c r="R317" s="450">
        <f t="shared" si="230"/>
        <v>0</v>
      </c>
      <c r="S317" s="461"/>
      <c r="T317" s="247"/>
      <c r="U317" s="247"/>
      <c r="V317" s="247"/>
      <c r="W317" s="247"/>
      <c r="X317" s="247"/>
      <c r="Y317" s="247"/>
      <c r="Z317" s="247"/>
      <c r="AA317" s="247"/>
      <c r="AB317" s="247"/>
      <c r="AC317" s="247"/>
      <c r="AD317" s="247"/>
      <c r="AE317" s="247"/>
      <c r="AF317" s="247"/>
      <c r="AG317" s="247"/>
      <c r="AH317" s="472"/>
      <c r="AI317" s="461"/>
      <c r="AJ317" s="247"/>
      <c r="AK317" s="247"/>
      <c r="AL317" s="247"/>
      <c r="AM317" s="247"/>
      <c r="AN317" s="247"/>
      <c r="AO317" s="247"/>
      <c r="AP317" s="247"/>
      <c r="AQ317" s="247"/>
      <c r="AR317" s="247"/>
      <c r="AS317" s="247"/>
      <c r="AT317" s="247"/>
      <c r="AU317" s="247"/>
      <c r="AV317" s="247"/>
      <c r="AW317" s="247"/>
      <c r="AX317" s="472"/>
      <c r="AY317" s="461"/>
      <c r="AZ317" s="247"/>
      <c r="BA317" s="247"/>
      <c r="BB317" s="247"/>
      <c r="BC317" s="247"/>
      <c r="BD317" s="247"/>
      <c r="BE317" s="247"/>
      <c r="BF317" s="247"/>
      <c r="BG317" s="247"/>
      <c r="BH317" s="247"/>
      <c r="BI317" s="247"/>
      <c r="BJ317" s="247"/>
      <c r="BK317" s="247"/>
      <c r="BL317" s="247"/>
      <c r="BM317" s="247"/>
      <c r="BN317" s="472"/>
    </row>
    <row r="318" spans="2:67" outlineLevel="2">
      <c r="B318" s="53" t="str">
        <f t="shared" ref="B318" si="272">$B$197&amp;": Ewe Lambs"</f>
        <v>Late: Ewe Lambs</v>
      </c>
      <c r="C318" s="61">
        <f t="shared" si="215"/>
        <v>0</v>
      </c>
      <c r="D318" s="61">
        <f t="shared" si="216"/>
        <v>0</v>
      </c>
      <c r="E318" s="61">
        <f t="shared" si="217"/>
        <v>0</v>
      </c>
      <c r="F318" s="61">
        <f t="shared" si="218"/>
        <v>0</v>
      </c>
      <c r="G318" s="61">
        <f t="shared" si="219"/>
        <v>0</v>
      </c>
      <c r="H318" s="61">
        <f t="shared" si="220"/>
        <v>0</v>
      </c>
      <c r="I318" s="61">
        <f t="shared" si="221"/>
        <v>0</v>
      </c>
      <c r="J318" s="61">
        <f t="shared" si="222"/>
        <v>0</v>
      </c>
      <c r="K318" s="61">
        <f t="shared" si="223"/>
        <v>0</v>
      </c>
      <c r="L318" s="61">
        <f t="shared" si="224"/>
        <v>0</v>
      </c>
      <c r="M318" s="61">
        <f t="shared" si="225"/>
        <v>0</v>
      </c>
      <c r="N318" s="61">
        <f t="shared" si="226"/>
        <v>0</v>
      </c>
      <c r="O318" s="61">
        <f t="shared" si="227"/>
        <v>0</v>
      </c>
      <c r="P318" s="61">
        <f t="shared" si="228"/>
        <v>0</v>
      </c>
      <c r="Q318" s="61">
        <f t="shared" si="229"/>
        <v>0</v>
      </c>
      <c r="R318" s="448">
        <f t="shared" si="230"/>
        <v>0</v>
      </c>
      <c r="S318" s="459"/>
      <c r="T318" s="250"/>
      <c r="U318" s="250"/>
      <c r="V318" s="250"/>
      <c r="W318" s="250"/>
      <c r="X318" s="250"/>
      <c r="Y318" s="250"/>
      <c r="Z318" s="250"/>
      <c r="AA318" s="250"/>
      <c r="AB318" s="250"/>
      <c r="AC318" s="250"/>
      <c r="AD318" s="250"/>
      <c r="AE318" s="250"/>
      <c r="AF318" s="250"/>
      <c r="AG318" s="250"/>
      <c r="AH318" s="470"/>
      <c r="AI318" s="459"/>
      <c r="AJ318" s="250"/>
      <c r="AK318" s="250"/>
      <c r="AL318" s="250"/>
      <c r="AM318" s="250"/>
      <c r="AN318" s="250"/>
      <c r="AO318" s="250"/>
      <c r="AP318" s="250"/>
      <c r="AQ318" s="250"/>
      <c r="AR318" s="250"/>
      <c r="AS318" s="250"/>
      <c r="AT318" s="250"/>
      <c r="AU318" s="250"/>
      <c r="AV318" s="250"/>
      <c r="AW318" s="250"/>
      <c r="AX318" s="470"/>
      <c r="AY318" s="459"/>
      <c r="AZ318" s="250"/>
      <c r="BA318" s="250"/>
      <c r="BB318" s="250"/>
      <c r="BC318" s="250"/>
      <c r="BD318" s="250"/>
      <c r="BE318" s="250"/>
      <c r="BF318" s="250"/>
      <c r="BG318" s="250"/>
      <c r="BH318" s="250"/>
      <c r="BI318" s="250"/>
      <c r="BJ318" s="250"/>
      <c r="BK318" s="250"/>
      <c r="BL318" s="250"/>
      <c r="BM318" s="250"/>
      <c r="BN318" s="470"/>
      <c r="BO318" s="34" t="s">
        <v>1098</v>
      </c>
    </row>
    <row r="319" spans="2:67" outlineLevel="2">
      <c r="B319" s="54" t="s">
        <v>1134</v>
      </c>
      <c r="C319" s="249">
        <f t="shared" si="215"/>
        <v>0</v>
      </c>
      <c r="D319" s="249">
        <f t="shared" si="216"/>
        <v>0</v>
      </c>
      <c r="E319" s="249">
        <f t="shared" si="217"/>
        <v>0</v>
      </c>
      <c r="F319" s="249">
        <f t="shared" si="218"/>
        <v>0</v>
      </c>
      <c r="G319" s="249">
        <f t="shared" si="219"/>
        <v>0</v>
      </c>
      <c r="H319" s="249">
        <f t="shared" si="220"/>
        <v>0</v>
      </c>
      <c r="I319" s="249">
        <f t="shared" si="221"/>
        <v>0</v>
      </c>
      <c r="J319" s="249">
        <f t="shared" si="222"/>
        <v>0</v>
      </c>
      <c r="K319" s="249">
        <f t="shared" si="223"/>
        <v>0</v>
      </c>
      <c r="L319" s="249">
        <f t="shared" si="224"/>
        <v>0</v>
      </c>
      <c r="M319" s="249">
        <f t="shared" si="225"/>
        <v>0</v>
      </c>
      <c r="N319" s="249">
        <f t="shared" si="226"/>
        <v>0</v>
      </c>
      <c r="O319" s="249">
        <f t="shared" si="227"/>
        <v>0</v>
      </c>
      <c r="P319" s="249">
        <f t="shared" si="228"/>
        <v>0</v>
      </c>
      <c r="Q319" s="249">
        <f t="shared" si="229"/>
        <v>0</v>
      </c>
      <c r="R319" s="449">
        <f t="shared" si="230"/>
        <v>0</v>
      </c>
      <c r="S319" s="460"/>
      <c r="T319" s="248"/>
      <c r="U319" s="248"/>
      <c r="V319" s="248"/>
      <c r="W319" s="248"/>
      <c r="X319" s="248"/>
      <c r="Y319" s="248"/>
      <c r="Z319" s="248"/>
      <c r="AA319" s="248"/>
      <c r="AB319" s="248"/>
      <c r="AC319" s="248"/>
      <c r="AD319" s="248"/>
      <c r="AE319" s="248"/>
      <c r="AF319" s="248"/>
      <c r="AG319" s="248"/>
      <c r="AH319" s="471"/>
      <c r="AI319" s="460"/>
      <c r="AJ319" s="248"/>
      <c r="AK319" s="248"/>
      <c r="AL319" s="248"/>
      <c r="AM319" s="248"/>
      <c r="AN319" s="248"/>
      <c r="AO319" s="248"/>
      <c r="AP319" s="248"/>
      <c r="AQ319" s="248"/>
      <c r="AR319" s="248"/>
      <c r="AS319" s="248"/>
      <c r="AT319" s="248"/>
      <c r="AU319" s="248"/>
      <c r="AV319" s="248"/>
      <c r="AW319" s="248"/>
      <c r="AX319" s="471"/>
      <c r="AY319" s="460"/>
      <c r="AZ319" s="248"/>
      <c r="BA319" s="248"/>
      <c r="BB319" s="248"/>
      <c r="BC319" s="248"/>
      <c r="BD319" s="248"/>
      <c r="BE319" s="248"/>
      <c r="BF319" s="248"/>
      <c r="BG319" s="248"/>
      <c r="BH319" s="248"/>
      <c r="BI319" s="248"/>
      <c r="BJ319" s="248"/>
      <c r="BK319" s="248"/>
      <c r="BL319" s="248"/>
      <c r="BM319" s="248"/>
      <c r="BN319" s="471"/>
    </row>
    <row r="320" spans="2:67" outlineLevel="2">
      <c r="B320" s="55" t="s">
        <v>1135</v>
      </c>
      <c r="C320" s="62">
        <f t="shared" si="215"/>
        <v>0</v>
      </c>
      <c r="D320" s="62">
        <f t="shared" si="216"/>
        <v>0</v>
      </c>
      <c r="E320" s="62">
        <f t="shared" si="217"/>
        <v>0</v>
      </c>
      <c r="F320" s="62">
        <f t="shared" si="218"/>
        <v>0</v>
      </c>
      <c r="G320" s="62">
        <f t="shared" si="219"/>
        <v>0</v>
      </c>
      <c r="H320" s="62">
        <f t="shared" si="220"/>
        <v>0</v>
      </c>
      <c r="I320" s="62">
        <f t="shared" si="221"/>
        <v>0</v>
      </c>
      <c r="J320" s="62">
        <f t="shared" si="222"/>
        <v>0</v>
      </c>
      <c r="K320" s="62">
        <f t="shared" si="223"/>
        <v>0</v>
      </c>
      <c r="L320" s="62">
        <f t="shared" si="224"/>
        <v>0</v>
      </c>
      <c r="M320" s="62">
        <f t="shared" si="225"/>
        <v>0</v>
      </c>
      <c r="N320" s="62">
        <f t="shared" si="226"/>
        <v>0</v>
      </c>
      <c r="O320" s="62">
        <f t="shared" si="227"/>
        <v>0</v>
      </c>
      <c r="P320" s="62">
        <f t="shared" si="228"/>
        <v>0</v>
      </c>
      <c r="Q320" s="62">
        <f t="shared" si="229"/>
        <v>0</v>
      </c>
      <c r="R320" s="450">
        <f t="shared" si="230"/>
        <v>0</v>
      </c>
      <c r="S320" s="461"/>
      <c r="T320" s="247"/>
      <c r="U320" s="247"/>
      <c r="V320" s="247"/>
      <c r="W320" s="247"/>
      <c r="X320" s="247"/>
      <c r="Y320" s="247"/>
      <c r="Z320" s="247"/>
      <c r="AA320" s="247"/>
      <c r="AB320" s="247"/>
      <c r="AC320" s="247"/>
      <c r="AD320" s="247"/>
      <c r="AE320" s="247"/>
      <c r="AF320" s="247"/>
      <c r="AG320" s="247"/>
      <c r="AH320" s="472"/>
      <c r="AI320" s="461"/>
      <c r="AJ320" s="247"/>
      <c r="AK320" s="247"/>
      <c r="AL320" s="247"/>
      <c r="AM320" s="247"/>
      <c r="AN320" s="247"/>
      <c r="AO320" s="247"/>
      <c r="AP320" s="247"/>
      <c r="AQ320" s="247"/>
      <c r="AR320" s="247"/>
      <c r="AS320" s="247"/>
      <c r="AT320" s="247"/>
      <c r="AU320" s="247"/>
      <c r="AV320" s="247"/>
      <c r="AW320" s="247"/>
      <c r="AX320" s="472"/>
      <c r="AY320" s="461"/>
      <c r="AZ320" s="247"/>
      <c r="BA320" s="247"/>
      <c r="BB320" s="247"/>
      <c r="BC320" s="247"/>
      <c r="BD320" s="247"/>
      <c r="BE320" s="247"/>
      <c r="BF320" s="247"/>
      <c r="BG320" s="247"/>
      <c r="BH320" s="247"/>
      <c r="BI320" s="247"/>
      <c r="BJ320" s="247"/>
      <c r="BK320" s="247"/>
      <c r="BL320" s="247"/>
      <c r="BM320" s="247"/>
      <c r="BN320" s="472"/>
    </row>
    <row r="321" spans="1:122" outlineLevel="2">
      <c r="B321" s="53" t="str">
        <f>$B$198&amp;": Ewe Lambs"</f>
        <v>V. Late: Ewe Lambs</v>
      </c>
      <c r="C321" s="61">
        <f t="shared" ref="C321:C323" si="273">CHOOSE(d.Region,S321,AI321,AY321)</f>
        <v>0</v>
      </c>
      <c r="D321" s="61">
        <f t="shared" ref="D321:D323" si="274">CHOOSE(d.Region,T321,AJ321,AZ321)</f>
        <v>0</v>
      </c>
      <c r="E321" s="61">
        <f t="shared" ref="E321:E323" si="275">CHOOSE(d.Region,U321,AK321,BA321)</f>
        <v>0</v>
      </c>
      <c r="F321" s="61">
        <f t="shared" ref="F321:F323" si="276">CHOOSE(d.Region,V321,AL321,BB321)</f>
        <v>0</v>
      </c>
      <c r="G321" s="61">
        <f t="shared" ref="G321:G323" si="277">CHOOSE(d.Region,W321,AM321,BC321)</f>
        <v>0</v>
      </c>
      <c r="H321" s="61">
        <f t="shared" ref="H321:H323" si="278">CHOOSE(d.Region,X321,AN321,BD321)</f>
        <v>0</v>
      </c>
      <c r="I321" s="61">
        <f t="shared" ref="I321:I323" si="279">CHOOSE(d.Region,Y321,AO321,BE321)</f>
        <v>0</v>
      </c>
      <c r="J321" s="61">
        <f t="shared" ref="J321:J323" si="280">CHOOSE(d.Region,Z321,AP321,BF321)</f>
        <v>0</v>
      </c>
      <c r="K321" s="61">
        <f t="shared" ref="K321:K323" si="281">CHOOSE(d.Region,AA321,AQ321,BG321)</f>
        <v>0</v>
      </c>
      <c r="L321" s="61">
        <f t="shared" ref="L321:L323" si="282">CHOOSE(d.Region,AB321,AR321,BH321)</f>
        <v>0</v>
      </c>
      <c r="M321" s="61">
        <f t="shared" ref="M321:M323" si="283">CHOOSE(d.Region,AC321,AS321,BI321)</f>
        <v>0</v>
      </c>
      <c r="N321" s="61">
        <f t="shared" ref="N321:N323" si="284">CHOOSE(d.Region,AD321,AT321,BJ321)</f>
        <v>0</v>
      </c>
      <c r="O321" s="61">
        <f t="shared" ref="O321:O323" si="285">CHOOSE(d.Region,AE321,AU321,BK321)</f>
        <v>0</v>
      </c>
      <c r="P321" s="61">
        <f t="shared" ref="P321:P323" si="286">CHOOSE(d.Region,AF321,AV321,BL321)</f>
        <v>0</v>
      </c>
      <c r="Q321" s="61">
        <f t="shared" ref="Q321:Q323" si="287">CHOOSE(d.Region,AG321,AW321,BM321)</f>
        <v>0</v>
      </c>
      <c r="R321" s="448">
        <f t="shared" ref="R321:R323" si="288">CHOOSE(d.Region,AH321,AX321,BN321)</f>
        <v>0</v>
      </c>
      <c r="S321" s="459"/>
      <c r="T321" s="250"/>
      <c r="U321" s="250"/>
      <c r="V321" s="250"/>
      <c r="W321" s="250"/>
      <c r="X321" s="250"/>
      <c r="Y321" s="250"/>
      <c r="Z321" s="250"/>
      <c r="AA321" s="250"/>
      <c r="AB321" s="250"/>
      <c r="AC321" s="250"/>
      <c r="AD321" s="250"/>
      <c r="AE321" s="250"/>
      <c r="AF321" s="250"/>
      <c r="AG321" s="250"/>
      <c r="AH321" s="470"/>
      <c r="AI321" s="459"/>
      <c r="AJ321" s="250"/>
      <c r="AK321" s="250"/>
      <c r="AL321" s="250"/>
      <c r="AM321" s="250"/>
      <c r="AN321" s="250"/>
      <c r="AO321" s="250"/>
      <c r="AP321" s="250"/>
      <c r="AQ321" s="250"/>
      <c r="AR321" s="250"/>
      <c r="AS321" s="250"/>
      <c r="AT321" s="250"/>
      <c r="AU321" s="250"/>
      <c r="AV321" s="250"/>
      <c r="AW321" s="250"/>
      <c r="AX321" s="470"/>
      <c r="AY321" s="459"/>
      <c r="AZ321" s="250"/>
      <c r="BA321" s="250"/>
      <c r="BB321" s="250"/>
      <c r="BC321" s="250"/>
      <c r="BD321" s="250"/>
      <c r="BE321" s="250"/>
      <c r="BF321" s="250"/>
      <c r="BG321" s="250"/>
      <c r="BH321" s="250"/>
      <c r="BI321" s="250"/>
      <c r="BJ321" s="250"/>
      <c r="BK321" s="250"/>
      <c r="BL321" s="250"/>
      <c r="BM321" s="250"/>
      <c r="BN321" s="470"/>
      <c r="BO321" s="34" t="s">
        <v>1098</v>
      </c>
    </row>
    <row r="322" spans="1:122" outlineLevel="2">
      <c r="B322" s="54" t="s">
        <v>1134</v>
      </c>
      <c r="C322" s="249">
        <f t="shared" si="273"/>
        <v>0</v>
      </c>
      <c r="D322" s="249">
        <f t="shared" si="274"/>
        <v>0</v>
      </c>
      <c r="E322" s="249">
        <f t="shared" si="275"/>
        <v>0</v>
      </c>
      <c r="F322" s="249">
        <f t="shared" si="276"/>
        <v>0</v>
      </c>
      <c r="G322" s="249">
        <f t="shared" si="277"/>
        <v>0</v>
      </c>
      <c r="H322" s="249">
        <f t="shared" si="278"/>
        <v>0</v>
      </c>
      <c r="I322" s="249">
        <f t="shared" si="279"/>
        <v>0</v>
      </c>
      <c r="J322" s="249">
        <f t="shared" si="280"/>
        <v>0</v>
      </c>
      <c r="K322" s="249">
        <f t="shared" si="281"/>
        <v>0</v>
      </c>
      <c r="L322" s="249">
        <f t="shared" si="282"/>
        <v>0</v>
      </c>
      <c r="M322" s="249">
        <f t="shared" si="283"/>
        <v>0</v>
      </c>
      <c r="N322" s="249">
        <f t="shared" si="284"/>
        <v>0</v>
      </c>
      <c r="O322" s="249">
        <f t="shared" si="285"/>
        <v>0</v>
      </c>
      <c r="P322" s="249">
        <f t="shared" si="286"/>
        <v>0</v>
      </c>
      <c r="Q322" s="249">
        <f t="shared" si="287"/>
        <v>0</v>
      </c>
      <c r="R322" s="449">
        <f t="shared" si="288"/>
        <v>0</v>
      </c>
      <c r="S322" s="460"/>
      <c r="T322" s="248"/>
      <c r="U322" s="248"/>
      <c r="V322" s="248"/>
      <c r="W322" s="248"/>
      <c r="X322" s="248"/>
      <c r="Y322" s="248"/>
      <c r="Z322" s="248"/>
      <c r="AA322" s="248"/>
      <c r="AB322" s="248"/>
      <c r="AC322" s="248"/>
      <c r="AD322" s="248"/>
      <c r="AE322" s="248"/>
      <c r="AF322" s="248"/>
      <c r="AG322" s="248"/>
      <c r="AH322" s="471"/>
      <c r="AI322" s="460"/>
      <c r="AJ322" s="248"/>
      <c r="AK322" s="248"/>
      <c r="AL322" s="248"/>
      <c r="AM322" s="248"/>
      <c r="AN322" s="248"/>
      <c r="AO322" s="248"/>
      <c r="AP322" s="248"/>
      <c r="AQ322" s="248"/>
      <c r="AR322" s="248"/>
      <c r="AS322" s="248"/>
      <c r="AT322" s="248"/>
      <c r="AU322" s="248"/>
      <c r="AV322" s="248"/>
      <c r="AW322" s="248"/>
      <c r="AX322" s="471"/>
      <c r="AY322" s="460"/>
      <c r="AZ322" s="248"/>
      <c r="BA322" s="248"/>
      <c r="BB322" s="248"/>
      <c r="BC322" s="248"/>
      <c r="BD322" s="248"/>
      <c r="BE322" s="248"/>
      <c r="BF322" s="248"/>
      <c r="BG322" s="248"/>
      <c r="BH322" s="248"/>
      <c r="BI322" s="248"/>
      <c r="BJ322" s="248"/>
      <c r="BK322" s="248"/>
      <c r="BL322" s="248"/>
      <c r="BM322" s="248"/>
      <c r="BN322" s="471"/>
    </row>
    <row r="323" spans="1:122" outlineLevel="2">
      <c r="B323" s="55" t="s">
        <v>1135</v>
      </c>
      <c r="C323" s="62">
        <f t="shared" si="273"/>
        <v>0</v>
      </c>
      <c r="D323" s="62">
        <f t="shared" si="274"/>
        <v>0</v>
      </c>
      <c r="E323" s="62">
        <f t="shared" si="275"/>
        <v>0</v>
      </c>
      <c r="F323" s="62">
        <f t="shared" si="276"/>
        <v>0</v>
      </c>
      <c r="G323" s="62">
        <f t="shared" si="277"/>
        <v>0</v>
      </c>
      <c r="H323" s="62">
        <f t="shared" si="278"/>
        <v>0</v>
      </c>
      <c r="I323" s="62">
        <f t="shared" si="279"/>
        <v>0</v>
      </c>
      <c r="J323" s="62">
        <f t="shared" si="280"/>
        <v>0</v>
      </c>
      <c r="K323" s="62">
        <f t="shared" si="281"/>
        <v>0</v>
      </c>
      <c r="L323" s="62">
        <f t="shared" si="282"/>
        <v>0</v>
      </c>
      <c r="M323" s="62">
        <f t="shared" si="283"/>
        <v>0</v>
      </c>
      <c r="N323" s="62">
        <f t="shared" si="284"/>
        <v>0</v>
      </c>
      <c r="O323" s="62">
        <f t="shared" si="285"/>
        <v>0</v>
      </c>
      <c r="P323" s="62">
        <f t="shared" si="286"/>
        <v>0</v>
      </c>
      <c r="Q323" s="62">
        <f t="shared" si="287"/>
        <v>0</v>
      </c>
      <c r="R323" s="450">
        <f t="shared" si="288"/>
        <v>0</v>
      </c>
      <c r="S323" s="461"/>
      <c r="T323" s="247"/>
      <c r="U323" s="247"/>
      <c r="V323" s="247"/>
      <c r="W323" s="247"/>
      <c r="X323" s="247"/>
      <c r="Y323" s="247"/>
      <c r="Z323" s="247"/>
      <c r="AA323" s="247"/>
      <c r="AB323" s="247"/>
      <c r="AC323" s="247"/>
      <c r="AD323" s="247"/>
      <c r="AE323" s="247"/>
      <c r="AF323" s="247"/>
      <c r="AG323" s="247"/>
      <c r="AH323" s="472"/>
      <c r="AI323" s="461"/>
      <c r="AJ323" s="247"/>
      <c r="AK323" s="247"/>
      <c r="AL323" s="247"/>
      <c r="AM323" s="247"/>
      <c r="AN323" s="247"/>
      <c r="AO323" s="247"/>
      <c r="AP323" s="247"/>
      <c r="AQ323" s="247"/>
      <c r="AR323" s="247"/>
      <c r="AS323" s="247"/>
      <c r="AT323" s="247"/>
      <c r="AU323" s="247"/>
      <c r="AV323" s="247"/>
      <c r="AW323" s="247"/>
      <c r="AX323" s="472"/>
      <c r="AY323" s="461"/>
      <c r="AZ323" s="247"/>
      <c r="BA323" s="247"/>
      <c r="BB323" s="247"/>
      <c r="BC323" s="247"/>
      <c r="BD323" s="247"/>
      <c r="BE323" s="247"/>
      <c r="BF323" s="247"/>
      <c r="BG323" s="247"/>
      <c r="BH323" s="247"/>
      <c r="BI323" s="247"/>
      <c r="BJ323" s="247"/>
      <c r="BK323" s="247"/>
      <c r="BL323" s="247"/>
      <c r="BM323" s="247"/>
      <c r="BN323" s="472"/>
    </row>
    <row r="324" spans="1:122" outlineLevel="2">
      <c r="B324" s="53" t="str">
        <f t="shared" ref="B324" si="289">$B$199&amp;": Ewe Lambs"</f>
        <v>7mo with 0% mated: Ewe Lambs</v>
      </c>
      <c r="C324" s="61">
        <f t="shared" si="215"/>
        <v>0</v>
      </c>
      <c r="D324" s="61">
        <f t="shared" si="216"/>
        <v>0</v>
      </c>
      <c r="E324" s="61">
        <f t="shared" si="217"/>
        <v>0</v>
      </c>
      <c r="F324" s="61">
        <f t="shared" si="218"/>
        <v>0</v>
      </c>
      <c r="G324" s="61">
        <f t="shared" si="219"/>
        <v>0</v>
      </c>
      <c r="H324" s="61">
        <f t="shared" si="220"/>
        <v>0</v>
      </c>
      <c r="I324" s="61">
        <f t="shared" si="221"/>
        <v>0</v>
      </c>
      <c r="J324" s="61">
        <f t="shared" si="222"/>
        <v>0</v>
      </c>
      <c r="K324" s="61">
        <f t="shared" si="223"/>
        <v>0</v>
      </c>
      <c r="L324" s="61">
        <f t="shared" si="224"/>
        <v>0</v>
      </c>
      <c r="M324" s="61">
        <f t="shared" si="225"/>
        <v>0</v>
      </c>
      <c r="N324" s="61">
        <f t="shared" si="226"/>
        <v>0</v>
      </c>
      <c r="O324" s="61">
        <f t="shared" si="227"/>
        <v>0</v>
      </c>
      <c r="P324" s="61">
        <f t="shared" si="228"/>
        <v>0</v>
      </c>
      <c r="Q324" s="61">
        <f t="shared" si="229"/>
        <v>0</v>
      </c>
      <c r="R324" s="448">
        <f t="shared" si="230"/>
        <v>0</v>
      </c>
      <c r="S324" s="362">
        <f>S309</f>
        <v>0</v>
      </c>
      <c r="T324" s="362">
        <f t="shared" ref="T324:BN324" si="290">T309</f>
        <v>0</v>
      </c>
      <c r="U324" s="362">
        <f t="shared" si="290"/>
        <v>0</v>
      </c>
      <c r="V324" s="362">
        <f t="shared" si="290"/>
        <v>0</v>
      </c>
      <c r="W324" s="362">
        <f t="shared" si="290"/>
        <v>0</v>
      </c>
      <c r="X324" s="362">
        <f t="shared" si="290"/>
        <v>0</v>
      </c>
      <c r="Y324" s="362">
        <f t="shared" si="290"/>
        <v>0</v>
      </c>
      <c r="Z324" s="362">
        <f t="shared" si="290"/>
        <v>0</v>
      </c>
      <c r="AA324" s="362">
        <f t="shared" si="290"/>
        <v>0</v>
      </c>
      <c r="AB324" s="362">
        <f t="shared" si="290"/>
        <v>0</v>
      </c>
      <c r="AC324" s="362">
        <f t="shared" si="290"/>
        <v>0</v>
      </c>
      <c r="AD324" s="362">
        <f t="shared" si="290"/>
        <v>0</v>
      </c>
      <c r="AE324" s="362">
        <f t="shared" si="290"/>
        <v>0</v>
      </c>
      <c r="AF324" s="362">
        <f t="shared" si="290"/>
        <v>0</v>
      </c>
      <c r="AG324" s="362">
        <f t="shared" si="290"/>
        <v>0</v>
      </c>
      <c r="AH324" s="362">
        <f t="shared" si="290"/>
        <v>0</v>
      </c>
      <c r="AI324" s="362">
        <f t="shared" si="290"/>
        <v>0</v>
      </c>
      <c r="AJ324" s="362">
        <f t="shared" si="290"/>
        <v>0</v>
      </c>
      <c r="AK324" s="362">
        <f t="shared" si="290"/>
        <v>0</v>
      </c>
      <c r="AL324" s="362">
        <f t="shared" si="290"/>
        <v>0</v>
      </c>
      <c r="AM324" s="362">
        <f t="shared" si="290"/>
        <v>0</v>
      </c>
      <c r="AN324" s="362">
        <f t="shared" si="290"/>
        <v>0</v>
      </c>
      <c r="AO324" s="362">
        <f t="shared" si="290"/>
        <v>0</v>
      </c>
      <c r="AP324" s="362">
        <f t="shared" si="290"/>
        <v>0</v>
      </c>
      <c r="AQ324" s="362">
        <f t="shared" si="290"/>
        <v>0</v>
      </c>
      <c r="AR324" s="362">
        <f t="shared" si="290"/>
        <v>0</v>
      </c>
      <c r="AS324" s="362">
        <f t="shared" si="290"/>
        <v>0</v>
      </c>
      <c r="AT324" s="362">
        <f t="shared" si="290"/>
        <v>0</v>
      </c>
      <c r="AU324" s="362">
        <f t="shared" si="290"/>
        <v>0</v>
      </c>
      <c r="AV324" s="362">
        <f t="shared" si="290"/>
        <v>0</v>
      </c>
      <c r="AW324" s="362">
        <f t="shared" si="290"/>
        <v>0</v>
      </c>
      <c r="AX324" s="362">
        <f t="shared" si="290"/>
        <v>0</v>
      </c>
      <c r="AY324" s="362">
        <f t="shared" si="290"/>
        <v>0</v>
      </c>
      <c r="AZ324" s="362">
        <f t="shared" si="290"/>
        <v>0</v>
      </c>
      <c r="BA324" s="362">
        <f t="shared" si="290"/>
        <v>0</v>
      </c>
      <c r="BB324" s="362">
        <f t="shared" si="290"/>
        <v>0</v>
      </c>
      <c r="BC324" s="362">
        <f t="shared" si="290"/>
        <v>0</v>
      </c>
      <c r="BD324" s="362">
        <f t="shared" si="290"/>
        <v>0</v>
      </c>
      <c r="BE324" s="362">
        <f t="shared" si="290"/>
        <v>0</v>
      </c>
      <c r="BF324" s="362">
        <f t="shared" si="290"/>
        <v>0</v>
      </c>
      <c r="BG324" s="362">
        <f t="shared" si="290"/>
        <v>0</v>
      </c>
      <c r="BH324" s="362">
        <f t="shared" si="290"/>
        <v>0</v>
      </c>
      <c r="BI324" s="362">
        <f t="shared" si="290"/>
        <v>0</v>
      </c>
      <c r="BJ324" s="362">
        <f t="shared" si="290"/>
        <v>0</v>
      </c>
      <c r="BK324" s="362">
        <f t="shared" si="290"/>
        <v>0</v>
      </c>
      <c r="BL324" s="362">
        <f t="shared" si="290"/>
        <v>0</v>
      </c>
      <c r="BM324" s="362">
        <f t="shared" si="290"/>
        <v>0</v>
      </c>
      <c r="BN324" s="362">
        <f t="shared" si="290"/>
        <v>0</v>
      </c>
      <c r="BO324" s="34" t="s">
        <v>1098</v>
      </c>
    </row>
    <row r="325" spans="1:122" outlineLevel="2">
      <c r="B325" s="54" t="s">
        <v>1134</v>
      </c>
      <c r="C325" s="249">
        <f t="shared" si="215"/>
        <v>0</v>
      </c>
      <c r="D325" s="249">
        <f t="shared" si="216"/>
        <v>0</v>
      </c>
      <c r="E325" s="249">
        <f t="shared" si="217"/>
        <v>0</v>
      </c>
      <c r="F325" s="249">
        <f t="shared" si="218"/>
        <v>0</v>
      </c>
      <c r="G325" s="249">
        <f t="shared" si="219"/>
        <v>0</v>
      </c>
      <c r="H325" s="249">
        <f t="shared" si="220"/>
        <v>0</v>
      </c>
      <c r="I325" s="249">
        <f t="shared" si="221"/>
        <v>0</v>
      </c>
      <c r="J325" s="249">
        <f t="shared" si="222"/>
        <v>0</v>
      </c>
      <c r="K325" s="249">
        <f t="shared" si="223"/>
        <v>0</v>
      </c>
      <c r="L325" s="249">
        <f t="shared" si="224"/>
        <v>0</v>
      </c>
      <c r="M325" s="249">
        <f t="shared" si="225"/>
        <v>0</v>
      </c>
      <c r="N325" s="249">
        <f t="shared" si="226"/>
        <v>0</v>
      </c>
      <c r="O325" s="249">
        <f t="shared" si="227"/>
        <v>0</v>
      </c>
      <c r="P325" s="249">
        <f t="shared" si="228"/>
        <v>0</v>
      </c>
      <c r="Q325" s="249">
        <f t="shared" si="229"/>
        <v>0</v>
      </c>
      <c r="R325" s="449">
        <f t="shared" si="230"/>
        <v>0</v>
      </c>
      <c r="S325" s="362">
        <f t="shared" ref="S325:BN325" si="291">S310</f>
        <v>0</v>
      </c>
      <c r="T325" s="362">
        <f t="shared" si="291"/>
        <v>0</v>
      </c>
      <c r="U325" s="362">
        <f t="shared" si="291"/>
        <v>0</v>
      </c>
      <c r="V325" s="362">
        <f t="shared" si="291"/>
        <v>0</v>
      </c>
      <c r="W325" s="362">
        <f t="shared" si="291"/>
        <v>0</v>
      </c>
      <c r="X325" s="362">
        <f t="shared" si="291"/>
        <v>0</v>
      </c>
      <c r="Y325" s="362">
        <f t="shared" si="291"/>
        <v>0</v>
      </c>
      <c r="Z325" s="362">
        <f t="shared" si="291"/>
        <v>0</v>
      </c>
      <c r="AA325" s="362">
        <f t="shared" si="291"/>
        <v>0</v>
      </c>
      <c r="AB325" s="362">
        <f t="shared" si="291"/>
        <v>0</v>
      </c>
      <c r="AC325" s="362">
        <f t="shared" si="291"/>
        <v>0</v>
      </c>
      <c r="AD325" s="362">
        <f t="shared" si="291"/>
        <v>0</v>
      </c>
      <c r="AE325" s="362">
        <f t="shared" si="291"/>
        <v>0</v>
      </c>
      <c r="AF325" s="362">
        <f t="shared" si="291"/>
        <v>0</v>
      </c>
      <c r="AG325" s="362">
        <f t="shared" si="291"/>
        <v>0</v>
      </c>
      <c r="AH325" s="362">
        <f t="shared" si="291"/>
        <v>0</v>
      </c>
      <c r="AI325" s="362">
        <f t="shared" si="291"/>
        <v>0</v>
      </c>
      <c r="AJ325" s="362">
        <f t="shared" si="291"/>
        <v>0</v>
      </c>
      <c r="AK325" s="362">
        <f t="shared" si="291"/>
        <v>0</v>
      </c>
      <c r="AL325" s="362">
        <f t="shared" si="291"/>
        <v>0</v>
      </c>
      <c r="AM325" s="362">
        <f t="shared" si="291"/>
        <v>0</v>
      </c>
      <c r="AN325" s="362">
        <f t="shared" si="291"/>
        <v>0</v>
      </c>
      <c r="AO325" s="362">
        <f t="shared" si="291"/>
        <v>0</v>
      </c>
      <c r="AP325" s="362">
        <f t="shared" si="291"/>
        <v>0</v>
      </c>
      <c r="AQ325" s="362">
        <f t="shared" si="291"/>
        <v>0</v>
      </c>
      <c r="AR325" s="362">
        <f t="shared" si="291"/>
        <v>0</v>
      </c>
      <c r="AS325" s="362">
        <f t="shared" si="291"/>
        <v>0</v>
      </c>
      <c r="AT325" s="362">
        <f t="shared" si="291"/>
        <v>0</v>
      </c>
      <c r="AU325" s="362">
        <f t="shared" si="291"/>
        <v>0</v>
      </c>
      <c r="AV325" s="362">
        <f t="shared" si="291"/>
        <v>0</v>
      </c>
      <c r="AW325" s="362">
        <f t="shared" si="291"/>
        <v>0</v>
      </c>
      <c r="AX325" s="362">
        <f t="shared" si="291"/>
        <v>0</v>
      </c>
      <c r="AY325" s="362">
        <f t="shared" si="291"/>
        <v>0</v>
      </c>
      <c r="AZ325" s="362">
        <f t="shared" si="291"/>
        <v>0</v>
      </c>
      <c r="BA325" s="362">
        <f t="shared" si="291"/>
        <v>0</v>
      </c>
      <c r="BB325" s="362">
        <f t="shared" si="291"/>
        <v>0</v>
      </c>
      <c r="BC325" s="362">
        <f t="shared" si="291"/>
        <v>0</v>
      </c>
      <c r="BD325" s="362">
        <f t="shared" si="291"/>
        <v>0</v>
      </c>
      <c r="BE325" s="362">
        <f t="shared" si="291"/>
        <v>0</v>
      </c>
      <c r="BF325" s="362">
        <f t="shared" si="291"/>
        <v>0</v>
      </c>
      <c r="BG325" s="362">
        <f t="shared" si="291"/>
        <v>0</v>
      </c>
      <c r="BH325" s="362">
        <f t="shared" si="291"/>
        <v>0</v>
      </c>
      <c r="BI325" s="362">
        <f t="shared" si="291"/>
        <v>0</v>
      </c>
      <c r="BJ325" s="362">
        <f t="shared" si="291"/>
        <v>0</v>
      </c>
      <c r="BK325" s="362">
        <f t="shared" si="291"/>
        <v>0</v>
      </c>
      <c r="BL325" s="362">
        <f t="shared" si="291"/>
        <v>0</v>
      </c>
      <c r="BM325" s="362">
        <f t="shared" si="291"/>
        <v>0</v>
      </c>
      <c r="BN325" s="362">
        <f t="shared" si="291"/>
        <v>0</v>
      </c>
    </row>
    <row r="326" spans="1:122" outlineLevel="2">
      <c r="B326" s="55" t="s">
        <v>1135</v>
      </c>
      <c r="C326" s="62">
        <f t="shared" si="215"/>
        <v>0</v>
      </c>
      <c r="D326" s="62">
        <f t="shared" si="216"/>
        <v>0</v>
      </c>
      <c r="E326" s="62">
        <f t="shared" si="217"/>
        <v>0</v>
      </c>
      <c r="F326" s="62">
        <f t="shared" si="218"/>
        <v>0</v>
      </c>
      <c r="G326" s="62">
        <f t="shared" si="219"/>
        <v>0</v>
      </c>
      <c r="H326" s="62">
        <f t="shared" si="220"/>
        <v>0</v>
      </c>
      <c r="I326" s="62">
        <f t="shared" si="221"/>
        <v>0</v>
      </c>
      <c r="J326" s="62">
        <f t="shared" si="222"/>
        <v>0</v>
      </c>
      <c r="K326" s="62">
        <f t="shared" si="223"/>
        <v>0</v>
      </c>
      <c r="L326" s="62">
        <f t="shared" si="224"/>
        <v>0</v>
      </c>
      <c r="M326" s="62">
        <f t="shared" si="225"/>
        <v>0</v>
      </c>
      <c r="N326" s="62">
        <f t="shared" si="226"/>
        <v>0</v>
      </c>
      <c r="O326" s="62">
        <f t="shared" si="227"/>
        <v>0</v>
      </c>
      <c r="P326" s="62">
        <f t="shared" si="228"/>
        <v>0</v>
      </c>
      <c r="Q326" s="62">
        <f t="shared" si="229"/>
        <v>0</v>
      </c>
      <c r="R326" s="450">
        <f t="shared" si="230"/>
        <v>0</v>
      </c>
      <c r="S326" s="362">
        <f t="shared" ref="S326:BN326" si="292">S311</f>
        <v>0</v>
      </c>
      <c r="T326" s="362">
        <f t="shared" si="292"/>
        <v>0</v>
      </c>
      <c r="U326" s="362">
        <f t="shared" si="292"/>
        <v>0</v>
      </c>
      <c r="V326" s="362">
        <f t="shared" si="292"/>
        <v>0</v>
      </c>
      <c r="W326" s="362">
        <f t="shared" si="292"/>
        <v>0</v>
      </c>
      <c r="X326" s="362">
        <f t="shared" si="292"/>
        <v>0</v>
      </c>
      <c r="Y326" s="362">
        <f t="shared" si="292"/>
        <v>0</v>
      </c>
      <c r="Z326" s="362">
        <f t="shared" si="292"/>
        <v>0</v>
      </c>
      <c r="AA326" s="362">
        <f t="shared" si="292"/>
        <v>0</v>
      </c>
      <c r="AB326" s="362">
        <f t="shared" si="292"/>
        <v>0</v>
      </c>
      <c r="AC326" s="362">
        <f t="shared" si="292"/>
        <v>0</v>
      </c>
      <c r="AD326" s="362">
        <f t="shared" si="292"/>
        <v>0</v>
      </c>
      <c r="AE326" s="362">
        <f t="shared" si="292"/>
        <v>0</v>
      </c>
      <c r="AF326" s="362">
        <f t="shared" si="292"/>
        <v>0</v>
      </c>
      <c r="AG326" s="362">
        <f t="shared" si="292"/>
        <v>0</v>
      </c>
      <c r="AH326" s="362">
        <f t="shared" si="292"/>
        <v>0</v>
      </c>
      <c r="AI326" s="362">
        <f t="shared" si="292"/>
        <v>0</v>
      </c>
      <c r="AJ326" s="362">
        <f t="shared" si="292"/>
        <v>0</v>
      </c>
      <c r="AK326" s="362">
        <f t="shared" si="292"/>
        <v>0</v>
      </c>
      <c r="AL326" s="362">
        <f t="shared" si="292"/>
        <v>0</v>
      </c>
      <c r="AM326" s="362">
        <f t="shared" si="292"/>
        <v>0</v>
      </c>
      <c r="AN326" s="362">
        <f t="shared" si="292"/>
        <v>0</v>
      </c>
      <c r="AO326" s="362">
        <f t="shared" si="292"/>
        <v>0</v>
      </c>
      <c r="AP326" s="362">
        <f t="shared" si="292"/>
        <v>0</v>
      </c>
      <c r="AQ326" s="362">
        <f t="shared" si="292"/>
        <v>0</v>
      </c>
      <c r="AR326" s="362">
        <f t="shared" si="292"/>
        <v>0</v>
      </c>
      <c r="AS326" s="362">
        <f t="shared" si="292"/>
        <v>0</v>
      </c>
      <c r="AT326" s="362">
        <f t="shared" si="292"/>
        <v>0</v>
      </c>
      <c r="AU326" s="362">
        <f t="shared" si="292"/>
        <v>0</v>
      </c>
      <c r="AV326" s="362">
        <f t="shared" si="292"/>
        <v>0</v>
      </c>
      <c r="AW326" s="362">
        <f t="shared" si="292"/>
        <v>0</v>
      </c>
      <c r="AX326" s="362">
        <f t="shared" si="292"/>
        <v>0</v>
      </c>
      <c r="AY326" s="362">
        <f t="shared" si="292"/>
        <v>0</v>
      </c>
      <c r="AZ326" s="362">
        <f t="shared" si="292"/>
        <v>0</v>
      </c>
      <c r="BA326" s="362">
        <f t="shared" si="292"/>
        <v>0</v>
      </c>
      <c r="BB326" s="362">
        <f t="shared" si="292"/>
        <v>0</v>
      </c>
      <c r="BC326" s="362">
        <f t="shared" si="292"/>
        <v>0</v>
      </c>
      <c r="BD326" s="362">
        <f t="shared" si="292"/>
        <v>0</v>
      </c>
      <c r="BE326" s="362">
        <f t="shared" si="292"/>
        <v>0</v>
      </c>
      <c r="BF326" s="362">
        <f t="shared" si="292"/>
        <v>0</v>
      </c>
      <c r="BG326" s="362">
        <f t="shared" si="292"/>
        <v>0</v>
      </c>
      <c r="BH326" s="362">
        <f t="shared" si="292"/>
        <v>0</v>
      </c>
      <c r="BI326" s="362">
        <f t="shared" si="292"/>
        <v>0</v>
      </c>
      <c r="BJ326" s="362">
        <f t="shared" si="292"/>
        <v>0</v>
      </c>
      <c r="BK326" s="362">
        <f t="shared" si="292"/>
        <v>0</v>
      </c>
      <c r="BL326" s="362">
        <f t="shared" si="292"/>
        <v>0</v>
      </c>
      <c r="BM326" s="362">
        <f t="shared" si="292"/>
        <v>0</v>
      </c>
      <c r="BN326" s="362">
        <f t="shared" si="292"/>
        <v>0</v>
      </c>
    </row>
    <row r="327" spans="1:122" outlineLevel="1"/>
    <row r="329" spans="1:122">
      <c r="A329" s="16" t="s">
        <v>1167</v>
      </c>
    </row>
    <row r="330" spans="1:122" ht="86.25" outlineLevel="1">
      <c r="P330" s="30" t="s">
        <v>542</v>
      </c>
      <c r="Q330" s="30" t="s">
        <v>542</v>
      </c>
      <c r="R330" s="30" t="s">
        <v>542</v>
      </c>
      <c r="S330" s="30" t="s">
        <v>542</v>
      </c>
      <c r="T330" s="30" t="s">
        <v>542</v>
      </c>
      <c r="U330" s="30" t="s">
        <v>542</v>
      </c>
      <c r="V330" s="30" t="s">
        <v>542</v>
      </c>
      <c r="W330" s="30" t="s">
        <v>542</v>
      </c>
      <c r="X330" s="30" t="s">
        <v>542</v>
      </c>
      <c r="Y330" s="30" t="s">
        <v>542</v>
      </c>
      <c r="Z330" s="30" t="s">
        <v>542</v>
      </c>
      <c r="AA330" s="30" t="s">
        <v>542</v>
      </c>
      <c r="AB330" s="30" t="s">
        <v>542</v>
      </c>
      <c r="AC330" s="30" t="s">
        <v>542</v>
      </c>
      <c r="AD330" s="30" t="s">
        <v>542</v>
      </c>
      <c r="AE330" s="30" t="s">
        <v>542</v>
      </c>
      <c r="AF330" s="30" t="s">
        <v>542</v>
      </c>
      <c r="AG330" s="30" t="s">
        <v>542</v>
      </c>
      <c r="AH330" s="30" t="s">
        <v>542</v>
      </c>
      <c r="AI330" s="30" t="s">
        <v>542</v>
      </c>
      <c r="AJ330" s="30" t="s">
        <v>542</v>
      </c>
      <c r="AK330" s="30" t="s">
        <v>542</v>
      </c>
      <c r="AL330" s="30" t="s">
        <v>542</v>
      </c>
      <c r="AM330" s="30" t="s">
        <v>542</v>
      </c>
      <c r="AN330" s="30" t="s">
        <v>542</v>
      </c>
      <c r="AO330" s="30" t="s">
        <v>542</v>
      </c>
      <c r="AP330" s="30" t="s">
        <v>542</v>
      </c>
      <c r="AQ330" s="30" t="s">
        <v>542</v>
      </c>
      <c r="AR330" s="30" t="s">
        <v>542</v>
      </c>
      <c r="AS330" s="30" t="s">
        <v>542</v>
      </c>
      <c r="AT330" s="30" t="s">
        <v>542</v>
      </c>
      <c r="AU330" s="30" t="s">
        <v>542</v>
      </c>
      <c r="AV330" s="30" t="s">
        <v>542</v>
      </c>
      <c r="AW330" s="30" t="s">
        <v>542</v>
      </c>
      <c r="AX330" s="30" t="s">
        <v>542</v>
      </c>
      <c r="AY330" s="30" t="s">
        <v>542</v>
      </c>
      <c r="AZ330" s="30" t="s">
        <v>542</v>
      </c>
      <c r="BA330" s="30" t="s">
        <v>542</v>
      </c>
      <c r="BB330" s="30" t="s">
        <v>542</v>
      </c>
      <c r="BC330" s="30" t="s">
        <v>542</v>
      </c>
      <c r="BD330" s="30" t="s">
        <v>542</v>
      </c>
      <c r="BE330" s="30" t="s">
        <v>542</v>
      </c>
      <c r="BF330" s="30" t="s">
        <v>542</v>
      </c>
      <c r="BG330" s="30" t="s">
        <v>542</v>
      </c>
      <c r="BH330" s="30" t="s">
        <v>542</v>
      </c>
      <c r="BI330" s="30" t="s">
        <v>542</v>
      </c>
      <c r="BJ330" s="30" t="s">
        <v>542</v>
      </c>
      <c r="BK330" s="30" t="s">
        <v>542</v>
      </c>
      <c r="BL330" s="30" t="s">
        <v>542</v>
      </c>
      <c r="BM330" s="30" t="s">
        <v>542</v>
      </c>
      <c r="BN330" s="30" t="s">
        <v>542</v>
      </c>
      <c r="BO330" s="30" t="s">
        <v>542</v>
      </c>
      <c r="BP330" s="30" t="s">
        <v>542</v>
      </c>
      <c r="BQ330" s="30" t="s">
        <v>542</v>
      </c>
      <c r="BR330" s="30" t="s">
        <v>542</v>
      </c>
      <c r="BS330" s="30" t="s">
        <v>542</v>
      </c>
      <c r="BT330" s="30" t="s">
        <v>542</v>
      </c>
      <c r="BU330" s="30" t="s">
        <v>542</v>
      </c>
      <c r="BV330" s="30" t="s">
        <v>542</v>
      </c>
      <c r="BW330" s="30" t="s">
        <v>542</v>
      </c>
      <c r="BX330" s="30" t="s">
        <v>542</v>
      </c>
      <c r="BY330" s="30" t="s">
        <v>542</v>
      </c>
      <c r="BZ330" s="30" t="s">
        <v>542</v>
      </c>
      <c r="CA330" s="30" t="s">
        <v>542</v>
      </c>
      <c r="CB330" s="30" t="s">
        <v>542</v>
      </c>
      <c r="CC330" s="30" t="s">
        <v>542</v>
      </c>
      <c r="CD330" s="30" t="s">
        <v>542</v>
      </c>
      <c r="CE330" s="30" t="s">
        <v>542</v>
      </c>
      <c r="CF330" s="30" t="s">
        <v>542</v>
      </c>
      <c r="CG330" s="30" t="s">
        <v>542</v>
      </c>
      <c r="CH330" s="30" t="s">
        <v>542</v>
      </c>
      <c r="CI330" s="30" t="s">
        <v>542</v>
      </c>
      <c r="CJ330" s="30" t="s">
        <v>542</v>
      </c>
      <c r="CK330" s="30" t="s">
        <v>542</v>
      </c>
      <c r="CL330" s="30" t="s">
        <v>542</v>
      </c>
      <c r="CM330" s="30" t="s">
        <v>542</v>
      </c>
      <c r="CN330" s="30" t="s">
        <v>542</v>
      </c>
      <c r="CO330" s="30"/>
      <c r="CP330" s="30"/>
      <c r="CQ330" s="30"/>
      <c r="CR330" s="30"/>
      <c r="CS330" s="30"/>
      <c r="CT330" s="30"/>
      <c r="CU330" s="30"/>
      <c r="CV330" s="30"/>
      <c r="CW330" s="30"/>
      <c r="CX330" s="30"/>
      <c r="CY330" s="30"/>
      <c r="CZ330" s="30"/>
      <c r="DA330" s="30"/>
      <c r="DB330" s="30"/>
      <c r="DC330" s="30"/>
      <c r="DD330" s="30"/>
      <c r="DE330" s="30"/>
      <c r="DF330" s="30"/>
      <c r="DG330" s="30"/>
      <c r="DH330" s="30"/>
      <c r="DI330" s="30"/>
      <c r="DJ330" s="30"/>
      <c r="DK330" s="30"/>
      <c r="DL330" s="30"/>
      <c r="DM330" s="30"/>
      <c r="DN330" s="30"/>
      <c r="DO330" s="30"/>
      <c r="DP330" s="30"/>
      <c r="DQ330" s="30"/>
      <c r="DR330" s="30"/>
    </row>
    <row r="331" spans="1:122" outlineLevel="1">
      <c r="B331" s="32"/>
      <c r="P331" s="126" t="str">
        <f>"Yearling "&amp;$B$194</f>
        <v>Yearling Standard (7mo)</v>
      </c>
      <c r="Q331" s="126"/>
      <c r="R331" s="126"/>
      <c r="S331" s="126"/>
      <c r="T331" s="126"/>
      <c r="U331" s="126"/>
      <c r="V331" s="126"/>
      <c r="W331" s="126" t="str">
        <f>"Yearling "&amp;$B$195</f>
        <v>Yearling Early</v>
      </c>
      <c r="X331" s="126"/>
      <c r="Y331" s="126"/>
      <c r="Z331" s="126"/>
      <c r="AA331" s="126"/>
      <c r="AB331" s="126"/>
      <c r="AC331" s="126"/>
      <c r="AD331" s="126" t="str">
        <f>"Yearling "&amp;$B$196</f>
        <v>Yearling Middle</v>
      </c>
      <c r="AE331" s="126"/>
      <c r="AF331" s="126"/>
      <c r="AG331" s="126"/>
      <c r="AH331" s="126"/>
      <c r="AI331" s="126"/>
      <c r="AJ331" s="126"/>
      <c r="AK331" s="126" t="str">
        <f>"Yearling "&amp;$B$197</f>
        <v>Yearling Late</v>
      </c>
      <c r="AL331" s="126"/>
      <c r="AM331" s="126"/>
      <c r="AN331" s="126"/>
      <c r="AO331" s="126"/>
      <c r="AP331" s="126"/>
      <c r="AQ331" s="126"/>
      <c r="AR331" s="126" t="str">
        <f>"Yearling "&amp;$B$198</f>
        <v>Yearling V. Late</v>
      </c>
      <c r="AS331" s="126"/>
      <c r="AT331" s="126"/>
      <c r="AU331" s="126"/>
      <c r="AV331" s="126"/>
      <c r="AW331" s="126"/>
      <c r="AX331" s="126"/>
      <c r="AY331" s="126" t="str">
        <f>"Yearling "&amp;$B$199</f>
        <v>Yearling 7mo with 0% mated</v>
      </c>
      <c r="AZ331" s="126"/>
      <c r="BA331" s="126"/>
      <c r="BB331" s="126"/>
      <c r="BC331" s="126"/>
      <c r="BD331" s="126"/>
      <c r="BE331" s="126"/>
      <c r="BF331" t="s">
        <v>1141</v>
      </c>
      <c r="BM331" t="s">
        <v>1142</v>
      </c>
      <c r="BT331" t="s">
        <v>1143</v>
      </c>
      <c r="CA331" t="s">
        <v>1144</v>
      </c>
      <c r="CH331" t="s">
        <v>1145</v>
      </c>
    </row>
    <row r="332" spans="1:122" outlineLevel="1">
      <c r="B332" s="32"/>
      <c r="O332" s="32" t="s">
        <v>1162</v>
      </c>
      <c r="P332" s="21">
        <v>1</v>
      </c>
      <c r="Q332" s="21">
        <v>1</v>
      </c>
      <c r="R332" s="21">
        <v>1</v>
      </c>
      <c r="S332" s="21">
        <v>1</v>
      </c>
      <c r="T332" s="21"/>
      <c r="U332" s="21"/>
      <c r="V332" s="21"/>
      <c r="W332" s="21">
        <v>2</v>
      </c>
      <c r="X332" s="21">
        <v>2</v>
      </c>
      <c r="Y332" s="21">
        <v>2</v>
      </c>
      <c r="Z332" s="21">
        <v>2</v>
      </c>
      <c r="AA332" s="21"/>
      <c r="AB332" s="21"/>
      <c r="AC332" s="21"/>
      <c r="AD332" s="21">
        <v>3</v>
      </c>
      <c r="AE332" s="21">
        <v>3</v>
      </c>
      <c r="AF332" s="21">
        <v>3</v>
      </c>
      <c r="AG332" s="21">
        <v>3</v>
      </c>
      <c r="AH332" s="21"/>
      <c r="AI332" s="21"/>
      <c r="AJ332" s="21"/>
      <c r="AK332" s="21">
        <v>4</v>
      </c>
      <c r="AL332" s="21">
        <v>4</v>
      </c>
      <c r="AM332" s="21">
        <v>4</v>
      </c>
      <c r="AN332" s="21">
        <v>4</v>
      </c>
      <c r="AO332" s="21"/>
      <c r="AP332" s="21"/>
      <c r="AQ332" s="21"/>
      <c r="AR332" s="21">
        <v>5</v>
      </c>
      <c r="AS332" s="21">
        <v>5</v>
      </c>
      <c r="AT332" s="21">
        <v>5</v>
      </c>
      <c r="AU332" s="21">
        <v>5</v>
      </c>
      <c r="AV332" s="21"/>
      <c r="AW332" s="21"/>
      <c r="AX332" s="21"/>
      <c r="AY332" s="21">
        <v>6</v>
      </c>
      <c r="AZ332" s="21">
        <v>6</v>
      </c>
      <c r="BA332" s="21">
        <v>6</v>
      </c>
      <c r="BB332" s="21">
        <v>6</v>
      </c>
      <c r="BC332" s="21"/>
      <c r="BD332" s="21"/>
      <c r="BE332" s="21"/>
      <c r="BF332" s="21">
        <v>1</v>
      </c>
      <c r="BG332" s="21">
        <v>1</v>
      </c>
      <c r="BH332" s="21">
        <v>1</v>
      </c>
      <c r="BI332" s="21"/>
      <c r="BJ332" s="21"/>
      <c r="BK332" s="21"/>
      <c r="BL332" s="21"/>
      <c r="BM332" s="21">
        <v>1</v>
      </c>
      <c r="BN332" s="21">
        <v>1</v>
      </c>
      <c r="BO332" s="21">
        <v>1</v>
      </c>
      <c r="BP332" s="21"/>
      <c r="BQ332" s="21"/>
      <c r="BR332" s="21"/>
      <c r="BS332" s="21"/>
      <c r="BT332" s="21">
        <v>1</v>
      </c>
      <c r="BU332" s="21">
        <v>1</v>
      </c>
      <c r="BV332" s="21">
        <v>1</v>
      </c>
      <c r="BW332" s="21"/>
      <c r="BX332" s="21"/>
      <c r="BY332" s="21"/>
      <c r="BZ332" s="21"/>
      <c r="CA332" s="21">
        <v>1</v>
      </c>
      <c r="CB332" s="21">
        <v>1</v>
      </c>
      <c r="CC332" s="21">
        <v>1</v>
      </c>
      <c r="CD332" s="21"/>
      <c r="CE332" s="21"/>
      <c r="CF332" s="21"/>
      <c r="CG332" s="21"/>
      <c r="CH332" s="21">
        <v>1</v>
      </c>
      <c r="CI332" s="21">
        <v>1</v>
      </c>
      <c r="CJ332" s="21">
        <v>1</v>
      </c>
      <c r="CK332" s="21"/>
      <c r="CL332" s="21"/>
      <c r="CM332" s="21"/>
      <c r="CN332" s="21"/>
    </row>
    <row r="333" spans="1:122" outlineLevel="1">
      <c r="B333" s="32"/>
      <c r="O333" s="32" t="s">
        <v>1163</v>
      </c>
      <c r="P333" s="21">
        <v>2</v>
      </c>
      <c r="Q333" s="21">
        <v>3</v>
      </c>
      <c r="R333" s="21">
        <v>4</v>
      </c>
      <c r="S333" s="21">
        <v>5</v>
      </c>
      <c r="T333" s="21"/>
      <c r="U333" s="21"/>
      <c r="V333" s="21"/>
      <c r="W333" s="21">
        <v>2</v>
      </c>
      <c r="X333" s="21">
        <v>3</v>
      </c>
      <c r="Y333" s="21">
        <v>4</v>
      </c>
      <c r="Z333" s="21">
        <v>5</v>
      </c>
      <c r="AA333" s="21"/>
      <c r="AB333" s="21"/>
      <c r="AC333" s="21"/>
      <c r="AD333" s="21">
        <v>2</v>
      </c>
      <c r="AE333" s="21">
        <v>3</v>
      </c>
      <c r="AF333" s="21">
        <v>4</v>
      </c>
      <c r="AG333" s="21">
        <v>5</v>
      </c>
      <c r="AH333" s="21"/>
      <c r="AI333" s="21"/>
      <c r="AJ333" s="21"/>
      <c r="AK333" s="21">
        <v>2</v>
      </c>
      <c r="AL333" s="21">
        <v>3</v>
      </c>
      <c r="AM333" s="21">
        <v>4</v>
      </c>
      <c r="AN333" s="21">
        <v>5</v>
      </c>
      <c r="AO333" s="21"/>
      <c r="AP333" s="21"/>
      <c r="AQ333" s="21"/>
      <c r="AR333" s="21">
        <v>2</v>
      </c>
      <c r="AS333" s="21">
        <v>3</v>
      </c>
      <c r="AT333" s="21">
        <v>4</v>
      </c>
      <c r="AU333" s="21">
        <v>5</v>
      </c>
      <c r="AV333" s="21"/>
      <c r="AW333" s="21"/>
      <c r="AX333" s="21"/>
      <c r="AY333" s="21">
        <v>2</v>
      </c>
      <c r="AZ333" s="21">
        <v>3</v>
      </c>
      <c r="BA333" s="21">
        <v>4</v>
      </c>
      <c r="BB333" s="21">
        <v>5</v>
      </c>
      <c r="BC333" s="21"/>
      <c r="BD333" s="21"/>
      <c r="BE333" s="21"/>
    </row>
    <row r="334" spans="1:122" outlineLevel="1">
      <c r="P334" s="219">
        <f>INDEX(i.Periods,P$333,1+d.TOL+3*(P$332-1))</f>
        <v>59</v>
      </c>
      <c r="Q334" s="219">
        <f>INDEX(i.Periods,Q$333,1+d.TOL+3*(Q$332-1))</f>
        <v>64</v>
      </c>
      <c r="R334" s="219">
        <f>INDEX(i.Periods,R$333,1+d.TOL+3*(R$332-1))</f>
        <v>72</v>
      </c>
      <c r="S334" s="219">
        <f>INDEX(i.Periods,S$333,1+d.TOL+3*(S$332-1))</f>
        <v>86</v>
      </c>
      <c r="T334" s="219"/>
      <c r="U334" s="219"/>
      <c r="V334" s="219"/>
      <c r="W334" s="219">
        <f>INDEX(i.Periods,W$333,1+d.TOL+3*(W$332-1))</f>
        <v>61</v>
      </c>
      <c r="X334" s="219">
        <f>INDEX(i.Periods,X$333,1+d.TOL+3*(X$332-1))</f>
        <v>66</v>
      </c>
      <c r="Y334" s="219">
        <f>INDEX(i.Periods,Y$333,1+d.TOL+3*(Y$332-1))</f>
        <v>74</v>
      </c>
      <c r="Z334" s="219">
        <f>INDEX(i.Periods,Z$333,1+d.TOL+3*(Z$332-1))</f>
        <v>88</v>
      </c>
      <c r="AA334" s="219"/>
      <c r="AB334" s="219"/>
      <c r="AC334" s="219"/>
      <c r="AD334" s="219">
        <f>INDEX(i.Periods,AD$333,1+d.TOL+3*(AD$332-1))</f>
        <v>64</v>
      </c>
      <c r="AE334" s="219">
        <f>INDEX(i.Periods,AE$333,1+d.TOL+3*(AE$332-1))</f>
        <v>69</v>
      </c>
      <c r="AF334" s="219">
        <f>INDEX(i.Periods,AF$333,1+d.TOL+3*(AF$332-1))</f>
        <v>77</v>
      </c>
      <c r="AG334" s="219">
        <f>INDEX(i.Periods,AG$333,1+d.TOL+3*(AG$332-1))</f>
        <v>91</v>
      </c>
      <c r="AH334" s="219"/>
      <c r="AI334" s="219"/>
      <c r="AJ334" s="219"/>
      <c r="AK334" s="219">
        <f>INDEX(i.Periods,AK$333,1+d.TOL+3*(AK$332-1))</f>
        <v>66</v>
      </c>
      <c r="AL334" s="219">
        <f>INDEX(i.Periods,AL$333,1+d.TOL+3*(AL$332-1))</f>
        <v>71</v>
      </c>
      <c r="AM334" s="219">
        <f>INDEX(i.Periods,AM$333,1+d.TOL+3*(AM$332-1))</f>
        <v>79</v>
      </c>
      <c r="AN334" s="219">
        <f>INDEX(i.Periods,AN$333,1+d.TOL+3*(AN$332-1))</f>
        <v>93</v>
      </c>
      <c r="AO334" s="219"/>
      <c r="AP334" s="219"/>
      <c r="AQ334" s="219"/>
      <c r="AR334" s="219">
        <f>INDEX(i.Periods,AR$333,1+d.TOL+3*(AR$332-1))</f>
        <v>68</v>
      </c>
      <c r="AS334" s="219">
        <f>INDEX(i.Periods,AS$333,1+d.TOL+3*(AS$332-1))</f>
        <v>73</v>
      </c>
      <c r="AT334" s="219">
        <f>INDEX(i.Periods,AT$333,1+d.TOL+3*(AT$332-1))</f>
        <v>81</v>
      </c>
      <c r="AU334" s="219">
        <f>INDEX(i.Periods,AU$333,1+d.TOL+3*(AU$332-1))</f>
        <v>95</v>
      </c>
      <c r="AV334" s="219"/>
      <c r="AW334" s="219"/>
      <c r="AX334" s="219"/>
      <c r="AY334" s="219">
        <f>INDEX(i.Periods,AY$333,1+d.TOL+3*(AY$332-1))</f>
        <v>59</v>
      </c>
      <c r="AZ334" s="219">
        <f>INDEX(i.Periods,AZ$333,1+d.TOL+3*(AZ$332-1))</f>
        <v>64</v>
      </c>
      <c r="BA334" s="219">
        <f>INDEX(i.Periods,BA$333,1+d.TOL+3*(BA$332-1))</f>
        <v>72</v>
      </c>
      <c r="BB334" s="219">
        <f>INDEX(i.Periods,BB$333,1+d.TOL+3*(BB$332-1))</f>
        <v>86</v>
      </c>
      <c r="BC334" s="219"/>
      <c r="BD334" s="219"/>
      <c r="BE334" s="219"/>
      <c r="BF334" s="267">
        <f>P334+52</f>
        <v>111</v>
      </c>
      <c r="BG334" s="267">
        <f>R334+52</f>
        <v>124</v>
      </c>
      <c r="BH334" s="267">
        <f>S334+52</f>
        <v>138</v>
      </c>
      <c r="BI334" s="21"/>
      <c r="BJ334" s="21"/>
      <c r="BK334" s="21"/>
      <c r="BL334" s="21"/>
      <c r="BM334" s="268">
        <f>BF334+52</f>
        <v>163</v>
      </c>
      <c r="BN334" s="268">
        <f>BG334+52</f>
        <v>176</v>
      </c>
      <c r="BO334" s="268">
        <f>BH334+52</f>
        <v>190</v>
      </c>
      <c r="BP334" s="21"/>
      <c r="BQ334" s="21"/>
      <c r="BR334" s="21"/>
      <c r="BS334" s="21"/>
      <c r="BT334" s="268">
        <f>BM334+52</f>
        <v>215</v>
      </c>
      <c r="BU334" s="268">
        <f>BN334+52</f>
        <v>228</v>
      </c>
      <c r="BV334" s="268">
        <f>BO334+52</f>
        <v>242</v>
      </c>
      <c r="BW334" s="21"/>
      <c r="BX334" s="21"/>
      <c r="BY334" s="21"/>
      <c r="BZ334" s="21"/>
      <c r="CA334" s="268">
        <f>BT334+52</f>
        <v>267</v>
      </c>
      <c r="CB334" s="268">
        <f>BU334+52</f>
        <v>280</v>
      </c>
      <c r="CC334" s="268">
        <f>BV334+52</f>
        <v>294</v>
      </c>
      <c r="CD334" s="21"/>
      <c r="CE334" s="21"/>
      <c r="CF334" s="21"/>
      <c r="CG334" s="21"/>
      <c r="CH334" s="268">
        <f>CA334+52</f>
        <v>319</v>
      </c>
      <c r="CI334" s="268">
        <f>CB334+52</f>
        <v>332</v>
      </c>
      <c r="CJ334" s="268">
        <f>CC334+52</f>
        <v>346</v>
      </c>
      <c r="CK334" s="21"/>
      <c r="CL334" s="21"/>
      <c r="CM334" s="21"/>
      <c r="CN334" s="21"/>
    </row>
    <row r="335" spans="1:122" outlineLevel="1">
      <c r="C335" s="135" t="s">
        <v>1095</v>
      </c>
      <c r="D335" s="135" t="s">
        <v>1094</v>
      </c>
      <c r="E335" s="135" t="s">
        <v>1093</v>
      </c>
      <c r="F335" s="135" t="s">
        <v>1092</v>
      </c>
      <c r="G335" s="135" t="s">
        <v>1093</v>
      </c>
      <c r="H335" s="135" t="s">
        <v>1092</v>
      </c>
      <c r="I335" s="135" t="s">
        <v>1091</v>
      </c>
      <c r="J335" s="135"/>
      <c r="K335" s="135"/>
      <c r="L335" s="135"/>
      <c r="M335" s="135"/>
      <c r="P335" s="267" t="str">
        <f>Q334&amp;":"&amp;R334</f>
        <v>64:72</v>
      </c>
      <c r="Q335" s="267" t="str">
        <f>R334&amp;":"&amp;S334</f>
        <v>72:86</v>
      </c>
      <c r="R335" s="269" t="str">
        <f>Q335</f>
        <v>72:86</v>
      </c>
      <c r="S335" s="269" t="str">
        <f>R335</f>
        <v>72:86</v>
      </c>
      <c r="T335" s="269" t="str">
        <f>S335</f>
        <v>72:86</v>
      </c>
      <c r="U335" s="269" t="str">
        <f>T335</f>
        <v>72:86</v>
      </c>
      <c r="V335" s="269" t="str">
        <f>U335</f>
        <v>72:86</v>
      </c>
      <c r="W335" s="267" t="str">
        <f>X334&amp;":"&amp;Y334</f>
        <v>66:74</v>
      </c>
      <c r="X335" s="267" t="str">
        <f>Y334&amp;":"&amp;Z334</f>
        <v>74:88</v>
      </c>
      <c r="Y335" s="269" t="str">
        <f>X335</f>
        <v>74:88</v>
      </c>
      <c r="Z335" s="269" t="str">
        <f>Y335</f>
        <v>74:88</v>
      </c>
      <c r="AA335" s="269" t="str">
        <f>Z335</f>
        <v>74:88</v>
      </c>
      <c r="AB335" s="269" t="str">
        <f>AA335</f>
        <v>74:88</v>
      </c>
      <c r="AC335" s="269" t="str">
        <f>AB335</f>
        <v>74:88</v>
      </c>
      <c r="AD335" s="267" t="str">
        <f>AE334&amp;":"&amp;AF334</f>
        <v>69:77</v>
      </c>
      <c r="AE335" s="267" t="str">
        <f>AF334&amp;":"&amp;AG334</f>
        <v>77:91</v>
      </c>
      <c r="AF335" s="269" t="str">
        <f t="shared" ref="AF335:AJ335" si="293">AE335</f>
        <v>77:91</v>
      </c>
      <c r="AG335" s="269" t="str">
        <f t="shared" si="293"/>
        <v>77:91</v>
      </c>
      <c r="AH335" s="269" t="str">
        <f t="shared" si="293"/>
        <v>77:91</v>
      </c>
      <c r="AI335" s="269" t="str">
        <f t="shared" si="293"/>
        <v>77:91</v>
      </c>
      <c r="AJ335" s="269" t="str">
        <f t="shared" si="293"/>
        <v>77:91</v>
      </c>
      <c r="AK335" s="267" t="str">
        <f>AL334&amp;":"&amp;AM334</f>
        <v>71:79</v>
      </c>
      <c r="AL335" s="267" t="str">
        <f>AM334&amp;":"&amp;AN334</f>
        <v>79:93</v>
      </c>
      <c r="AM335" s="269" t="str">
        <f t="shared" ref="AM335:AQ335" si="294">AL335</f>
        <v>79:93</v>
      </c>
      <c r="AN335" s="269" t="str">
        <f t="shared" si="294"/>
        <v>79:93</v>
      </c>
      <c r="AO335" s="269" t="str">
        <f t="shared" si="294"/>
        <v>79:93</v>
      </c>
      <c r="AP335" s="269" t="str">
        <f t="shared" si="294"/>
        <v>79:93</v>
      </c>
      <c r="AQ335" s="269" t="str">
        <f t="shared" si="294"/>
        <v>79:93</v>
      </c>
      <c r="AR335" s="267" t="str">
        <f>AS334&amp;":"&amp;AT334</f>
        <v>73:81</v>
      </c>
      <c r="AS335" s="267" t="str">
        <f>AT334&amp;":"&amp;AU334</f>
        <v>81:95</v>
      </c>
      <c r="AT335" s="269" t="str">
        <f t="shared" ref="AT335" si="295">AS335</f>
        <v>81:95</v>
      </c>
      <c r="AU335" s="269" t="str">
        <f t="shared" ref="AU335" si="296">AT335</f>
        <v>81:95</v>
      </c>
      <c r="AV335" s="269" t="str">
        <f t="shared" ref="AV335" si="297">AU335</f>
        <v>81:95</v>
      </c>
      <c r="AW335" s="269" t="str">
        <f t="shared" ref="AW335" si="298">AV335</f>
        <v>81:95</v>
      </c>
      <c r="AX335" s="269" t="str">
        <f t="shared" ref="AX335" si="299">AW335</f>
        <v>81:95</v>
      </c>
      <c r="AY335" s="267" t="str">
        <f>AZ334&amp;":"&amp;BA334</f>
        <v>64:72</v>
      </c>
      <c r="AZ335" s="267" t="str">
        <f>BA334&amp;":"&amp;BB334</f>
        <v>72:86</v>
      </c>
      <c r="BA335" s="269" t="str">
        <f t="shared" ref="BA335:BE335" si="300">AZ335</f>
        <v>72:86</v>
      </c>
      <c r="BB335" s="269" t="str">
        <f t="shared" si="300"/>
        <v>72:86</v>
      </c>
      <c r="BC335" s="269" t="str">
        <f t="shared" si="300"/>
        <v>72:86</v>
      </c>
      <c r="BD335" s="269" t="str">
        <f t="shared" si="300"/>
        <v>72:86</v>
      </c>
      <c r="BE335" s="269" t="str">
        <f t="shared" si="300"/>
        <v>72:86</v>
      </c>
      <c r="BF335" s="268" t="str">
        <f>BF334&amp;":"&amp;BG334</f>
        <v>111:124</v>
      </c>
      <c r="BG335" s="268" t="str">
        <f>BG334&amp;":"&amp;BH334</f>
        <v>124:138</v>
      </c>
      <c r="BH335" s="269" t="str">
        <f t="shared" ref="BH335:BL335" si="301">BG335</f>
        <v>124:138</v>
      </c>
      <c r="BI335" s="269" t="str">
        <f t="shared" si="301"/>
        <v>124:138</v>
      </c>
      <c r="BJ335" s="269" t="str">
        <f t="shared" si="301"/>
        <v>124:138</v>
      </c>
      <c r="BK335" s="269" t="str">
        <f t="shared" si="301"/>
        <v>124:138</v>
      </c>
      <c r="BL335" s="269" t="str">
        <f t="shared" si="301"/>
        <v>124:138</v>
      </c>
      <c r="BM335" s="268" t="str">
        <f>BM334&amp;":"&amp;BN334</f>
        <v>163:176</v>
      </c>
      <c r="BN335" s="268" t="str">
        <f>BN334&amp;":"&amp;BO334</f>
        <v>176:190</v>
      </c>
      <c r="BO335" s="269" t="str">
        <f t="shared" ref="BO335:BS335" si="302">BN335</f>
        <v>176:190</v>
      </c>
      <c r="BP335" s="269" t="str">
        <f t="shared" si="302"/>
        <v>176:190</v>
      </c>
      <c r="BQ335" s="269" t="str">
        <f t="shared" si="302"/>
        <v>176:190</v>
      </c>
      <c r="BR335" s="269" t="str">
        <f t="shared" si="302"/>
        <v>176:190</v>
      </c>
      <c r="BS335" s="269" t="str">
        <f t="shared" si="302"/>
        <v>176:190</v>
      </c>
      <c r="BT335" s="268" t="str">
        <f>BT334&amp;":"&amp;BU334</f>
        <v>215:228</v>
      </c>
      <c r="BU335" s="268" t="str">
        <f>BU334&amp;":"&amp;BV334</f>
        <v>228:242</v>
      </c>
      <c r="BV335" s="269" t="str">
        <f t="shared" ref="BV335:BZ335" si="303">BU335</f>
        <v>228:242</v>
      </c>
      <c r="BW335" s="269" t="str">
        <f t="shared" si="303"/>
        <v>228:242</v>
      </c>
      <c r="BX335" s="269" t="str">
        <f t="shared" si="303"/>
        <v>228:242</v>
      </c>
      <c r="BY335" s="269" t="str">
        <f t="shared" si="303"/>
        <v>228:242</v>
      </c>
      <c r="BZ335" s="269" t="str">
        <f t="shared" si="303"/>
        <v>228:242</v>
      </c>
      <c r="CA335" s="268" t="str">
        <f>CA334&amp;":"&amp;CB334</f>
        <v>267:280</v>
      </c>
      <c r="CB335" s="268" t="str">
        <f>CB334&amp;":"&amp;CC334</f>
        <v>280:294</v>
      </c>
      <c r="CC335" s="269" t="str">
        <f t="shared" ref="CC335:CG335" si="304">CB335</f>
        <v>280:294</v>
      </c>
      <c r="CD335" s="269" t="str">
        <f t="shared" si="304"/>
        <v>280:294</v>
      </c>
      <c r="CE335" s="269" t="str">
        <f t="shared" si="304"/>
        <v>280:294</v>
      </c>
      <c r="CF335" s="269" t="str">
        <f t="shared" si="304"/>
        <v>280:294</v>
      </c>
      <c r="CG335" s="269" t="str">
        <f t="shared" si="304"/>
        <v>280:294</v>
      </c>
      <c r="CH335" s="268" t="str">
        <f>CH334&amp;":"&amp;CI334</f>
        <v>319:332</v>
      </c>
      <c r="CI335" s="268" t="str">
        <f>CI334&amp;":"&amp;CJ334</f>
        <v>332:346</v>
      </c>
      <c r="CJ335" s="269" t="str">
        <f t="shared" ref="CJ335:CN335" si="305">CI335</f>
        <v>332:346</v>
      </c>
      <c r="CK335" s="269" t="str">
        <f t="shared" si="305"/>
        <v>332:346</v>
      </c>
      <c r="CL335" s="269" t="str">
        <f t="shared" si="305"/>
        <v>332:346</v>
      </c>
      <c r="CM335" s="269" t="str">
        <f t="shared" si="305"/>
        <v>332:346</v>
      </c>
      <c r="CN335" s="269" t="str">
        <f t="shared" si="305"/>
        <v>332:346</v>
      </c>
    </row>
    <row r="336" spans="1:122" outlineLevel="1">
      <c r="A336" s="21"/>
      <c r="B336" t="s">
        <v>1164</v>
      </c>
      <c r="C336" s="245" t="s">
        <v>6</v>
      </c>
      <c r="D336" s="245" t="str">
        <f>C336</f>
        <v>0:1</v>
      </c>
      <c r="E336" s="244" t="s">
        <v>8</v>
      </c>
      <c r="F336" s="244" t="s">
        <v>168</v>
      </c>
      <c r="G336" s="244" t="s">
        <v>183</v>
      </c>
      <c r="H336" s="244" t="s">
        <v>246</v>
      </c>
      <c r="I336" s="244" t="s">
        <v>248</v>
      </c>
      <c r="J336" s="244"/>
      <c r="K336" s="244"/>
      <c r="L336" s="244"/>
      <c r="M336" s="244"/>
      <c r="N336" s="241"/>
      <c r="O336" s="241"/>
      <c r="P336" s="243" t="str">
        <f>C336</f>
        <v>0:1</v>
      </c>
      <c r="Q336" s="243" t="str">
        <f>D336</f>
        <v>0:1</v>
      </c>
      <c r="R336" s="242" t="str">
        <f>LEFT(E336,FIND(":",E336)-1)+i.TOLoffset_r2*(d.TOL-1)&amp;":"&amp;RIGHT(E336,LEN(E336)-FIND(":",E336))+i.TOLoffset_r2*(d.TOL-1)</f>
        <v>50:51</v>
      </c>
      <c r="S336" s="242" t="str">
        <f>LEFT(F336,FIND(":",F336)-1)+i.TOLoffset_r2*(d.TOL-1)&amp;":"&amp;RIGHT(F336,LEN(F336)-FIND(":",F336))+i.TOLoffset_r2*(d.TOL-1)</f>
        <v>51:52</v>
      </c>
      <c r="T336" s="242" t="str">
        <f>LEFT(G336,FIND(":",G336)-1)+i.TOLoffset_r2*(d.TOL-1)&amp;":"&amp;RIGHT(G336,LEN(G336)-FIND(":",G336))+i.TOLoffset_r2*(d.TOL-1)</f>
        <v>52:53</v>
      </c>
      <c r="U336" s="242" t="str">
        <f>LEFT(H336,FIND(":",H336)-1)+i.TOLoffset_r2*(d.TOL-1)&amp;":"&amp;RIGHT(H336,LEN(H336)-FIND(":",H336))+i.TOLoffset_r2*(d.TOL-1)</f>
        <v>53:54</v>
      </c>
      <c r="V336" s="242" t="str">
        <f>LEFT(I336,FIND(":",I336)-1)+i.TOLoffset_r2*(d.TOL-1)&amp;":"&amp;RIGHT(I336,LEN(I336)-FIND(":",I336))+i.TOLoffset_r2*(d.TOL-1)</f>
        <v>54:55</v>
      </c>
      <c r="W336" s="266" t="str">
        <f>P336</f>
        <v>0:1</v>
      </c>
      <c r="X336" s="266" t="str">
        <f t="shared" ref="X336:CN336" si="306">Q336</f>
        <v>0:1</v>
      </c>
      <c r="Y336" s="266" t="str">
        <f t="shared" si="306"/>
        <v>50:51</v>
      </c>
      <c r="Z336" s="266" t="str">
        <f t="shared" si="306"/>
        <v>51:52</v>
      </c>
      <c r="AA336" s="266" t="str">
        <f t="shared" si="306"/>
        <v>52:53</v>
      </c>
      <c r="AB336" s="266" t="str">
        <f t="shared" si="306"/>
        <v>53:54</v>
      </c>
      <c r="AC336" s="266" t="str">
        <f t="shared" si="306"/>
        <v>54:55</v>
      </c>
      <c r="AD336" s="266" t="str">
        <f t="shared" si="306"/>
        <v>0:1</v>
      </c>
      <c r="AE336" s="266" t="str">
        <f t="shared" si="306"/>
        <v>0:1</v>
      </c>
      <c r="AF336" s="266" t="str">
        <f t="shared" si="306"/>
        <v>50:51</v>
      </c>
      <c r="AG336" s="266" t="str">
        <f t="shared" si="306"/>
        <v>51:52</v>
      </c>
      <c r="AH336" s="266" t="str">
        <f t="shared" si="306"/>
        <v>52:53</v>
      </c>
      <c r="AI336" s="266" t="str">
        <f t="shared" si="306"/>
        <v>53:54</v>
      </c>
      <c r="AJ336" s="266" t="str">
        <f t="shared" si="306"/>
        <v>54:55</v>
      </c>
      <c r="AK336" s="266" t="str">
        <f t="shared" si="306"/>
        <v>0:1</v>
      </c>
      <c r="AL336" s="266" t="str">
        <f t="shared" si="306"/>
        <v>0:1</v>
      </c>
      <c r="AM336" s="266" t="str">
        <f t="shared" si="306"/>
        <v>50:51</v>
      </c>
      <c r="AN336" s="266" t="str">
        <f t="shared" si="306"/>
        <v>51:52</v>
      </c>
      <c r="AO336" s="266" t="str">
        <f t="shared" si="306"/>
        <v>52:53</v>
      </c>
      <c r="AP336" s="266" t="str">
        <f t="shared" si="306"/>
        <v>53:54</v>
      </c>
      <c r="AQ336" s="266" t="str">
        <f t="shared" si="306"/>
        <v>54:55</v>
      </c>
      <c r="AR336" s="266" t="str">
        <f t="shared" ref="AR336:BE336" si="307">AD336</f>
        <v>0:1</v>
      </c>
      <c r="AS336" s="266" t="str">
        <f t="shared" si="307"/>
        <v>0:1</v>
      </c>
      <c r="AT336" s="266" t="str">
        <f t="shared" si="307"/>
        <v>50:51</v>
      </c>
      <c r="AU336" s="266" t="str">
        <f t="shared" si="307"/>
        <v>51:52</v>
      </c>
      <c r="AV336" s="266" t="str">
        <f t="shared" si="307"/>
        <v>52:53</v>
      </c>
      <c r="AW336" s="266" t="str">
        <f t="shared" si="307"/>
        <v>53:54</v>
      </c>
      <c r="AX336" s="266" t="str">
        <f t="shared" si="307"/>
        <v>54:55</v>
      </c>
      <c r="AY336" s="266" t="str">
        <f t="shared" si="307"/>
        <v>0:1</v>
      </c>
      <c r="AZ336" s="266" t="str">
        <f t="shared" si="307"/>
        <v>0:1</v>
      </c>
      <c r="BA336" s="266" t="str">
        <f t="shared" si="307"/>
        <v>50:51</v>
      </c>
      <c r="BB336" s="266" t="str">
        <f t="shared" si="307"/>
        <v>51:52</v>
      </c>
      <c r="BC336" s="266" t="str">
        <f t="shared" si="307"/>
        <v>52:53</v>
      </c>
      <c r="BD336" s="266" t="str">
        <f t="shared" si="307"/>
        <v>53:54</v>
      </c>
      <c r="BE336" s="266" t="str">
        <f t="shared" si="307"/>
        <v>54:55</v>
      </c>
      <c r="BF336" s="266" t="str">
        <f t="shared" si="306"/>
        <v>0:1</v>
      </c>
      <c r="BG336" s="266" t="str">
        <f t="shared" si="306"/>
        <v>0:1</v>
      </c>
      <c r="BH336" s="266" t="str">
        <f t="shared" si="306"/>
        <v>50:51</v>
      </c>
      <c r="BI336" s="266" t="str">
        <f t="shared" si="306"/>
        <v>51:52</v>
      </c>
      <c r="BJ336" s="266" t="str">
        <f t="shared" si="306"/>
        <v>52:53</v>
      </c>
      <c r="BK336" s="266" t="str">
        <f t="shared" si="306"/>
        <v>53:54</v>
      </c>
      <c r="BL336" s="266" t="str">
        <f t="shared" si="306"/>
        <v>54:55</v>
      </c>
      <c r="BM336" s="266" t="str">
        <f t="shared" si="306"/>
        <v>0:1</v>
      </c>
      <c r="BN336" s="266" t="str">
        <f t="shared" si="306"/>
        <v>0:1</v>
      </c>
      <c r="BO336" s="266" t="str">
        <f t="shared" si="306"/>
        <v>50:51</v>
      </c>
      <c r="BP336" s="266" t="str">
        <f t="shared" si="306"/>
        <v>51:52</v>
      </c>
      <c r="BQ336" s="266" t="str">
        <f t="shared" si="306"/>
        <v>52:53</v>
      </c>
      <c r="BR336" s="266" t="str">
        <f t="shared" si="306"/>
        <v>53:54</v>
      </c>
      <c r="BS336" s="266" t="str">
        <f t="shared" si="306"/>
        <v>54:55</v>
      </c>
      <c r="BT336" s="266" t="str">
        <f t="shared" si="306"/>
        <v>0:1</v>
      </c>
      <c r="BU336" s="266" t="str">
        <f t="shared" si="306"/>
        <v>0:1</v>
      </c>
      <c r="BV336" s="266" t="str">
        <f t="shared" si="306"/>
        <v>50:51</v>
      </c>
      <c r="BW336" s="266" t="str">
        <f t="shared" si="306"/>
        <v>51:52</v>
      </c>
      <c r="BX336" s="266" t="str">
        <f t="shared" si="306"/>
        <v>52:53</v>
      </c>
      <c r="BY336" s="266" t="str">
        <f t="shared" si="306"/>
        <v>53:54</v>
      </c>
      <c r="BZ336" s="266" t="str">
        <f t="shared" si="306"/>
        <v>54:55</v>
      </c>
      <c r="CA336" s="266" t="str">
        <f t="shared" si="306"/>
        <v>0:1</v>
      </c>
      <c r="CB336" s="266" t="str">
        <f t="shared" si="306"/>
        <v>0:1</v>
      </c>
      <c r="CC336" s="266" t="str">
        <f t="shared" si="306"/>
        <v>50:51</v>
      </c>
      <c r="CD336" s="266" t="str">
        <f t="shared" si="306"/>
        <v>51:52</v>
      </c>
      <c r="CE336" s="266" t="str">
        <f t="shared" si="306"/>
        <v>52:53</v>
      </c>
      <c r="CF336" s="266" t="str">
        <f t="shared" si="306"/>
        <v>53:54</v>
      </c>
      <c r="CG336" s="266" t="str">
        <f t="shared" si="306"/>
        <v>54:55</v>
      </c>
      <c r="CH336" s="266" t="str">
        <f t="shared" si="306"/>
        <v>0:1</v>
      </c>
      <c r="CI336" s="266" t="str">
        <f t="shared" si="306"/>
        <v>0:1</v>
      </c>
      <c r="CJ336" s="266" t="str">
        <f t="shared" si="306"/>
        <v>50:51</v>
      </c>
      <c r="CK336" s="266" t="str">
        <f t="shared" si="306"/>
        <v>51:52</v>
      </c>
      <c r="CL336" s="266" t="str">
        <f t="shared" si="306"/>
        <v>52:53</v>
      </c>
      <c r="CM336" s="266" t="str">
        <f t="shared" si="306"/>
        <v>53:54</v>
      </c>
      <c r="CN336" s="266" t="str">
        <f t="shared" si="306"/>
        <v>54:55</v>
      </c>
    </row>
    <row r="337" spans="1:92" ht="66.75" outlineLevel="1">
      <c r="A337" s="21"/>
      <c r="C337" s="30"/>
      <c r="D337" s="30"/>
      <c r="E337" s="30"/>
      <c r="F337" s="30"/>
      <c r="G337" s="30"/>
      <c r="H337" s="30"/>
      <c r="I337" s="30"/>
      <c r="J337" s="30"/>
      <c r="K337" s="30"/>
      <c r="L337" s="30"/>
      <c r="M337" s="30"/>
      <c r="N337" s="30"/>
      <c r="O337" s="30"/>
      <c r="P337" s="265" t="str">
        <f t="shared" ref="P337:Q337" si="308">P336&amp;", "&amp;P$335</f>
        <v>0:1, 64:72</v>
      </c>
      <c r="Q337" s="265" t="str">
        <f t="shared" si="308"/>
        <v>0:1, 72:86</v>
      </c>
      <c r="R337" s="265" t="str">
        <f>R336&amp;", "&amp;R$335</f>
        <v>50:51, 72:86</v>
      </c>
      <c r="S337" s="265" t="str">
        <f>S336&amp;", "&amp;S$335</f>
        <v>51:52, 72:86</v>
      </c>
      <c r="T337" s="265" t="str">
        <f>T336&amp;", "&amp;T$335</f>
        <v>52:53, 72:86</v>
      </c>
      <c r="U337" s="265" t="str">
        <f>U336&amp;", "&amp;U$335</f>
        <v>53:54, 72:86</v>
      </c>
      <c r="V337" s="265" t="str">
        <f>V336&amp;", "&amp;V$335</f>
        <v>54:55, 72:86</v>
      </c>
      <c r="W337" s="265" t="str">
        <f t="shared" ref="W337:BE337" si="309">W336&amp;", "&amp;W$335</f>
        <v>0:1, 66:74</v>
      </c>
      <c r="X337" s="265" t="str">
        <f t="shared" si="309"/>
        <v>0:1, 74:88</v>
      </c>
      <c r="Y337" s="265" t="str">
        <f t="shared" si="309"/>
        <v>50:51, 74:88</v>
      </c>
      <c r="Z337" s="265" t="str">
        <f t="shared" si="309"/>
        <v>51:52, 74:88</v>
      </c>
      <c r="AA337" s="265" t="str">
        <f t="shared" si="309"/>
        <v>52:53, 74:88</v>
      </c>
      <c r="AB337" s="265" t="str">
        <f t="shared" si="309"/>
        <v>53:54, 74:88</v>
      </c>
      <c r="AC337" s="265" t="str">
        <f t="shared" si="309"/>
        <v>54:55, 74:88</v>
      </c>
      <c r="AD337" s="265" t="str">
        <f t="shared" si="309"/>
        <v>0:1, 69:77</v>
      </c>
      <c r="AE337" s="265" t="str">
        <f t="shared" si="309"/>
        <v>0:1, 77:91</v>
      </c>
      <c r="AF337" s="265" t="str">
        <f t="shared" si="309"/>
        <v>50:51, 77:91</v>
      </c>
      <c r="AG337" s="265" t="str">
        <f t="shared" si="309"/>
        <v>51:52, 77:91</v>
      </c>
      <c r="AH337" s="265" t="str">
        <f t="shared" si="309"/>
        <v>52:53, 77:91</v>
      </c>
      <c r="AI337" s="265" t="str">
        <f t="shared" si="309"/>
        <v>53:54, 77:91</v>
      </c>
      <c r="AJ337" s="265" t="str">
        <f t="shared" si="309"/>
        <v>54:55, 77:91</v>
      </c>
      <c r="AK337" s="265" t="str">
        <f t="shared" si="309"/>
        <v>0:1, 71:79</v>
      </c>
      <c r="AL337" s="265" t="str">
        <f t="shared" si="309"/>
        <v>0:1, 79:93</v>
      </c>
      <c r="AM337" s="265" t="str">
        <f t="shared" si="309"/>
        <v>50:51, 79:93</v>
      </c>
      <c r="AN337" s="265" t="str">
        <f t="shared" si="309"/>
        <v>51:52, 79:93</v>
      </c>
      <c r="AO337" s="265" t="str">
        <f t="shared" si="309"/>
        <v>52:53, 79:93</v>
      </c>
      <c r="AP337" s="265" t="str">
        <f t="shared" si="309"/>
        <v>53:54, 79:93</v>
      </c>
      <c r="AQ337" s="265" t="str">
        <f t="shared" si="309"/>
        <v>54:55, 79:93</v>
      </c>
      <c r="AR337" s="265" t="str">
        <f t="shared" ref="AR337:AX337" si="310">AR336&amp;", "&amp;AR$335</f>
        <v>0:1, 73:81</v>
      </c>
      <c r="AS337" s="265" t="str">
        <f t="shared" si="310"/>
        <v>0:1, 81:95</v>
      </c>
      <c r="AT337" s="265" t="str">
        <f t="shared" si="310"/>
        <v>50:51, 81:95</v>
      </c>
      <c r="AU337" s="265" t="str">
        <f t="shared" si="310"/>
        <v>51:52, 81:95</v>
      </c>
      <c r="AV337" s="265" t="str">
        <f t="shared" si="310"/>
        <v>52:53, 81:95</v>
      </c>
      <c r="AW337" s="265" t="str">
        <f t="shared" si="310"/>
        <v>53:54, 81:95</v>
      </c>
      <c r="AX337" s="265" t="str">
        <f t="shared" si="310"/>
        <v>54:55, 81:95</v>
      </c>
      <c r="AY337" s="265" t="str">
        <f t="shared" si="309"/>
        <v>0:1, 64:72</v>
      </c>
      <c r="AZ337" s="265" t="str">
        <f t="shared" si="309"/>
        <v>0:1, 72:86</v>
      </c>
      <c r="BA337" s="265" t="str">
        <f t="shared" si="309"/>
        <v>50:51, 72:86</v>
      </c>
      <c r="BB337" s="265" t="str">
        <f t="shared" si="309"/>
        <v>51:52, 72:86</v>
      </c>
      <c r="BC337" s="265" t="str">
        <f t="shared" si="309"/>
        <v>52:53, 72:86</v>
      </c>
      <c r="BD337" s="265" t="str">
        <f t="shared" si="309"/>
        <v>53:54, 72:86</v>
      </c>
      <c r="BE337" s="265" t="str">
        <f t="shared" si="309"/>
        <v>54:55, 72:86</v>
      </c>
      <c r="BF337" s="265" t="str">
        <f t="shared" ref="BF337:CG337" si="311">BF336&amp;", "&amp;BF$335</f>
        <v>0:1, 111:124</v>
      </c>
      <c r="BG337" s="265" t="str">
        <f t="shared" si="311"/>
        <v>0:1, 124:138</v>
      </c>
      <c r="BH337" s="265" t="str">
        <f t="shared" si="311"/>
        <v>50:51, 124:138</v>
      </c>
      <c r="BI337" s="265" t="str">
        <f t="shared" si="311"/>
        <v>51:52, 124:138</v>
      </c>
      <c r="BJ337" s="265" t="str">
        <f t="shared" si="311"/>
        <v>52:53, 124:138</v>
      </c>
      <c r="BK337" s="265" t="str">
        <f t="shared" si="311"/>
        <v>53:54, 124:138</v>
      </c>
      <c r="BL337" s="265" t="str">
        <f t="shared" si="311"/>
        <v>54:55, 124:138</v>
      </c>
      <c r="BM337" s="265" t="str">
        <f t="shared" si="311"/>
        <v>0:1, 163:176</v>
      </c>
      <c r="BN337" s="265" t="str">
        <f t="shared" si="311"/>
        <v>0:1, 176:190</v>
      </c>
      <c r="BO337" s="265" t="str">
        <f t="shared" si="311"/>
        <v>50:51, 176:190</v>
      </c>
      <c r="BP337" s="265" t="str">
        <f t="shared" si="311"/>
        <v>51:52, 176:190</v>
      </c>
      <c r="BQ337" s="265" t="str">
        <f t="shared" si="311"/>
        <v>52:53, 176:190</v>
      </c>
      <c r="BR337" s="265" t="str">
        <f t="shared" si="311"/>
        <v>53:54, 176:190</v>
      </c>
      <c r="BS337" s="265" t="str">
        <f t="shared" si="311"/>
        <v>54:55, 176:190</v>
      </c>
      <c r="BT337" s="265" t="str">
        <f t="shared" si="311"/>
        <v>0:1, 215:228</v>
      </c>
      <c r="BU337" s="265" t="str">
        <f t="shared" si="311"/>
        <v>0:1, 228:242</v>
      </c>
      <c r="BV337" s="265" t="str">
        <f t="shared" si="311"/>
        <v>50:51, 228:242</v>
      </c>
      <c r="BW337" s="265" t="str">
        <f t="shared" si="311"/>
        <v>51:52, 228:242</v>
      </c>
      <c r="BX337" s="265" t="str">
        <f t="shared" si="311"/>
        <v>52:53, 228:242</v>
      </c>
      <c r="BY337" s="265" t="str">
        <f t="shared" si="311"/>
        <v>53:54, 228:242</v>
      </c>
      <c r="BZ337" s="265" t="str">
        <f t="shared" si="311"/>
        <v>54:55, 228:242</v>
      </c>
      <c r="CA337" s="265" t="str">
        <f t="shared" si="311"/>
        <v>0:1, 267:280</v>
      </c>
      <c r="CB337" s="265" t="str">
        <f t="shared" si="311"/>
        <v>0:1, 280:294</v>
      </c>
      <c r="CC337" s="265" t="str">
        <f t="shared" si="311"/>
        <v>50:51, 280:294</v>
      </c>
      <c r="CD337" s="265" t="str">
        <f t="shared" si="311"/>
        <v>51:52, 280:294</v>
      </c>
      <c r="CE337" s="265" t="str">
        <f t="shared" si="311"/>
        <v>52:53, 280:294</v>
      </c>
      <c r="CF337" s="265" t="str">
        <f t="shared" si="311"/>
        <v>53:54, 280:294</v>
      </c>
      <c r="CG337" s="265" t="str">
        <f t="shared" si="311"/>
        <v>54:55, 280:294</v>
      </c>
      <c r="CH337" s="265" t="str">
        <f t="shared" ref="CH337:CN337" si="312">CH336&amp;", "&amp;CH$335</f>
        <v>0:1, 319:332</v>
      </c>
      <c r="CI337" s="265" t="str">
        <f t="shared" si="312"/>
        <v>0:1, 332:346</v>
      </c>
      <c r="CJ337" s="265" t="str">
        <f t="shared" si="312"/>
        <v>50:51, 332:346</v>
      </c>
      <c r="CK337" s="265" t="str">
        <f t="shared" si="312"/>
        <v>51:52, 332:346</v>
      </c>
      <c r="CL337" s="265" t="str">
        <f t="shared" si="312"/>
        <v>52:53, 332:346</v>
      </c>
      <c r="CM337" s="265" t="str">
        <f t="shared" si="312"/>
        <v>53:54, 332:346</v>
      </c>
      <c r="CN337" s="265" t="str">
        <f t="shared" si="312"/>
        <v>54:55, 332:346</v>
      </c>
    </row>
    <row r="338" spans="1:92" outlineLevel="1">
      <c r="B338" t="s">
        <v>1165</v>
      </c>
      <c r="C338" s="263"/>
      <c r="D338" s="263"/>
      <c r="E338" s="263"/>
      <c r="F338" s="263"/>
      <c r="G338" s="263"/>
      <c r="H338" s="263"/>
      <c r="I338" s="263"/>
      <c r="J338" s="263"/>
      <c r="K338" s="263"/>
      <c r="L338" s="263"/>
      <c r="M338" s="263"/>
      <c r="N338" s="263"/>
      <c r="O338" s="263"/>
      <c r="P338" s="266" t="str">
        <f>P336</f>
        <v>0:1</v>
      </c>
      <c r="Q338" s="266" t="str">
        <f>Q336</f>
        <v>0:1</v>
      </c>
      <c r="R338" s="287" t="str">
        <f>LEFT(R336,FIND(":",R336)-1)+i.BMToffset_r2&amp;":"&amp;RIGHT(R336,LEN(R336)-FIND(":",R336))+i.BMToffset_r2</f>
        <v>194:195</v>
      </c>
      <c r="S338" s="287" t="str">
        <f>LEFT(S336,FIND(":",S336)-1)+i.BMToffset_r2&amp;":"&amp;RIGHT(S336,LEN(S336)-FIND(":",S336))+i.BMToffset_r2</f>
        <v>195:196</v>
      </c>
      <c r="T338" s="287" t="str">
        <f>LEFT(T336,FIND(":",T336)-1)+i.BMToffset_r2&amp;":"&amp;RIGHT(T336,LEN(T336)-FIND(":",T336))+i.BMToffset_r2</f>
        <v>196:197</v>
      </c>
      <c r="U338" s="287" t="str">
        <f>LEFT(U336,FIND(":",U336)-1)+i.BMToffset_r2&amp;":"&amp;RIGHT(U336,LEN(U336)-FIND(":",U336))+i.BMToffset_r2</f>
        <v>197:198</v>
      </c>
      <c r="V338" s="287" t="str">
        <f>LEFT(V336,FIND(":",V336)-1)+i.BMToffset_r2&amp;":"&amp;RIGHT(V336,LEN(V336)-FIND(":",V336))+i.BMToffset_r2</f>
        <v>198:199</v>
      </c>
      <c r="W338" s="266" t="str">
        <f>P338</f>
        <v>0:1</v>
      </c>
      <c r="X338" s="266" t="str">
        <f t="shared" ref="X338:CN338" si="313">Q338</f>
        <v>0:1</v>
      </c>
      <c r="Y338" s="266" t="str">
        <f t="shared" si="313"/>
        <v>194:195</v>
      </c>
      <c r="Z338" s="266" t="str">
        <f t="shared" si="313"/>
        <v>195:196</v>
      </c>
      <c r="AA338" s="266" t="str">
        <f t="shared" si="313"/>
        <v>196:197</v>
      </c>
      <c r="AB338" s="266" t="str">
        <f t="shared" si="313"/>
        <v>197:198</v>
      </c>
      <c r="AC338" s="266" t="str">
        <f t="shared" si="313"/>
        <v>198:199</v>
      </c>
      <c r="AD338" s="266" t="str">
        <f t="shared" si="313"/>
        <v>0:1</v>
      </c>
      <c r="AE338" s="266" t="str">
        <f t="shared" si="313"/>
        <v>0:1</v>
      </c>
      <c r="AF338" s="266" t="str">
        <f t="shared" si="313"/>
        <v>194:195</v>
      </c>
      <c r="AG338" s="266" t="str">
        <f t="shared" si="313"/>
        <v>195:196</v>
      </c>
      <c r="AH338" s="266" t="str">
        <f t="shared" si="313"/>
        <v>196:197</v>
      </c>
      <c r="AI338" s="266" t="str">
        <f t="shared" si="313"/>
        <v>197:198</v>
      </c>
      <c r="AJ338" s="266" t="str">
        <f t="shared" si="313"/>
        <v>198:199</v>
      </c>
      <c r="AK338" s="266" t="str">
        <f t="shared" si="313"/>
        <v>0:1</v>
      </c>
      <c r="AL338" s="266" t="str">
        <f t="shared" si="313"/>
        <v>0:1</v>
      </c>
      <c r="AM338" s="266" t="str">
        <f t="shared" si="313"/>
        <v>194:195</v>
      </c>
      <c r="AN338" s="266" t="str">
        <f t="shared" si="313"/>
        <v>195:196</v>
      </c>
      <c r="AO338" s="266" t="str">
        <f t="shared" si="313"/>
        <v>196:197</v>
      </c>
      <c r="AP338" s="266" t="str">
        <f t="shared" si="313"/>
        <v>197:198</v>
      </c>
      <c r="AQ338" s="266" t="str">
        <f t="shared" si="313"/>
        <v>198:199</v>
      </c>
      <c r="AR338" s="266" t="str">
        <f t="shared" ref="AR338:BE338" si="314">AD338</f>
        <v>0:1</v>
      </c>
      <c r="AS338" s="266" t="str">
        <f t="shared" si="314"/>
        <v>0:1</v>
      </c>
      <c r="AT338" s="266" t="str">
        <f t="shared" si="314"/>
        <v>194:195</v>
      </c>
      <c r="AU338" s="266" t="str">
        <f t="shared" si="314"/>
        <v>195:196</v>
      </c>
      <c r="AV338" s="266" t="str">
        <f t="shared" si="314"/>
        <v>196:197</v>
      </c>
      <c r="AW338" s="266" t="str">
        <f t="shared" si="314"/>
        <v>197:198</v>
      </c>
      <c r="AX338" s="266" t="str">
        <f t="shared" si="314"/>
        <v>198:199</v>
      </c>
      <c r="AY338" s="266" t="str">
        <f t="shared" si="314"/>
        <v>0:1</v>
      </c>
      <c r="AZ338" s="266" t="str">
        <f t="shared" si="314"/>
        <v>0:1</v>
      </c>
      <c r="BA338" s="266" t="str">
        <f t="shared" si="314"/>
        <v>194:195</v>
      </c>
      <c r="BB338" s="266" t="str">
        <f t="shared" si="314"/>
        <v>195:196</v>
      </c>
      <c r="BC338" s="266" t="str">
        <f t="shared" si="314"/>
        <v>196:197</v>
      </c>
      <c r="BD338" s="266" t="str">
        <f t="shared" si="314"/>
        <v>197:198</v>
      </c>
      <c r="BE338" s="266" t="str">
        <f t="shared" si="314"/>
        <v>198:199</v>
      </c>
      <c r="BF338" s="266" t="str">
        <f t="shared" si="313"/>
        <v>0:1</v>
      </c>
      <c r="BG338" s="266" t="str">
        <f t="shared" si="313"/>
        <v>0:1</v>
      </c>
      <c r="BH338" s="266" t="str">
        <f t="shared" si="313"/>
        <v>194:195</v>
      </c>
      <c r="BI338" s="266" t="str">
        <f t="shared" si="313"/>
        <v>195:196</v>
      </c>
      <c r="BJ338" s="266" t="str">
        <f t="shared" si="313"/>
        <v>196:197</v>
      </c>
      <c r="BK338" s="266" t="str">
        <f t="shared" si="313"/>
        <v>197:198</v>
      </c>
      <c r="BL338" s="266" t="str">
        <f t="shared" si="313"/>
        <v>198:199</v>
      </c>
      <c r="BM338" s="266" t="str">
        <f t="shared" si="313"/>
        <v>0:1</v>
      </c>
      <c r="BN338" s="266" t="str">
        <f t="shared" si="313"/>
        <v>0:1</v>
      </c>
      <c r="BO338" s="266" t="str">
        <f t="shared" si="313"/>
        <v>194:195</v>
      </c>
      <c r="BP338" s="266" t="str">
        <f t="shared" si="313"/>
        <v>195:196</v>
      </c>
      <c r="BQ338" s="266" t="str">
        <f t="shared" si="313"/>
        <v>196:197</v>
      </c>
      <c r="BR338" s="266" t="str">
        <f t="shared" si="313"/>
        <v>197:198</v>
      </c>
      <c r="BS338" s="266" t="str">
        <f t="shared" si="313"/>
        <v>198:199</v>
      </c>
      <c r="BT338" s="266" t="str">
        <f t="shared" si="313"/>
        <v>0:1</v>
      </c>
      <c r="BU338" s="266" t="str">
        <f t="shared" si="313"/>
        <v>0:1</v>
      </c>
      <c r="BV338" s="266" t="str">
        <f t="shared" si="313"/>
        <v>194:195</v>
      </c>
      <c r="BW338" s="266" t="str">
        <f t="shared" si="313"/>
        <v>195:196</v>
      </c>
      <c r="BX338" s="266" t="str">
        <f t="shared" si="313"/>
        <v>196:197</v>
      </c>
      <c r="BY338" s="266" t="str">
        <f t="shared" si="313"/>
        <v>197:198</v>
      </c>
      <c r="BZ338" s="266" t="str">
        <f t="shared" si="313"/>
        <v>198:199</v>
      </c>
      <c r="CA338" s="266" t="str">
        <f t="shared" si="313"/>
        <v>0:1</v>
      </c>
      <c r="CB338" s="266" t="str">
        <f t="shared" si="313"/>
        <v>0:1</v>
      </c>
      <c r="CC338" s="266" t="str">
        <f t="shared" si="313"/>
        <v>194:195</v>
      </c>
      <c r="CD338" s="266" t="str">
        <f t="shared" si="313"/>
        <v>195:196</v>
      </c>
      <c r="CE338" s="266" t="str">
        <f t="shared" si="313"/>
        <v>196:197</v>
      </c>
      <c r="CF338" s="266" t="str">
        <f t="shared" si="313"/>
        <v>197:198</v>
      </c>
      <c r="CG338" s="266" t="str">
        <f t="shared" si="313"/>
        <v>198:199</v>
      </c>
      <c r="CH338" s="266" t="str">
        <f t="shared" si="313"/>
        <v>0:1</v>
      </c>
      <c r="CI338" s="266" t="str">
        <f t="shared" si="313"/>
        <v>0:1</v>
      </c>
      <c r="CJ338" s="266" t="str">
        <f t="shared" si="313"/>
        <v>194:195</v>
      </c>
      <c r="CK338" s="266" t="str">
        <f t="shared" si="313"/>
        <v>195:196</v>
      </c>
      <c r="CL338" s="266" t="str">
        <f t="shared" si="313"/>
        <v>196:197</v>
      </c>
      <c r="CM338" s="266" t="str">
        <f t="shared" si="313"/>
        <v>197:198</v>
      </c>
      <c r="CN338" s="266" t="str">
        <f t="shared" si="313"/>
        <v>198:199</v>
      </c>
    </row>
    <row r="339" spans="1:92" ht="78" outlineLevel="1">
      <c r="B339" s="32"/>
      <c r="C339" s="156"/>
      <c r="D339" s="156"/>
      <c r="E339" s="156"/>
      <c r="F339" s="156"/>
      <c r="G339" s="156"/>
      <c r="H339" s="156"/>
      <c r="I339" s="156"/>
      <c r="J339" s="156"/>
      <c r="K339" s="156"/>
      <c r="L339" s="156"/>
      <c r="M339" s="156"/>
      <c r="N339" s="30"/>
      <c r="O339" s="30"/>
      <c r="P339" s="264" t="str">
        <f t="shared" ref="P339:CH339" si="315">P338&amp;", "&amp;P$335</f>
        <v>0:1, 64:72</v>
      </c>
      <c r="Q339" s="264" t="str">
        <f t="shared" si="315"/>
        <v>0:1, 72:86</v>
      </c>
      <c r="R339" s="264" t="str">
        <f t="shared" si="315"/>
        <v>194:195, 72:86</v>
      </c>
      <c r="S339" s="264" t="str">
        <f t="shared" si="315"/>
        <v>195:196, 72:86</v>
      </c>
      <c r="T339" s="264" t="str">
        <f t="shared" si="315"/>
        <v>196:197, 72:86</v>
      </c>
      <c r="U339" s="264" t="str">
        <f t="shared" si="315"/>
        <v>197:198, 72:86</v>
      </c>
      <c r="V339" s="264" t="str">
        <f t="shared" si="315"/>
        <v>198:199, 72:86</v>
      </c>
      <c r="W339" s="264" t="str">
        <f t="shared" si="315"/>
        <v>0:1, 66:74</v>
      </c>
      <c r="X339" s="264" t="str">
        <f t="shared" si="315"/>
        <v>0:1, 74:88</v>
      </c>
      <c r="Y339" s="264" t="str">
        <f t="shared" si="315"/>
        <v>194:195, 74:88</v>
      </c>
      <c r="Z339" s="264" t="str">
        <f t="shared" si="315"/>
        <v>195:196, 74:88</v>
      </c>
      <c r="AA339" s="264" t="str">
        <f t="shared" si="315"/>
        <v>196:197, 74:88</v>
      </c>
      <c r="AB339" s="264" t="str">
        <f t="shared" si="315"/>
        <v>197:198, 74:88</v>
      </c>
      <c r="AC339" s="264" t="str">
        <f t="shared" si="315"/>
        <v>198:199, 74:88</v>
      </c>
      <c r="AD339" s="264" t="str">
        <f t="shared" si="315"/>
        <v>0:1, 69:77</v>
      </c>
      <c r="AE339" s="264" t="str">
        <f t="shared" si="315"/>
        <v>0:1, 77:91</v>
      </c>
      <c r="AF339" s="264" t="str">
        <f t="shared" si="315"/>
        <v>194:195, 77:91</v>
      </c>
      <c r="AG339" s="264" t="str">
        <f t="shared" si="315"/>
        <v>195:196, 77:91</v>
      </c>
      <c r="AH339" s="264" t="str">
        <f t="shared" si="315"/>
        <v>196:197, 77:91</v>
      </c>
      <c r="AI339" s="264" t="str">
        <f t="shared" si="315"/>
        <v>197:198, 77:91</v>
      </c>
      <c r="AJ339" s="264" t="str">
        <f t="shared" si="315"/>
        <v>198:199, 77:91</v>
      </c>
      <c r="AK339" s="264" t="str">
        <f t="shared" si="315"/>
        <v>0:1, 71:79</v>
      </c>
      <c r="AL339" s="264" t="str">
        <f t="shared" si="315"/>
        <v>0:1, 79:93</v>
      </c>
      <c r="AM339" s="264" t="str">
        <f t="shared" si="315"/>
        <v>194:195, 79:93</v>
      </c>
      <c r="AN339" s="264" t="str">
        <f t="shared" si="315"/>
        <v>195:196, 79:93</v>
      </c>
      <c r="AO339" s="264" t="str">
        <f t="shared" si="315"/>
        <v>196:197, 79:93</v>
      </c>
      <c r="AP339" s="264" t="str">
        <f t="shared" si="315"/>
        <v>197:198, 79:93</v>
      </c>
      <c r="AQ339" s="264" t="str">
        <f t="shared" si="315"/>
        <v>198:199, 79:93</v>
      </c>
      <c r="AR339" s="264" t="str">
        <f t="shared" ref="AR339:AX339" si="316">AR338&amp;", "&amp;AR$335</f>
        <v>0:1, 73:81</v>
      </c>
      <c r="AS339" s="264" t="str">
        <f t="shared" si="316"/>
        <v>0:1, 81:95</v>
      </c>
      <c r="AT339" s="264" t="str">
        <f t="shared" si="316"/>
        <v>194:195, 81:95</v>
      </c>
      <c r="AU339" s="264" t="str">
        <f t="shared" si="316"/>
        <v>195:196, 81:95</v>
      </c>
      <c r="AV339" s="264" t="str">
        <f t="shared" si="316"/>
        <v>196:197, 81:95</v>
      </c>
      <c r="AW339" s="264" t="str">
        <f t="shared" si="316"/>
        <v>197:198, 81:95</v>
      </c>
      <c r="AX339" s="264" t="str">
        <f t="shared" si="316"/>
        <v>198:199, 81:95</v>
      </c>
      <c r="AY339" s="264" t="str">
        <f t="shared" si="315"/>
        <v>0:1, 64:72</v>
      </c>
      <c r="AZ339" s="264" t="str">
        <f t="shared" si="315"/>
        <v>0:1, 72:86</v>
      </c>
      <c r="BA339" s="264" t="str">
        <f t="shared" si="315"/>
        <v>194:195, 72:86</v>
      </c>
      <c r="BB339" s="264" t="str">
        <f t="shared" si="315"/>
        <v>195:196, 72:86</v>
      </c>
      <c r="BC339" s="264" t="str">
        <f t="shared" si="315"/>
        <v>196:197, 72:86</v>
      </c>
      <c r="BD339" s="264" t="str">
        <f t="shared" si="315"/>
        <v>197:198, 72:86</v>
      </c>
      <c r="BE339" s="264" t="str">
        <f t="shared" si="315"/>
        <v>198:199, 72:86</v>
      </c>
      <c r="BF339" s="264" t="str">
        <f t="shared" si="315"/>
        <v>0:1, 111:124</v>
      </c>
      <c r="BG339" s="264" t="str">
        <f t="shared" si="315"/>
        <v>0:1, 124:138</v>
      </c>
      <c r="BH339" s="264" t="str">
        <f t="shared" si="315"/>
        <v>194:195, 124:138</v>
      </c>
      <c r="BI339" s="264" t="str">
        <f t="shared" si="315"/>
        <v>195:196, 124:138</v>
      </c>
      <c r="BJ339" s="264" t="str">
        <f t="shared" si="315"/>
        <v>196:197, 124:138</v>
      </c>
      <c r="BK339" s="264" t="str">
        <f t="shared" si="315"/>
        <v>197:198, 124:138</v>
      </c>
      <c r="BL339" s="264" t="str">
        <f t="shared" si="315"/>
        <v>198:199, 124:138</v>
      </c>
      <c r="BM339" s="264" t="str">
        <f t="shared" si="315"/>
        <v>0:1, 163:176</v>
      </c>
      <c r="BN339" s="264" t="str">
        <f t="shared" si="315"/>
        <v>0:1, 176:190</v>
      </c>
      <c r="BO339" s="264" t="str">
        <f t="shared" si="315"/>
        <v>194:195, 176:190</v>
      </c>
      <c r="BP339" s="264" t="str">
        <f t="shared" si="315"/>
        <v>195:196, 176:190</v>
      </c>
      <c r="BQ339" s="264" t="str">
        <f t="shared" si="315"/>
        <v>196:197, 176:190</v>
      </c>
      <c r="BR339" s="264" t="str">
        <f t="shared" si="315"/>
        <v>197:198, 176:190</v>
      </c>
      <c r="BS339" s="264" t="str">
        <f t="shared" si="315"/>
        <v>198:199, 176:190</v>
      </c>
      <c r="BT339" s="264" t="str">
        <f t="shared" si="315"/>
        <v>0:1, 215:228</v>
      </c>
      <c r="BU339" s="264" t="str">
        <f t="shared" si="315"/>
        <v>0:1, 228:242</v>
      </c>
      <c r="BV339" s="264" t="str">
        <f t="shared" si="315"/>
        <v>194:195, 228:242</v>
      </c>
      <c r="BW339" s="264" t="str">
        <f t="shared" si="315"/>
        <v>195:196, 228:242</v>
      </c>
      <c r="BX339" s="264" t="str">
        <f t="shared" si="315"/>
        <v>196:197, 228:242</v>
      </c>
      <c r="BY339" s="264" t="str">
        <f t="shared" si="315"/>
        <v>197:198, 228:242</v>
      </c>
      <c r="BZ339" s="264" t="str">
        <f t="shared" si="315"/>
        <v>198:199, 228:242</v>
      </c>
      <c r="CA339" s="264" t="str">
        <f t="shared" si="315"/>
        <v>0:1, 267:280</v>
      </c>
      <c r="CB339" s="264" t="str">
        <f t="shared" si="315"/>
        <v>0:1, 280:294</v>
      </c>
      <c r="CC339" s="264" t="str">
        <f t="shared" si="315"/>
        <v>194:195, 280:294</v>
      </c>
      <c r="CD339" s="264" t="str">
        <f t="shared" si="315"/>
        <v>195:196, 280:294</v>
      </c>
      <c r="CE339" s="264" t="str">
        <f t="shared" si="315"/>
        <v>196:197, 280:294</v>
      </c>
      <c r="CF339" s="264" t="str">
        <f t="shared" si="315"/>
        <v>197:198, 280:294</v>
      </c>
      <c r="CG339" s="264" t="str">
        <f t="shared" si="315"/>
        <v>198:199, 280:294</v>
      </c>
      <c r="CH339" s="264" t="str">
        <f t="shared" si="315"/>
        <v>0:1, 319:332</v>
      </c>
      <c r="CI339" s="264" t="str">
        <f t="shared" ref="CI339:CN339" si="317">CI338&amp;", "&amp;CI$335</f>
        <v>0:1, 332:346</v>
      </c>
      <c r="CJ339" s="264" t="str">
        <f t="shared" si="317"/>
        <v>194:195, 332:346</v>
      </c>
      <c r="CK339" s="264" t="str">
        <f t="shared" si="317"/>
        <v>195:196, 332:346</v>
      </c>
      <c r="CL339" s="264" t="str">
        <f t="shared" si="317"/>
        <v>196:197, 332:346</v>
      </c>
      <c r="CM339" s="264" t="str">
        <f t="shared" si="317"/>
        <v>197:198, 332:346</v>
      </c>
      <c r="CN339" s="264" t="str">
        <f t="shared" si="317"/>
        <v>198:199, 332:346</v>
      </c>
    </row>
    <row r="340" spans="1:92" outlineLevel="1"/>
    <row r="341" spans="1:92" outlineLevel="1">
      <c r="BE341">
        <f>BF341-13</f>
        <v>98</v>
      </c>
      <c r="BF341">
        <f>BF$334</f>
        <v>111</v>
      </c>
      <c r="BL341">
        <f t="shared" ref="BL341" si="318">BM341-13</f>
        <v>150</v>
      </c>
      <c r="BM341">
        <f>BM$334</f>
        <v>163</v>
      </c>
      <c r="BS341">
        <f t="shared" ref="BS341" si="319">BT341-13</f>
        <v>202</v>
      </c>
      <c r="BT341">
        <f>BT$334</f>
        <v>215</v>
      </c>
      <c r="BZ341">
        <f t="shared" ref="BZ341" si="320">CA341-13</f>
        <v>254</v>
      </c>
      <c r="CA341">
        <f>CA$334</f>
        <v>267</v>
      </c>
      <c r="CG341">
        <f t="shared" ref="CG341" si="321">CH341-13</f>
        <v>306</v>
      </c>
      <c r="CH341">
        <f>CH$334</f>
        <v>319</v>
      </c>
    </row>
    <row r="342" spans="1:92" outlineLevel="1">
      <c r="BF342" t="str">
        <f>BE341&amp;":"&amp;BF341</f>
        <v>98:111</v>
      </c>
      <c r="BM342" t="str">
        <f t="shared" ref="BM342" si="322">BL341&amp;":"&amp;BM341</f>
        <v>150:163</v>
      </c>
      <c r="BT342" t="str">
        <f t="shared" ref="BT342" si="323">BS341&amp;":"&amp;BT341</f>
        <v>202:215</v>
      </c>
      <c r="CA342" t="str">
        <f t="shared" ref="CA342" si="324">BZ341&amp;":"&amp;CA341</f>
        <v>254:267</v>
      </c>
      <c r="CH342" t="str">
        <f t="shared" ref="CH342" si="325">CG341&amp;":"&amp;CH341</f>
        <v>306:319</v>
      </c>
    </row>
    <row r="343" spans="1:92" outlineLevel="1">
      <c r="BF343" t="str">
        <f>INDEX(i.TOL_indices,d.TOL,1)</f>
        <v>67:68</v>
      </c>
      <c r="BM343" t="str">
        <f>INDEX(i.TOL_indices,d.TOL,1)</f>
        <v>67:68</v>
      </c>
      <c r="BT343" t="str">
        <f>INDEX(i.TOL_indices,d.TOL,1)</f>
        <v>67:68</v>
      </c>
      <c r="CA343" t="str">
        <f>INDEX(i.TOL_indices,d.TOL,1)</f>
        <v>67:68</v>
      </c>
      <c r="CH343" t="str">
        <f>INDEX(i.TOL_indices,d.TOL,1)</f>
        <v>67:68</v>
      </c>
    </row>
    <row r="344" spans="1:92" ht="66.75" outlineLevel="1">
      <c r="BF344" s="265" t="str">
        <f>BF343&amp;", "&amp;BF$342</f>
        <v>67:68, 98:111</v>
      </c>
      <c r="BM344" s="265" t="str">
        <f t="shared" ref="BM344" si="326">BM343&amp;", "&amp;BM$342</f>
        <v>67:68, 150:163</v>
      </c>
      <c r="BT344" s="265" t="str">
        <f t="shared" ref="BT344" si="327">BT343&amp;", "&amp;BT$342</f>
        <v>67:68, 202:215</v>
      </c>
      <c r="CA344" s="265" t="str">
        <f t="shared" ref="CA344" si="328">CA343&amp;", "&amp;CA$342</f>
        <v>67:68, 254:267</v>
      </c>
      <c r="CH344" s="265" t="str">
        <f t="shared" ref="CH344" si="329">CH343&amp;", "&amp;CH$342</f>
        <v>67:68, 306:319</v>
      </c>
    </row>
    <row r="345" spans="1:92" outlineLevel="1"/>
    <row r="346" spans="1:92" outlineLevel="1"/>
    <row r="347" spans="1:92" outlineLevel="1"/>
    <row r="348" spans="1:92" outlineLevel="1"/>
    <row r="349" spans="1:92" outlineLevel="1"/>
    <row r="350" spans="1:92" outlineLevel="1"/>
    <row r="351" spans="1:92" outlineLevel="1"/>
    <row r="352" spans="1:92" outlineLevel="1"/>
    <row r="353" outlineLevel="1"/>
    <row r="354" outlineLevel="1"/>
    <row r="355" outlineLevel="1"/>
    <row r="356" outlineLevel="1"/>
    <row r="357" outlineLevel="1"/>
    <row r="358" outlineLevel="1"/>
    <row r="359" outlineLevel="1"/>
    <row r="360" outlineLevel="1"/>
    <row r="361" outlineLevel="1"/>
    <row r="362" outlineLevel="1"/>
    <row r="363" outlineLevel="1"/>
    <row r="364" outlineLevel="1"/>
    <row r="365" outlineLevel="1"/>
    <row r="366" outlineLevel="1"/>
    <row r="367" outlineLevel="1"/>
    <row r="368" outlineLevel="1"/>
    <row r="369" outlineLevel="1"/>
    <row r="370" outlineLevel="1"/>
    <row r="371" outlineLevel="1"/>
    <row r="372" outlineLevel="1"/>
    <row r="373" outlineLevel="1"/>
    <row r="374" outlineLevel="1"/>
    <row r="375" outlineLevel="1"/>
    <row r="376" outlineLevel="1"/>
    <row r="377" outlineLevel="1"/>
    <row r="378" outlineLevel="1"/>
    <row r="379" outlineLevel="1"/>
    <row r="380" outlineLevel="1"/>
    <row r="381" outlineLevel="1"/>
    <row r="382" outlineLevel="1"/>
    <row r="383" outlineLevel="1"/>
    <row r="384" outlineLevel="1"/>
    <row r="385" outlineLevel="1"/>
    <row r="386" outlineLevel="1"/>
    <row r="387" outlineLevel="1"/>
    <row r="388" outlineLevel="1"/>
    <row r="389" outlineLevel="1"/>
    <row r="390" outlineLevel="1"/>
    <row r="391" outlineLevel="1"/>
    <row r="392" outlineLevel="1"/>
    <row r="393" outlineLevel="1"/>
    <row r="394" outlineLevel="1"/>
    <row r="395" outlineLevel="1"/>
    <row r="396" outlineLevel="1"/>
    <row r="397" outlineLevel="1"/>
    <row r="398" outlineLevel="1"/>
    <row r="399" outlineLevel="1"/>
    <row r="400" outlineLevel="1"/>
    <row r="401" outlineLevel="1"/>
    <row r="402" outlineLevel="1"/>
    <row r="403" outlineLevel="1"/>
    <row r="404" outlineLevel="1"/>
    <row r="405" outlineLevel="1"/>
    <row r="406" outlineLevel="1"/>
    <row r="407" outlineLevel="1"/>
    <row r="408" outlineLevel="1"/>
    <row r="409" outlineLevel="1"/>
    <row r="410" outlineLevel="1"/>
    <row r="411" outlineLevel="1"/>
    <row r="412" outlineLevel="1"/>
    <row r="413" outlineLevel="1"/>
    <row r="414" outlineLevel="1"/>
    <row r="415" outlineLevel="1"/>
    <row r="416" outlineLevel="1"/>
    <row r="417" outlineLevel="1"/>
    <row r="418" outlineLevel="1"/>
    <row r="419" outlineLevel="1"/>
    <row r="420" outlineLevel="1"/>
    <row r="421" outlineLevel="1"/>
    <row r="422" outlineLevel="1"/>
    <row r="423" outlineLevel="1"/>
    <row r="424" outlineLevel="1"/>
    <row r="425" outlineLevel="1"/>
    <row r="426" outlineLevel="1"/>
    <row r="427" outlineLevel="1"/>
    <row r="428" outlineLevel="1"/>
    <row r="429" outlineLevel="1"/>
    <row r="430" outlineLevel="1"/>
    <row r="431" outlineLevel="1"/>
    <row r="432" outlineLevel="1"/>
    <row r="433" outlineLevel="1"/>
    <row r="434" outlineLevel="1"/>
    <row r="435" outlineLevel="1"/>
    <row r="436" outlineLevel="1"/>
    <row r="437" outlineLevel="1"/>
    <row r="438" outlineLevel="1"/>
    <row r="439" outlineLevel="1"/>
    <row r="440" outlineLevel="1"/>
    <row r="441" outlineLevel="1"/>
    <row r="442" outlineLevel="1"/>
    <row r="443" outlineLevel="1"/>
    <row r="444" outlineLevel="1"/>
    <row r="445" outlineLevel="1"/>
    <row r="446" outlineLevel="1"/>
    <row r="447" outlineLevel="1"/>
    <row r="448" outlineLevel="1"/>
    <row r="449" outlineLevel="1"/>
    <row r="450" outlineLevel="1"/>
    <row r="451" outlineLevel="1"/>
    <row r="452" outlineLevel="1"/>
    <row r="453" outlineLevel="1"/>
    <row r="454" outlineLevel="1"/>
    <row r="455" outlineLevel="1"/>
    <row r="456" outlineLevel="1"/>
    <row r="457" outlineLevel="1"/>
    <row r="458" outlineLevel="1"/>
    <row r="459" outlineLevel="1"/>
    <row r="460" outlineLevel="1"/>
    <row r="461" outlineLevel="1"/>
    <row r="462" outlineLevel="1"/>
    <row r="463" outlineLevel="1"/>
    <row r="464" outlineLevel="1"/>
    <row r="465" outlineLevel="1"/>
    <row r="466" outlineLevel="1"/>
    <row r="467" outlineLevel="1"/>
    <row r="468" outlineLevel="1"/>
    <row r="469" outlineLevel="1"/>
    <row r="470" outlineLevel="1"/>
    <row r="471" outlineLevel="1"/>
    <row r="472" outlineLevel="1"/>
    <row r="473" outlineLevel="1"/>
    <row r="474" outlineLevel="1"/>
    <row r="475" outlineLevel="1"/>
    <row r="476" outlineLevel="1"/>
    <row r="477" outlineLevel="1"/>
    <row r="478" outlineLevel="1"/>
    <row r="479" outlineLevel="1"/>
    <row r="480" outlineLevel="1"/>
    <row r="481" outlineLevel="1"/>
    <row r="482" outlineLevel="1"/>
    <row r="483" outlineLevel="1"/>
    <row r="484" outlineLevel="1"/>
    <row r="485" outlineLevel="1"/>
    <row r="486" outlineLevel="1"/>
    <row r="487" outlineLevel="1"/>
    <row r="488" outlineLevel="1"/>
    <row r="489" outlineLevel="1"/>
    <row r="490" outlineLevel="1"/>
    <row r="491" outlineLevel="1"/>
    <row r="492" outlineLevel="1"/>
    <row r="493" outlineLevel="1"/>
    <row r="494" outlineLevel="1"/>
    <row r="495" outlineLevel="1"/>
    <row r="496" outlineLevel="1"/>
    <row r="497" outlineLevel="1"/>
    <row r="498" outlineLevel="1"/>
    <row r="499" outlineLevel="1"/>
    <row r="500" outlineLevel="1"/>
    <row r="501" outlineLevel="1"/>
    <row r="502" outlineLevel="1"/>
    <row r="503" outlineLevel="1"/>
    <row r="504" outlineLevel="1"/>
    <row r="505" outlineLevel="1"/>
    <row r="506" outlineLevel="1"/>
    <row r="507" outlineLevel="1"/>
    <row r="508" outlineLevel="1"/>
    <row r="509" outlineLevel="1"/>
    <row r="510" outlineLevel="1"/>
    <row r="511" outlineLevel="1"/>
    <row r="512" outlineLevel="1"/>
    <row r="513" outlineLevel="1"/>
    <row r="514" outlineLevel="1"/>
    <row r="515" outlineLevel="1"/>
    <row r="516" outlineLevel="1"/>
    <row r="517" outlineLevel="1"/>
    <row r="518" outlineLevel="1"/>
    <row r="519" outlineLevel="1"/>
    <row r="520" outlineLevel="1"/>
    <row r="521" outlineLevel="1"/>
    <row r="522" outlineLevel="1"/>
    <row r="523" outlineLevel="1"/>
    <row r="524" outlineLevel="1"/>
    <row r="525" outlineLevel="1"/>
    <row r="526" outlineLevel="1"/>
    <row r="527" outlineLevel="1"/>
    <row r="528" outlineLevel="1"/>
    <row r="529" outlineLevel="1"/>
    <row r="530" outlineLevel="1"/>
    <row r="531" outlineLevel="1"/>
    <row r="532" outlineLevel="1"/>
    <row r="533" outlineLevel="1"/>
    <row r="534" outlineLevel="1"/>
    <row r="535" outlineLevel="1"/>
    <row r="536" outlineLevel="1"/>
    <row r="537" outlineLevel="1"/>
    <row r="538" outlineLevel="1"/>
    <row r="539" outlineLevel="1"/>
    <row r="540" outlineLevel="1"/>
    <row r="541" outlineLevel="1"/>
    <row r="542" outlineLevel="1"/>
    <row r="543" outlineLevel="1"/>
    <row r="544" outlineLevel="1"/>
    <row r="545" outlineLevel="1"/>
    <row r="546" outlineLevel="1"/>
    <row r="547" outlineLevel="1"/>
    <row r="548" outlineLevel="1"/>
    <row r="549" outlineLevel="1"/>
    <row r="550" outlineLevel="1"/>
    <row r="551" outlineLevel="1"/>
    <row r="552" outlineLevel="1"/>
    <row r="553" outlineLevel="1"/>
    <row r="554" outlineLevel="1"/>
    <row r="555" outlineLevel="1"/>
    <row r="556" outlineLevel="1"/>
    <row r="557" outlineLevel="1"/>
    <row r="558" outlineLevel="1"/>
    <row r="559" outlineLevel="1"/>
    <row r="560" outlineLevel="1"/>
    <row r="561" outlineLevel="1"/>
    <row r="562" outlineLevel="1"/>
    <row r="563" outlineLevel="1"/>
    <row r="564" outlineLevel="1"/>
    <row r="565" outlineLevel="1"/>
    <row r="566" outlineLevel="1"/>
    <row r="567" outlineLevel="1"/>
    <row r="568" outlineLevel="1"/>
    <row r="569" outlineLevel="1"/>
    <row r="570" outlineLevel="1"/>
    <row r="571" outlineLevel="1"/>
    <row r="572" outlineLevel="1"/>
    <row r="573" outlineLevel="1"/>
    <row r="574" outlineLevel="1"/>
    <row r="575" outlineLevel="1"/>
    <row r="576" outlineLevel="1"/>
    <row r="577" outlineLevel="1"/>
    <row r="578" outlineLevel="1"/>
    <row r="579" outlineLevel="1"/>
    <row r="580" outlineLevel="1"/>
    <row r="581" outlineLevel="1"/>
    <row r="582" outlineLevel="1"/>
    <row r="583" outlineLevel="1"/>
    <row r="584" outlineLevel="1"/>
    <row r="585" outlineLevel="1"/>
    <row r="586" outlineLevel="1"/>
    <row r="587" outlineLevel="1"/>
    <row r="588" outlineLevel="1"/>
    <row r="589" outlineLevel="1"/>
    <row r="590" outlineLevel="1"/>
    <row r="591" outlineLevel="1"/>
    <row r="592" outlineLevel="1"/>
    <row r="593" outlineLevel="1"/>
    <row r="594" outlineLevel="1"/>
    <row r="595" outlineLevel="1"/>
    <row r="596" outlineLevel="1"/>
    <row r="597" outlineLevel="1"/>
    <row r="598" outlineLevel="1"/>
    <row r="599" outlineLevel="1"/>
    <row r="600" outlineLevel="1"/>
    <row r="601" outlineLevel="1"/>
    <row r="602" outlineLevel="1"/>
    <row r="603" outlineLevel="1"/>
    <row r="604" outlineLevel="1"/>
    <row r="605" outlineLevel="1"/>
    <row r="606" outlineLevel="1"/>
    <row r="607" outlineLevel="1"/>
    <row r="608" outlineLevel="1"/>
    <row r="609" outlineLevel="1"/>
    <row r="610" outlineLevel="1"/>
    <row r="611" outlineLevel="1"/>
    <row r="612" outlineLevel="1"/>
    <row r="613" outlineLevel="1"/>
    <row r="614" outlineLevel="1"/>
    <row r="615" outlineLevel="1"/>
    <row r="616" outlineLevel="1"/>
    <row r="617" outlineLevel="1"/>
    <row r="618" outlineLevel="1"/>
    <row r="619" outlineLevel="1"/>
    <row r="620" outlineLevel="1"/>
    <row r="621" outlineLevel="1"/>
    <row r="622" outlineLevel="1"/>
    <row r="623" outlineLevel="1"/>
    <row r="624" outlineLevel="1"/>
    <row r="625" outlineLevel="1"/>
    <row r="626" outlineLevel="1"/>
    <row r="627" outlineLevel="1"/>
    <row r="628" outlineLevel="1"/>
    <row r="629" outlineLevel="1"/>
    <row r="630" outlineLevel="1"/>
    <row r="631" outlineLevel="1"/>
    <row r="632" outlineLevel="1"/>
    <row r="633" outlineLevel="1"/>
    <row r="634" outlineLevel="1"/>
    <row r="635" outlineLevel="1"/>
    <row r="636" outlineLevel="1"/>
    <row r="637" outlineLevel="1"/>
    <row r="638" outlineLevel="1"/>
    <row r="639" outlineLevel="1"/>
    <row r="640" outlineLevel="1"/>
    <row r="641" outlineLevel="1"/>
    <row r="642" outlineLevel="1"/>
    <row r="643" outlineLevel="1"/>
    <row r="644" outlineLevel="1"/>
    <row r="645" outlineLevel="1"/>
    <row r="646" outlineLevel="1"/>
    <row r="647" outlineLevel="1"/>
    <row r="648" outlineLevel="1"/>
    <row r="649" outlineLevel="1"/>
    <row r="650" outlineLevel="1"/>
    <row r="651" outlineLevel="1"/>
    <row r="652" outlineLevel="1"/>
    <row r="653" outlineLevel="1"/>
    <row r="654" outlineLevel="1"/>
    <row r="655" outlineLevel="1"/>
    <row r="656" outlineLevel="1"/>
    <row r="657" outlineLevel="1"/>
    <row r="658" outlineLevel="1"/>
    <row r="659" outlineLevel="1"/>
    <row r="660" outlineLevel="1"/>
    <row r="661" outlineLevel="1"/>
    <row r="662" outlineLevel="1"/>
    <row r="663" outlineLevel="1"/>
    <row r="664" outlineLevel="1"/>
    <row r="665" outlineLevel="1"/>
    <row r="666" outlineLevel="1"/>
    <row r="667" outlineLevel="1"/>
    <row r="668" outlineLevel="1"/>
    <row r="669" outlineLevel="1"/>
    <row r="670" outlineLevel="1"/>
    <row r="671" outlineLevel="1"/>
    <row r="672" outlineLevel="1"/>
    <row r="673" outlineLevel="1"/>
    <row r="674" outlineLevel="1"/>
    <row r="675" outlineLevel="1"/>
    <row r="676" outlineLevel="1"/>
    <row r="677" outlineLevel="1"/>
    <row r="678" outlineLevel="1"/>
    <row r="679" outlineLevel="1"/>
    <row r="680" outlineLevel="1"/>
    <row r="681" outlineLevel="1"/>
    <row r="682" outlineLevel="1"/>
    <row r="683" outlineLevel="1"/>
    <row r="684" outlineLevel="1"/>
    <row r="685" outlineLevel="1"/>
    <row r="686" outlineLevel="1"/>
    <row r="687" outlineLevel="1"/>
    <row r="688" outlineLevel="1"/>
    <row r="689" spans="1:30" outlineLevel="1"/>
    <row r="690" spans="1:30" outlineLevel="1"/>
    <row r="691" spans="1:30" outlineLevel="1"/>
    <row r="692" spans="1:30" outlineLevel="1"/>
    <row r="693" spans="1:30" outlineLevel="1"/>
    <row r="695" spans="1:30">
      <c r="A695" s="191" t="s">
        <v>1400</v>
      </c>
    </row>
    <row r="696" spans="1:30" ht="17.25" outlineLevel="1">
      <c r="C696">
        <v>1</v>
      </c>
      <c r="H696" s="147" t="s">
        <v>1401</v>
      </c>
      <c r="I696" s="147"/>
      <c r="J696" s="147"/>
      <c r="K696" s="147"/>
      <c r="L696" s="147"/>
      <c r="M696" s="147"/>
      <c r="N696" s="147"/>
      <c r="O696" s="147"/>
      <c r="P696" s="147"/>
      <c r="Q696" s="147"/>
      <c r="R696" s="147"/>
      <c r="S696" s="147"/>
      <c r="T696" s="147"/>
      <c r="U696" s="147"/>
      <c r="Y696" s="399" t="str">
        <f>$M$48</f>
        <v>SW Victoria</v>
      </c>
      <c r="Z696" s="126"/>
      <c r="AA696" s="399" t="str">
        <f>$W$48</f>
        <v>Great Southern</v>
      </c>
      <c r="AB696" s="126"/>
      <c r="AC696" s="399" t="str">
        <f>$AG$48</f>
        <v>Central Wheatbelt</v>
      </c>
      <c r="AD696" s="399"/>
    </row>
    <row r="697" spans="1:30" ht="83.25" outlineLevel="1">
      <c r="C697" s="30" t="s">
        <v>374</v>
      </c>
      <c r="D697" s="30" t="s">
        <v>374</v>
      </c>
      <c r="H697" s="217" t="s">
        <v>1402</v>
      </c>
      <c r="I697" s="217" t="s">
        <v>1403</v>
      </c>
      <c r="J697" s="217" t="s">
        <v>1404</v>
      </c>
      <c r="K697" s="217" t="s">
        <v>1405</v>
      </c>
      <c r="L697" s="217" t="s">
        <v>1406</v>
      </c>
      <c r="M697" s="217" t="s">
        <v>1407</v>
      </c>
      <c r="N697" s="217" t="s">
        <v>1408</v>
      </c>
      <c r="O697" s="217" t="s">
        <v>1409</v>
      </c>
      <c r="P697" s="217" t="s">
        <v>1410</v>
      </c>
      <c r="Q697" s="217" t="s">
        <v>1411</v>
      </c>
      <c r="R697" s="400" t="s">
        <v>1412</v>
      </c>
      <c r="S697" s="400"/>
      <c r="T697" s="400" t="s">
        <v>1413</v>
      </c>
      <c r="U697" s="400"/>
      <c r="V697" s="400"/>
      <c r="X697" s="217" t="s">
        <v>1414</v>
      </c>
      <c r="Y697" s="217" t="s">
        <v>1406</v>
      </c>
      <c r="Z697" s="217" t="s">
        <v>1407</v>
      </c>
      <c r="AA697" s="217" t="s">
        <v>1406</v>
      </c>
      <c r="AB697" s="217" t="s">
        <v>1407</v>
      </c>
      <c r="AC697" s="217" t="s">
        <v>1406</v>
      </c>
      <c r="AD697" s="217" t="s">
        <v>1407</v>
      </c>
    </row>
    <row r="698" spans="1:30" outlineLevel="1">
      <c r="C698" s="134" t="s">
        <v>1415</v>
      </c>
      <c r="D698" s="134" t="s">
        <v>1416</v>
      </c>
      <c r="L698" s="156" t="s">
        <v>1417</v>
      </c>
      <c r="M698" s="156"/>
      <c r="R698" s="134" t="s">
        <v>1418</v>
      </c>
      <c r="S698" s="134" t="s">
        <v>1419</v>
      </c>
      <c r="T698" s="134" t="s">
        <v>1418</v>
      </c>
      <c r="U698" s="134" t="s">
        <v>1419</v>
      </c>
      <c r="V698" s="34" t="s">
        <v>1420</v>
      </c>
    </row>
    <row r="699" spans="1:30" outlineLevel="1">
      <c r="A699" t="s">
        <v>1245</v>
      </c>
      <c r="B699" t="s">
        <v>865</v>
      </c>
      <c r="C699" s="401">
        <f t="shared" ref="C699:D706" si="330">T699</f>
        <v>0</v>
      </c>
      <c r="D699" s="401">
        <f t="shared" si="330"/>
        <v>0</v>
      </c>
      <c r="G699" s="32" t="s">
        <v>1421</v>
      </c>
      <c r="H699" s="402">
        <v>0.35</v>
      </c>
      <c r="I699" s="402">
        <v>0.5</v>
      </c>
      <c r="J699" s="403">
        <v>1.5</v>
      </c>
      <c r="K699" s="403">
        <v>1.8</v>
      </c>
      <c r="L699" s="404">
        <f t="shared" ref="L699:M706" si="331">CHOOSE(d.Region,Y699,AA699,AC699)</f>
        <v>0</v>
      </c>
      <c r="M699" s="405">
        <f t="shared" si="331"/>
        <v>0</v>
      </c>
      <c r="N699" s="248">
        <v>200</v>
      </c>
      <c r="O699" s="406"/>
      <c r="P699" s="406"/>
      <c r="Q699" s="406"/>
      <c r="R699" s="407">
        <f>$H699/(2-$H699)*$N699</f>
        <v>42.424242424242422</v>
      </c>
      <c r="S699" s="407">
        <f>-(1-$H699)/(2-$H699)*$N699</f>
        <v>-78.787878787878796</v>
      </c>
      <c r="T699" s="408">
        <f>L699*R699/100</f>
        <v>0</v>
      </c>
      <c r="U699" s="408">
        <f>M699*S699/100</f>
        <v>0</v>
      </c>
      <c r="V699" s="408">
        <f t="shared" ref="V699:V706" si="332">((1-$H699)*T699+2*$H699*U699)/(1+$H699)</f>
        <v>0</v>
      </c>
      <c r="Y699" s="409">
        <v>0</v>
      </c>
      <c r="Z699" s="409">
        <v>0</v>
      </c>
      <c r="AA699" s="410">
        <f>Y699</f>
        <v>0</v>
      </c>
      <c r="AB699" s="410">
        <f>Z699</f>
        <v>0</v>
      </c>
      <c r="AC699" s="410">
        <f>AA699</f>
        <v>0</v>
      </c>
      <c r="AD699" s="410">
        <f>AB699</f>
        <v>0</v>
      </c>
    </row>
    <row r="700" spans="1:30" outlineLevel="1">
      <c r="B700" t="s">
        <v>377</v>
      </c>
      <c r="C700" s="401">
        <f t="shared" si="330"/>
        <v>0</v>
      </c>
      <c r="D700" s="401">
        <f t="shared" si="330"/>
        <v>0</v>
      </c>
      <c r="G700" s="32" t="s">
        <v>1422</v>
      </c>
      <c r="H700" s="411">
        <f>H699</f>
        <v>0.35</v>
      </c>
      <c r="I700" s="411">
        <f>I699</f>
        <v>0.5</v>
      </c>
      <c r="J700" s="412">
        <f t="shared" ref="J700:K706" si="333">J699</f>
        <v>1.5</v>
      </c>
      <c r="K700" s="412">
        <f t="shared" si="333"/>
        <v>1.8</v>
      </c>
      <c r="L700" s="413">
        <f t="shared" si="331"/>
        <v>0</v>
      </c>
      <c r="M700" s="414">
        <f t="shared" si="331"/>
        <v>0</v>
      </c>
      <c r="N700" s="34"/>
      <c r="O700" s="406">
        <f>MIN($H700*$K700*(1-$I700),(1-$H700)*$I700*$J700)</f>
        <v>0.315</v>
      </c>
      <c r="P700" s="406">
        <f>$O700/$J700/(1-$H700)</f>
        <v>0.32307692307692304</v>
      </c>
      <c r="Q700" s="406">
        <f>$O700/$K700/$H700</f>
        <v>0.5</v>
      </c>
      <c r="R700" s="406"/>
      <c r="S700" s="406"/>
      <c r="T700" s="408">
        <f t="shared" ref="T700:U702" si="334">P700*L700</f>
        <v>0</v>
      </c>
      <c r="U700" s="408">
        <f t="shared" si="334"/>
        <v>0</v>
      </c>
      <c r="V700" s="408">
        <f t="shared" si="332"/>
        <v>0</v>
      </c>
      <c r="X700" s="415">
        <v>850</v>
      </c>
      <c r="Y700" s="416">
        <v>0</v>
      </c>
      <c r="Z700" s="417">
        <v>0</v>
      </c>
      <c r="AA700" s="416">
        <v>0</v>
      </c>
      <c r="AB700" s="417">
        <v>0</v>
      </c>
      <c r="AC700" s="416">
        <v>0</v>
      </c>
      <c r="AD700" s="417">
        <v>0</v>
      </c>
    </row>
    <row r="701" spans="1:30" outlineLevel="1">
      <c r="B701" t="s">
        <v>1080</v>
      </c>
      <c r="C701" s="401">
        <f t="shared" si="330"/>
        <v>0</v>
      </c>
      <c r="D701" s="401">
        <f t="shared" si="330"/>
        <v>0</v>
      </c>
      <c r="G701" s="32"/>
      <c r="H701" s="411">
        <f>H700</f>
        <v>0.35</v>
      </c>
      <c r="I701" s="411">
        <f t="shared" ref="I701:I706" si="335">I700</f>
        <v>0.5</v>
      </c>
      <c r="J701" s="412">
        <f t="shared" si="333"/>
        <v>1.5</v>
      </c>
      <c r="K701" s="412">
        <f t="shared" si="333"/>
        <v>1.8</v>
      </c>
      <c r="L701" s="413">
        <f t="shared" si="331"/>
        <v>0</v>
      </c>
      <c r="M701" s="414">
        <f t="shared" si="331"/>
        <v>0</v>
      </c>
      <c r="N701" s="34"/>
      <c r="O701" s="406">
        <f>MIN($H701*$K701*(1-$I701),(1-$H701)*$I701*$J701)</f>
        <v>0.315</v>
      </c>
      <c r="P701" s="406">
        <f>$O701/$J701/(1-$H701)</f>
        <v>0.32307692307692304</v>
      </c>
      <c r="Q701" s="406">
        <f>$O701/$K701/$H701</f>
        <v>0.5</v>
      </c>
      <c r="R701" s="406"/>
      <c r="S701" s="406"/>
      <c r="T701" s="408">
        <f t="shared" si="334"/>
        <v>0</v>
      </c>
      <c r="U701" s="408">
        <f t="shared" si="334"/>
        <v>0</v>
      </c>
      <c r="V701" s="408">
        <f t="shared" si="332"/>
        <v>0</v>
      </c>
      <c r="X701" s="415">
        <v>1000</v>
      </c>
      <c r="Y701" s="418">
        <v>0</v>
      </c>
      <c r="Z701" s="419">
        <v>0</v>
      </c>
      <c r="AA701" s="418">
        <v>0</v>
      </c>
      <c r="AB701" s="419">
        <v>0</v>
      </c>
      <c r="AC701" s="418">
        <v>0</v>
      </c>
      <c r="AD701" s="419">
        <v>0</v>
      </c>
    </row>
    <row r="702" spans="1:30" outlineLevel="1">
      <c r="B702" t="s">
        <v>1423</v>
      </c>
      <c r="C702" s="401">
        <f t="shared" si="330"/>
        <v>0</v>
      </c>
      <c r="D702" s="401">
        <f t="shared" si="330"/>
        <v>0</v>
      </c>
      <c r="G702" s="32"/>
      <c r="H702" s="411">
        <f>H701</f>
        <v>0.35</v>
      </c>
      <c r="I702" s="411">
        <f t="shared" si="335"/>
        <v>0.5</v>
      </c>
      <c r="J702" s="412">
        <f t="shared" si="333"/>
        <v>1.5</v>
      </c>
      <c r="K702" s="412">
        <f t="shared" si="333"/>
        <v>1.8</v>
      </c>
      <c r="L702" s="420">
        <f t="shared" si="331"/>
        <v>0</v>
      </c>
      <c r="M702" s="421">
        <f t="shared" si="331"/>
        <v>0</v>
      </c>
      <c r="N702" s="34"/>
      <c r="O702" s="406">
        <f>MIN($H702*$K702*(1-$I702),(1-$H702)*$I702*$J702)</f>
        <v>0.315</v>
      </c>
      <c r="P702" s="406">
        <f>$O702/$J702/(1-$H702)</f>
        <v>0.32307692307692304</v>
      </c>
      <c r="Q702" s="406">
        <f>$O702/$K702/$H702</f>
        <v>0.5</v>
      </c>
      <c r="R702" s="406"/>
      <c r="S702" s="406"/>
      <c r="T702" s="408">
        <f t="shared" si="334"/>
        <v>0</v>
      </c>
      <c r="U702" s="408">
        <f t="shared" si="334"/>
        <v>0</v>
      </c>
      <c r="V702" s="408">
        <f t="shared" si="332"/>
        <v>0</v>
      </c>
      <c r="X702" s="415">
        <v>1200</v>
      </c>
      <c r="Y702" s="422">
        <v>0</v>
      </c>
      <c r="Z702" s="423">
        <v>0</v>
      </c>
      <c r="AA702" s="422">
        <v>0</v>
      </c>
      <c r="AB702" s="423">
        <v>0</v>
      </c>
      <c r="AC702" s="422">
        <v>0</v>
      </c>
      <c r="AD702" s="423">
        <v>0</v>
      </c>
    </row>
    <row r="703" spans="1:30" outlineLevel="1">
      <c r="A703" t="s">
        <v>876</v>
      </c>
      <c r="B703" t="s">
        <v>865</v>
      </c>
      <c r="C703" s="401">
        <f t="shared" si="330"/>
        <v>0</v>
      </c>
      <c r="D703" s="401">
        <f t="shared" si="330"/>
        <v>0</v>
      </c>
      <c r="G703" s="32" t="s">
        <v>1421</v>
      </c>
      <c r="H703" s="402">
        <v>0.5</v>
      </c>
      <c r="I703" s="411">
        <f t="shared" si="335"/>
        <v>0.5</v>
      </c>
      <c r="J703" s="412">
        <f t="shared" si="333"/>
        <v>1.5</v>
      </c>
      <c r="K703" s="412">
        <f t="shared" si="333"/>
        <v>1.8</v>
      </c>
      <c r="L703" s="404">
        <f t="shared" si="331"/>
        <v>0</v>
      </c>
      <c r="M703" s="405">
        <f t="shared" si="331"/>
        <v>0</v>
      </c>
      <c r="N703" s="248">
        <v>200</v>
      </c>
      <c r="O703" s="406"/>
      <c r="P703" s="406"/>
      <c r="Q703" s="406"/>
      <c r="R703" s="407">
        <f>$H703/(2-$H703)*$N703</f>
        <v>66.666666666666657</v>
      </c>
      <c r="S703" s="407">
        <f>-(1-$H703)/(2-$H703)*$N703</f>
        <v>-66.666666666666657</v>
      </c>
      <c r="T703" s="408">
        <f>L703*R703/100</f>
        <v>0</v>
      </c>
      <c r="U703" s="408">
        <f>M703*S703/100</f>
        <v>0</v>
      </c>
      <c r="V703" s="408">
        <f t="shared" si="332"/>
        <v>0</v>
      </c>
      <c r="X703" s="415"/>
      <c r="Y703" s="409">
        <v>0</v>
      </c>
      <c r="Z703" s="409">
        <v>0</v>
      </c>
      <c r="AA703" s="410">
        <f>Y703</f>
        <v>0</v>
      </c>
      <c r="AB703" s="410">
        <f>Z703</f>
        <v>0</v>
      </c>
      <c r="AC703" s="410">
        <f>AA703</f>
        <v>0</v>
      </c>
      <c r="AD703" s="410">
        <f>AB703</f>
        <v>0</v>
      </c>
    </row>
    <row r="704" spans="1:30" outlineLevel="1">
      <c r="B704" t="s">
        <v>377</v>
      </c>
      <c r="C704" s="401">
        <f t="shared" si="330"/>
        <v>0</v>
      </c>
      <c r="D704" s="401">
        <f t="shared" si="330"/>
        <v>0</v>
      </c>
      <c r="G704" s="32" t="s">
        <v>1422</v>
      </c>
      <c r="H704" s="411">
        <f>H703</f>
        <v>0.5</v>
      </c>
      <c r="I704" s="411">
        <f t="shared" si="335"/>
        <v>0.5</v>
      </c>
      <c r="J704" s="412">
        <f t="shared" si="333"/>
        <v>1.5</v>
      </c>
      <c r="K704" s="412">
        <f t="shared" si="333"/>
        <v>1.8</v>
      </c>
      <c r="L704" s="413">
        <f t="shared" si="331"/>
        <v>0</v>
      </c>
      <c r="M704" s="414">
        <f t="shared" si="331"/>
        <v>0</v>
      </c>
      <c r="N704" s="34"/>
      <c r="O704" s="406">
        <f>MIN($H704*$K704*(1-$I704),(1-$H704)*$I704*$J704)</f>
        <v>0.375</v>
      </c>
      <c r="P704" s="406">
        <f>$O704/$J704/(1-$H704)</f>
        <v>0.5</v>
      </c>
      <c r="Q704" s="406">
        <f>$O704/$K704/$H704</f>
        <v>0.41666666666666663</v>
      </c>
      <c r="R704" s="406"/>
      <c r="S704" s="406"/>
      <c r="T704" s="408">
        <f t="shared" ref="T704:U706" si="336">P704*L704</f>
        <v>0</v>
      </c>
      <c r="U704" s="408">
        <f t="shared" si="336"/>
        <v>0</v>
      </c>
      <c r="V704" s="408">
        <f t="shared" si="332"/>
        <v>0</v>
      </c>
      <c r="X704" s="415">
        <v>850</v>
      </c>
      <c r="Y704" s="416">
        <v>0</v>
      </c>
      <c r="Z704" s="417">
        <v>0</v>
      </c>
      <c r="AA704" s="416">
        <v>0</v>
      </c>
      <c r="AB704" s="417">
        <v>0</v>
      </c>
      <c r="AC704" s="416">
        <v>0</v>
      </c>
      <c r="AD704" s="417">
        <v>0</v>
      </c>
    </row>
    <row r="705" spans="1:30" outlineLevel="1">
      <c r="B705" t="s">
        <v>1080</v>
      </c>
      <c r="C705" s="401">
        <f t="shared" si="330"/>
        <v>0</v>
      </c>
      <c r="D705" s="401">
        <f t="shared" si="330"/>
        <v>0</v>
      </c>
      <c r="G705" s="32"/>
      <c r="H705" s="411">
        <f>H704</f>
        <v>0.5</v>
      </c>
      <c r="I705" s="411">
        <f t="shared" si="335"/>
        <v>0.5</v>
      </c>
      <c r="J705" s="412">
        <f t="shared" si="333"/>
        <v>1.5</v>
      </c>
      <c r="K705" s="412">
        <f t="shared" si="333"/>
        <v>1.8</v>
      </c>
      <c r="L705" s="413">
        <f t="shared" si="331"/>
        <v>0</v>
      </c>
      <c r="M705" s="414">
        <f t="shared" si="331"/>
        <v>0</v>
      </c>
      <c r="N705" s="34"/>
      <c r="O705" s="406">
        <f>MIN($H705*$K705*(1-$I705),(1-$H705)*$I705*$J705)</f>
        <v>0.375</v>
      </c>
      <c r="P705" s="406">
        <f>$O705/$J705/(1-$H705)</f>
        <v>0.5</v>
      </c>
      <c r="Q705" s="406">
        <f>$O705/$K705/$H705</f>
        <v>0.41666666666666663</v>
      </c>
      <c r="R705" s="406"/>
      <c r="S705" s="406"/>
      <c r="T705" s="408">
        <f t="shared" si="336"/>
        <v>0</v>
      </c>
      <c r="U705" s="408">
        <f t="shared" si="336"/>
        <v>0</v>
      </c>
      <c r="V705" s="408">
        <f t="shared" si="332"/>
        <v>0</v>
      </c>
      <c r="X705" s="415">
        <v>1000</v>
      </c>
      <c r="Y705" s="418">
        <v>0</v>
      </c>
      <c r="Z705" s="419">
        <v>0</v>
      </c>
      <c r="AA705" s="418">
        <v>0</v>
      </c>
      <c r="AB705" s="419">
        <v>0</v>
      </c>
      <c r="AC705" s="418">
        <v>0</v>
      </c>
      <c r="AD705" s="419">
        <v>0</v>
      </c>
    </row>
    <row r="706" spans="1:30" outlineLevel="1">
      <c r="B706" t="s">
        <v>1423</v>
      </c>
      <c r="C706" s="401">
        <f t="shared" si="330"/>
        <v>0</v>
      </c>
      <c r="D706" s="401">
        <f t="shared" si="330"/>
        <v>0</v>
      </c>
      <c r="G706" s="32"/>
      <c r="H706" s="411">
        <f>H705</f>
        <v>0.5</v>
      </c>
      <c r="I706" s="411">
        <f t="shared" si="335"/>
        <v>0.5</v>
      </c>
      <c r="J706" s="412">
        <f t="shared" si="333"/>
        <v>1.5</v>
      </c>
      <c r="K706" s="412">
        <f t="shared" si="333"/>
        <v>1.8</v>
      </c>
      <c r="L706" s="420">
        <f t="shared" si="331"/>
        <v>0</v>
      </c>
      <c r="M706" s="421">
        <f t="shared" si="331"/>
        <v>0</v>
      </c>
      <c r="N706" s="34"/>
      <c r="O706" s="406">
        <f>MIN($H706*$K706*(1-$I706),(1-$H706)*$I706*$J706)</f>
        <v>0.375</v>
      </c>
      <c r="P706" s="406">
        <f>$O706/$J706/(1-$H706)</f>
        <v>0.5</v>
      </c>
      <c r="Q706" s="406">
        <f>$O706/$K706/$H706</f>
        <v>0.41666666666666663</v>
      </c>
      <c r="R706" s="406"/>
      <c r="S706" s="406"/>
      <c r="T706" s="408">
        <f t="shared" si="336"/>
        <v>0</v>
      </c>
      <c r="U706" s="408">
        <f t="shared" si="336"/>
        <v>0</v>
      </c>
      <c r="V706" s="408">
        <f t="shared" si="332"/>
        <v>0</v>
      </c>
      <c r="X706" s="415">
        <v>1200</v>
      </c>
      <c r="Y706" s="422">
        <v>0</v>
      </c>
      <c r="Z706" s="423">
        <v>0</v>
      </c>
      <c r="AA706" s="422">
        <v>0</v>
      </c>
      <c r="AB706" s="423">
        <v>0</v>
      </c>
      <c r="AC706" s="422">
        <v>0</v>
      </c>
      <c r="AD706" s="423">
        <v>0</v>
      </c>
    </row>
    <row r="707" spans="1:30" ht="36.75" outlineLevel="1">
      <c r="Y707" s="424" t="s">
        <v>1424</v>
      </c>
      <c r="Z707" s="425"/>
      <c r="AA707" s="425"/>
      <c r="AB707" s="425"/>
      <c r="AC707" s="425"/>
      <c r="AD707" s="425"/>
    </row>
    <row r="709" spans="1:30">
      <c r="A709" s="191" t="s">
        <v>1504</v>
      </c>
    </row>
    <row r="710" spans="1:30" ht="45.75" outlineLevel="1">
      <c r="C710" s="217" t="s">
        <v>1505</v>
      </c>
      <c r="D710" s="217" t="s">
        <v>921</v>
      </c>
      <c r="E710" s="217" t="s">
        <v>578</v>
      </c>
      <c r="F710" s="217" t="s">
        <v>845</v>
      </c>
      <c r="G710" s="217" t="s">
        <v>1506</v>
      </c>
      <c r="H710" s="217" t="s">
        <v>1507</v>
      </c>
      <c r="I710" s="217" t="s">
        <v>1508</v>
      </c>
      <c r="J710" s="217" t="s">
        <v>1509</v>
      </c>
      <c r="K710" s="217" t="s">
        <v>1510</v>
      </c>
      <c r="L710" s="217" t="s">
        <v>1511</v>
      </c>
      <c r="M710" s="217" t="s">
        <v>1512</v>
      </c>
      <c r="N710" s="217" t="s">
        <v>1513</v>
      </c>
    </row>
    <row r="711" spans="1:30" outlineLevel="1">
      <c r="A711" s="107" t="s">
        <v>1123</v>
      </c>
      <c r="B711" t="str">
        <f t="shared" ref="B711:B746" si="337">INDEX(i.Region_Desc,$C711,1)&amp;" "&amp;INDEX(i.GenotypeDesc,$D711,1)&amp;" "&amp;INDEX(i.TOL_Desc,$E711+1,1)</f>
        <v>SWV  Win</v>
      </c>
      <c r="C711">
        <v>1</v>
      </c>
      <c r="D711">
        <v>1</v>
      </c>
      <c r="E711">
        <v>1</v>
      </c>
      <c r="F711">
        <v>1</v>
      </c>
      <c r="G711">
        <v>1</v>
      </c>
      <c r="H711" s="477">
        <f>CHOOSE($D711,3,4,4,5)</f>
        <v>3</v>
      </c>
      <c r="I711" s="477">
        <f>CHOOSE($E711,4,3,2)</f>
        <v>4</v>
      </c>
      <c r="J711" s="477">
        <v>0</v>
      </c>
      <c r="K711" s="477">
        <v>0</v>
      </c>
      <c r="L711" s="477">
        <v>0</v>
      </c>
      <c r="M711" s="477">
        <v>0</v>
      </c>
      <c r="N711" s="477">
        <f>CHOOSE($D711,2,2,2,3)</f>
        <v>2</v>
      </c>
    </row>
    <row r="712" spans="1:30" outlineLevel="1">
      <c r="B712" t="str">
        <f t="shared" si="337"/>
        <v>SWV  Spr</v>
      </c>
      <c r="C712">
        <v>1</v>
      </c>
      <c r="D712">
        <v>1</v>
      </c>
      <c r="E712">
        <v>2</v>
      </c>
      <c r="F712">
        <v>1</v>
      </c>
      <c r="G712">
        <v>1</v>
      </c>
      <c r="H712" s="477">
        <f t="shared" ref="H712:H746" si="338">CHOOSE($D712,3,4,4,5)</f>
        <v>3</v>
      </c>
      <c r="I712" s="477">
        <f t="shared" ref="I712:I746" si="339">CHOOSE($E712,4,3,2)</f>
        <v>3</v>
      </c>
      <c r="J712" s="477">
        <v>0</v>
      </c>
      <c r="K712" s="477">
        <v>0</v>
      </c>
      <c r="L712" s="477">
        <v>0</v>
      </c>
      <c r="M712" s="477">
        <v>0</v>
      </c>
      <c r="N712" s="477">
        <f t="shared" ref="N712:N746" si="340">CHOOSE($D712,2,2,2,3)</f>
        <v>2</v>
      </c>
    </row>
    <row r="713" spans="1:30" outlineLevel="1">
      <c r="B713" t="e">
        <f t="shared" si="337"/>
        <v>#REF!</v>
      </c>
      <c r="C713">
        <v>1</v>
      </c>
      <c r="D713">
        <v>1</v>
      </c>
      <c r="E713">
        <v>3</v>
      </c>
      <c r="F713">
        <v>1</v>
      </c>
      <c r="G713">
        <v>1</v>
      </c>
      <c r="H713" s="477">
        <f t="shared" si="338"/>
        <v>3</v>
      </c>
      <c r="I713" s="477">
        <f t="shared" si="339"/>
        <v>2</v>
      </c>
      <c r="J713" s="477">
        <v>0</v>
      </c>
      <c r="K713" s="477">
        <v>0</v>
      </c>
      <c r="L713" s="477">
        <v>0</v>
      </c>
      <c r="M713" s="477">
        <v>0</v>
      </c>
      <c r="N713" s="477">
        <f t="shared" si="340"/>
        <v>2</v>
      </c>
    </row>
    <row r="714" spans="1:30" outlineLevel="1">
      <c r="A714" t="s">
        <v>1124</v>
      </c>
      <c r="B714" t="str">
        <f t="shared" si="337"/>
        <v>SWV  Win</v>
      </c>
      <c r="C714">
        <v>1</v>
      </c>
      <c r="D714">
        <v>2</v>
      </c>
      <c r="E714">
        <v>1</v>
      </c>
      <c r="F714">
        <v>1</v>
      </c>
      <c r="G714">
        <v>1</v>
      </c>
      <c r="H714" s="477">
        <f t="shared" si="338"/>
        <v>4</v>
      </c>
      <c r="I714" s="477">
        <f t="shared" si="339"/>
        <v>4</v>
      </c>
      <c r="J714" s="477">
        <v>0</v>
      </c>
      <c r="K714" s="477">
        <v>0</v>
      </c>
      <c r="L714" s="477">
        <v>0</v>
      </c>
      <c r="M714" s="477">
        <v>0</v>
      </c>
      <c r="N714" s="477">
        <f t="shared" si="340"/>
        <v>2</v>
      </c>
    </row>
    <row r="715" spans="1:30" outlineLevel="1">
      <c r="B715" t="str">
        <f t="shared" si="337"/>
        <v>SWV  Spr</v>
      </c>
      <c r="C715">
        <v>1</v>
      </c>
      <c r="D715">
        <v>2</v>
      </c>
      <c r="E715">
        <v>2</v>
      </c>
      <c r="F715">
        <v>1</v>
      </c>
      <c r="G715">
        <v>1</v>
      </c>
      <c r="H715" s="477">
        <f t="shared" si="338"/>
        <v>4</v>
      </c>
      <c r="I715" s="477">
        <f t="shared" si="339"/>
        <v>3</v>
      </c>
      <c r="J715" s="477">
        <v>0</v>
      </c>
      <c r="K715" s="477">
        <v>0</v>
      </c>
      <c r="L715" s="477">
        <v>0</v>
      </c>
      <c r="M715" s="477">
        <v>0</v>
      </c>
      <c r="N715" s="477">
        <f t="shared" si="340"/>
        <v>2</v>
      </c>
    </row>
    <row r="716" spans="1:30" outlineLevel="1">
      <c r="B716" t="e">
        <f t="shared" si="337"/>
        <v>#REF!</v>
      </c>
      <c r="C716">
        <v>1</v>
      </c>
      <c r="D716">
        <v>2</v>
      </c>
      <c r="E716">
        <v>3</v>
      </c>
      <c r="F716">
        <v>1</v>
      </c>
      <c r="G716">
        <v>1</v>
      </c>
      <c r="H716" s="477">
        <f t="shared" si="338"/>
        <v>4</v>
      </c>
      <c r="I716" s="477">
        <f t="shared" si="339"/>
        <v>2</v>
      </c>
      <c r="J716" s="477">
        <v>0</v>
      </c>
      <c r="K716" s="477">
        <v>0</v>
      </c>
      <c r="L716" s="477">
        <v>0</v>
      </c>
      <c r="M716" s="477">
        <v>0</v>
      </c>
      <c r="N716" s="477">
        <f t="shared" si="340"/>
        <v>2</v>
      </c>
    </row>
    <row r="717" spans="1:30" outlineLevel="1">
      <c r="A717" t="s">
        <v>1706</v>
      </c>
      <c r="H717" s="477"/>
      <c r="I717" s="477"/>
      <c r="J717" s="477"/>
      <c r="K717" s="477"/>
      <c r="L717" s="477"/>
      <c r="M717" s="477"/>
      <c r="N717" s="477"/>
    </row>
    <row r="718" spans="1:30" outlineLevel="1">
      <c r="H718" s="477"/>
      <c r="I718" s="477"/>
      <c r="J718" s="477"/>
      <c r="K718" s="477"/>
      <c r="L718" s="477"/>
      <c r="M718" s="477"/>
      <c r="N718" s="477"/>
    </row>
    <row r="719" spans="1:30" outlineLevel="1">
      <c r="H719" s="477"/>
      <c r="I719" s="477"/>
      <c r="J719" s="477"/>
      <c r="K719" s="477"/>
      <c r="L719" s="477"/>
      <c r="M719" s="477"/>
      <c r="N719" s="477"/>
    </row>
    <row r="720" spans="1:30" outlineLevel="1">
      <c r="A720" t="s">
        <v>876</v>
      </c>
      <c r="B720" t="str">
        <f t="shared" si="337"/>
        <v>SWV  Win</v>
      </c>
      <c r="C720">
        <v>1</v>
      </c>
      <c r="D720">
        <v>4</v>
      </c>
      <c r="E720">
        <v>1</v>
      </c>
      <c r="F720">
        <v>1</v>
      </c>
      <c r="G720">
        <v>1</v>
      </c>
      <c r="H720" s="477">
        <f t="shared" si="338"/>
        <v>5</v>
      </c>
      <c r="I720" s="477">
        <f t="shared" si="339"/>
        <v>4</v>
      </c>
      <c r="J720" s="477">
        <v>0</v>
      </c>
      <c r="K720" s="477">
        <v>0</v>
      </c>
      <c r="L720" s="477">
        <v>0</v>
      </c>
      <c r="M720" s="477">
        <v>0</v>
      </c>
      <c r="N720" s="477">
        <f t="shared" si="340"/>
        <v>3</v>
      </c>
    </row>
    <row r="721" spans="1:14" outlineLevel="1">
      <c r="B721" t="str">
        <f t="shared" si="337"/>
        <v>SWV  Spr</v>
      </c>
      <c r="C721">
        <v>1</v>
      </c>
      <c r="D721">
        <v>4</v>
      </c>
      <c r="E721">
        <v>2</v>
      </c>
      <c r="F721">
        <v>1</v>
      </c>
      <c r="G721">
        <v>1</v>
      </c>
      <c r="H721" s="477">
        <f t="shared" si="338"/>
        <v>5</v>
      </c>
      <c r="I721" s="477">
        <f t="shared" si="339"/>
        <v>3</v>
      </c>
      <c r="J721" s="477">
        <v>0</v>
      </c>
      <c r="K721" s="477">
        <v>0</v>
      </c>
      <c r="L721" s="477">
        <v>0</v>
      </c>
      <c r="M721" s="477">
        <v>0</v>
      </c>
      <c r="N721" s="477">
        <f t="shared" si="340"/>
        <v>3</v>
      </c>
    </row>
    <row r="722" spans="1:14" outlineLevel="1">
      <c r="A722" s="112"/>
      <c r="B722" t="e">
        <f t="shared" si="337"/>
        <v>#REF!</v>
      </c>
      <c r="C722">
        <v>1</v>
      </c>
      <c r="D722">
        <v>4</v>
      </c>
      <c r="E722">
        <v>3</v>
      </c>
      <c r="F722">
        <v>1</v>
      </c>
      <c r="G722">
        <v>1</v>
      </c>
      <c r="H722" s="477">
        <f t="shared" si="338"/>
        <v>5</v>
      </c>
      <c r="I722" s="477">
        <f t="shared" si="339"/>
        <v>2</v>
      </c>
      <c r="J722" s="477">
        <v>0</v>
      </c>
      <c r="K722" s="477">
        <v>0</v>
      </c>
      <c r="L722" s="477">
        <v>0</v>
      </c>
      <c r="M722" s="477">
        <v>0</v>
      </c>
      <c r="N722" s="477">
        <f t="shared" si="340"/>
        <v>3</v>
      </c>
    </row>
    <row r="723" spans="1:14" outlineLevel="1">
      <c r="A723" s="107" t="s">
        <v>1123</v>
      </c>
      <c r="B723" t="str">
        <f t="shared" si="337"/>
        <v>GSM  Win</v>
      </c>
      <c r="C723">
        <v>2</v>
      </c>
      <c r="D723">
        <v>1</v>
      </c>
      <c r="E723">
        <v>1</v>
      </c>
      <c r="F723">
        <v>1</v>
      </c>
      <c r="G723">
        <v>1</v>
      </c>
      <c r="H723" s="477">
        <f t="shared" si="338"/>
        <v>3</v>
      </c>
      <c r="I723" s="477">
        <f t="shared" si="339"/>
        <v>4</v>
      </c>
      <c r="J723" s="477">
        <v>0</v>
      </c>
      <c r="K723" s="477">
        <v>0</v>
      </c>
      <c r="L723" s="477">
        <v>0</v>
      </c>
      <c r="M723" s="477">
        <v>0</v>
      </c>
      <c r="N723" s="477">
        <f t="shared" si="340"/>
        <v>2</v>
      </c>
    </row>
    <row r="724" spans="1:14" outlineLevel="1">
      <c r="B724" t="str">
        <f t="shared" si="337"/>
        <v>GSM  Spr</v>
      </c>
      <c r="C724">
        <v>2</v>
      </c>
      <c r="D724">
        <v>1</v>
      </c>
      <c r="E724">
        <v>2</v>
      </c>
      <c r="F724">
        <v>1</v>
      </c>
      <c r="G724">
        <v>1</v>
      </c>
      <c r="H724" s="477">
        <f t="shared" si="338"/>
        <v>3</v>
      </c>
      <c r="I724" s="477">
        <f t="shared" si="339"/>
        <v>3</v>
      </c>
      <c r="J724" s="477">
        <v>0</v>
      </c>
      <c r="K724" s="477">
        <v>0</v>
      </c>
      <c r="L724" s="477">
        <v>0</v>
      </c>
      <c r="M724" s="477">
        <v>0</v>
      </c>
      <c r="N724" s="477">
        <f t="shared" si="340"/>
        <v>2</v>
      </c>
    </row>
    <row r="725" spans="1:14" outlineLevel="1">
      <c r="B725" t="e">
        <f t="shared" si="337"/>
        <v>#REF!</v>
      </c>
      <c r="C725">
        <v>2</v>
      </c>
      <c r="D725">
        <v>1</v>
      </c>
      <c r="E725">
        <v>3</v>
      </c>
      <c r="F725">
        <v>1</v>
      </c>
      <c r="G725">
        <v>1</v>
      </c>
      <c r="H725" s="477">
        <f t="shared" si="338"/>
        <v>3</v>
      </c>
      <c r="I725" s="477">
        <f t="shared" si="339"/>
        <v>2</v>
      </c>
      <c r="J725" s="477">
        <v>0</v>
      </c>
      <c r="K725" s="477">
        <v>0</v>
      </c>
      <c r="L725" s="477">
        <v>0</v>
      </c>
      <c r="M725" s="477">
        <v>0</v>
      </c>
      <c r="N725" s="477">
        <f t="shared" si="340"/>
        <v>2</v>
      </c>
    </row>
    <row r="726" spans="1:14" outlineLevel="1">
      <c r="A726" t="s">
        <v>1124</v>
      </c>
      <c r="B726" t="str">
        <f t="shared" si="337"/>
        <v>GSM  Win</v>
      </c>
      <c r="C726">
        <v>2</v>
      </c>
      <c r="D726">
        <v>2</v>
      </c>
      <c r="E726">
        <v>1</v>
      </c>
      <c r="F726">
        <v>1</v>
      </c>
      <c r="G726">
        <v>1</v>
      </c>
      <c r="H726" s="477">
        <f t="shared" si="338"/>
        <v>4</v>
      </c>
      <c r="I726" s="477">
        <f t="shared" si="339"/>
        <v>4</v>
      </c>
      <c r="J726" s="477">
        <v>0</v>
      </c>
      <c r="K726" s="477">
        <v>0</v>
      </c>
      <c r="L726" s="477">
        <v>0</v>
      </c>
      <c r="M726" s="477">
        <v>0</v>
      </c>
      <c r="N726" s="477">
        <f t="shared" si="340"/>
        <v>2</v>
      </c>
    </row>
    <row r="727" spans="1:14" outlineLevel="1">
      <c r="B727" t="str">
        <f t="shared" si="337"/>
        <v>GSM  Spr</v>
      </c>
      <c r="C727">
        <v>2</v>
      </c>
      <c r="D727">
        <v>2</v>
      </c>
      <c r="E727">
        <v>2</v>
      </c>
      <c r="F727">
        <v>1</v>
      </c>
      <c r="G727">
        <v>1</v>
      </c>
      <c r="H727" s="477">
        <f t="shared" si="338"/>
        <v>4</v>
      </c>
      <c r="I727" s="477">
        <f t="shared" si="339"/>
        <v>3</v>
      </c>
      <c r="J727" s="477">
        <v>0</v>
      </c>
      <c r="K727" s="477">
        <v>0</v>
      </c>
      <c r="L727" s="477">
        <v>0</v>
      </c>
      <c r="M727" s="477">
        <v>0</v>
      </c>
      <c r="N727" s="477">
        <f t="shared" si="340"/>
        <v>2</v>
      </c>
    </row>
    <row r="728" spans="1:14" outlineLevel="1">
      <c r="B728" t="e">
        <f t="shared" si="337"/>
        <v>#REF!</v>
      </c>
      <c r="C728">
        <v>2</v>
      </c>
      <c r="D728">
        <v>2</v>
      </c>
      <c r="E728">
        <v>3</v>
      </c>
      <c r="F728">
        <v>1</v>
      </c>
      <c r="G728">
        <v>1</v>
      </c>
      <c r="H728" s="477">
        <f t="shared" si="338"/>
        <v>4</v>
      </c>
      <c r="I728" s="477">
        <f t="shared" si="339"/>
        <v>2</v>
      </c>
      <c r="J728" s="477">
        <v>0</v>
      </c>
      <c r="K728" s="477">
        <v>0</v>
      </c>
      <c r="L728" s="477">
        <v>0</v>
      </c>
      <c r="M728" s="477">
        <v>0</v>
      </c>
      <c r="N728" s="477">
        <f t="shared" si="340"/>
        <v>2</v>
      </c>
    </row>
    <row r="729" spans="1:14" outlineLevel="1">
      <c r="A729" t="s">
        <v>1706</v>
      </c>
      <c r="H729" s="477"/>
      <c r="I729" s="477"/>
      <c r="J729" s="477"/>
      <c r="K729" s="477"/>
      <c r="L729" s="477"/>
      <c r="M729" s="477"/>
      <c r="N729" s="477"/>
    </row>
    <row r="730" spans="1:14" outlineLevel="1">
      <c r="H730" s="477"/>
      <c r="I730" s="477"/>
      <c r="J730" s="477"/>
      <c r="K730" s="477"/>
      <c r="L730" s="477"/>
      <c r="M730" s="477"/>
      <c r="N730" s="477"/>
    </row>
    <row r="731" spans="1:14" outlineLevel="1">
      <c r="H731" s="477"/>
      <c r="I731" s="477"/>
      <c r="J731" s="477"/>
      <c r="K731" s="477"/>
      <c r="L731" s="477"/>
      <c r="M731" s="477"/>
      <c r="N731" s="477"/>
    </row>
    <row r="732" spans="1:14" outlineLevel="1">
      <c r="A732" t="s">
        <v>876</v>
      </c>
      <c r="B732" t="str">
        <f t="shared" si="337"/>
        <v>GSM  Win</v>
      </c>
      <c r="C732">
        <v>2</v>
      </c>
      <c r="D732">
        <v>4</v>
      </c>
      <c r="E732">
        <v>1</v>
      </c>
      <c r="F732">
        <v>1</v>
      </c>
      <c r="G732">
        <v>1</v>
      </c>
      <c r="H732" s="477">
        <f t="shared" si="338"/>
        <v>5</v>
      </c>
      <c r="I732" s="477">
        <f t="shared" si="339"/>
        <v>4</v>
      </c>
      <c r="J732" s="477">
        <v>0</v>
      </c>
      <c r="K732" s="477">
        <v>0</v>
      </c>
      <c r="L732" s="477">
        <v>0</v>
      </c>
      <c r="M732" s="477">
        <v>0</v>
      </c>
      <c r="N732" s="477">
        <f t="shared" si="340"/>
        <v>3</v>
      </c>
    </row>
    <row r="733" spans="1:14" outlineLevel="1">
      <c r="B733" t="str">
        <f t="shared" si="337"/>
        <v>GSM  Spr</v>
      </c>
      <c r="C733">
        <v>2</v>
      </c>
      <c r="D733">
        <v>4</v>
      </c>
      <c r="E733">
        <v>2</v>
      </c>
      <c r="F733">
        <v>1</v>
      </c>
      <c r="G733">
        <v>1</v>
      </c>
      <c r="H733" s="477">
        <f t="shared" si="338"/>
        <v>5</v>
      </c>
      <c r="I733" s="477">
        <f t="shared" si="339"/>
        <v>3</v>
      </c>
      <c r="J733" s="477">
        <v>0</v>
      </c>
      <c r="K733" s="477">
        <v>0</v>
      </c>
      <c r="L733" s="477">
        <v>0</v>
      </c>
      <c r="M733" s="477">
        <v>0</v>
      </c>
      <c r="N733" s="477">
        <f t="shared" si="340"/>
        <v>3</v>
      </c>
    </row>
    <row r="734" spans="1:14" outlineLevel="1">
      <c r="A734" s="112"/>
      <c r="B734" t="e">
        <f t="shared" si="337"/>
        <v>#REF!</v>
      </c>
      <c r="C734">
        <v>2</v>
      </c>
      <c r="D734">
        <v>4</v>
      </c>
      <c r="E734">
        <v>3</v>
      </c>
      <c r="F734">
        <v>1</v>
      </c>
      <c r="G734">
        <v>1</v>
      </c>
      <c r="H734" s="477">
        <f t="shared" si="338"/>
        <v>5</v>
      </c>
      <c r="I734" s="477">
        <f t="shared" si="339"/>
        <v>2</v>
      </c>
      <c r="J734" s="477">
        <v>0</v>
      </c>
      <c r="K734" s="477">
        <v>0</v>
      </c>
      <c r="L734" s="477">
        <v>0</v>
      </c>
      <c r="M734" s="477">
        <v>0</v>
      </c>
      <c r="N734" s="477">
        <f t="shared" si="340"/>
        <v>3</v>
      </c>
    </row>
    <row r="735" spans="1:14" outlineLevel="1">
      <c r="A735" s="107" t="s">
        <v>1123</v>
      </c>
      <c r="B735" t="str">
        <f t="shared" si="337"/>
        <v>CWM  Win</v>
      </c>
      <c r="C735">
        <v>3</v>
      </c>
      <c r="D735">
        <v>1</v>
      </c>
      <c r="E735">
        <v>1</v>
      </c>
      <c r="F735">
        <v>1</v>
      </c>
      <c r="G735">
        <v>1</v>
      </c>
      <c r="H735" s="477">
        <f t="shared" si="338"/>
        <v>3</v>
      </c>
      <c r="I735" s="477">
        <f t="shared" si="339"/>
        <v>4</v>
      </c>
      <c r="J735" s="477">
        <v>0</v>
      </c>
      <c r="K735" s="477">
        <v>0</v>
      </c>
      <c r="L735" s="477">
        <v>0</v>
      </c>
      <c r="M735" s="477">
        <v>0</v>
      </c>
      <c r="N735" s="477">
        <f t="shared" si="340"/>
        <v>2</v>
      </c>
    </row>
    <row r="736" spans="1:14" outlineLevel="1">
      <c r="B736" t="str">
        <f t="shared" si="337"/>
        <v>CWM  Spr</v>
      </c>
      <c r="C736">
        <v>3</v>
      </c>
      <c r="D736">
        <v>1</v>
      </c>
      <c r="E736">
        <v>2</v>
      </c>
      <c r="F736">
        <v>1</v>
      </c>
      <c r="G736">
        <v>1</v>
      </c>
      <c r="H736" s="477">
        <f t="shared" si="338"/>
        <v>3</v>
      </c>
      <c r="I736" s="477">
        <f t="shared" si="339"/>
        <v>3</v>
      </c>
      <c r="J736" s="477">
        <v>0</v>
      </c>
      <c r="K736" s="477">
        <v>0</v>
      </c>
      <c r="L736" s="477">
        <v>0</v>
      </c>
      <c r="M736" s="477">
        <v>0</v>
      </c>
      <c r="N736" s="477">
        <f t="shared" si="340"/>
        <v>2</v>
      </c>
    </row>
    <row r="737" spans="1:14" outlineLevel="1">
      <c r="B737" t="e">
        <f t="shared" si="337"/>
        <v>#REF!</v>
      </c>
      <c r="C737">
        <v>3</v>
      </c>
      <c r="D737">
        <v>1</v>
      </c>
      <c r="E737">
        <v>3</v>
      </c>
      <c r="F737">
        <v>1</v>
      </c>
      <c r="G737">
        <v>1</v>
      </c>
      <c r="H737" s="477">
        <f t="shared" si="338"/>
        <v>3</v>
      </c>
      <c r="I737" s="477">
        <f t="shared" si="339"/>
        <v>2</v>
      </c>
      <c r="J737" s="477">
        <v>0</v>
      </c>
      <c r="K737" s="477">
        <v>0</v>
      </c>
      <c r="L737" s="477">
        <v>0</v>
      </c>
      <c r="M737" s="477">
        <v>0</v>
      </c>
      <c r="N737" s="477">
        <f t="shared" si="340"/>
        <v>2</v>
      </c>
    </row>
    <row r="738" spans="1:14" outlineLevel="1">
      <c r="A738" t="s">
        <v>1124</v>
      </c>
      <c r="B738" t="str">
        <f t="shared" si="337"/>
        <v>CWM  Win</v>
      </c>
      <c r="C738">
        <v>3</v>
      </c>
      <c r="D738">
        <v>2</v>
      </c>
      <c r="E738">
        <v>1</v>
      </c>
      <c r="F738">
        <v>1</v>
      </c>
      <c r="G738">
        <v>1</v>
      </c>
      <c r="H738" s="477">
        <f t="shared" si="338"/>
        <v>4</v>
      </c>
      <c r="I738" s="477">
        <f t="shared" si="339"/>
        <v>4</v>
      </c>
      <c r="J738" s="477">
        <v>0</v>
      </c>
      <c r="K738" s="477">
        <v>0</v>
      </c>
      <c r="L738" s="477">
        <v>0</v>
      </c>
      <c r="M738" s="477">
        <v>0</v>
      </c>
      <c r="N738" s="477">
        <f t="shared" si="340"/>
        <v>2</v>
      </c>
    </row>
    <row r="739" spans="1:14" outlineLevel="1">
      <c r="B739" t="str">
        <f t="shared" si="337"/>
        <v>CWM  Spr</v>
      </c>
      <c r="C739">
        <v>3</v>
      </c>
      <c r="D739">
        <v>2</v>
      </c>
      <c r="E739">
        <v>2</v>
      </c>
      <c r="F739">
        <v>1</v>
      </c>
      <c r="G739">
        <v>1</v>
      </c>
      <c r="H739" s="477">
        <f t="shared" si="338"/>
        <v>4</v>
      </c>
      <c r="I739" s="477">
        <f t="shared" si="339"/>
        <v>3</v>
      </c>
      <c r="J739" s="477">
        <v>0</v>
      </c>
      <c r="K739" s="477">
        <v>0</v>
      </c>
      <c r="L739" s="477">
        <v>0</v>
      </c>
      <c r="M739" s="477">
        <v>0</v>
      </c>
      <c r="N739" s="477">
        <f t="shared" si="340"/>
        <v>2</v>
      </c>
    </row>
    <row r="740" spans="1:14" outlineLevel="1">
      <c r="B740" t="e">
        <f t="shared" si="337"/>
        <v>#REF!</v>
      </c>
      <c r="C740">
        <v>3</v>
      </c>
      <c r="D740">
        <v>2</v>
      </c>
      <c r="E740">
        <v>3</v>
      </c>
      <c r="F740">
        <v>1</v>
      </c>
      <c r="G740">
        <v>1</v>
      </c>
      <c r="H740" s="477">
        <f t="shared" si="338"/>
        <v>4</v>
      </c>
      <c r="I740" s="477">
        <f t="shared" si="339"/>
        <v>2</v>
      </c>
      <c r="J740" s="477">
        <v>0</v>
      </c>
      <c r="K740" s="477">
        <v>0</v>
      </c>
      <c r="L740" s="477">
        <v>0</v>
      </c>
      <c r="M740" s="477">
        <v>0</v>
      </c>
      <c r="N740" s="477">
        <f t="shared" si="340"/>
        <v>2</v>
      </c>
    </row>
    <row r="741" spans="1:14" outlineLevel="1">
      <c r="A741" t="s">
        <v>1706</v>
      </c>
      <c r="H741" s="477"/>
      <c r="I741" s="477"/>
      <c r="J741" s="477"/>
      <c r="K741" s="477"/>
      <c r="L741" s="477"/>
      <c r="M741" s="477"/>
      <c r="N741" s="477"/>
    </row>
    <row r="742" spans="1:14" outlineLevel="1">
      <c r="H742" s="477"/>
      <c r="I742" s="477"/>
      <c r="J742" s="477"/>
      <c r="K742" s="477"/>
      <c r="L742" s="477"/>
      <c r="M742" s="477"/>
      <c r="N742" s="477"/>
    </row>
    <row r="743" spans="1:14" outlineLevel="1">
      <c r="H743" s="477"/>
      <c r="I743" s="477"/>
      <c r="J743" s="477"/>
      <c r="K743" s="477"/>
      <c r="L743" s="477"/>
      <c r="M743" s="477"/>
      <c r="N743" s="477"/>
    </row>
    <row r="744" spans="1:14" outlineLevel="1">
      <c r="A744" t="s">
        <v>876</v>
      </c>
      <c r="B744" t="str">
        <f t="shared" si="337"/>
        <v>CWM  Win</v>
      </c>
      <c r="C744">
        <v>3</v>
      </c>
      <c r="D744">
        <v>4</v>
      </c>
      <c r="E744">
        <v>1</v>
      </c>
      <c r="F744">
        <v>1</v>
      </c>
      <c r="G744">
        <v>1</v>
      </c>
      <c r="H744" s="477">
        <f t="shared" si="338"/>
        <v>5</v>
      </c>
      <c r="I744" s="477">
        <f t="shared" si="339"/>
        <v>4</v>
      </c>
      <c r="J744" s="477">
        <v>0</v>
      </c>
      <c r="K744" s="477">
        <v>0</v>
      </c>
      <c r="L744" s="477">
        <v>0</v>
      </c>
      <c r="M744" s="477">
        <v>0</v>
      </c>
      <c r="N744" s="477">
        <f t="shared" si="340"/>
        <v>3</v>
      </c>
    </row>
    <row r="745" spans="1:14" outlineLevel="1">
      <c r="B745" t="str">
        <f t="shared" si="337"/>
        <v>CWM  Spr</v>
      </c>
      <c r="C745">
        <v>3</v>
      </c>
      <c r="D745">
        <v>4</v>
      </c>
      <c r="E745">
        <v>2</v>
      </c>
      <c r="F745">
        <v>1</v>
      </c>
      <c r="G745">
        <v>1</v>
      </c>
      <c r="H745" s="477">
        <f t="shared" si="338"/>
        <v>5</v>
      </c>
      <c r="I745" s="477">
        <f t="shared" si="339"/>
        <v>3</v>
      </c>
      <c r="J745" s="477">
        <v>0</v>
      </c>
      <c r="K745" s="477">
        <v>0</v>
      </c>
      <c r="L745" s="477">
        <v>0</v>
      </c>
      <c r="M745" s="477">
        <v>0</v>
      </c>
      <c r="N745" s="477">
        <f t="shared" si="340"/>
        <v>3</v>
      </c>
    </row>
    <row r="746" spans="1:14" outlineLevel="1">
      <c r="A746" s="112"/>
      <c r="B746" t="e">
        <f t="shared" si="337"/>
        <v>#REF!</v>
      </c>
      <c r="C746">
        <v>3</v>
      </c>
      <c r="D746">
        <v>4</v>
      </c>
      <c r="E746">
        <v>3</v>
      </c>
      <c r="F746">
        <v>1</v>
      </c>
      <c r="G746">
        <v>1</v>
      </c>
      <c r="H746" s="477">
        <f t="shared" si="338"/>
        <v>5</v>
      </c>
      <c r="I746" s="477">
        <f t="shared" si="339"/>
        <v>2</v>
      </c>
      <c r="J746" s="477">
        <v>0</v>
      </c>
      <c r="K746" s="477">
        <v>0</v>
      </c>
      <c r="L746" s="477">
        <v>0</v>
      </c>
      <c r="M746" s="477">
        <v>0</v>
      </c>
      <c r="N746" s="477">
        <f t="shared" si="340"/>
        <v>3</v>
      </c>
    </row>
  </sheetData>
  <phoneticPr fontId="6" type="noConversion"/>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workbookViewId="0"/>
  </sheetViews>
  <sheetFormatPr defaultRowHeight="15"/>
  <cols>
    <col min="1" max="1" width="15.28515625" customWidth="1"/>
    <col min="2" max="2" width="145.140625" customWidth="1"/>
  </cols>
  <sheetData>
    <row r="1" spans="1:2">
      <c r="A1" t="s">
        <v>82</v>
      </c>
      <c r="B1" t="s">
        <v>1122</v>
      </c>
    </row>
    <row r="2" spans="1:2">
      <c r="B2" s="6" t="s">
        <v>69</v>
      </c>
    </row>
    <row r="3" spans="1:2">
      <c r="B3" s="6"/>
    </row>
    <row r="4" spans="1:2">
      <c r="B4" s="6" t="s">
        <v>74</v>
      </c>
    </row>
    <row r="5" spans="1:2">
      <c r="B5" s="6"/>
    </row>
    <row r="6" spans="1:2">
      <c r="B6" s="6" t="s">
        <v>75</v>
      </c>
    </row>
    <row r="7" spans="1:2">
      <c r="B7" s="6" t="s">
        <v>80</v>
      </c>
    </row>
    <row r="8" spans="1:2">
      <c r="B8" s="6" t="s">
        <v>78</v>
      </c>
    </row>
    <row r="9" spans="1:2">
      <c r="B9" t="s">
        <v>79</v>
      </c>
    </row>
    <row r="10" spans="1:2">
      <c r="A10" s="20"/>
      <c r="B10" t="s">
        <v>81</v>
      </c>
    </row>
    <row r="11" spans="1:2">
      <c r="A11" s="20"/>
      <c r="B11" t="s">
        <v>83</v>
      </c>
    </row>
    <row r="12" spans="1:2">
      <c r="A12" s="20"/>
      <c r="B12" t="s">
        <v>84</v>
      </c>
    </row>
    <row r="13" spans="1:2">
      <c r="A13" s="20"/>
      <c r="B13" t="s">
        <v>85</v>
      </c>
    </row>
    <row r="14" spans="1:2">
      <c r="A14" s="20"/>
      <c r="B14" t="s">
        <v>86</v>
      </c>
    </row>
    <row r="15" spans="1:2">
      <c r="A15" s="20"/>
      <c r="B15" t="s">
        <v>87</v>
      </c>
    </row>
    <row r="16" spans="1:2">
      <c r="A16" s="20"/>
      <c r="B16" t="s">
        <v>88</v>
      </c>
    </row>
    <row r="17" spans="1:2">
      <c r="A17" s="20"/>
      <c r="B17" t="s">
        <v>89</v>
      </c>
    </row>
    <row r="18" spans="1:2">
      <c r="A18" s="20"/>
      <c r="B18" t="s">
        <v>90</v>
      </c>
    </row>
    <row r="19" spans="1:2">
      <c r="A19" s="20"/>
      <c r="B19" t="s">
        <v>91</v>
      </c>
    </row>
    <row r="20" spans="1:2">
      <c r="A20" s="20"/>
      <c r="B20" t="s">
        <v>96</v>
      </c>
    </row>
    <row r="21" spans="1:2">
      <c r="A21" s="20"/>
      <c r="B21" s="23" t="s">
        <v>92</v>
      </c>
    </row>
    <row r="22" spans="1:2">
      <c r="A22" s="20"/>
      <c r="B22" t="s">
        <v>94</v>
      </c>
    </row>
    <row r="23" spans="1:2">
      <c r="A23" s="20"/>
      <c r="B23" t="s">
        <v>95</v>
      </c>
    </row>
    <row r="24" spans="1:2">
      <c r="A24" s="20"/>
      <c r="B24" t="s">
        <v>97</v>
      </c>
    </row>
    <row r="25" spans="1:2">
      <c r="A25" s="20"/>
      <c r="B25" t="s">
        <v>98</v>
      </c>
    </row>
    <row r="26" spans="1:2">
      <c r="A26" s="20"/>
      <c r="B26" t="s">
        <v>99</v>
      </c>
    </row>
    <row r="27" spans="1:2">
      <c r="A27" s="20"/>
      <c r="B27" t="s">
        <v>101</v>
      </c>
    </row>
    <row r="28" spans="1:2">
      <c r="A28" s="20"/>
      <c r="B28" t="s">
        <v>100</v>
      </c>
    </row>
    <row r="29" spans="1:2">
      <c r="A29" s="20"/>
      <c r="B29" t="s">
        <v>103</v>
      </c>
    </row>
    <row r="30" spans="1:2">
      <c r="A30" s="20"/>
      <c r="B30" t="s">
        <v>102</v>
      </c>
    </row>
    <row r="31" spans="1:2">
      <c r="A31" s="20"/>
      <c r="B31" t="s">
        <v>104</v>
      </c>
    </row>
    <row r="32" spans="1:2">
      <c r="A32" s="20"/>
      <c r="B32" t="s">
        <v>105</v>
      </c>
    </row>
    <row r="33" spans="1:2">
      <c r="A33" s="20"/>
      <c r="B33" t="s">
        <v>106</v>
      </c>
    </row>
    <row r="34" spans="1:2">
      <c r="A34" s="20"/>
      <c r="B34" t="s">
        <v>107</v>
      </c>
    </row>
    <row r="35" spans="1:2">
      <c r="A35" s="20"/>
      <c r="B35" t="s">
        <v>109</v>
      </c>
    </row>
    <row r="36" spans="1:2">
      <c r="B36" t="s">
        <v>110</v>
      </c>
    </row>
    <row r="37" spans="1:2">
      <c r="A37" s="20"/>
      <c r="B37" t="s">
        <v>111</v>
      </c>
    </row>
    <row r="38" spans="1:2">
      <c r="A38" s="20"/>
      <c r="B38" t="s">
        <v>112</v>
      </c>
    </row>
    <row r="39" spans="1:2">
      <c r="A39" s="20"/>
      <c r="B39" t="s">
        <v>118</v>
      </c>
    </row>
    <row r="40" spans="1:2">
      <c r="A40" s="20"/>
      <c r="B40" t="s">
        <v>113</v>
      </c>
    </row>
    <row r="41" spans="1:2">
      <c r="A41" s="20"/>
      <c r="B41" t="s">
        <v>117</v>
      </c>
    </row>
    <row r="42" spans="1:2">
      <c r="A42" s="20"/>
      <c r="B42" t="s">
        <v>114</v>
      </c>
    </row>
    <row r="43" spans="1:2">
      <c r="A43" s="20"/>
      <c r="B43" t="s">
        <v>116</v>
      </c>
    </row>
    <row r="44" spans="1:2">
      <c r="A44" s="20"/>
      <c r="B44" t="s">
        <v>119</v>
      </c>
    </row>
    <row r="45" spans="1:2">
      <c r="A45" s="20"/>
      <c r="B45" t="s">
        <v>120</v>
      </c>
    </row>
    <row r="46" spans="1:2">
      <c r="A46" s="20"/>
      <c r="B46" t="s">
        <v>121</v>
      </c>
    </row>
    <row r="47" spans="1:2">
      <c r="A47" s="20"/>
      <c r="B47" t="s">
        <v>122</v>
      </c>
    </row>
    <row r="48" spans="1:2">
      <c r="A48" s="20"/>
      <c r="B48" t="s">
        <v>123</v>
      </c>
    </row>
    <row r="49" spans="1:2">
      <c r="A49" s="20"/>
      <c r="B49" t="s">
        <v>124</v>
      </c>
    </row>
    <row r="50" spans="1:2">
      <c r="A50" s="20"/>
      <c r="B50" t="s">
        <v>125</v>
      </c>
    </row>
    <row r="51" spans="1:2">
      <c r="A51" s="20"/>
      <c r="B51" s="25" t="s">
        <v>126</v>
      </c>
    </row>
    <row r="52" spans="1:2">
      <c r="A52" s="20"/>
      <c r="B52" t="s">
        <v>127</v>
      </c>
    </row>
    <row r="53" spans="1:2">
      <c r="A53" s="20"/>
      <c r="B53" t="s">
        <v>128</v>
      </c>
    </row>
    <row r="54" spans="1:2">
      <c r="A54" s="20"/>
      <c r="B54" t="s">
        <v>129</v>
      </c>
    </row>
    <row r="55" spans="1:2">
      <c r="A55" s="20"/>
      <c r="B55" t="s">
        <v>130</v>
      </c>
    </row>
    <row r="56" spans="1:2" ht="30">
      <c r="A56" s="20"/>
      <c r="B56" s="26" t="s">
        <v>131</v>
      </c>
    </row>
    <row r="57" spans="1:2">
      <c r="A57" s="20"/>
      <c r="B57" s="16" t="s">
        <v>134</v>
      </c>
    </row>
    <row r="58" spans="1:2">
      <c r="A58" s="20"/>
      <c r="B58" t="s">
        <v>135</v>
      </c>
    </row>
    <row r="59" spans="1:2">
      <c r="A59" s="20"/>
      <c r="B59" t="s">
        <v>136</v>
      </c>
    </row>
    <row r="60" spans="1:2">
      <c r="A60" s="20"/>
      <c r="B60" t="s">
        <v>137</v>
      </c>
    </row>
    <row r="61" spans="1:2">
      <c r="A61" s="20"/>
      <c r="B61" t="s">
        <v>138</v>
      </c>
    </row>
    <row r="62" spans="1:2">
      <c r="A62" s="20"/>
      <c r="B62" t="s">
        <v>139</v>
      </c>
    </row>
    <row r="63" spans="1:2">
      <c r="A63" s="20"/>
      <c r="B63" t="s">
        <v>140</v>
      </c>
    </row>
    <row r="64" spans="1:2">
      <c r="A64" s="20"/>
      <c r="B64" t="s">
        <v>141</v>
      </c>
    </row>
    <row r="65" spans="1:2">
      <c r="A65" s="20"/>
      <c r="B65" s="25" t="s">
        <v>142</v>
      </c>
    </row>
    <row r="66" spans="1:2">
      <c r="A66" s="20">
        <v>44295.333333333336</v>
      </c>
      <c r="B66" s="16" t="s">
        <v>143</v>
      </c>
    </row>
    <row r="67" spans="1:2">
      <c r="A67" s="20"/>
      <c r="B67" t="s">
        <v>144</v>
      </c>
    </row>
    <row r="68" spans="1:2">
      <c r="A68" s="20"/>
      <c r="B68" t="s">
        <v>145</v>
      </c>
    </row>
    <row r="69" spans="1:2">
      <c r="A69" s="20"/>
      <c r="B69" t="s">
        <v>146</v>
      </c>
    </row>
    <row r="70" spans="1:2">
      <c r="A70" s="20">
        <v>44295.45416666667</v>
      </c>
      <c r="B70" s="16" t="s">
        <v>143</v>
      </c>
    </row>
    <row r="71" spans="1:2">
      <c r="A71" s="20"/>
      <c r="B71" s="16" t="s">
        <v>147</v>
      </c>
    </row>
    <row r="72" spans="1:2">
      <c r="A72" s="20"/>
      <c r="B72" t="s">
        <v>148</v>
      </c>
    </row>
    <row r="73" spans="1:2">
      <c r="A73" s="20"/>
      <c r="B73" t="s">
        <v>149</v>
      </c>
    </row>
    <row r="74" spans="1:2">
      <c r="A74" s="20"/>
      <c r="B74" s="16" t="s">
        <v>152</v>
      </c>
    </row>
    <row r="75" spans="1:2">
      <c r="A75" s="20">
        <v>44297.355856249997</v>
      </c>
      <c r="B75" t="s">
        <v>153</v>
      </c>
    </row>
    <row r="76" spans="1:2">
      <c r="A76" s="20"/>
      <c r="B76" t="s">
        <v>154</v>
      </c>
    </row>
    <row r="77" spans="1:2">
      <c r="A77" s="20"/>
      <c r="B77" t="s">
        <v>155</v>
      </c>
    </row>
    <row r="78" spans="1:2">
      <c r="A78" s="20"/>
      <c r="B78" t="s">
        <v>157</v>
      </c>
    </row>
    <row r="79" spans="1:2">
      <c r="A79" s="20"/>
      <c r="B79" t="s">
        <v>156</v>
      </c>
    </row>
    <row r="80" spans="1:2">
      <c r="A80" s="20"/>
      <c r="B80" t="s">
        <v>158</v>
      </c>
    </row>
    <row r="81" spans="1:2">
      <c r="A81" s="20">
        <v>44297.8298399306</v>
      </c>
      <c r="B81" t="s">
        <v>159</v>
      </c>
    </row>
    <row r="82" spans="1:2">
      <c r="A82" s="20"/>
      <c r="B82" t="s">
        <v>160</v>
      </c>
    </row>
    <row r="83" spans="1:2">
      <c r="A83" s="20"/>
      <c r="B83" t="s">
        <v>161</v>
      </c>
    </row>
    <row r="84" spans="1:2">
      <c r="A84" s="20"/>
      <c r="B84" t="s">
        <v>162</v>
      </c>
    </row>
    <row r="85" spans="1:2">
      <c r="A85" s="20"/>
      <c r="B85" t="s">
        <v>163</v>
      </c>
    </row>
    <row r="86" spans="1:2">
      <c r="A86" s="20"/>
      <c r="B86" t="s">
        <v>164</v>
      </c>
    </row>
    <row r="87" spans="1:2">
      <c r="A87" s="20"/>
      <c r="B87" t="s">
        <v>165</v>
      </c>
    </row>
    <row r="88" spans="1:2">
      <c r="A88" s="20"/>
      <c r="B88" t="s">
        <v>166</v>
      </c>
    </row>
    <row r="89" spans="1:2">
      <c r="A89" s="20"/>
      <c r="B89" t="s">
        <v>167</v>
      </c>
    </row>
    <row r="90" spans="1:2">
      <c r="A90" s="20">
        <v>44299.579150810197</v>
      </c>
      <c r="B90" t="s">
        <v>169</v>
      </c>
    </row>
    <row r="91" spans="1:2">
      <c r="A91" s="20"/>
      <c r="B91" t="s">
        <v>170</v>
      </c>
    </row>
    <row r="92" spans="1:2">
      <c r="A92" s="20">
        <v>44299.694020486102</v>
      </c>
      <c r="B92" t="s">
        <v>171</v>
      </c>
    </row>
    <row r="93" spans="1:2">
      <c r="A93" s="20"/>
      <c r="B93" t="s">
        <v>172</v>
      </c>
    </row>
    <row r="94" spans="1:2">
      <c r="A94" s="20"/>
      <c r="B94" t="s">
        <v>173</v>
      </c>
    </row>
    <row r="95" spans="1:2">
      <c r="A95" s="20"/>
      <c r="B95" t="s">
        <v>174</v>
      </c>
    </row>
    <row r="96" spans="1:2">
      <c r="A96" s="20"/>
      <c r="B96" t="s">
        <v>175</v>
      </c>
    </row>
    <row r="97" spans="1:2">
      <c r="A97" s="20">
        <v>44300.588789467598</v>
      </c>
      <c r="B97" t="s">
        <v>176</v>
      </c>
    </row>
    <row r="98" spans="1:2">
      <c r="A98" s="20"/>
      <c r="B98" t="s">
        <v>178</v>
      </c>
    </row>
    <row r="99" spans="1:2">
      <c r="A99" s="20"/>
      <c r="B99" t="s">
        <v>179</v>
      </c>
    </row>
    <row r="100" spans="1:2">
      <c r="A100" s="20"/>
      <c r="B100" t="s">
        <v>177</v>
      </c>
    </row>
    <row r="101" spans="1:2">
      <c r="A101" s="20"/>
      <c r="B101" t="s">
        <v>180</v>
      </c>
    </row>
    <row r="102" spans="1:2">
      <c r="A102" s="20"/>
      <c r="B102" t="s">
        <v>181</v>
      </c>
    </row>
    <row r="103" spans="1:2">
      <c r="A103" s="20"/>
      <c r="B103" t="s">
        <v>182</v>
      </c>
    </row>
    <row r="104" spans="1:2">
      <c r="A104" s="20"/>
      <c r="B104" t="s">
        <v>185</v>
      </c>
    </row>
    <row r="105" spans="1:2">
      <c r="A105" s="20">
        <v>44302.4714969907</v>
      </c>
      <c r="B105" t="s">
        <v>186</v>
      </c>
    </row>
    <row r="106" spans="1:2">
      <c r="A106" s="20"/>
      <c r="B106" t="s">
        <v>187</v>
      </c>
    </row>
    <row r="107" spans="1:2">
      <c r="A107" s="20"/>
      <c r="B107" t="s">
        <v>188</v>
      </c>
    </row>
    <row r="108" spans="1:2">
      <c r="A108" s="20"/>
      <c r="B108" t="s">
        <v>189</v>
      </c>
    </row>
    <row r="109" spans="1:2">
      <c r="A109" s="20"/>
      <c r="B109" t="s">
        <v>191</v>
      </c>
    </row>
    <row r="110" spans="1:2">
      <c r="A110" s="20"/>
      <c r="B110" t="s">
        <v>192</v>
      </c>
    </row>
    <row r="111" spans="1:2">
      <c r="A111" s="20">
        <v>44303</v>
      </c>
      <c r="B111" t="s">
        <v>193</v>
      </c>
    </row>
    <row r="112" spans="1:2">
      <c r="A112" s="20"/>
      <c r="B112" t="s">
        <v>197</v>
      </c>
    </row>
    <row r="113" spans="1:2">
      <c r="A113" s="20"/>
      <c r="B113" t="s">
        <v>198</v>
      </c>
    </row>
    <row r="114" spans="1:2">
      <c r="A114" s="20">
        <v>44304.534314583303</v>
      </c>
      <c r="B114" t="s">
        <v>199</v>
      </c>
    </row>
    <row r="115" spans="1:2">
      <c r="A115" s="20"/>
      <c r="B115" t="s">
        <v>202</v>
      </c>
    </row>
    <row r="116" spans="1:2">
      <c r="A116" s="20"/>
      <c r="B116" t="s">
        <v>203</v>
      </c>
    </row>
    <row r="117" spans="1:2">
      <c r="A117" s="20"/>
      <c r="B117" t="s">
        <v>204</v>
      </c>
    </row>
    <row r="118" spans="1:2">
      <c r="A118" s="20"/>
      <c r="B118" t="s">
        <v>205</v>
      </c>
    </row>
    <row r="119" spans="1:2">
      <c r="A119" s="20"/>
      <c r="B119" t="s">
        <v>206</v>
      </c>
    </row>
    <row r="120" spans="1:2">
      <c r="A120" s="20">
        <v>44305.451966898101</v>
      </c>
      <c r="B120" t="s">
        <v>207</v>
      </c>
    </row>
    <row r="121" spans="1:2">
      <c r="A121" s="20"/>
      <c r="B121" t="s">
        <v>208</v>
      </c>
    </row>
    <row r="122" spans="1:2">
      <c r="A122" s="20"/>
      <c r="B122" t="s">
        <v>214</v>
      </c>
    </row>
    <row r="123" spans="1:2">
      <c r="A123" s="20"/>
      <c r="B123" t="s">
        <v>212</v>
      </c>
    </row>
    <row r="124" spans="1:2">
      <c r="A124" s="20"/>
      <c r="B124" t="s">
        <v>213</v>
      </c>
    </row>
    <row r="125" spans="1:2">
      <c r="A125" s="20"/>
      <c r="B125" t="s">
        <v>215</v>
      </c>
    </row>
    <row r="126" spans="1:2">
      <c r="A126" s="20"/>
      <c r="B126" t="s">
        <v>216</v>
      </c>
    </row>
    <row r="127" spans="1:2">
      <c r="A127" s="20"/>
      <c r="B127" t="s">
        <v>217</v>
      </c>
    </row>
    <row r="128" spans="1:2">
      <c r="A128" s="20"/>
      <c r="B128" t="s">
        <v>218</v>
      </c>
    </row>
    <row r="129" spans="1:2">
      <c r="A129" s="20"/>
      <c r="B129" t="s">
        <v>219</v>
      </c>
    </row>
    <row r="130" spans="1:2">
      <c r="A130" s="20">
        <v>44306.324938425903</v>
      </c>
      <c r="B130" t="s">
        <v>220</v>
      </c>
    </row>
    <row r="131" spans="1:2">
      <c r="A131" s="20"/>
      <c r="B131" t="s">
        <v>221</v>
      </c>
    </row>
    <row r="132" spans="1:2">
      <c r="A132" s="20"/>
      <c r="B132" t="s">
        <v>222</v>
      </c>
    </row>
    <row r="133" spans="1:2">
      <c r="A133" s="20"/>
      <c r="B133" t="s">
        <v>223</v>
      </c>
    </row>
    <row r="134" spans="1:2">
      <c r="A134" s="20"/>
      <c r="B134" t="s">
        <v>224</v>
      </c>
    </row>
    <row r="135" spans="1:2">
      <c r="A135" s="20"/>
      <c r="B135" t="s">
        <v>225</v>
      </c>
    </row>
    <row r="136" spans="1:2">
      <c r="A136" s="20"/>
      <c r="B136" t="s">
        <v>226</v>
      </c>
    </row>
    <row r="137" spans="1:2">
      <c r="A137" s="20"/>
      <c r="B137" t="s">
        <v>227</v>
      </c>
    </row>
    <row r="138" spans="1:2">
      <c r="A138" s="20"/>
      <c r="B138" t="s">
        <v>228</v>
      </c>
    </row>
    <row r="139" spans="1:2">
      <c r="A139" s="20">
        <v>44307.766821643498</v>
      </c>
      <c r="B139" t="s">
        <v>229</v>
      </c>
    </row>
    <row r="140" spans="1:2">
      <c r="A140" s="20">
        <v>44307.8445818287</v>
      </c>
      <c r="B140" t="s">
        <v>230</v>
      </c>
    </row>
    <row r="141" spans="1:2">
      <c r="A141" s="20">
        <v>44308.488527314803</v>
      </c>
      <c r="B141" t="s">
        <v>231</v>
      </c>
    </row>
    <row r="142" spans="1:2">
      <c r="A142" s="20"/>
      <c r="B142" t="s">
        <v>232</v>
      </c>
    </row>
    <row r="143" spans="1:2">
      <c r="A143" s="20"/>
      <c r="B143" t="s">
        <v>242</v>
      </c>
    </row>
    <row r="144" spans="1:2">
      <c r="A144" s="20">
        <v>44314.278955902802</v>
      </c>
      <c r="B144" t="s">
        <v>243</v>
      </c>
    </row>
    <row r="145" spans="1:2">
      <c r="A145" s="20"/>
      <c r="B145" t="s">
        <v>245</v>
      </c>
    </row>
    <row r="146" spans="1:2">
      <c r="A146" s="20"/>
      <c r="B146" t="s">
        <v>247</v>
      </c>
    </row>
    <row r="147" spans="1:2">
      <c r="A147" s="20">
        <v>44315.688820486102</v>
      </c>
      <c r="B147" t="s">
        <v>252</v>
      </c>
    </row>
    <row r="148" spans="1:2">
      <c r="A148" s="20"/>
      <c r="B148" t="s">
        <v>249</v>
      </c>
    </row>
    <row r="149" spans="1:2">
      <c r="A149" s="20"/>
      <c r="B149" t="s">
        <v>250</v>
      </c>
    </row>
    <row r="150" spans="1:2">
      <c r="A150" s="20"/>
      <c r="B150" t="s">
        <v>251</v>
      </c>
    </row>
    <row r="151" spans="1:2">
      <c r="A151" s="20"/>
      <c r="B151" t="s">
        <v>253</v>
      </c>
    </row>
    <row r="152" spans="1:2">
      <c r="A152" s="20">
        <v>44315.8158616898</v>
      </c>
      <c r="B152" t="s">
        <v>254</v>
      </c>
    </row>
    <row r="153" spans="1:2">
      <c r="A153" s="20"/>
      <c r="B153" t="s">
        <v>255</v>
      </c>
    </row>
    <row r="154" spans="1:2">
      <c r="A154" s="20"/>
      <c r="B154" t="s">
        <v>256</v>
      </c>
    </row>
    <row r="155" spans="1:2">
      <c r="A155" s="20"/>
      <c r="B155" t="s">
        <v>257</v>
      </c>
    </row>
    <row r="156" spans="1:2">
      <c r="A156" s="20"/>
      <c r="B156" t="s">
        <v>258</v>
      </c>
    </row>
    <row r="157" spans="1:2">
      <c r="A157" s="20"/>
      <c r="B157" t="s">
        <v>259</v>
      </c>
    </row>
    <row r="158" spans="1:2">
      <c r="A158" s="20">
        <v>44316.651822337997</v>
      </c>
      <c r="B158" t="s">
        <v>260</v>
      </c>
    </row>
    <row r="159" spans="1:2">
      <c r="A159" s="20"/>
      <c r="B159" t="s">
        <v>262</v>
      </c>
    </row>
    <row r="160" spans="1:2">
      <c r="A160" s="20"/>
      <c r="B160" t="s">
        <v>261</v>
      </c>
    </row>
    <row r="161" spans="1:2">
      <c r="A161" s="20"/>
      <c r="B161" t="s">
        <v>263</v>
      </c>
    </row>
    <row r="162" spans="1:2">
      <c r="A162" s="20"/>
      <c r="B162" t="s">
        <v>264</v>
      </c>
    </row>
    <row r="163" spans="1:2">
      <c r="A163" s="20"/>
      <c r="B163" t="s">
        <v>265</v>
      </c>
    </row>
    <row r="164" spans="1:2">
      <c r="A164" s="20"/>
      <c r="B164" t="s">
        <v>266</v>
      </c>
    </row>
    <row r="165" spans="1:2">
      <c r="A165" s="20"/>
      <c r="B165" t="s">
        <v>268</v>
      </c>
    </row>
    <row r="166" spans="1:2">
      <c r="A166" s="20"/>
      <c r="B166" t="s">
        <v>269</v>
      </c>
    </row>
    <row r="167" spans="1:2">
      <c r="A167" s="20">
        <v>44318.795286805602</v>
      </c>
      <c r="B167" t="s">
        <v>280</v>
      </c>
    </row>
    <row r="168" spans="1:2">
      <c r="A168" s="20"/>
      <c r="B168" t="s">
        <v>279</v>
      </c>
    </row>
    <row r="169" spans="1:2">
      <c r="A169" s="20">
        <v>44319.416666666664</v>
      </c>
      <c r="B169" t="s">
        <v>281</v>
      </c>
    </row>
    <row r="170" spans="1:2">
      <c r="A170" s="20"/>
      <c r="B170" t="s">
        <v>283</v>
      </c>
    </row>
    <row r="171" spans="1:2">
      <c r="A171" s="20">
        <v>44320.589794328705</v>
      </c>
      <c r="B171" t="s">
        <v>284</v>
      </c>
    </row>
    <row r="172" spans="1:2">
      <c r="A172" s="20"/>
      <c r="B172" t="s">
        <v>291</v>
      </c>
    </row>
    <row r="173" spans="1:2">
      <c r="A173" s="20">
        <v>44321</v>
      </c>
      <c r="B173" t="s">
        <v>292</v>
      </c>
    </row>
    <row r="174" spans="1:2">
      <c r="A174" s="20"/>
      <c r="B174" t="s">
        <v>293</v>
      </c>
    </row>
    <row r="175" spans="1:2">
      <c r="A175" s="20"/>
      <c r="B175" t="s">
        <v>294</v>
      </c>
    </row>
    <row r="176" spans="1:2">
      <c r="A176" s="20"/>
      <c r="B176" t="s">
        <v>295</v>
      </c>
    </row>
    <row r="177" spans="1:2">
      <c r="A177" s="20"/>
      <c r="B177" t="s">
        <v>296</v>
      </c>
    </row>
    <row r="178" spans="1:2">
      <c r="A178" s="20"/>
      <c r="B178" t="s">
        <v>297</v>
      </c>
    </row>
    <row r="179" spans="1:2">
      <c r="A179" s="20"/>
      <c r="B179" t="s">
        <v>300</v>
      </c>
    </row>
    <row r="180" spans="1:2">
      <c r="A180" s="20"/>
      <c r="B180" t="s">
        <v>301</v>
      </c>
    </row>
    <row r="181" spans="1:2">
      <c r="A181" s="20"/>
      <c r="B181" t="s">
        <v>303</v>
      </c>
    </row>
    <row r="182" spans="1:2">
      <c r="A182" s="20"/>
      <c r="B182" t="s">
        <v>304</v>
      </c>
    </row>
    <row r="183" spans="1:2">
      <c r="A183" s="20">
        <v>44322.355669791701</v>
      </c>
      <c r="B183" t="s">
        <v>306</v>
      </c>
    </row>
    <row r="184" spans="1:2">
      <c r="A184" s="20"/>
      <c r="B184" t="s">
        <v>308</v>
      </c>
    </row>
    <row r="185" spans="1:2">
      <c r="A185" s="20"/>
      <c r="B185" t="s">
        <v>309</v>
      </c>
    </row>
    <row r="186" spans="1:2">
      <c r="A186" s="20"/>
      <c r="B186" t="s">
        <v>310</v>
      </c>
    </row>
    <row r="187" spans="1:2">
      <c r="A187" s="20"/>
      <c r="B187" t="s">
        <v>311</v>
      </c>
    </row>
    <row r="188" spans="1:2">
      <c r="A188" s="20">
        <v>44323.920671874999</v>
      </c>
      <c r="B188" t="s">
        <v>313</v>
      </c>
    </row>
    <row r="189" spans="1:2">
      <c r="A189" s="20"/>
      <c r="B189" t="s">
        <v>314</v>
      </c>
    </row>
    <row r="190" spans="1:2">
      <c r="A190" s="20"/>
      <c r="B190" t="s">
        <v>315</v>
      </c>
    </row>
    <row r="191" spans="1:2">
      <c r="A191" s="20"/>
      <c r="B191" t="s">
        <v>316</v>
      </c>
    </row>
    <row r="192" spans="1:2">
      <c r="A192" s="20"/>
      <c r="B192" t="s">
        <v>317</v>
      </c>
    </row>
    <row r="193" spans="1:2">
      <c r="A193" s="20"/>
      <c r="B193" t="s">
        <v>318</v>
      </c>
    </row>
    <row r="194" spans="1:2">
      <c r="A194" s="20"/>
      <c r="B194" t="s">
        <v>319</v>
      </c>
    </row>
    <row r="195" spans="1:2">
      <c r="A195" s="20"/>
      <c r="B195" t="s">
        <v>320</v>
      </c>
    </row>
    <row r="196" spans="1:2">
      <c r="A196" s="20"/>
      <c r="B196" t="s">
        <v>321</v>
      </c>
    </row>
    <row r="197" spans="1:2">
      <c r="A197" s="20"/>
      <c r="B197" t="s">
        <v>322</v>
      </c>
    </row>
    <row r="198" spans="1:2">
      <c r="A198" s="20">
        <v>44325.499741435196</v>
      </c>
      <c r="B198" t="s">
        <v>323</v>
      </c>
    </row>
    <row r="199" spans="1:2">
      <c r="A199" s="20"/>
      <c r="B199" t="s">
        <v>324</v>
      </c>
    </row>
    <row r="200" spans="1:2">
      <c r="A200" s="20"/>
      <c r="B200" t="s">
        <v>325</v>
      </c>
    </row>
    <row r="201" spans="1:2">
      <c r="A201" s="20"/>
      <c r="B201" t="s">
        <v>326</v>
      </c>
    </row>
    <row r="202" spans="1:2">
      <c r="A202" s="20"/>
      <c r="B202" t="s">
        <v>327</v>
      </c>
    </row>
    <row r="203" spans="1:2">
      <c r="A203" s="20"/>
      <c r="B203" t="s">
        <v>328</v>
      </c>
    </row>
    <row r="204" spans="1:2">
      <c r="A204" s="20"/>
      <c r="B204" t="s">
        <v>329</v>
      </c>
    </row>
    <row r="205" spans="1:2">
      <c r="A205" s="20"/>
      <c r="B205" t="s">
        <v>330</v>
      </c>
    </row>
    <row r="206" spans="1:2">
      <c r="A206" s="20"/>
      <c r="B206" t="s">
        <v>331</v>
      </c>
    </row>
    <row r="207" spans="1:2">
      <c r="A207" s="20"/>
      <c r="B207" t="s">
        <v>332</v>
      </c>
    </row>
    <row r="208" spans="1:2">
      <c r="A208" s="20"/>
      <c r="B208" t="s">
        <v>333</v>
      </c>
    </row>
    <row r="209" spans="1:2">
      <c r="A209" s="20">
        <v>44326.575224768501</v>
      </c>
      <c r="B209" t="s">
        <v>334</v>
      </c>
    </row>
    <row r="210" spans="1:2">
      <c r="A210" s="20"/>
      <c r="B210" t="s">
        <v>335</v>
      </c>
    </row>
    <row r="211" spans="1:2">
      <c r="A211" s="20"/>
      <c r="B211" t="s">
        <v>336</v>
      </c>
    </row>
    <row r="212" spans="1:2">
      <c r="A212" s="20"/>
      <c r="B212" t="s">
        <v>337</v>
      </c>
    </row>
    <row r="213" spans="1:2">
      <c r="A213" s="20"/>
      <c r="B213" t="s">
        <v>340</v>
      </c>
    </row>
    <row r="214" spans="1:2">
      <c r="A214" s="20">
        <v>44328.702704976902</v>
      </c>
      <c r="B214" t="s">
        <v>341</v>
      </c>
    </row>
    <row r="215" spans="1:2">
      <c r="A215" s="20"/>
      <c r="B215" t="s">
        <v>342</v>
      </c>
    </row>
    <row r="216" spans="1:2">
      <c r="A216" s="20"/>
      <c r="B216" t="s">
        <v>343</v>
      </c>
    </row>
    <row r="217" spans="1:2">
      <c r="A217" s="20"/>
      <c r="B217" t="s">
        <v>345</v>
      </c>
    </row>
    <row r="218" spans="1:2">
      <c r="A218" s="20"/>
      <c r="B218" t="s">
        <v>346</v>
      </c>
    </row>
    <row r="219" spans="1:2">
      <c r="A219" s="20"/>
      <c r="B219" t="s">
        <v>344</v>
      </c>
    </row>
    <row r="220" spans="1:2">
      <c r="A220" s="20"/>
      <c r="B220" t="s">
        <v>348</v>
      </c>
    </row>
    <row r="221" spans="1:2">
      <c r="A221" s="20"/>
      <c r="B221" t="s">
        <v>347</v>
      </c>
    </row>
    <row r="222" spans="1:2">
      <c r="A222" s="20"/>
      <c r="B222" t="s">
        <v>349</v>
      </c>
    </row>
    <row r="223" spans="1:2">
      <c r="A223" s="20"/>
      <c r="B223" t="s">
        <v>350</v>
      </c>
    </row>
    <row r="224" spans="1:2">
      <c r="A224" s="20">
        <v>44333.425679861102</v>
      </c>
      <c r="B224" t="s">
        <v>351</v>
      </c>
    </row>
    <row r="225" spans="1:2">
      <c r="A225" s="20"/>
      <c r="B225" t="s">
        <v>352</v>
      </c>
    </row>
    <row r="226" spans="1:2">
      <c r="A226" s="20"/>
      <c r="B226" t="s">
        <v>356</v>
      </c>
    </row>
    <row r="227" spans="1:2">
      <c r="A227" s="20"/>
      <c r="B227" t="s">
        <v>357</v>
      </c>
    </row>
    <row r="228" spans="1:2">
      <c r="A228" s="20"/>
      <c r="B228" t="s">
        <v>358</v>
      </c>
    </row>
    <row r="229" spans="1:2">
      <c r="A229" s="20"/>
      <c r="B229" t="s">
        <v>359</v>
      </c>
    </row>
    <row r="230" spans="1:2">
      <c r="A230" s="20"/>
      <c r="B230" t="s">
        <v>361</v>
      </c>
    </row>
    <row r="231" spans="1:2">
      <c r="A231" s="20"/>
      <c r="B231" t="s">
        <v>362</v>
      </c>
    </row>
    <row r="232" spans="1:2">
      <c r="A232" s="20">
        <v>44336</v>
      </c>
      <c r="B232" t="s">
        <v>366</v>
      </c>
    </row>
    <row r="233" spans="1:2">
      <c r="A233" s="20"/>
      <c r="B233" t="s">
        <v>367</v>
      </c>
    </row>
    <row r="234" spans="1:2">
      <c r="A234" s="20"/>
      <c r="B234" t="s">
        <v>369</v>
      </c>
    </row>
    <row r="235" spans="1:2">
      <c r="A235" s="20"/>
      <c r="B235" t="s">
        <v>370</v>
      </c>
    </row>
    <row r="236" spans="1:2">
      <c r="A236" s="20"/>
      <c r="B236" t="s">
        <v>373</v>
      </c>
    </row>
    <row r="237" spans="1:2">
      <c r="A237" s="20"/>
      <c r="B237" t="s">
        <v>375</v>
      </c>
    </row>
    <row r="238" spans="1:2">
      <c r="A238" s="20"/>
      <c r="B238" t="s">
        <v>383</v>
      </c>
    </row>
    <row r="239" spans="1:2">
      <c r="A239" s="20"/>
      <c r="B239" t="s">
        <v>382</v>
      </c>
    </row>
    <row r="240" spans="1:2">
      <c r="A240" s="20"/>
      <c r="B240" t="s">
        <v>384</v>
      </c>
    </row>
    <row r="241" spans="1:2">
      <c r="A241" s="20"/>
      <c r="B241" t="s">
        <v>388</v>
      </c>
    </row>
    <row r="242" spans="1:2">
      <c r="A242" s="20"/>
      <c r="B242" t="s">
        <v>389</v>
      </c>
    </row>
    <row r="243" spans="1:2">
      <c r="A243" s="20"/>
      <c r="B243" t="s">
        <v>390</v>
      </c>
    </row>
    <row r="244" spans="1:2">
      <c r="A244" s="20"/>
      <c r="B244" t="s">
        <v>392</v>
      </c>
    </row>
    <row r="245" spans="1:2">
      <c r="A245" s="20">
        <v>44338.757544444401</v>
      </c>
      <c r="B245" t="s">
        <v>391</v>
      </c>
    </row>
    <row r="246" spans="1:2">
      <c r="A246" s="20"/>
      <c r="B246" t="s">
        <v>393</v>
      </c>
    </row>
    <row r="247" spans="1:2">
      <c r="A247" s="20">
        <v>44340.377351157404</v>
      </c>
      <c r="B247" t="s">
        <v>394</v>
      </c>
    </row>
    <row r="248" spans="1:2">
      <c r="A248" s="20"/>
      <c r="B248" t="s">
        <v>395</v>
      </c>
    </row>
    <row r="249" spans="1:2">
      <c r="A249" s="20"/>
      <c r="B249" t="s">
        <v>398</v>
      </c>
    </row>
    <row r="250" spans="1:2">
      <c r="A250" s="20"/>
      <c r="B250" t="s">
        <v>399</v>
      </c>
    </row>
    <row r="251" spans="1:2">
      <c r="A251" s="20"/>
      <c r="B251" t="s">
        <v>400</v>
      </c>
    </row>
    <row r="252" spans="1:2">
      <c r="A252" s="20"/>
      <c r="B252" t="s">
        <v>402</v>
      </c>
    </row>
    <row r="253" spans="1:2">
      <c r="A253" s="20"/>
      <c r="B253" t="s">
        <v>403</v>
      </c>
    </row>
    <row r="254" spans="1:2">
      <c r="B254" t="s">
        <v>404</v>
      </c>
    </row>
    <row r="255" spans="1:2">
      <c r="A255" s="20">
        <v>44341.368147569403</v>
      </c>
      <c r="B255" t="s">
        <v>406</v>
      </c>
    </row>
    <row r="256" spans="1:2">
      <c r="A256" s="20"/>
      <c r="B256" t="s">
        <v>408</v>
      </c>
    </row>
    <row r="257" spans="1:2">
      <c r="A257" s="20"/>
      <c r="B257" t="s">
        <v>411</v>
      </c>
    </row>
    <row r="258" spans="1:2">
      <c r="A258" s="20"/>
      <c r="B258" t="s">
        <v>414</v>
      </c>
    </row>
    <row r="259" spans="1:2">
      <c r="A259" s="20"/>
      <c r="B259" t="s">
        <v>415</v>
      </c>
    </row>
    <row r="260" spans="1:2">
      <c r="A260" s="20"/>
      <c r="B260" t="s">
        <v>416</v>
      </c>
    </row>
    <row r="261" spans="1:2">
      <c r="A261" s="20"/>
      <c r="B261" t="s">
        <v>417</v>
      </c>
    </row>
    <row r="262" spans="1:2">
      <c r="A262" s="20"/>
      <c r="B262" t="s">
        <v>418</v>
      </c>
    </row>
    <row r="263" spans="1:2">
      <c r="A263" s="20"/>
      <c r="B263" t="s">
        <v>420</v>
      </c>
    </row>
    <row r="264" spans="1:2">
      <c r="A264" s="20"/>
      <c r="B264" t="s">
        <v>431</v>
      </c>
    </row>
    <row r="265" spans="1:2">
      <c r="A265" s="20"/>
      <c r="B265" t="s">
        <v>432</v>
      </c>
    </row>
    <row r="266" spans="1:2">
      <c r="A266" s="20"/>
      <c r="B266" t="s">
        <v>433</v>
      </c>
    </row>
    <row r="267" spans="1:2">
      <c r="A267" s="20">
        <v>44343.596566666703</v>
      </c>
      <c r="B267" t="s">
        <v>434</v>
      </c>
    </row>
    <row r="268" spans="1:2">
      <c r="A268" s="20"/>
      <c r="B268" t="s">
        <v>435</v>
      </c>
    </row>
    <row r="269" spans="1:2">
      <c r="A269" s="20"/>
      <c r="B269" t="s">
        <v>436</v>
      </c>
    </row>
    <row r="270" spans="1:2">
      <c r="A270" s="20"/>
      <c r="B270" t="s">
        <v>486</v>
      </c>
    </row>
    <row r="271" spans="1:2">
      <c r="A271" s="20"/>
      <c r="B271" t="s">
        <v>487</v>
      </c>
    </row>
    <row r="272" spans="1:2">
      <c r="A272" s="20"/>
      <c r="B272" t="s">
        <v>488</v>
      </c>
    </row>
    <row r="273" spans="1:2">
      <c r="A273" s="20"/>
      <c r="B273" t="s">
        <v>489</v>
      </c>
    </row>
    <row r="274" spans="1:2">
      <c r="A274" s="20"/>
      <c r="B274" t="s">
        <v>490</v>
      </c>
    </row>
    <row r="275" spans="1:2">
      <c r="A275" s="20"/>
      <c r="B275" t="s">
        <v>492</v>
      </c>
    </row>
    <row r="276" spans="1:2">
      <c r="A276" s="20">
        <v>44352.575020601798</v>
      </c>
      <c r="B276" t="s">
        <v>494</v>
      </c>
    </row>
    <row r="277" spans="1:2">
      <c r="A277" s="20"/>
      <c r="B277" t="s">
        <v>493</v>
      </c>
    </row>
    <row r="278" spans="1:2">
      <c r="A278" s="20"/>
      <c r="B278" t="s">
        <v>495</v>
      </c>
    </row>
    <row r="279" spans="1:2">
      <c r="A279" s="20">
        <v>44353.419314120401</v>
      </c>
      <c r="B279" t="s">
        <v>496</v>
      </c>
    </row>
    <row r="280" spans="1:2">
      <c r="A280" s="20"/>
      <c r="B280" t="s">
        <v>502</v>
      </c>
    </row>
    <row r="281" spans="1:2">
      <c r="A281" s="20"/>
      <c r="B281" t="s">
        <v>497</v>
      </c>
    </row>
    <row r="282" spans="1:2">
      <c r="A282" s="20"/>
      <c r="B282" t="s">
        <v>498</v>
      </c>
    </row>
    <row r="283" spans="1:2">
      <c r="A283" s="20"/>
      <c r="B283" t="s">
        <v>499</v>
      </c>
    </row>
    <row r="284" spans="1:2">
      <c r="A284" s="20"/>
      <c r="B284" t="s">
        <v>501</v>
      </c>
    </row>
    <row r="285" spans="1:2">
      <c r="A285" s="20"/>
      <c r="B285" t="s">
        <v>503</v>
      </c>
    </row>
    <row r="286" spans="1:2">
      <c r="A286" s="20"/>
      <c r="B286" t="s">
        <v>504</v>
      </c>
    </row>
    <row r="287" spans="1:2">
      <c r="A287" s="20"/>
      <c r="B287" t="s">
        <v>505</v>
      </c>
    </row>
    <row r="288" spans="1:2">
      <c r="A288" s="20"/>
      <c r="B288" t="s">
        <v>506</v>
      </c>
    </row>
    <row r="289" spans="1:2">
      <c r="A289" s="20"/>
      <c r="B289" t="s">
        <v>507</v>
      </c>
    </row>
    <row r="290" spans="1:2">
      <c r="A290" s="20"/>
      <c r="B290" t="s">
        <v>508</v>
      </c>
    </row>
    <row r="291" spans="1:2">
      <c r="A291" s="20"/>
      <c r="B291" t="s">
        <v>509</v>
      </c>
    </row>
    <row r="292" spans="1:2">
      <c r="A292" s="20"/>
      <c r="B292" t="s">
        <v>510</v>
      </c>
    </row>
    <row r="293" spans="1:2">
      <c r="A293" s="20"/>
      <c r="B293" t="s">
        <v>511</v>
      </c>
    </row>
    <row r="294" spans="1:2">
      <c r="A294" s="20"/>
      <c r="B294" t="s">
        <v>513</v>
      </c>
    </row>
    <row r="295" spans="1:2">
      <c r="A295" s="20"/>
      <c r="B295" t="s">
        <v>512</v>
      </c>
    </row>
    <row r="296" spans="1:2">
      <c r="A296" s="20"/>
      <c r="B296" t="s">
        <v>515</v>
      </c>
    </row>
    <row r="297" spans="1:2">
      <c r="A297" s="20"/>
      <c r="B297" t="s">
        <v>516</v>
      </c>
    </row>
    <row r="298" spans="1:2">
      <c r="A298" s="20"/>
      <c r="B298" t="s">
        <v>520</v>
      </c>
    </row>
    <row r="299" spans="1:2">
      <c r="A299" s="20"/>
      <c r="B299" t="s">
        <v>521</v>
      </c>
    </row>
    <row r="300" spans="1:2">
      <c r="A300" s="20">
        <v>44356.777344212998</v>
      </c>
      <c r="B300" t="s">
        <v>522</v>
      </c>
    </row>
    <row r="301" spans="1:2">
      <c r="A301" s="20"/>
      <c r="B301" t="s">
        <v>523</v>
      </c>
    </row>
    <row r="302" spans="1:2">
      <c r="A302" s="20"/>
      <c r="B302" t="s">
        <v>524</v>
      </c>
    </row>
    <row r="303" spans="1:2">
      <c r="A303" s="20"/>
      <c r="B303" t="s">
        <v>525</v>
      </c>
    </row>
    <row r="304" spans="1:2" ht="30">
      <c r="A304" s="20"/>
      <c r="B304" s="6" t="s">
        <v>526</v>
      </c>
    </row>
    <row r="305" spans="1:2">
      <c r="A305" s="20"/>
      <c r="B305" t="s">
        <v>527</v>
      </c>
    </row>
    <row r="306" spans="1:2">
      <c r="A306" s="20"/>
      <c r="B306" t="s">
        <v>528</v>
      </c>
    </row>
    <row r="307" spans="1:2">
      <c r="A307" s="20"/>
      <c r="B307" t="s">
        <v>529</v>
      </c>
    </row>
    <row r="308" spans="1:2">
      <c r="A308" s="20"/>
      <c r="B308" t="s">
        <v>530</v>
      </c>
    </row>
    <row r="309" spans="1:2">
      <c r="A309" s="20"/>
      <c r="B309" t="s">
        <v>540</v>
      </c>
    </row>
    <row r="310" spans="1:2">
      <c r="A310" s="20">
        <v>44357.347470833301</v>
      </c>
      <c r="B310" t="s">
        <v>541</v>
      </c>
    </row>
    <row r="311" spans="1:2">
      <c r="A311" s="20"/>
      <c r="B311" t="s">
        <v>544</v>
      </c>
    </row>
    <row r="312" spans="1:2">
      <c r="A312" s="20"/>
      <c r="B312" t="s">
        <v>545</v>
      </c>
    </row>
    <row r="313" spans="1:2">
      <c r="A313" s="20"/>
      <c r="B313" t="s">
        <v>547</v>
      </c>
    </row>
    <row r="314" spans="1:2">
      <c r="A314" s="20"/>
      <c r="B314" t="s">
        <v>548</v>
      </c>
    </row>
    <row r="315" spans="1:2">
      <c r="A315" s="20"/>
      <c r="B315" t="s">
        <v>549</v>
      </c>
    </row>
    <row r="316" spans="1:2">
      <c r="A316" s="20"/>
      <c r="B316" t="s">
        <v>550</v>
      </c>
    </row>
    <row r="317" spans="1:2">
      <c r="A317" s="20"/>
      <c r="B317" t="s">
        <v>551</v>
      </c>
    </row>
    <row r="318" spans="1:2">
      <c r="A318" s="20"/>
      <c r="B318" t="s">
        <v>552</v>
      </c>
    </row>
    <row r="319" spans="1:2">
      <c r="A319" s="20"/>
      <c r="B319" t="s">
        <v>553</v>
      </c>
    </row>
    <row r="320" spans="1:2">
      <c r="A320" s="20"/>
      <c r="B320" t="s">
        <v>554</v>
      </c>
    </row>
    <row r="321" spans="1:2">
      <c r="A321" s="20"/>
      <c r="B321" t="s">
        <v>555</v>
      </c>
    </row>
    <row r="322" spans="1:2">
      <c r="A322" s="20"/>
      <c r="B322" t="s">
        <v>556</v>
      </c>
    </row>
    <row r="323" spans="1:2">
      <c r="A323" s="20">
        <v>44359.798668518502</v>
      </c>
      <c r="B323" t="s">
        <v>557</v>
      </c>
    </row>
    <row r="324" spans="1:2">
      <c r="A324" s="20"/>
      <c r="B324" t="s">
        <v>558</v>
      </c>
    </row>
    <row r="325" spans="1:2">
      <c r="A325" s="20">
        <v>44360.301544444403</v>
      </c>
      <c r="B325" t="s">
        <v>559</v>
      </c>
    </row>
    <row r="326" spans="1:2">
      <c r="A326" s="20"/>
      <c r="B326" t="s">
        <v>560</v>
      </c>
    </row>
    <row r="327" spans="1:2">
      <c r="A327" s="20"/>
      <c r="B327" t="s">
        <v>561</v>
      </c>
    </row>
    <row r="328" spans="1:2">
      <c r="A328" s="20"/>
      <c r="B328" t="s">
        <v>562</v>
      </c>
    </row>
    <row r="329" spans="1:2">
      <c r="A329" s="20"/>
      <c r="B329" t="s">
        <v>563</v>
      </c>
    </row>
    <row r="330" spans="1:2">
      <c r="A330" s="20"/>
      <c r="B330" t="s">
        <v>564</v>
      </c>
    </row>
    <row r="331" spans="1:2">
      <c r="A331" s="20"/>
      <c r="B331" t="s">
        <v>565</v>
      </c>
    </row>
    <row r="332" spans="1:2" ht="30">
      <c r="A332" s="20"/>
      <c r="B332" s="6" t="s">
        <v>570</v>
      </c>
    </row>
    <row r="333" spans="1:2">
      <c r="A333" s="20"/>
      <c r="B333" t="s">
        <v>566</v>
      </c>
    </row>
    <row r="334" spans="1:2">
      <c r="A334" s="20"/>
      <c r="B334" t="s">
        <v>567</v>
      </c>
    </row>
    <row r="335" spans="1:2">
      <c r="A335" s="20"/>
      <c r="B335" t="s">
        <v>568</v>
      </c>
    </row>
    <row r="336" spans="1:2">
      <c r="A336" s="20"/>
      <c r="B336" t="s">
        <v>574</v>
      </c>
    </row>
    <row r="337" spans="1:2">
      <c r="A337" s="20">
        <v>44360.751121412002</v>
      </c>
      <c r="B337" t="s">
        <v>569</v>
      </c>
    </row>
    <row r="338" spans="1:2">
      <c r="A338" s="20"/>
      <c r="B338" t="s">
        <v>571</v>
      </c>
    </row>
    <row r="339" spans="1:2">
      <c r="A339" s="20"/>
      <c r="B339" t="s">
        <v>572</v>
      </c>
    </row>
    <row r="340" spans="1:2">
      <c r="A340" s="20"/>
      <c r="B340" t="s">
        <v>573</v>
      </c>
    </row>
    <row r="341" spans="1:2">
      <c r="A341" s="20"/>
      <c r="B341" t="s">
        <v>580</v>
      </c>
    </row>
    <row r="342" spans="1:2" ht="30">
      <c r="A342" s="20"/>
      <c r="B342" s="6" t="s">
        <v>575</v>
      </c>
    </row>
    <row r="343" spans="1:2" ht="30">
      <c r="A343" s="20"/>
      <c r="B343" s="6" t="s">
        <v>582</v>
      </c>
    </row>
    <row r="344" spans="1:2">
      <c r="A344" s="20"/>
      <c r="B344" t="s">
        <v>577</v>
      </c>
    </row>
    <row r="345" spans="1:2" ht="30">
      <c r="A345" s="20"/>
      <c r="B345" s="6" t="s">
        <v>579</v>
      </c>
    </row>
    <row r="346" spans="1:2">
      <c r="A346" s="20"/>
      <c r="B346" t="s">
        <v>581</v>
      </c>
    </row>
    <row r="347" spans="1:2">
      <c r="A347" s="20"/>
      <c r="B347" t="s">
        <v>583</v>
      </c>
    </row>
    <row r="348" spans="1:2">
      <c r="A348" s="20"/>
      <c r="B348" t="s">
        <v>584</v>
      </c>
    </row>
    <row r="349" spans="1:2" ht="30">
      <c r="A349" s="20"/>
      <c r="B349" s="6" t="s">
        <v>585</v>
      </c>
    </row>
    <row r="350" spans="1:2">
      <c r="A350" s="20"/>
      <c r="B350" t="s">
        <v>586</v>
      </c>
    </row>
    <row r="351" spans="1:2">
      <c r="A351" s="20"/>
      <c r="B351" t="s">
        <v>587</v>
      </c>
    </row>
    <row r="352" spans="1:2">
      <c r="A352" s="20"/>
      <c r="B352" t="s">
        <v>588</v>
      </c>
    </row>
    <row r="353" spans="1:2">
      <c r="A353" s="20">
        <v>44362.670448611098</v>
      </c>
      <c r="B353" t="s">
        <v>589</v>
      </c>
    </row>
    <row r="354" spans="1:2">
      <c r="A354" s="20"/>
      <c r="B354" t="s">
        <v>590</v>
      </c>
    </row>
    <row r="355" spans="1:2">
      <c r="A355" s="20"/>
      <c r="B355" t="s">
        <v>591</v>
      </c>
    </row>
    <row r="356" spans="1:2">
      <c r="A356" s="20"/>
      <c r="B356" t="s">
        <v>593</v>
      </c>
    </row>
    <row r="357" spans="1:2">
      <c r="A357" s="20"/>
      <c r="B357" t="s">
        <v>594</v>
      </c>
    </row>
    <row r="358" spans="1:2">
      <c r="A358" s="20"/>
      <c r="B358" t="s">
        <v>596</v>
      </c>
    </row>
    <row r="359" spans="1:2">
      <c r="A359" s="20"/>
      <c r="B359" t="s">
        <v>597</v>
      </c>
    </row>
    <row r="360" spans="1:2">
      <c r="A360" s="20"/>
      <c r="B360" t="s">
        <v>598</v>
      </c>
    </row>
    <row r="361" spans="1:2">
      <c r="A361" s="20"/>
      <c r="B361" t="s">
        <v>599</v>
      </c>
    </row>
    <row r="362" spans="1:2">
      <c r="A362" s="20"/>
      <c r="B362" t="s">
        <v>608</v>
      </c>
    </row>
    <row r="363" spans="1:2">
      <c r="A363" s="20"/>
      <c r="B363" t="s">
        <v>600</v>
      </c>
    </row>
    <row r="364" spans="1:2">
      <c r="A364" s="20"/>
      <c r="B364" t="s">
        <v>601</v>
      </c>
    </row>
    <row r="365" spans="1:2">
      <c r="A365" s="20"/>
      <c r="B365" t="s">
        <v>602</v>
      </c>
    </row>
    <row r="366" spans="1:2">
      <c r="A366" s="20"/>
      <c r="B366" t="s">
        <v>603</v>
      </c>
    </row>
    <row r="367" spans="1:2">
      <c r="A367" s="20">
        <v>44363.678779398098</v>
      </c>
      <c r="B367" t="s">
        <v>604</v>
      </c>
    </row>
    <row r="368" spans="1:2">
      <c r="A368" s="20"/>
      <c r="B368" t="s">
        <v>605</v>
      </c>
    </row>
    <row r="369" spans="1:2">
      <c r="A369" s="20"/>
      <c r="B369" t="s">
        <v>606</v>
      </c>
    </row>
    <row r="370" spans="1:2">
      <c r="A370" s="20">
        <v>44364.255856481483</v>
      </c>
      <c r="B370" t="s">
        <v>607</v>
      </c>
    </row>
    <row r="371" spans="1:2">
      <c r="A371" s="20"/>
      <c r="B371" t="s">
        <v>609</v>
      </c>
    </row>
    <row r="372" spans="1:2">
      <c r="A372" s="20"/>
      <c r="B372" t="s">
        <v>610</v>
      </c>
    </row>
    <row r="373" spans="1:2">
      <c r="A373" s="20"/>
      <c r="B373" t="s">
        <v>611</v>
      </c>
    </row>
    <row r="374" spans="1:2">
      <c r="A374" s="20"/>
      <c r="B374" t="s">
        <v>612</v>
      </c>
    </row>
    <row r="375" spans="1:2">
      <c r="A375" s="20"/>
      <c r="B375" t="s">
        <v>613</v>
      </c>
    </row>
    <row r="376" spans="1:2">
      <c r="A376" s="20"/>
      <c r="B376" t="s">
        <v>614</v>
      </c>
    </row>
    <row r="377" spans="1:2">
      <c r="A377" s="20"/>
      <c r="B377" t="s">
        <v>615</v>
      </c>
    </row>
    <row r="378" spans="1:2">
      <c r="A378" s="20"/>
      <c r="B378" t="s">
        <v>618</v>
      </c>
    </row>
    <row r="379" spans="1:2">
      <c r="A379" s="20">
        <v>44364.571406713003</v>
      </c>
      <c r="B379" t="s">
        <v>616</v>
      </c>
    </row>
    <row r="380" spans="1:2">
      <c r="A380" s="20"/>
      <c r="B380" t="s">
        <v>619</v>
      </c>
    </row>
    <row r="381" spans="1:2">
      <c r="A381" s="20"/>
      <c r="B381" t="s">
        <v>620</v>
      </c>
    </row>
    <row r="382" spans="1:2">
      <c r="A382" s="20"/>
      <c r="B382" t="s">
        <v>622</v>
      </c>
    </row>
    <row r="383" spans="1:2">
      <c r="A383" s="20"/>
      <c r="B383" t="s">
        <v>623</v>
      </c>
    </row>
    <row r="384" spans="1:2">
      <c r="A384" s="20">
        <v>44365.652302546303</v>
      </c>
      <c r="B384" t="s">
        <v>625</v>
      </c>
    </row>
    <row r="385" spans="1:2">
      <c r="A385" s="20"/>
      <c r="B385" t="s">
        <v>628</v>
      </c>
    </row>
    <row r="386" spans="1:2">
      <c r="A386" s="20"/>
      <c r="B386" t="s">
        <v>629</v>
      </c>
    </row>
    <row r="387" spans="1:2">
      <c r="A387" s="20"/>
      <c r="B387" t="s">
        <v>630</v>
      </c>
    </row>
    <row r="388" spans="1:2">
      <c r="A388" s="20"/>
      <c r="B388" t="s">
        <v>631</v>
      </c>
    </row>
    <row r="389" spans="1:2">
      <c r="A389" s="20"/>
      <c r="B389" t="s">
        <v>632</v>
      </c>
    </row>
    <row r="390" spans="1:2" ht="30">
      <c r="A390" s="20">
        <v>44366.343164699101</v>
      </c>
      <c r="B390" s="6" t="s">
        <v>633</v>
      </c>
    </row>
    <row r="391" spans="1:2">
      <c r="A391" s="20"/>
      <c r="B391" t="s">
        <v>634</v>
      </c>
    </row>
    <row r="392" spans="1:2">
      <c r="A392" s="20"/>
      <c r="B392" t="s">
        <v>635</v>
      </c>
    </row>
    <row r="393" spans="1:2">
      <c r="A393" s="20"/>
      <c r="B393" t="s">
        <v>636</v>
      </c>
    </row>
    <row r="394" spans="1:2">
      <c r="A394" s="20"/>
      <c r="B394" t="s">
        <v>642</v>
      </c>
    </row>
    <row r="395" spans="1:2" ht="30">
      <c r="A395" s="20"/>
      <c r="B395" s="6" t="s">
        <v>643</v>
      </c>
    </row>
    <row r="396" spans="1:2">
      <c r="A396" s="20"/>
      <c r="B396" t="s">
        <v>644</v>
      </c>
    </row>
    <row r="397" spans="1:2">
      <c r="A397" s="20"/>
      <c r="B397" t="s">
        <v>645</v>
      </c>
    </row>
    <row r="398" spans="1:2">
      <c r="A398" s="20"/>
      <c r="B398" t="s">
        <v>646</v>
      </c>
    </row>
    <row r="399" spans="1:2">
      <c r="A399" s="20"/>
      <c r="B399" t="s">
        <v>647</v>
      </c>
    </row>
    <row r="400" spans="1:2">
      <c r="A400" s="20"/>
      <c r="B400" t="s">
        <v>648</v>
      </c>
    </row>
    <row r="401" spans="1:2">
      <c r="A401" s="20"/>
      <c r="B401" t="s">
        <v>651</v>
      </c>
    </row>
    <row r="402" spans="1:2">
      <c r="A402" s="20"/>
      <c r="B402" t="s">
        <v>652</v>
      </c>
    </row>
    <row r="403" spans="1:2">
      <c r="A403" s="63">
        <v>44368.569395023202</v>
      </c>
      <c r="B403" s="6" t="s">
        <v>649</v>
      </c>
    </row>
    <row r="404" spans="1:2">
      <c r="A404" s="63"/>
      <c r="B404" s="6" t="s">
        <v>650</v>
      </c>
    </row>
    <row r="405" spans="1:2" ht="30">
      <c r="A405" s="63">
        <v>44370.624910532402</v>
      </c>
      <c r="B405" s="6" t="s">
        <v>653</v>
      </c>
    </row>
    <row r="406" spans="1:2">
      <c r="A406" s="63"/>
      <c r="B406" s="6" t="s">
        <v>656</v>
      </c>
    </row>
    <row r="407" spans="1:2">
      <c r="A407" s="63"/>
      <c r="B407" s="6" t="s">
        <v>657</v>
      </c>
    </row>
    <row r="408" spans="1:2">
      <c r="A408" s="63">
        <v>44377.714576967599</v>
      </c>
      <c r="B408" s="6" t="s">
        <v>658</v>
      </c>
    </row>
    <row r="409" spans="1:2">
      <c r="A409" s="63"/>
      <c r="B409" s="6" t="s">
        <v>659</v>
      </c>
    </row>
    <row r="410" spans="1:2">
      <c r="A410" s="63"/>
      <c r="B410" s="6" t="s">
        <v>661</v>
      </c>
    </row>
    <row r="411" spans="1:2">
      <c r="A411" s="63"/>
      <c r="B411" s="6" t="s">
        <v>662</v>
      </c>
    </row>
    <row r="412" spans="1:2">
      <c r="A412" s="63">
        <v>44378.460482060204</v>
      </c>
      <c r="B412" s="6" t="s">
        <v>670</v>
      </c>
    </row>
    <row r="413" spans="1:2">
      <c r="A413" s="63"/>
      <c r="B413" s="6" t="s">
        <v>671</v>
      </c>
    </row>
    <row r="414" spans="1:2">
      <c r="A414" s="63"/>
      <c r="B414" s="6" t="s">
        <v>672</v>
      </c>
    </row>
    <row r="415" spans="1:2">
      <c r="A415" s="63"/>
      <c r="B415" s="6" t="s">
        <v>676</v>
      </c>
    </row>
    <row r="416" spans="1:2">
      <c r="A416" s="63"/>
      <c r="B416" s="6" t="s">
        <v>677</v>
      </c>
    </row>
    <row r="417" spans="1:2">
      <c r="A417" s="63"/>
      <c r="B417" s="6" t="s">
        <v>686</v>
      </c>
    </row>
    <row r="418" spans="1:2">
      <c r="A418" s="63"/>
      <c r="B418" s="6" t="s">
        <v>687</v>
      </c>
    </row>
    <row r="419" spans="1:2">
      <c r="A419" s="63">
        <v>44379.903977661997</v>
      </c>
      <c r="B419" s="6" t="s">
        <v>688</v>
      </c>
    </row>
    <row r="420" spans="1:2">
      <c r="A420" s="63"/>
      <c r="B420" s="6" t="s">
        <v>689</v>
      </c>
    </row>
    <row r="421" spans="1:2">
      <c r="A421" s="63"/>
      <c r="B421" s="6" t="s">
        <v>690</v>
      </c>
    </row>
    <row r="422" spans="1:2">
      <c r="A422" s="63"/>
      <c r="B422" s="6" t="s">
        <v>691</v>
      </c>
    </row>
    <row r="423" spans="1:2">
      <c r="A423" s="63"/>
      <c r="B423" s="6" t="s">
        <v>692</v>
      </c>
    </row>
    <row r="424" spans="1:2">
      <c r="A424" s="63"/>
      <c r="B424" s="6" t="s">
        <v>694</v>
      </c>
    </row>
    <row r="425" spans="1:2">
      <c r="A425" s="63"/>
      <c r="B425" s="6" t="s">
        <v>693</v>
      </c>
    </row>
    <row r="426" spans="1:2">
      <c r="A426" s="63">
        <v>44381.743217592499</v>
      </c>
      <c r="B426" s="6" t="s">
        <v>698</v>
      </c>
    </row>
    <row r="427" spans="1:2">
      <c r="A427" s="63"/>
      <c r="B427" s="6" t="s">
        <v>695</v>
      </c>
    </row>
    <row r="428" spans="1:2">
      <c r="A428" s="63"/>
      <c r="B428" s="6" t="s">
        <v>696</v>
      </c>
    </row>
    <row r="429" spans="1:2">
      <c r="A429" s="63">
        <v>44382.434702199098</v>
      </c>
      <c r="B429" s="6" t="s">
        <v>697</v>
      </c>
    </row>
    <row r="430" spans="1:2">
      <c r="A430" s="63"/>
      <c r="B430" s="6" t="s">
        <v>699</v>
      </c>
    </row>
    <row r="431" spans="1:2">
      <c r="A431" s="63"/>
      <c r="B431" s="6" t="s">
        <v>700</v>
      </c>
    </row>
    <row r="432" spans="1:2">
      <c r="A432" s="63"/>
      <c r="B432" s="6" t="s">
        <v>701</v>
      </c>
    </row>
    <row r="433" spans="1:2">
      <c r="A433" s="63"/>
      <c r="B433" s="6" t="s">
        <v>702</v>
      </c>
    </row>
    <row r="434" spans="1:2">
      <c r="A434" s="63">
        <v>44389.828451736103</v>
      </c>
      <c r="B434" s="6" t="s">
        <v>703</v>
      </c>
    </row>
    <row r="435" spans="1:2">
      <c r="A435" s="63"/>
      <c r="B435" s="6" t="s">
        <v>705</v>
      </c>
    </row>
    <row r="436" spans="1:2" ht="30">
      <c r="A436" s="63">
        <v>44390.399459953704</v>
      </c>
      <c r="B436" s="6" t="s">
        <v>710</v>
      </c>
    </row>
    <row r="437" spans="1:2">
      <c r="A437" s="63"/>
      <c r="B437" s="6" t="s">
        <v>706</v>
      </c>
    </row>
    <row r="438" spans="1:2">
      <c r="A438" s="63"/>
      <c r="B438" s="6" t="s">
        <v>707</v>
      </c>
    </row>
    <row r="439" spans="1:2">
      <c r="A439" s="63"/>
      <c r="B439" s="6" t="s">
        <v>709</v>
      </c>
    </row>
    <row r="440" spans="1:2">
      <c r="A440" s="63"/>
      <c r="B440" s="6" t="s">
        <v>708</v>
      </c>
    </row>
    <row r="441" spans="1:2">
      <c r="A441" s="63">
        <v>44391.441843865701</v>
      </c>
      <c r="B441" s="6" t="s">
        <v>711</v>
      </c>
    </row>
    <row r="442" spans="1:2">
      <c r="A442" s="63"/>
      <c r="B442" s="6" t="s">
        <v>714</v>
      </c>
    </row>
    <row r="443" spans="1:2">
      <c r="A443" s="63"/>
      <c r="B443" s="6" t="s">
        <v>715</v>
      </c>
    </row>
    <row r="444" spans="1:2">
      <c r="A444" s="63">
        <v>44392.6351945602</v>
      </c>
      <c r="B444" s="6" t="s">
        <v>716</v>
      </c>
    </row>
    <row r="445" spans="1:2">
      <c r="A445" s="63"/>
      <c r="B445" s="6" t="s">
        <v>717</v>
      </c>
    </row>
    <row r="446" spans="1:2">
      <c r="A446" s="63"/>
      <c r="B446" s="6" t="s">
        <v>718</v>
      </c>
    </row>
    <row r="447" spans="1:2">
      <c r="A447" s="63"/>
      <c r="B447" s="6" t="s">
        <v>719</v>
      </c>
    </row>
    <row r="448" spans="1:2">
      <c r="A448" s="63"/>
      <c r="B448" s="6" t="s">
        <v>720</v>
      </c>
    </row>
    <row r="449" spans="1:2">
      <c r="A449" s="63"/>
      <c r="B449" s="6" t="s">
        <v>721</v>
      </c>
    </row>
    <row r="450" spans="1:2">
      <c r="A450" s="63">
        <v>44393.596008449102</v>
      </c>
      <c r="B450" s="6" t="s">
        <v>724</v>
      </c>
    </row>
    <row r="451" spans="1:2" ht="30">
      <c r="A451" s="63"/>
      <c r="B451" s="6" t="s">
        <v>725</v>
      </c>
    </row>
    <row r="452" spans="1:2">
      <c r="A452" s="63"/>
      <c r="B452" s="6" t="s">
        <v>726</v>
      </c>
    </row>
    <row r="453" spans="1:2">
      <c r="A453" s="63">
        <v>44394.344260300903</v>
      </c>
      <c r="B453" s="6" t="s">
        <v>727</v>
      </c>
    </row>
    <row r="454" spans="1:2">
      <c r="A454" s="63"/>
      <c r="B454" s="6" t="s">
        <v>728</v>
      </c>
    </row>
    <row r="455" spans="1:2">
      <c r="A455" s="63"/>
      <c r="B455" s="6" t="s">
        <v>729</v>
      </c>
    </row>
    <row r="456" spans="1:2">
      <c r="A456" s="63"/>
      <c r="B456" s="6" t="s">
        <v>730</v>
      </c>
    </row>
    <row r="457" spans="1:2">
      <c r="A457" s="63"/>
      <c r="B457" s="6" t="s">
        <v>731</v>
      </c>
    </row>
    <row r="458" spans="1:2">
      <c r="A458" s="63"/>
      <c r="B458" s="6" t="s">
        <v>732</v>
      </c>
    </row>
    <row r="459" spans="1:2">
      <c r="A459" s="63">
        <v>44396.432169791697</v>
      </c>
      <c r="B459" s="6" t="s">
        <v>733</v>
      </c>
    </row>
    <row r="460" spans="1:2">
      <c r="A460" s="63"/>
      <c r="B460" s="6" t="s">
        <v>734</v>
      </c>
    </row>
    <row r="461" spans="1:2">
      <c r="A461" s="63"/>
      <c r="B461" s="6" t="s">
        <v>735</v>
      </c>
    </row>
    <row r="462" spans="1:2">
      <c r="A462" s="63"/>
      <c r="B462" s="6" t="s">
        <v>736</v>
      </c>
    </row>
    <row r="463" spans="1:2">
      <c r="A463" s="63"/>
      <c r="B463" s="6" t="s">
        <v>739</v>
      </c>
    </row>
    <row r="464" spans="1:2">
      <c r="A464" s="63"/>
      <c r="B464" s="6" t="s">
        <v>740</v>
      </c>
    </row>
    <row r="465" spans="1:2">
      <c r="A465" s="63"/>
      <c r="B465" s="6" t="s">
        <v>741</v>
      </c>
    </row>
    <row r="466" spans="1:2">
      <c r="A466" s="63"/>
      <c r="B466" s="6" t="s">
        <v>742</v>
      </c>
    </row>
    <row r="467" spans="1:2">
      <c r="A467" s="63">
        <v>44397.760985416702</v>
      </c>
      <c r="B467" s="6" t="s">
        <v>743</v>
      </c>
    </row>
    <row r="468" spans="1:2">
      <c r="A468" s="63"/>
      <c r="B468" s="6" t="s">
        <v>744</v>
      </c>
    </row>
    <row r="469" spans="1:2">
      <c r="A469" s="63"/>
      <c r="B469" s="6" t="s">
        <v>746</v>
      </c>
    </row>
    <row r="470" spans="1:2">
      <c r="A470" s="63"/>
      <c r="B470" s="6" t="s">
        <v>747</v>
      </c>
    </row>
    <row r="471" spans="1:2">
      <c r="A471" s="63"/>
      <c r="B471" s="6" t="s">
        <v>749</v>
      </c>
    </row>
    <row r="472" spans="1:2">
      <c r="A472" s="63"/>
      <c r="B472" s="6" t="s">
        <v>748</v>
      </c>
    </row>
    <row r="473" spans="1:2">
      <c r="A473" s="63"/>
      <c r="B473" s="6" t="s">
        <v>750</v>
      </c>
    </row>
    <row r="474" spans="1:2">
      <c r="A474" s="63"/>
      <c r="B474" s="6" t="s">
        <v>751</v>
      </c>
    </row>
    <row r="475" spans="1:2">
      <c r="A475" s="63"/>
      <c r="B475" s="6" t="s">
        <v>752</v>
      </c>
    </row>
    <row r="476" spans="1:2">
      <c r="A476" s="63"/>
      <c r="B476" s="6" t="s">
        <v>753</v>
      </c>
    </row>
    <row r="477" spans="1:2">
      <c r="A477" s="63"/>
      <c r="B477" s="6" t="s">
        <v>754</v>
      </c>
    </row>
    <row r="478" spans="1:2">
      <c r="A478" s="63"/>
      <c r="B478" s="6" t="s">
        <v>755</v>
      </c>
    </row>
    <row r="479" spans="1:2">
      <c r="A479" s="63"/>
      <c r="B479" s="6" t="s">
        <v>756</v>
      </c>
    </row>
    <row r="480" spans="1:2" ht="30">
      <c r="A480" s="63"/>
      <c r="B480" s="6" t="s">
        <v>757</v>
      </c>
    </row>
    <row r="481" spans="1:2">
      <c r="A481" s="63"/>
      <c r="B481" s="6" t="s">
        <v>758</v>
      </c>
    </row>
    <row r="482" spans="1:2">
      <c r="A482" s="63"/>
      <c r="B482" s="6" t="s">
        <v>759</v>
      </c>
    </row>
    <row r="483" spans="1:2">
      <c r="A483" s="63">
        <v>44400.683648495396</v>
      </c>
      <c r="B483" s="6" t="s">
        <v>760</v>
      </c>
    </row>
    <row r="484" spans="1:2">
      <c r="A484" s="63"/>
      <c r="B484" s="6" t="s">
        <v>761</v>
      </c>
    </row>
    <row r="485" spans="1:2">
      <c r="A485" s="63"/>
      <c r="B485" s="6" t="s">
        <v>762</v>
      </c>
    </row>
    <row r="486" spans="1:2">
      <c r="A486" s="63">
        <v>44402.489091782401</v>
      </c>
      <c r="B486" s="6" t="s">
        <v>764</v>
      </c>
    </row>
    <row r="487" spans="1:2">
      <c r="A487" s="63"/>
      <c r="B487" s="6" t="s">
        <v>766</v>
      </c>
    </row>
    <row r="488" spans="1:2">
      <c r="A488" s="63"/>
      <c r="B488" s="6" t="s">
        <v>768</v>
      </c>
    </row>
    <row r="489" spans="1:2">
      <c r="A489" s="63"/>
      <c r="B489" s="6" t="s">
        <v>769</v>
      </c>
    </row>
    <row r="490" spans="1:2">
      <c r="A490" s="63">
        <v>44403.537572337998</v>
      </c>
      <c r="B490" s="6" t="s">
        <v>770</v>
      </c>
    </row>
    <row r="491" spans="1:2">
      <c r="A491" s="63"/>
      <c r="B491" s="6" t="s">
        <v>771</v>
      </c>
    </row>
    <row r="492" spans="1:2">
      <c r="A492" s="63"/>
      <c r="B492" s="6" t="s">
        <v>774</v>
      </c>
    </row>
    <row r="493" spans="1:2">
      <c r="A493" s="63"/>
      <c r="B493" s="6" t="s">
        <v>772</v>
      </c>
    </row>
    <row r="494" spans="1:2">
      <c r="A494" s="63"/>
      <c r="B494" s="6" t="s">
        <v>773</v>
      </c>
    </row>
    <row r="495" spans="1:2">
      <c r="A495" s="63"/>
      <c r="B495" s="6" t="s">
        <v>775</v>
      </c>
    </row>
    <row r="496" spans="1:2">
      <c r="A496" s="63"/>
      <c r="B496" s="6" t="s">
        <v>777</v>
      </c>
    </row>
    <row r="497" spans="1:2">
      <c r="A497" s="63">
        <v>44406.638095601898</v>
      </c>
      <c r="B497" s="6" t="s">
        <v>778</v>
      </c>
    </row>
    <row r="498" spans="1:2">
      <c r="A498" s="63"/>
      <c r="B498" s="6" t="s">
        <v>779</v>
      </c>
    </row>
    <row r="499" spans="1:2">
      <c r="A499" s="63"/>
      <c r="B499" s="6" t="s">
        <v>780</v>
      </c>
    </row>
    <row r="500" spans="1:2">
      <c r="A500" s="63"/>
      <c r="B500" s="6" t="s">
        <v>781</v>
      </c>
    </row>
    <row r="501" spans="1:2">
      <c r="A501" s="63"/>
      <c r="B501" t="s">
        <v>782</v>
      </c>
    </row>
    <row r="502" spans="1:2">
      <c r="A502" s="63">
        <v>44408.754447337997</v>
      </c>
      <c r="B502" t="s">
        <v>783</v>
      </c>
    </row>
    <row r="503" spans="1:2">
      <c r="A503" s="63"/>
      <c r="B503" t="s">
        <v>784</v>
      </c>
    </row>
    <row r="504" spans="1:2">
      <c r="A504" s="63"/>
      <c r="B504" t="s">
        <v>785</v>
      </c>
    </row>
    <row r="505" spans="1:2">
      <c r="A505" s="63"/>
      <c r="B505" t="s">
        <v>786</v>
      </c>
    </row>
    <row r="506" spans="1:2">
      <c r="A506" s="63"/>
      <c r="B506" t="s">
        <v>787</v>
      </c>
    </row>
    <row r="507" spans="1:2">
      <c r="A507" s="63"/>
      <c r="B507" t="s">
        <v>788</v>
      </c>
    </row>
    <row r="508" spans="1:2">
      <c r="A508" s="63"/>
      <c r="B508" t="s">
        <v>789</v>
      </c>
    </row>
    <row r="509" spans="1:2">
      <c r="A509" s="63">
        <v>44411.598780671302</v>
      </c>
      <c r="B509" t="s">
        <v>790</v>
      </c>
    </row>
    <row r="510" spans="1:2">
      <c r="A510" s="63"/>
      <c r="B510" t="s">
        <v>791</v>
      </c>
    </row>
    <row r="511" spans="1:2">
      <c r="A511" s="63"/>
      <c r="B511" t="s">
        <v>792</v>
      </c>
    </row>
    <row r="512" spans="1:2">
      <c r="A512" s="63">
        <v>44412.306777199097</v>
      </c>
      <c r="B512" t="s">
        <v>794</v>
      </c>
    </row>
    <row r="513" spans="1:2">
      <c r="A513" s="63"/>
      <c r="B513" t="s">
        <v>795</v>
      </c>
    </row>
    <row r="514" spans="1:2">
      <c r="A514" s="63"/>
      <c r="B514" t="s">
        <v>796</v>
      </c>
    </row>
    <row r="515" spans="1:2">
      <c r="A515" s="63">
        <v>44414.485728240703</v>
      </c>
      <c r="B515" t="s">
        <v>797</v>
      </c>
    </row>
    <row r="516" spans="1:2">
      <c r="A516" s="63"/>
      <c r="B516" t="s">
        <v>806</v>
      </c>
    </row>
    <row r="517" spans="1:2">
      <c r="A517" s="63"/>
      <c r="B517" t="s">
        <v>798</v>
      </c>
    </row>
    <row r="518" spans="1:2">
      <c r="A518" s="63"/>
      <c r="B518" t="s">
        <v>799</v>
      </c>
    </row>
    <row r="519" spans="1:2">
      <c r="A519" s="63"/>
      <c r="B519" t="s">
        <v>801</v>
      </c>
    </row>
    <row r="520" spans="1:2">
      <c r="A520" s="63"/>
      <c r="B520" t="s">
        <v>802</v>
      </c>
    </row>
    <row r="521" spans="1:2">
      <c r="A521" s="63"/>
      <c r="B521" t="s">
        <v>803</v>
      </c>
    </row>
    <row r="522" spans="1:2">
      <c r="A522" s="63">
        <v>44415.399330208304</v>
      </c>
      <c r="B522" t="s">
        <v>807</v>
      </c>
    </row>
    <row r="523" spans="1:2">
      <c r="A523" s="63"/>
      <c r="B523" t="s">
        <v>808</v>
      </c>
    </row>
    <row r="524" spans="1:2">
      <c r="A524" s="63"/>
      <c r="B524" t="s">
        <v>809</v>
      </c>
    </row>
    <row r="525" spans="1:2">
      <c r="A525" s="63"/>
      <c r="B525" t="s">
        <v>810</v>
      </c>
    </row>
    <row r="526" spans="1:2">
      <c r="A526" s="63"/>
      <c r="B526" t="s">
        <v>811</v>
      </c>
    </row>
    <row r="527" spans="1:2">
      <c r="A527" s="63"/>
      <c r="B527" t="s">
        <v>812</v>
      </c>
    </row>
    <row r="528" spans="1:2">
      <c r="A528" s="63"/>
      <c r="B528" t="s">
        <v>813</v>
      </c>
    </row>
    <row r="529" spans="1:2">
      <c r="A529" s="63"/>
      <c r="B529" t="s">
        <v>815</v>
      </c>
    </row>
    <row r="530" spans="1:2">
      <c r="A530" s="63"/>
      <c r="B530" t="s">
        <v>816</v>
      </c>
    </row>
    <row r="531" spans="1:2">
      <c r="A531" s="63"/>
      <c r="B531" t="s">
        <v>817</v>
      </c>
    </row>
    <row r="532" spans="1:2">
      <c r="A532" s="63"/>
      <c r="B532" t="s">
        <v>818</v>
      </c>
    </row>
    <row r="533" spans="1:2">
      <c r="A533" s="63">
        <v>44417.196603588003</v>
      </c>
      <c r="B533" t="s">
        <v>819</v>
      </c>
    </row>
    <row r="534" spans="1:2">
      <c r="A534" s="63"/>
      <c r="B534" t="s">
        <v>820</v>
      </c>
    </row>
    <row r="535" spans="1:2">
      <c r="A535" s="63"/>
      <c r="B535" t="s">
        <v>821</v>
      </c>
    </row>
    <row r="536" spans="1:2">
      <c r="A536" s="63"/>
      <c r="B536" t="s">
        <v>822</v>
      </c>
    </row>
    <row r="537" spans="1:2">
      <c r="A537" s="63"/>
      <c r="B537" t="s">
        <v>823</v>
      </c>
    </row>
    <row r="538" spans="1:2">
      <c r="A538" s="63"/>
      <c r="B538" t="s">
        <v>831</v>
      </c>
    </row>
    <row r="539" spans="1:2">
      <c r="A539" s="63">
        <v>44578.832814120397</v>
      </c>
      <c r="B539" t="s">
        <v>839</v>
      </c>
    </row>
    <row r="540" spans="1:2">
      <c r="A540" s="63">
        <v>44585.5426770833</v>
      </c>
      <c r="B540" t="s">
        <v>886</v>
      </c>
    </row>
    <row r="541" spans="1:2">
      <c r="A541" s="63">
        <v>44586.280075000002</v>
      </c>
      <c r="B541" t="s">
        <v>890</v>
      </c>
    </row>
    <row r="542" spans="1:2">
      <c r="A542" s="63">
        <v>44586.656645023097</v>
      </c>
      <c r="B542" t="s">
        <v>894</v>
      </c>
    </row>
    <row r="543" spans="1:2">
      <c r="A543" s="63">
        <v>44587.275448726898</v>
      </c>
      <c r="B543" t="s">
        <v>912</v>
      </c>
    </row>
    <row r="544" spans="1:2">
      <c r="A544" s="63">
        <v>44587.795490625002</v>
      </c>
      <c r="B544" t="s">
        <v>914</v>
      </c>
    </row>
    <row r="545" spans="1:2">
      <c r="A545" s="63"/>
      <c r="B545" t="s">
        <v>915</v>
      </c>
    </row>
    <row r="546" spans="1:2">
      <c r="A546" s="63">
        <v>44588.788017708299</v>
      </c>
      <c r="B546" t="s">
        <v>941</v>
      </c>
    </row>
    <row r="547" spans="1:2">
      <c r="A547" s="63"/>
      <c r="B547" t="s">
        <v>954</v>
      </c>
    </row>
    <row r="548" spans="1:2">
      <c r="A548" s="63"/>
      <c r="B548" t="s">
        <v>953</v>
      </c>
    </row>
    <row r="549" spans="1:2">
      <c r="A549" s="63"/>
      <c r="B549" t="s">
        <v>987</v>
      </c>
    </row>
    <row r="550" spans="1:2">
      <c r="A550" s="63"/>
      <c r="B550" t="s">
        <v>988</v>
      </c>
    </row>
    <row r="551" spans="1:2">
      <c r="A551" s="63"/>
      <c r="B551" t="s">
        <v>990</v>
      </c>
    </row>
    <row r="552" spans="1:2">
      <c r="A552" s="63"/>
      <c r="B552" t="s">
        <v>991</v>
      </c>
    </row>
    <row r="553" spans="1:2">
      <c r="A553" s="63"/>
      <c r="B553" t="s">
        <v>992</v>
      </c>
    </row>
    <row r="554" spans="1:2">
      <c r="A554" s="63"/>
      <c r="B554" t="s">
        <v>993</v>
      </c>
    </row>
    <row r="555" spans="1:2">
      <c r="A555" s="63"/>
      <c r="B555" t="s">
        <v>994</v>
      </c>
    </row>
    <row r="556" spans="1:2">
      <c r="A556" s="63"/>
      <c r="B556" t="s">
        <v>997</v>
      </c>
    </row>
    <row r="557" spans="1:2">
      <c r="A557" s="63"/>
      <c r="B557" t="s">
        <v>1005</v>
      </c>
    </row>
    <row r="558" spans="1:2">
      <c r="A558" s="63"/>
      <c r="B558" t="s">
        <v>1006</v>
      </c>
    </row>
    <row r="559" spans="1:2">
      <c r="A559" s="63"/>
      <c r="B559" t="s">
        <v>1007</v>
      </c>
    </row>
    <row r="560" spans="1:2">
      <c r="A560" s="63"/>
      <c r="B560" t="s">
        <v>1015</v>
      </c>
    </row>
    <row r="561" spans="1:2">
      <c r="A561" s="63"/>
      <c r="B561" t="s">
        <v>1016</v>
      </c>
    </row>
    <row r="562" spans="1:2">
      <c r="A562" s="63"/>
      <c r="B562" t="s">
        <v>1017</v>
      </c>
    </row>
    <row r="563" spans="1:2">
      <c r="A563" s="63"/>
      <c r="B563" t="s">
        <v>1018</v>
      </c>
    </row>
    <row r="564" spans="1:2">
      <c r="A564" s="63"/>
      <c r="B564" t="s">
        <v>1021</v>
      </c>
    </row>
    <row r="565" spans="1:2">
      <c r="A565" s="63"/>
      <c r="B565" t="s">
        <v>1022</v>
      </c>
    </row>
    <row r="566" spans="1:2">
      <c r="A566" s="63">
        <v>44597.555416666597</v>
      </c>
      <c r="B566" t="s">
        <v>1025</v>
      </c>
    </row>
    <row r="567" spans="1:2">
      <c r="A567" s="63">
        <v>44602.7170197917</v>
      </c>
      <c r="B567" t="s">
        <v>1027</v>
      </c>
    </row>
    <row r="568" spans="1:2">
      <c r="A568" s="63"/>
      <c r="B568" t="s">
        <v>1028</v>
      </c>
    </row>
    <row r="569" spans="1:2">
      <c r="A569" s="63"/>
      <c r="B569" t="s">
        <v>1029</v>
      </c>
    </row>
    <row r="570" spans="1:2">
      <c r="A570" s="63"/>
      <c r="B570" t="s">
        <v>1030</v>
      </c>
    </row>
    <row r="571" spans="1:2">
      <c r="A571" s="63"/>
      <c r="B571" t="s">
        <v>1033</v>
      </c>
    </row>
    <row r="572" spans="1:2">
      <c r="A572" s="63"/>
      <c r="B572" t="s">
        <v>1034</v>
      </c>
    </row>
    <row r="573" spans="1:2">
      <c r="A573" s="63">
        <v>44614.404053935199</v>
      </c>
      <c r="B573" t="s">
        <v>1035</v>
      </c>
    </row>
    <row r="574" spans="1:2">
      <c r="A574" s="63"/>
      <c r="B574" t="s">
        <v>1036</v>
      </c>
    </row>
    <row r="575" spans="1:2">
      <c r="A575" s="63"/>
      <c r="B575" t="s">
        <v>1038</v>
      </c>
    </row>
    <row r="576" spans="1:2">
      <c r="A576" s="63"/>
      <c r="B576" t="s">
        <v>1039</v>
      </c>
    </row>
    <row r="577" spans="1:2">
      <c r="A577" s="63"/>
      <c r="B577" t="s">
        <v>1040</v>
      </c>
    </row>
    <row r="578" spans="1:2">
      <c r="A578" s="63"/>
      <c r="B578" t="s">
        <v>1042</v>
      </c>
    </row>
    <row r="579" spans="1:2">
      <c r="A579" s="63">
        <v>44615.590889930601</v>
      </c>
      <c r="B579" t="s">
        <v>1043</v>
      </c>
    </row>
    <row r="580" spans="1:2">
      <c r="A580" s="63">
        <v>44616.283217592601</v>
      </c>
      <c r="B580" t="s">
        <v>1045</v>
      </c>
    </row>
    <row r="581" spans="1:2">
      <c r="A581" s="63"/>
      <c r="B581" t="s">
        <v>1046</v>
      </c>
    </row>
    <row r="582" spans="1:2">
      <c r="A582" s="63"/>
      <c r="B582" t="s">
        <v>1047</v>
      </c>
    </row>
    <row r="583" spans="1:2">
      <c r="A583" s="63"/>
      <c r="B583" t="s">
        <v>1048</v>
      </c>
    </row>
    <row r="584" spans="1:2">
      <c r="A584" s="63">
        <v>44618.651001041697</v>
      </c>
      <c r="B584" t="s">
        <v>1049</v>
      </c>
    </row>
    <row r="585" spans="1:2">
      <c r="A585" s="63"/>
      <c r="B585" t="s">
        <v>1050</v>
      </c>
    </row>
    <row r="586" spans="1:2">
      <c r="A586" s="63">
        <v>44619.920509606498</v>
      </c>
      <c r="B586" t="s">
        <v>1051</v>
      </c>
    </row>
    <row r="587" spans="1:2">
      <c r="A587" s="63"/>
      <c r="B587" t="s">
        <v>1052</v>
      </c>
    </row>
    <row r="588" spans="1:2">
      <c r="A588" s="63"/>
      <c r="B588" t="s">
        <v>1054</v>
      </c>
    </row>
    <row r="589" spans="1:2">
      <c r="A589" s="63"/>
      <c r="B589" t="s">
        <v>1055</v>
      </c>
    </row>
    <row r="590" spans="1:2">
      <c r="A590" s="63"/>
      <c r="B590" t="s">
        <v>1056</v>
      </c>
    </row>
    <row r="591" spans="1:2">
      <c r="A591" s="63"/>
      <c r="B591" t="s">
        <v>1057</v>
      </c>
    </row>
    <row r="592" spans="1:2">
      <c r="A592" s="63"/>
      <c r="B592" t="s">
        <v>1059</v>
      </c>
    </row>
    <row r="593" spans="1:2">
      <c r="A593" s="63"/>
      <c r="B593" t="s">
        <v>1060</v>
      </c>
    </row>
    <row r="594" spans="1:2">
      <c r="A594" s="63"/>
      <c r="B594" t="s">
        <v>1061</v>
      </c>
    </row>
    <row r="595" spans="1:2">
      <c r="A595" s="63"/>
      <c r="B595" t="s">
        <v>1062</v>
      </c>
    </row>
    <row r="596" spans="1:2">
      <c r="A596" s="63"/>
      <c r="B596" t="s">
        <v>1063</v>
      </c>
    </row>
    <row r="597" spans="1:2">
      <c r="A597" s="63"/>
      <c r="B597" t="s">
        <v>1064</v>
      </c>
    </row>
    <row r="598" spans="1:2">
      <c r="A598" s="63"/>
      <c r="B598" t="s">
        <v>1066</v>
      </c>
    </row>
    <row r="599" spans="1:2">
      <c r="A599" s="63"/>
      <c r="B599" t="s">
        <v>1067</v>
      </c>
    </row>
    <row r="600" spans="1:2">
      <c r="A600" s="63">
        <v>44630.964798379602</v>
      </c>
      <c r="B600" t="s">
        <v>1071</v>
      </c>
    </row>
    <row r="601" spans="1:2">
      <c r="A601" s="63">
        <v>44633.425590161998</v>
      </c>
      <c r="B601" t="s">
        <v>1074</v>
      </c>
    </row>
    <row r="602" spans="1:2">
      <c r="A602" s="63"/>
      <c r="B602" t="s">
        <v>1072</v>
      </c>
    </row>
    <row r="603" spans="1:2">
      <c r="A603" s="63"/>
      <c r="B603" t="s">
        <v>1073</v>
      </c>
    </row>
    <row r="604" spans="1:2">
      <c r="A604" s="63"/>
      <c r="B604" t="s">
        <v>1075</v>
      </c>
    </row>
    <row r="605" spans="1:2">
      <c r="A605" s="63"/>
      <c r="B605" t="s">
        <v>1078</v>
      </c>
    </row>
    <row r="606" spans="1:2">
      <c r="A606" s="63"/>
      <c r="B606" t="s">
        <v>1081</v>
      </c>
    </row>
    <row r="607" spans="1:2">
      <c r="A607" s="63">
        <v>44637.781481134298</v>
      </c>
      <c r="B607" t="s">
        <v>1085</v>
      </c>
    </row>
    <row r="608" spans="1:2">
      <c r="A608" s="63">
        <v>44638.499925578697</v>
      </c>
      <c r="B608" t="s">
        <v>1101</v>
      </c>
    </row>
    <row r="609" spans="1:2">
      <c r="A609" s="63"/>
      <c r="B609" t="s">
        <v>1102</v>
      </c>
    </row>
    <row r="610" spans="1:2">
      <c r="A610" s="63"/>
      <c r="B610" t="s">
        <v>1103</v>
      </c>
    </row>
    <row r="611" spans="1:2">
      <c r="A611" s="63"/>
      <c r="B611" t="s">
        <v>1109</v>
      </c>
    </row>
    <row r="612" spans="1:2">
      <c r="A612" s="63"/>
      <c r="B612" t="s">
        <v>1106</v>
      </c>
    </row>
    <row r="613" spans="1:2">
      <c r="A613" s="63"/>
      <c r="B613" t="s">
        <v>1107</v>
      </c>
    </row>
    <row r="614" spans="1:2">
      <c r="A614" s="63"/>
      <c r="B614" t="s">
        <v>1108</v>
      </c>
    </row>
    <row r="615" spans="1:2">
      <c r="A615" s="63"/>
      <c r="B615" t="s">
        <v>1110</v>
      </c>
    </row>
    <row r="616" spans="1:2">
      <c r="A616" s="63"/>
      <c r="B616" t="s">
        <v>1111</v>
      </c>
    </row>
    <row r="617" spans="1:2">
      <c r="A617" s="63"/>
      <c r="B617" t="s">
        <v>1112</v>
      </c>
    </row>
    <row r="618" spans="1:2">
      <c r="A618" s="63"/>
      <c r="B618" t="s">
        <v>1120</v>
      </c>
    </row>
    <row r="619" spans="1:2">
      <c r="A619" s="63"/>
      <c r="B619" t="s">
        <v>1121</v>
      </c>
    </row>
    <row r="620" spans="1:2">
      <c r="A620" s="63">
        <v>44645.404101620399</v>
      </c>
      <c r="B620" t="s">
        <v>1133</v>
      </c>
    </row>
    <row r="621" spans="1:2">
      <c r="A621" s="63"/>
      <c r="B621" t="s">
        <v>1138</v>
      </c>
    </row>
    <row r="622" spans="1:2">
      <c r="A622" s="63"/>
      <c r="B622" t="s">
        <v>1139</v>
      </c>
    </row>
    <row r="623" spans="1:2">
      <c r="A623" s="63"/>
      <c r="B623" t="s">
        <v>1140</v>
      </c>
    </row>
    <row r="624" spans="1:2">
      <c r="A624" s="63">
        <v>44646.453155555602</v>
      </c>
      <c r="B624" t="s">
        <v>1147</v>
      </c>
    </row>
    <row r="625" spans="1:2">
      <c r="A625" s="63"/>
      <c r="B625" t="s">
        <v>1156</v>
      </c>
    </row>
    <row r="626" spans="1:2">
      <c r="A626" s="63">
        <v>44647.337539699103</v>
      </c>
      <c r="B626" t="s">
        <v>1157</v>
      </c>
    </row>
    <row r="627" spans="1:2">
      <c r="A627" s="63"/>
      <c r="B627" t="s">
        <v>1158</v>
      </c>
    </row>
    <row r="628" spans="1:2">
      <c r="A628" s="63"/>
      <c r="B628" t="s">
        <v>1159</v>
      </c>
    </row>
    <row r="629" spans="1:2">
      <c r="A629" s="63"/>
      <c r="B629" t="s">
        <v>1160</v>
      </c>
    </row>
    <row r="630" spans="1:2">
      <c r="A630" s="63"/>
      <c r="B630" t="s">
        <v>1170</v>
      </c>
    </row>
    <row r="631" spans="1:2">
      <c r="A631" s="63"/>
      <c r="B631" t="s">
        <v>1171</v>
      </c>
    </row>
    <row r="632" spans="1:2">
      <c r="A632" s="63"/>
      <c r="B632" t="s">
        <v>1174</v>
      </c>
    </row>
    <row r="633" spans="1:2">
      <c r="A633" s="63"/>
      <c r="B633" t="s">
        <v>1175</v>
      </c>
    </row>
    <row r="634" spans="1:2">
      <c r="A634" s="63"/>
      <c r="B634" t="s">
        <v>1177</v>
      </c>
    </row>
    <row r="635" spans="1:2">
      <c r="A635" s="63"/>
      <c r="B635" t="s">
        <v>1178</v>
      </c>
    </row>
    <row r="636" spans="1:2">
      <c r="A636" s="63"/>
      <c r="B636" t="s">
        <v>1179</v>
      </c>
    </row>
    <row r="637" spans="1:2">
      <c r="A637" s="63">
        <v>44648.420485648101</v>
      </c>
      <c r="B637" t="s">
        <v>1180</v>
      </c>
    </row>
    <row r="638" spans="1:2">
      <c r="A638" s="63"/>
      <c r="B638" t="s">
        <v>1181</v>
      </c>
    </row>
    <row r="639" spans="1:2">
      <c r="A639" s="63"/>
      <c r="B639" t="s">
        <v>1183</v>
      </c>
    </row>
    <row r="640" spans="1:2">
      <c r="A640" s="63"/>
      <c r="B640" t="s">
        <v>1184</v>
      </c>
    </row>
    <row r="641" spans="1:2">
      <c r="A641" s="63"/>
      <c r="B641" t="s">
        <v>1192</v>
      </c>
    </row>
    <row r="642" spans="1:2">
      <c r="A642" s="63">
        <v>44651.913386689797</v>
      </c>
      <c r="B642" t="s">
        <v>1190</v>
      </c>
    </row>
    <row r="643" spans="1:2">
      <c r="A643" s="63"/>
      <c r="B643" t="s">
        <v>1193</v>
      </c>
    </row>
    <row r="644" spans="1:2">
      <c r="A644" s="63"/>
      <c r="B644" t="s">
        <v>1194</v>
      </c>
    </row>
    <row r="645" spans="1:2">
      <c r="A645" s="63">
        <v>44655.703434490701</v>
      </c>
      <c r="B645" t="s">
        <v>1195</v>
      </c>
    </row>
    <row r="646" spans="1:2">
      <c r="A646" s="63">
        <v>44666.621734375003</v>
      </c>
      <c r="B646" t="s">
        <v>1197</v>
      </c>
    </row>
    <row r="647" spans="1:2">
      <c r="A647" s="63">
        <v>44682.384163773102</v>
      </c>
      <c r="B647" t="s">
        <v>1206</v>
      </c>
    </row>
    <row r="648" spans="1:2">
      <c r="A648" s="63">
        <v>44683.867431828701</v>
      </c>
      <c r="B648" t="s">
        <v>1210</v>
      </c>
    </row>
    <row r="649" spans="1:2">
      <c r="A649" s="63">
        <v>44686.339017129598</v>
      </c>
      <c r="B649" t="s">
        <v>1212</v>
      </c>
    </row>
    <row r="650" spans="1:2">
      <c r="A650" s="63"/>
      <c r="B650" t="s">
        <v>1213</v>
      </c>
    </row>
    <row r="651" spans="1:2">
      <c r="A651" s="63"/>
      <c r="B651" t="s">
        <v>1225</v>
      </c>
    </row>
    <row r="652" spans="1:2">
      <c r="A652" s="63">
        <v>44688.530631944399</v>
      </c>
      <c r="B652" t="s">
        <v>1229</v>
      </c>
    </row>
    <row r="653" spans="1:2">
      <c r="A653" s="63"/>
      <c r="B653" t="s">
        <v>1235</v>
      </c>
    </row>
    <row r="654" spans="1:2">
      <c r="A654" s="63"/>
      <c r="B654" t="s">
        <v>1236</v>
      </c>
    </row>
    <row r="655" spans="1:2">
      <c r="A655" s="63">
        <v>44695.293307175903</v>
      </c>
      <c r="B655" t="s">
        <v>1239</v>
      </c>
    </row>
    <row r="656" spans="1:2">
      <c r="A656" s="63"/>
      <c r="B656" t="s">
        <v>1240</v>
      </c>
    </row>
    <row r="657" spans="1:2">
      <c r="A657" s="63"/>
      <c r="B657" t="s">
        <v>1246</v>
      </c>
    </row>
    <row r="658" spans="1:2">
      <c r="A658" s="63"/>
      <c r="B658" t="s">
        <v>1247</v>
      </c>
    </row>
    <row r="659" spans="1:2">
      <c r="A659" s="63"/>
      <c r="B659" t="s">
        <v>1248</v>
      </c>
    </row>
    <row r="660" spans="1:2">
      <c r="A660" s="63"/>
      <c r="B660" t="s">
        <v>1250</v>
      </c>
    </row>
    <row r="661" spans="1:2">
      <c r="A661" s="63"/>
      <c r="B661" t="s">
        <v>1254</v>
      </c>
    </row>
    <row r="662" spans="1:2">
      <c r="A662" s="63"/>
      <c r="B662" t="s">
        <v>1255</v>
      </c>
    </row>
    <row r="663" spans="1:2">
      <c r="A663" s="63"/>
      <c r="B663" t="s">
        <v>1256</v>
      </c>
    </row>
    <row r="664" spans="1:2">
      <c r="A664" s="63"/>
      <c r="B664" t="s">
        <v>1257</v>
      </c>
    </row>
    <row r="665" spans="1:2">
      <c r="A665" s="63"/>
      <c r="B665" t="s">
        <v>1260</v>
      </c>
    </row>
    <row r="666" spans="1:2">
      <c r="A666" s="63"/>
      <c r="B666" t="s">
        <v>1262</v>
      </c>
    </row>
    <row r="667" spans="1:2">
      <c r="A667" s="63"/>
      <c r="B667" t="s">
        <v>1263</v>
      </c>
    </row>
    <row r="668" spans="1:2">
      <c r="A668" s="63"/>
      <c r="B668" t="s">
        <v>1268</v>
      </c>
    </row>
    <row r="669" spans="1:2">
      <c r="A669" s="63"/>
      <c r="B669" t="s">
        <v>1269</v>
      </c>
    </row>
    <row r="670" spans="1:2">
      <c r="A670" s="63"/>
      <c r="B670" t="s">
        <v>1271</v>
      </c>
    </row>
    <row r="671" spans="1:2">
      <c r="A671" s="63"/>
      <c r="B671" t="s">
        <v>1272</v>
      </c>
    </row>
    <row r="672" spans="1:2">
      <c r="A672" s="63"/>
      <c r="B672" t="s">
        <v>1281</v>
      </c>
    </row>
    <row r="673" spans="1:2">
      <c r="A673" s="63"/>
      <c r="B673" t="s">
        <v>1282</v>
      </c>
    </row>
    <row r="674" spans="1:2">
      <c r="A674" s="63"/>
      <c r="B674" t="s">
        <v>1287</v>
      </c>
    </row>
    <row r="675" spans="1:2">
      <c r="A675" s="63"/>
      <c r="B675" t="s">
        <v>1288</v>
      </c>
    </row>
    <row r="676" spans="1:2">
      <c r="A676" s="63"/>
      <c r="B676" t="s">
        <v>1290</v>
      </c>
    </row>
    <row r="677" spans="1:2">
      <c r="A677" s="63"/>
      <c r="B677" t="s">
        <v>1291</v>
      </c>
    </row>
    <row r="678" spans="1:2">
      <c r="A678" s="63"/>
      <c r="B678" t="s">
        <v>1292</v>
      </c>
    </row>
    <row r="679" spans="1:2">
      <c r="A679" s="63"/>
      <c r="B679" t="s">
        <v>1295</v>
      </c>
    </row>
    <row r="680" spans="1:2">
      <c r="A680" s="63"/>
      <c r="B680" t="s">
        <v>1293</v>
      </c>
    </row>
    <row r="681" spans="1:2">
      <c r="A681" s="63">
        <v>44702.3631739583</v>
      </c>
      <c r="B681" t="s">
        <v>1294</v>
      </c>
    </row>
    <row r="682" spans="1:2">
      <c r="A682" s="63"/>
      <c r="B682" t="s">
        <v>1296</v>
      </c>
    </row>
    <row r="683" spans="1:2">
      <c r="A683" s="63"/>
      <c r="B683" t="s">
        <v>1297</v>
      </c>
    </row>
    <row r="684" spans="1:2">
      <c r="A684" s="63"/>
      <c r="B684" t="s">
        <v>1298</v>
      </c>
    </row>
    <row r="685" spans="1:2">
      <c r="A685" s="63"/>
      <c r="B685" t="s">
        <v>1299</v>
      </c>
    </row>
    <row r="686" spans="1:2">
      <c r="A686" s="63"/>
      <c r="B686" t="s">
        <v>1300</v>
      </c>
    </row>
    <row r="687" spans="1:2">
      <c r="A687" s="63"/>
      <c r="B687" t="s">
        <v>1301</v>
      </c>
    </row>
    <row r="688" spans="1:2">
      <c r="A688" s="63"/>
      <c r="B688" t="s">
        <v>1302</v>
      </c>
    </row>
    <row r="689" spans="1:2">
      <c r="A689" s="63"/>
      <c r="B689" t="s">
        <v>1303</v>
      </c>
    </row>
    <row r="690" spans="1:2">
      <c r="A690" s="63">
        <v>44703.266848958301</v>
      </c>
      <c r="B690" t="s">
        <v>1305</v>
      </c>
    </row>
    <row r="691" spans="1:2">
      <c r="A691" s="63">
        <v>44703.624582291697</v>
      </c>
      <c r="B691" t="s">
        <v>1307</v>
      </c>
    </row>
    <row r="692" spans="1:2">
      <c r="A692" s="63"/>
      <c r="B692" t="s">
        <v>1308</v>
      </c>
    </row>
    <row r="693" spans="1:2">
      <c r="A693" s="63"/>
      <c r="B693" t="s">
        <v>1310</v>
      </c>
    </row>
    <row r="694" spans="1:2">
      <c r="A694" s="63">
        <v>44718.459594213004</v>
      </c>
      <c r="B694" t="s">
        <v>1311</v>
      </c>
    </row>
    <row r="695" spans="1:2">
      <c r="A695" s="63"/>
      <c r="B695" t="s">
        <v>1312</v>
      </c>
    </row>
    <row r="696" spans="1:2">
      <c r="A696" s="63"/>
      <c r="B696" t="s">
        <v>1313</v>
      </c>
    </row>
    <row r="697" spans="1:2">
      <c r="A697" s="63"/>
      <c r="B697" t="s">
        <v>1314</v>
      </c>
    </row>
    <row r="698" spans="1:2">
      <c r="A698" s="63"/>
      <c r="B698" t="s">
        <v>1315</v>
      </c>
    </row>
    <row r="699" spans="1:2">
      <c r="A699" s="63"/>
      <c r="B699" t="s">
        <v>1317</v>
      </c>
    </row>
    <row r="700" spans="1:2">
      <c r="A700" s="63"/>
      <c r="B700" t="s">
        <v>1318</v>
      </c>
    </row>
    <row r="701" spans="1:2">
      <c r="A701" s="63"/>
      <c r="B701" t="s">
        <v>1327</v>
      </c>
    </row>
    <row r="702" spans="1:2">
      <c r="A702" s="63"/>
      <c r="B702" t="s">
        <v>1332</v>
      </c>
    </row>
    <row r="703" spans="1:2">
      <c r="A703" s="63">
        <v>44722.264768055597</v>
      </c>
      <c r="B703" t="s">
        <v>1338</v>
      </c>
    </row>
    <row r="704" spans="1:2">
      <c r="A704" s="63"/>
      <c r="B704" t="s">
        <v>1339</v>
      </c>
    </row>
    <row r="705" spans="1:2">
      <c r="A705" s="63">
        <v>44723.265874421297</v>
      </c>
      <c r="B705" t="s">
        <v>1340</v>
      </c>
    </row>
    <row r="706" spans="1:2">
      <c r="A706" s="63"/>
      <c r="B706" t="s">
        <v>1356</v>
      </c>
    </row>
    <row r="707" spans="1:2">
      <c r="A707" s="63"/>
      <c r="B707" t="s">
        <v>1357</v>
      </c>
    </row>
    <row r="708" spans="1:2">
      <c r="A708" s="63"/>
      <c r="B708" t="s">
        <v>1359</v>
      </c>
    </row>
    <row r="709" spans="1:2">
      <c r="A709" s="63"/>
      <c r="B709" t="s">
        <v>1361</v>
      </c>
    </row>
    <row r="710" spans="1:2">
      <c r="A710" s="63"/>
      <c r="B710" t="s">
        <v>1362</v>
      </c>
    </row>
    <row r="711" spans="1:2">
      <c r="A711" s="63"/>
      <c r="B711" t="s">
        <v>1363</v>
      </c>
    </row>
    <row r="712" spans="1:2">
      <c r="A712" s="63"/>
      <c r="B712" t="s">
        <v>1364</v>
      </c>
    </row>
    <row r="713" spans="1:2">
      <c r="A713" s="63"/>
      <c r="B713" t="s">
        <v>1365</v>
      </c>
    </row>
    <row r="714" spans="1:2">
      <c r="A714" s="63"/>
      <c r="B714" t="s">
        <v>1367</v>
      </c>
    </row>
    <row r="715" spans="1:2">
      <c r="A715" s="63"/>
      <c r="B715" t="s">
        <v>1369</v>
      </c>
    </row>
    <row r="716" spans="1:2">
      <c r="A716" s="63"/>
      <c r="B716" t="s">
        <v>1370</v>
      </c>
    </row>
    <row r="717" spans="1:2">
      <c r="A717" s="63"/>
      <c r="B717" t="s">
        <v>1371</v>
      </c>
    </row>
    <row r="718" spans="1:2">
      <c r="A718" s="63"/>
      <c r="B718" t="s">
        <v>1374</v>
      </c>
    </row>
    <row r="719" spans="1:2">
      <c r="A719" s="63"/>
      <c r="B719" t="s">
        <v>1378</v>
      </c>
    </row>
    <row r="720" spans="1:2">
      <c r="A720" s="63">
        <v>44734.428667013897</v>
      </c>
      <c r="B720" t="s">
        <v>1379</v>
      </c>
    </row>
    <row r="721" spans="1:2">
      <c r="A721" s="63"/>
      <c r="B721" t="s">
        <v>1380</v>
      </c>
    </row>
    <row r="722" spans="1:2">
      <c r="A722" s="63"/>
      <c r="B722" t="s">
        <v>1381</v>
      </c>
    </row>
    <row r="723" spans="1:2">
      <c r="A723" s="63"/>
      <c r="B723" t="s">
        <v>1383</v>
      </c>
    </row>
    <row r="724" spans="1:2">
      <c r="A724" s="63"/>
      <c r="B724" t="s">
        <v>1384</v>
      </c>
    </row>
    <row r="725" spans="1:2">
      <c r="A725" s="63"/>
      <c r="B725" t="s">
        <v>1385</v>
      </c>
    </row>
    <row r="726" spans="1:2">
      <c r="A726" s="63"/>
      <c r="B726" t="s">
        <v>1386</v>
      </c>
    </row>
    <row r="727" spans="1:2">
      <c r="A727" s="63"/>
      <c r="B727" t="s">
        <v>1387</v>
      </c>
    </row>
    <row r="728" spans="1:2">
      <c r="A728" s="63"/>
      <c r="B728" t="s">
        <v>1390</v>
      </c>
    </row>
    <row r="729" spans="1:2">
      <c r="A729" s="63"/>
      <c r="B729" t="s">
        <v>1392</v>
      </c>
    </row>
    <row r="730" spans="1:2">
      <c r="A730" s="63"/>
      <c r="B730" t="s">
        <v>1399</v>
      </c>
    </row>
    <row r="731" spans="1:2">
      <c r="A731" s="63"/>
      <c r="B731" t="s">
        <v>1428</v>
      </c>
    </row>
    <row r="732" spans="1:2">
      <c r="A732" s="63"/>
      <c r="B732" t="s">
        <v>1429</v>
      </c>
    </row>
    <row r="733" spans="1:2">
      <c r="A733" s="63"/>
      <c r="B733" t="s">
        <v>1430</v>
      </c>
    </row>
    <row r="734" spans="1:2">
      <c r="A734" s="63"/>
      <c r="B734" t="s">
        <v>1431</v>
      </c>
    </row>
    <row r="735" spans="1:2">
      <c r="A735" s="63"/>
      <c r="B735" t="s">
        <v>1432</v>
      </c>
    </row>
    <row r="736" spans="1:2">
      <c r="A736" s="63"/>
      <c r="B736" t="s">
        <v>1433</v>
      </c>
    </row>
    <row r="737" spans="1:2">
      <c r="A737" s="63"/>
      <c r="B737" t="s">
        <v>1449</v>
      </c>
    </row>
    <row r="738" spans="1:2">
      <c r="A738" s="63"/>
      <c r="B738" t="s">
        <v>1435</v>
      </c>
    </row>
    <row r="739" spans="1:2">
      <c r="A739" s="63"/>
      <c r="B739" t="s">
        <v>1436</v>
      </c>
    </row>
    <row r="740" spans="1:2">
      <c r="A740" s="63"/>
      <c r="B740" t="s">
        <v>1441</v>
      </c>
    </row>
    <row r="741" spans="1:2">
      <c r="A741" s="63" t="s">
        <v>899</v>
      </c>
      <c r="B741" t="s">
        <v>1447</v>
      </c>
    </row>
    <row r="742" spans="1:2">
      <c r="A742" s="63">
        <v>44767.223640393502</v>
      </c>
      <c r="B742" t="s">
        <v>1448</v>
      </c>
    </row>
    <row r="743" spans="1:2">
      <c r="A743" s="63"/>
      <c r="B743" t="s">
        <v>1450</v>
      </c>
    </row>
    <row r="744" spans="1:2">
      <c r="A744" s="63">
        <v>44770.517847453702</v>
      </c>
      <c r="B744" t="s">
        <v>1451</v>
      </c>
    </row>
    <row r="745" spans="1:2">
      <c r="A745" s="63"/>
      <c r="B745" t="s">
        <v>1452</v>
      </c>
    </row>
    <row r="746" spans="1:2">
      <c r="A746" s="63"/>
      <c r="B746" t="s">
        <v>1453</v>
      </c>
    </row>
    <row r="747" spans="1:2">
      <c r="A747" s="63">
        <v>44823.350017129596</v>
      </c>
      <c r="B747" t="s">
        <v>1455</v>
      </c>
    </row>
    <row r="748" spans="1:2">
      <c r="A748" s="63"/>
      <c r="B748" t="s">
        <v>1456</v>
      </c>
    </row>
    <row r="749" spans="1:2">
      <c r="A749" s="63"/>
      <c r="B749" t="s">
        <v>1537</v>
      </c>
    </row>
    <row r="750" spans="1:2">
      <c r="A750" s="63"/>
      <c r="B750" t="s">
        <v>1538</v>
      </c>
    </row>
    <row r="751" spans="1:2">
      <c r="A751" s="63"/>
      <c r="B751" t="s">
        <v>1502</v>
      </c>
    </row>
    <row r="752" spans="1:2">
      <c r="A752" s="63"/>
      <c r="B752" t="s">
        <v>1527</v>
      </c>
    </row>
    <row r="753" spans="1:2">
      <c r="A753" s="63">
        <v>44831.614648842602</v>
      </c>
      <c r="B753" t="s">
        <v>1530</v>
      </c>
    </row>
    <row r="754" spans="1:2">
      <c r="A754" s="63"/>
      <c r="B754" t="s">
        <v>1536</v>
      </c>
    </row>
    <row r="755" spans="1:2">
      <c r="A755" s="63"/>
      <c r="B755" t="s">
        <v>1535</v>
      </c>
    </row>
    <row r="756" spans="1:2">
      <c r="A756" s="63"/>
      <c r="B756" t="s">
        <v>1539</v>
      </c>
    </row>
    <row r="757" spans="1:2">
      <c r="A757" s="63"/>
      <c r="B757" t="s">
        <v>1540</v>
      </c>
    </row>
    <row r="758" spans="1:2">
      <c r="A758" s="63"/>
      <c r="B758" t="s">
        <v>1541</v>
      </c>
    </row>
    <row r="759" spans="1:2">
      <c r="A759" s="63"/>
      <c r="B759" t="s">
        <v>1542</v>
      </c>
    </row>
    <row r="760" spans="1:2">
      <c r="A760" s="63">
        <v>44833.2881142361</v>
      </c>
      <c r="B760" t="s">
        <v>1545</v>
      </c>
    </row>
    <row r="761" spans="1:2">
      <c r="A761" s="63"/>
      <c r="B761" t="s">
        <v>1554</v>
      </c>
    </row>
    <row r="762" spans="1:2">
      <c r="A762" s="63"/>
      <c r="B762" t="s">
        <v>1555</v>
      </c>
    </row>
    <row r="763" spans="1:2">
      <c r="A763" s="63"/>
      <c r="B763" t="s">
        <v>1556</v>
      </c>
    </row>
    <row r="764" spans="1:2">
      <c r="A764" s="63"/>
      <c r="B764" t="s">
        <v>1557</v>
      </c>
    </row>
    <row r="765" spans="1:2">
      <c r="A765" s="63">
        <v>44834.928558796302</v>
      </c>
      <c r="B765" t="s">
        <v>1558</v>
      </c>
    </row>
    <row r="766" spans="1:2">
      <c r="A766" s="63"/>
      <c r="B766" t="s">
        <v>1559</v>
      </c>
    </row>
    <row r="767" spans="1:2">
      <c r="A767" s="63"/>
      <c r="B767" t="s">
        <v>1560</v>
      </c>
    </row>
    <row r="768" spans="1:2">
      <c r="A768" s="63"/>
      <c r="B768" t="s">
        <v>1561</v>
      </c>
    </row>
    <row r="769" spans="1:2">
      <c r="A769" s="63">
        <v>44836.551035995399</v>
      </c>
      <c r="B769" t="s">
        <v>1562</v>
      </c>
    </row>
    <row r="770" spans="1:2">
      <c r="A770" s="63">
        <v>44838.535451504598</v>
      </c>
      <c r="B770" t="s">
        <v>1563</v>
      </c>
    </row>
    <row r="771" spans="1:2">
      <c r="A771" s="63"/>
      <c r="B771" t="s">
        <v>1564</v>
      </c>
    </row>
    <row r="772" spans="1:2">
      <c r="A772" s="63"/>
      <c r="B772" t="s">
        <v>1577</v>
      </c>
    </row>
    <row r="773" spans="1:2">
      <c r="A773" s="63"/>
      <c r="B773" t="s">
        <v>1570</v>
      </c>
    </row>
    <row r="774" spans="1:2">
      <c r="A774" s="63"/>
      <c r="B774" t="s">
        <v>1571</v>
      </c>
    </row>
    <row r="775" spans="1:2">
      <c r="A775" s="63">
        <f ca="1">NOW()</f>
        <v>45090.933478472223</v>
      </c>
      <c r="B775" t="s">
        <v>1573</v>
      </c>
    </row>
    <row r="776" spans="1:2">
      <c r="A776" s="63"/>
      <c r="B776" t="s">
        <v>1574</v>
      </c>
    </row>
    <row r="777" spans="1:2">
      <c r="A777" s="63"/>
      <c r="B777" t="s">
        <v>1575</v>
      </c>
    </row>
    <row r="778" spans="1:2">
      <c r="A778" s="63"/>
      <c r="B778" t="s">
        <v>1576</v>
      </c>
    </row>
    <row r="779" spans="1:2">
      <c r="A779" s="63">
        <v>44840.297718634298</v>
      </c>
      <c r="B779" t="s">
        <v>1578</v>
      </c>
    </row>
    <row r="780" spans="1:2">
      <c r="A780" s="63"/>
      <c r="B780" t="s">
        <v>1581</v>
      </c>
    </row>
    <row r="781" spans="1:2">
      <c r="A781" s="63"/>
      <c r="B781" t="s">
        <v>1582</v>
      </c>
    </row>
    <row r="782" spans="1:2">
      <c r="A782" s="63">
        <v>44841.721172800899</v>
      </c>
      <c r="B782" t="s">
        <v>1583</v>
      </c>
    </row>
    <row r="783" spans="1:2">
      <c r="A783" s="63">
        <f ca="1">NOW()</f>
        <v>45090.933478472223</v>
      </c>
      <c r="B783" t="s">
        <v>1584</v>
      </c>
    </row>
    <row r="784" spans="1:2">
      <c r="A784" s="63"/>
      <c r="B784" t="s">
        <v>1585</v>
      </c>
    </row>
    <row r="785" spans="1:2">
      <c r="A785" s="63"/>
      <c r="B785" t="s">
        <v>1587</v>
      </c>
    </row>
    <row r="786" spans="1:2">
      <c r="A786" s="63">
        <v>44844.5121202546</v>
      </c>
      <c r="B786" t="s">
        <v>1586</v>
      </c>
    </row>
    <row r="787" spans="1:2">
      <c r="A787" s="63"/>
      <c r="B787" t="s">
        <v>1588</v>
      </c>
    </row>
    <row r="788" spans="1:2">
      <c r="A788" s="63"/>
      <c r="B788" t="s">
        <v>1590</v>
      </c>
    </row>
    <row r="789" spans="1:2">
      <c r="A789" s="63">
        <v>44844.813755092597</v>
      </c>
      <c r="B789" t="s">
        <v>1591</v>
      </c>
    </row>
    <row r="790" spans="1:2">
      <c r="A790" s="63">
        <v>44874.625613541699</v>
      </c>
      <c r="B790" t="s">
        <v>1592</v>
      </c>
    </row>
    <row r="791" spans="1:2">
      <c r="A791" s="63">
        <v>44886.6467738426</v>
      </c>
      <c r="B791" t="s">
        <v>1598</v>
      </c>
    </row>
    <row r="792" spans="1:2">
      <c r="A792" s="63">
        <v>44888.808182870373</v>
      </c>
      <c r="B792" t="s">
        <v>1607</v>
      </c>
    </row>
    <row r="793" spans="1:2">
      <c r="A793" s="63"/>
      <c r="B793" t="s">
        <v>1608</v>
      </c>
    </row>
    <row r="794" spans="1:2">
      <c r="A794" s="63">
        <v>44891.8080976852</v>
      </c>
      <c r="B794" t="s">
        <v>1616</v>
      </c>
    </row>
    <row r="795" spans="1:2">
      <c r="A795" s="63"/>
      <c r="B795" t="s">
        <v>1617</v>
      </c>
    </row>
    <row r="796" spans="1:2">
      <c r="A796" s="63"/>
      <c r="B796" t="s">
        <v>1618</v>
      </c>
    </row>
    <row r="797" spans="1:2">
      <c r="A797" s="63">
        <v>44999.702546990702</v>
      </c>
      <c r="B797" t="s">
        <v>1622</v>
      </c>
    </row>
    <row r="798" spans="1:2">
      <c r="A798" s="63">
        <v>45010.453414236101</v>
      </c>
      <c r="B798" t="s">
        <v>1626</v>
      </c>
    </row>
    <row r="799" spans="1:2">
      <c r="A799" s="63">
        <v>45069.737421180602</v>
      </c>
      <c r="B799" t="s">
        <v>1629</v>
      </c>
    </row>
    <row r="800" spans="1:2">
      <c r="A800" s="63">
        <v>45071.392263078698</v>
      </c>
      <c r="B800" t="s">
        <v>1650</v>
      </c>
    </row>
    <row r="801" spans="1:2">
      <c r="A801" s="63"/>
      <c r="B801" t="s">
        <v>1673</v>
      </c>
    </row>
    <row r="802" spans="1:2">
      <c r="A802" s="63"/>
      <c r="B802" t="s">
        <v>1701</v>
      </c>
    </row>
    <row r="803" spans="1:2">
      <c r="A803" s="63">
        <v>45072.921801273202</v>
      </c>
      <c r="B803" t="s">
        <v>1700</v>
      </c>
    </row>
    <row r="804" spans="1:2">
      <c r="A804" s="63">
        <v>45073.275755208299</v>
      </c>
      <c r="B804" t="s">
        <v>1702</v>
      </c>
    </row>
    <row r="805" spans="1:2">
      <c r="A805" s="63"/>
      <c r="B805" t="s">
        <v>1704</v>
      </c>
    </row>
    <row r="806" spans="1:2">
      <c r="A806" s="63"/>
      <c r="B806" t="s">
        <v>1720</v>
      </c>
    </row>
    <row r="807" spans="1:2">
      <c r="A807" s="63"/>
      <c r="B807" t="s">
        <v>1751</v>
      </c>
    </row>
    <row r="808" spans="1:2">
      <c r="A808" s="63"/>
      <c r="B808" t="s">
        <v>1754</v>
      </c>
    </row>
    <row r="809" spans="1:2">
      <c r="A809" s="63"/>
      <c r="B809" t="s">
        <v>1759</v>
      </c>
    </row>
    <row r="810" spans="1:2">
      <c r="A810" s="63"/>
      <c r="B810" t="s">
        <v>1760</v>
      </c>
    </row>
    <row r="811" spans="1:2">
      <c r="A811" s="63"/>
    </row>
    <row r="812" spans="1:2">
      <c r="A812" s="63"/>
    </row>
    <row r="813" spans="1:2">
      <c r="A813" s="63"/>
    </row>
    <row r="814" spans="1:2">
      <c r="A814" s="63"/>
    </row>
    <row r="815" spans="1:2">
      <c r="A815" s="63"/>
    </row>
    <row r="816" spans="1:2">
      <c r="A816" s="63"/>
    </row>
    <row r="817" spans="1:1">
      <c r="A817" s="63"/>
    </row>
    <row r="818" spans="1:1">
      <c r="A818" s="63"/>
    </row>
    <row r="819" spans="1:1">
      <c r="A819" s="63"/>
    </row>
    <row r="820" spans="1:1">
      <c r="A820" s="63"/>
    </row>
    <row r="821" spans="1:1">
      <c r="A821" s="63"/>
    </row>
    <row r="822" spans="1:1">
      <c r="A822" s="63"/>
    </row>
    <row r="823" spans="1:1">
      <c r="A823" s="63"/>
    </row>
    <row r="824" spans="1:1">
      <c r="A824" s="63"/>
    </row>
    <row r="825" spans="1:1">
      <c r="A825" s="63"/>
    </row>
    <row r="826" spans="1:1">
      <c r="A826" s="63"/>
    </row>
    <row r="827" spans="1:1">
      <c r="A827" s="63"/>
    </row>
    <row r="828" spans="1:1">
      <c r="A828" s="63"/>
    </row>
    <row r="829" spans="1:1">
      <c r="A829" s="63"/>
    </row>
    <row r="830" spans="1:1">
      <c r="A830" s="63"/>
    </row>
    <row r="831" spans="1:1">
      <c r="A831" s="63"/>
    </row>
    <row r="832" spans="1:1">
      <c r="A832" s="63"/>
    </row>
    <row r="833" spans="1:1">
      <c r="A833" s="63"/>
    </row>
    <row r="834" spans="1:1">
      <c r="A834" s="63"/>
    </row>
    <row r="835" spans="1:1">
      <c r="A835" s="63"/>
    </row>
    <row r="836" spans="1:1">
      <c r="A836" s="63"/>
    </row>
    <row r="837" spans="1:1">
      <c r="A837" s="63"/>
    </row>
    <row r="838" spans="1:1">
      <c r="A838" s="63"/>
    </row>
    <row r="839" spans="1:1">
      <c r="A839" s="63"/>
    </row>
    <row r="840" spans="1:1">
      <c r="A840" s="63"/>
    </row>
    <row r="841" spans="1:1">
      <c r="A841" s="63"/>
    </row>
    <row r="842" spans="1:1">
      <c r="A842" s="63"/>
    </row>
    <row r="843" spans="1:1">
      <c r="A843" s="63"/>
    </row>
    <row r="844" spans="1:1">
      <c r="A844" s="63"/>
    </row>
    <row r="845" spans="1:1">
      <c r="A845" s="63"/>
    </row>
    <row r="846" spans="1:1">
      <c r="A846" s="63"/>
    </row>
    <row r="847" spans="1:1">
      <c r="A847" s="63"/>
    </row>
    <row r="848" spans="1:1">
      <c r="A848" s="63"/>
    </row>
    <row r="849" spans="1:1">
      <c r="A849" s="63"/>
    </row>
    <row r="850" spans="1:1">
      <c r="A850" s="63"/>
    </row>
    <row r="851" spans="1:1">
      <c r="A851" s="63"/>
    </row>
    <row r="852" spans="1:1">
      <c r="A852" s="63"/>
    </row>
    <row r="853" spans="1:1">
      <c r="A853" s="63"/>
    </row>
    <row r="854" spans="1:1">
      <c r="A854" s="63"/>
    </row>
    <row r="855" spans="1:1">
      <c r="A855" s="63"/>
    </row>
    <row r="856" spans="1:1">
      <c r="A856" s="63"/>
    </row>
    <row r="857" spans="1:1">
      <c r="A857" s="63"/>
    </row>
    <row r="858" spans="1:1">
      <c r="A858" s="63"/>
    </row>
    <row r="859" spans="1:1">
      <c r="A859" s="63"/>
    </row>
    <row r="860" spans="1:1">
      <c r="A860" s="63"/>
    </row>
    <row r="861" spans="1:1">
      <c r="A861" s="63"/>
    </row>
    <row r="862" spans="1:1">
      <c r="A862" s="63"/>
    </row>
    <row r="863" spans="1:1">
      <c r="A863" s="63"/>
    </row>
    <row r="864" spans="1:1">
      <c r="A864" s="63"/>
    </row>
    <row r="865" spans="1:1">
      <c r="A865" s="63"/>
    </row>
    <row r="866" spans="1:1">
      <c r="A866" s="63"/>
    </row>
    <row r="867" spans="1:1">
      <c r="A867" s="63"/>
    </row>
    <row r="868" spans="1:1">
      <c r="A868" s="63"/>
    </row>
    <row r="869" spans="1:1">
      <c r="A869" s="63"/>
    </row>
    <row r="870" spans="1:1">
      <c r="A870" s="63"/>
    </row>
    <row r="871" spans="1:1">
      <c r="A871" s="63"/>
    </row>
    <row r="872" spans="1:1">
      <c r="A872" s="63"/>
    </row>
    <row r="873" spans="1:1">
      <c r="A873" s="63"/>
    </row>
    <row r="874" spans="1:1">
      <c r="A874" s="63"/>
    </row>
    <row r="875" spans="1:1">
      <c r="A875" s="63"/>
    </row>
    <row r="876" spans="1:1">
      <c r="A876" s="63"/>
    </row>
    <row r="877" spans="1:1">
      <c r="A877" s="63"/>
    </row>
    <row r="878" spans="1:1">
      <c r="A878" s="63"/>
    </row>
    <row r="879" spans="1:1">
      <c r="A879" s="63"/>
    </row>
    <row r="880" spans="1:1">
      <c r="A880" s="63"/>
    </row>
    <row r="881" spans="1:1">
      <c r="A881" s="63"/>
    </row>
    <row r="882" spans="1:1">
      <c r="A882" s="63"/>
    </row>
    <row r="883" spans="1:1">
      <c r="A883" s="63"/>
    </row>
    <row r="884" spans="1:1">
      <c r="A884" s="63"/>
    </row>
    <row r="885" spans="1:1">
      <c r="A885" s="63"/>
    </row>
    <row r="886" spans="1:1">
      <c r="A886" s="63"/>
    </row>
    <row r="887" spans="1:1">
      <c r="A887" s="63"/>
    </row>
    <row r="888" spans="1:1">
      <c r="A888" s="63"/>
    </row>
    <row r="889" spans="1:1">
      <c r="A889" s="63"/>
    </row>
    <row r="890" spans="1:1">
      <c r="A890" s="63"/>
    </row>
    <row r="891" spans="1:1">
      <c r="A891" s="63"/>
    </row>
    <row r="892" spans="1:1">
      <c r="A892" s="63"/>
    </row>
    <row r="893" spans="1:1">
      <c r="A893" s="63"/>
    </row>
    <row r="894" spans="1:1">
      <c r="A894" s="63"/>
    </row>
    <row r="895" spans="1:1">
      <c r="A895" s="63"/>
    </row>
    <row r="896" spans="1:1">
      <c r="A896" s="63"/>
    </row>
    <row r="897" spans="1:1">
      <c r="A897" s="63"/>
    </row>
    <row r="898" spans="1:1">
      <c r="A898" s="63"/>
    </row>
    <row r="899" spans="1:1">
      <c r="A899" s="63"/>
    </row>
    <row r="900" spans="1:1">
      <c r="A900" s="63"/>
    </row>
    <row r="901" spans="1:1">
      <c r="A901" s="63"/>
    </row>
    <row r="902" spans="1:1">
      <c r="A902" s="63"/>
    </row>
    <row r="903" spans="1:1">
      <c r="A903" s="63"/>
    </row>
    <row r="904" spans="1:1">
      <c r="A904" s="63"/>
    </row>
    <row r="905" spans="1:1">
      <c r="A905" s="63"/>
    </row>
    <row r="906" spans="1:1">
      <c r="A906" s="63"/>
    </row>
    <row r="907" spans="1:1">
      <c r="A907" s="63"/>
    </row>
    <row r="908" spans="1:1">
      <c r="A908" s="63"/>
    </row>
    <row r="909" spans="1:1">
      <c r="A909" s="63"/>
    </row>
    <row r="910" spans="1:1">
      <c r="A910" s="63"/>
    </row>
    <row r="911" spans="1:1">
      <c r="A911" s="63"/>
    </row>
    <row r="912" spans="1:1">
      <c r="A912" s="63"/>
    </row>
    <row r="913" spans="1:1">
      <c r="A913" s="63"/>
    </row>
    <row r="914" spans="1:1">
      <c r="A914" s="63"/>
    </row>
    <row r="915" spans="1:1">
      <c r="A915" s="63"/>
    </row>
    <row r="916" spans="1:1">
      <c r="A916" s="63"/>
    </row>
    <row r="917" spans="1:1">
      <c r="A917" s="63"/>
    </row>
    <row r="918" spans="1:1">
      <c r="A918" s="63"/>
    </row>
    <row r="919" spans="1:1">
      <c r="A919" s="63"/>
    </row>
    <row r="920" spans="1:1">
      <c r="A920" s="63"/>
    </row>
    <row r="921" spans="1:1">
      <c r="A921" s="63"/>
    </row>
    <row r="922" spans="1:1">
      <c r="A922" s="63"/>
    </row>
    <row r="923" spans="1:1">
      <c r="A923" s="63"/>
    </row>
    <row r="924" spans="1:1">
      <c r="A924" s="63"/>
    </row>
    <row r="925" spans="1:1">
      <c r="A925" s="63"/>
    </row>
    <row r="926" spans="1:1">
      <c r="A926" s="63"/>
    </row>
    <row r="927" spans="1:1">
      <c r="A927" s="63"/>
    </row>
    <row r="928" spans="1:1">
      <c r="A928" s="63"/>
    </row>
    <row r="929" spans="1:1">
      <c r="A929" s="63"/>
    </row>
    <row r="930" spans="1:1">
      <c r="A930" s="63"/>
    </row>
    <row r="931" spans="1:1">
      <c r="A931" s="63"/>
    </row>
    <row r="932" spans="1:1">
      <c r="A932" s="63"/>
    </row>
    <row r="933" spans="1:1">
      <c r="A933" s="63"/>
    </row>
    <row r="934" spans="1:1">
      <c r="A934" s="63"/>
    </row>
    <row r="935" spans="1:1">
      <c r="A935" s="63"/>
    </row>
    <row r="936" spans="1:1">
      <c r="A936" s="63"/>
    </row>
    <row r="937" spans="1:1">
      <c r="A937" s="63"/>
    </row>
    <row r="938" spans="1:1">
      <c r="A938" s="63"/>
    </row>
    <row r="939" spans="1:1">
      <c r="A939" s="63"/>
    </row>
    <row r="940" spans="1:1">
      <c r="A940" s="63"/>
    </row>
    <row r="941" spans="1:1">
      <c r="A941" s="63"/>
    </row>
    <row r="942" spans="1:1">
      <c r="A942" s="63"/>
    </row>
    <row r="943" spans="1:1">
      <c r="A943" s="63"/>
    </row>
    <row r="944" spans="1:1">
      <c r="A944" s="63"/>
    </row>
    <row r="945" spans="1:1">
      <c r="A945" s="63"/>
    </row>
    <row r="946" spans="1:1">
      <c r="A946" s="63"/>
    </row>
    <row r="947" spans="1:1">
      <c r="A947" s="63"/>
    </row>
    <row r="948" spans="1:1">
      <c r="A948" s="63"/>
    </row>
    <row r="949" spans="1:1">
      <c r="A949" s="63"/>
    </row>
    <row r="950" spans="1:1">
      <c r="A950" s="63"/>
    </row>
    <row r="951" spans="1:1">
      <c r="A951" s="63"/>
    </row>
    <row r="952" spans="1:1">
      <c r="A952" s="63"/>
    </row>
    <row r="953" spans="1:1">
      <c r="A953" s="63"/>
    </row>
    <row r="954" spans="1:1">
      <c r="A954" s="63"/>
    </row>
    <row r="955" spans="1:1">
      <c r="A955" s="63"/>
    </row>
    <row r="956" spans="1:1">
      <c r="A956" s="63"/>
    </row>
    <row r="957" spans="1:1">
      <c r="A957" s="63"/>
    </row>
    <row r="958" spans="1:1">
      <c r="A958" s="63"/>
    </row>
    <row r="959" spans="1:1">
      <c r="A959" s="63"/>
    </row>
    <row r="960" spans="1:1">
      <c r="A960" s="63"/>
    </row>
    <row r="961" spans="1:1">
      <c r="A961" s="63"/>
    </row>
    <row r="962" spans="1:1">
      <c r="A962" s="63"/>
    </row>
    <row r="963" spans="1:1">
      <c r="A963" s="63"/>
    </row>
    <row r="964" spans="1:1">
      <c r="A964" s="63"/>
    </row>
    <row r="965" spans="1:1">
      <c r="A965" s="63"/>
    </row>
    <row r="966" spans="1:1">
      <c r="A966" s="63"/>
    </row>
    <row r="967" spans="1:1">
      <c r="A967" s="63"/>
    </row>
    <row r="968" spans="1:1">
      <c r="A968" s="63"/>
    </row>
    <row r="969" spans="1:1">
      <c r="A969" s="63"/>
    </row>
    <row r="970" spans="1:1">
      <c r="A970" s="63"/>
    </row>
    <row r="971" spans="1:1">
      <c r="A971" s="63"/>
    </row>
    <row r="972" spans="1:1">
      <c r="A972" s="63"/>
    </row>
    <row r="973" spans="1:1">
      <c r="A973" s="63"/>
    </row>
    <row r="974" spans="1:1">
      <c r="A974" s="63"/>
    </row>
    <row r="975" spans="1:1">
      <c r="A975" s="63"/>
    </row>
    <row r="976" spans="1:1">
      <c r="A976" s="63"/>
    </row>
    <row r="977" spans="1:1">
      <c r="A977" s="63"/>
    </row>
    <row r="978" spans="1:1">
      <c r="A978" s="63"/>
    </row>
    <row r="979" spans="1:1">
      <c r="A979" s="63"/>
    </row>
    <row r="980" spans="1:1">
      <c r="A980" s="63"/>
    </row>
    <row r="981" spans="1:1">
      <c r="A981" s="63"/>
    </row>
    <row r="982" spans="1:1">
      <c r="A982" s="63"/>
    </row>
    <row r="983" spans="1:1">
      <c r="A983" s="63"/>
    </row>
    <row r="984" spans="1:1">
      <c r="A984" s="63"/>
    </row>
    <row r="985" spans="1:1">
      <c r="A985" s="63"/>
    </row>
    <row r="986" spans="1:1">
      <c r="A986" s="63"/>
    </row>
    <row r="987" spans="1:1">
      <c r="A987" s="63"/>
    </row>
    <row r="988" spans="1:1">
      <c r="A988" s="63"/>
    </row>
    <row r="989" spans="1:1">
      <c r="A989" s="63"/>
    </row>
    <row r="990" spans="1:1">
      <c r="A990" s="63"/>
    </row>
    <row r="991" spans="1:1">
      <c r="A991" s="63"/>
    </row>
    <row r="992" spans="1:1">
      <c r="A992" s="63"/>
    </row>
    <row r="993" spans="1:1">
      <c r="A993" s="63"/>
    </row>
    <row r="994" spans="1:1">
      <c r="A994" s="63"/>
    </row>
    <row r="995" spans="1:1">
      <c r="A995" s="63"/>
    </row>
    <row r="996" spans="1:1">
      <c r="A996" s="63"/>
    </row>
    <row r="997" spans="1:1">
      <c r="A997" s="63"/>
    </row>
    <row r="998" spans="1:1">
      <c r="A998" s="63"/>
    </row>
    <row r="999" spans="1:1">
      <c r="A999" s="63"/>
    </row>
    <row r="1000" spans="1:1">
      <c r="A1000" s="63"/>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J73"/>
  <sheetViews>
    <sheetView workbookViewId="0"/>
  </sheetViews>
  <sheetFormatPr defaultRowHeight="15"/>
  <cols>
    <col min="1" max="1" width="21" bestFit="1" customWidth="1"/>
  </cols>
  <sheetData>
    <row r="1" spans="1:10" ht="27.75" customHeight="1">
      <c r="A1" s="16" t="s">
        <v>36</v>
      </c>
      <c r="B1" s="9" t="s">
        <v>37</v>
      </c>
      <c r="C1" s="9" t="s">
        <v>37</v>
      </c>
      <c r="D1" s="9" t="s">
        <v>37</v>
      </c>
      <c r="E1" s="9" t="s">
        <v>37</v>
      </c>
      <c r="F1" s="9" t="s">
        <v>37</v>
      </c>
      <c r="G1" s="9" t="s">
        <v>37</v>
      </c>
      <c r="H1" s="9" t="s">
        <v>37</v>
      </c>
      <c r="I1" s="9" t="s">
        <v>37</v>
      </c>
      <c r="J1" s="16" t="s">
        <v>38</v>
      </c>
    </row>
    <row r="2" spans="1:10">
      <c r="A2" s="16" t="s">
        <v>200</v>
      </c>
      <c r="B2" s="9" t="s">
        <v>5</v>
      </c>
      <c r="C2" s="9">
        <v>1</v>
      </c>
      <c r="D2" s="9">
        <v>2</v>
      </c>
      <c r="E2" s="9">
        <v>3</v>
      </c>
      <c r="F2" s="9">
        <v>4</v>
      </c>
      <c r="G2" s="9">
        <v>5</v>
      </c>
      <c r="H2" s="9">
        <v>6</v>
      </c>
      <c r="I2" s="9">
        <v>7</v>
      </c>
      <c r="J2" s="16"/>
    </row>
    <row r="3" spans="1:10">
      <c r="A3" s="15" t="s">
        <v>39</v>
      </c>
      <c r="B3" s="12" t="b">
        <v>1</v>
      </c>
      <c r="C3" s="12" t="b">
        <v>1</v>
      </c>
      <c r="D3" s="12" t="b">
        <v>1</v>
      </c>
      <c r="E3" s="12" t="b">
        <v>1</v>
      </c>
      <c r="F3" s="12" t="b">
        <v>1</v>
      </c>
      <c r="G3" s="12" t="b">
        <v>1</v>
      </c>
      <c r="H3" s="12" t="b">
        <v>1</v>
      </c>
      <c r="I3" s="12" t="b">
        <v>1</v>
      </c>
      <c r="J3" s="17" t="s">
        <v>438</v>
      </c>
    </row>
    <row r="4" spans="1:10">
      <c r="A4" s="15" t="s">
        <v>40</v>
      </c>
      <c r="B4" s="12" t="b">
        <v>1</v>
      </c>
      <c r="C4" s="12" t="b">
        <v>1</v>
      </c>
      <c r="D4" s="12" t="b">
        <v>1</v>
      </c>
      <c r="E4" s="12" t="b">
        <v>1</v>
      </c>
      <c r="F4" s="12" t="b">
        <v>1</v>
      </c>
      <c r="G4" s="12" t="b">
        <v>0</v>
      </c>
      <c r="H4" s="12" t="b">
        <v>1</v>
      </c>
      <c r="I4" s="12" t="b">
        <v>0</v>
      </c>
      <c r="J4" s="17" t="s">
        <v>439</v>
      </c>
    </row>
    <row r="5" spans="1:10">
      <c r="A5" s="15" t="s">
        <v>1601</v>
      </c>
      <c r="B5" s="12" t="b">
        <v>1</v>
      </c>
      <c r="C5" s="12" t="b">
        <v>1</v>
      </c>
      <c r="D5" s="12" t="b">
        <v>1</v>
      </c>
      <c r="E5" s="12" t="b">
        <v>1</v>
      </c>
      <c r="F5" s="12" t="b">
        <v>1</v>
      </c>
      <c r="G5" s="12" t="b">
        <v>0</v>
      </c>
      <c r="H5" s="12" t="b">
        <v>1</v>
      </c>
      <c r="I5" s="12" t="b">
        <v>0</v>
      </c>
      <c r="J5" s="17" t="s">
        <v>1602</v>
      </c>
    </row>
    <row r="6" spans="1:10">
      <c r="A6" s="15" t="s">
        <v>1603</v>
      </c>
      <c r="B6" s="12" t="b">
        <v>1</v>
      </c>
      <c r="C6" s="12" t="b">
        <v>1</v>
      </c>
      <c r="D6" s="12" t="b">
        <v>1</v>
      </c>
      <c r="E6" s="12" t="b">
        <v>1</v>
      </c>
      <c r="F6" s="12" t="b">
        <v>1</v>
      </c>
      <c r="G6" s="12" t="b">
        <v>0</v>
      </c>
      <c r="H6" s="12" t="b">
        <v>1</v>
      </c>
      <c r="I6" s="12" t="b">
        <v>0</v>
      </c>
      <c r="J6" s="17" t="s">
        <v>1604</v>
      </c>
    </row>
    <row r="7" spans="1:10">
      <c r="A7" s="15" t="s">
        <v>1605</v>
      </c>
      <c r="B7" s="12" t="b">
        <v>1</v>
      </c>
      <c r="C7" s="12" t="b">
        <v>1</v>
      </c>
      <c r="D7" s="12" t="b">
        <v>1</v>
      </c>
      <c r="E7" s="12" t="b">
        <v>1</v>
      </c>
      <c r="F7" s="12" t="b">
        <v>1</v>
      </c>
      <c r="G7" s="12" t="b">
        <v>0</v>
      </c>
      <c r="H7" s="12" t="b">
        <v>1</v>
      </c>
      <c r="I7" s="12" t="b">
        <v>0</v>
      </c>
      <c r="J7" s="17" t="s">
        <v>1606</v>
      </c>
    </row>
    <row r="8" spans="1:10">
      <c r="A8" s="15" t="s">
        <v>42</v>
      </c>
      <c r="B8" s="12" t="b">
        <v>1</v>
      </c>
      <c r="C8" s="12" t="b">
        <v>1</v>
      </c>
      <c r="D8" s="12" t="b">
        <v>1</v>
      </c>
      <c r="E8" s="12" t="b">
        <v>1</v>
      </c>
      <c r="F8" s="12" t="b">
        <v>1</v>
      </c>
      <c r="G8" s="12" t="b">
        <v>0</v>
      </c>
      <c r="H8" s="12" t="b">
        <v>1</v>
      </c>
      <c r="I8" s="12" t="b">
        <v>0</v>
      </c>
      <c r="J8" s="17" t="s">
        <v>467</v>
      </c>
    </row>
    <row r="9" spans="1:10">
      <c r="A9" s="15" t="s">
        <v>1330</v>
      </c>
      <c r="B9" s="12" t="b">
        <v>1</v>
      </c>
      <c r="C9" s="12" t="b">
        <v>1</v>
      </c>
      <c r="D9" s="12" t="b">
        <v>1</v>
      </c>
      <c r="E9" s="12" t="b">
        <v>1</v>
      </c>
      <c r="F9" s="12" t="b">
        <v>1</v>
      </c>
      <c r="G9" s="12" t="b">
        <v>0</v>
      </c>
      <c r="H9" s="12" t="b">
        <v>1</v>
      </c>
      <c r="I9" s="12" t="b">
        <v>0</v>
      </c>
      <c r="J9" s="17" t="s">
        <v>1331</v>
      </c>
    </row>
    <row r="10" spans="1:10">
      <c r="A10" s="15" t="s">
        <v>1543</v>
      </c>
      <c r="B10" s="12" t="b">
        <v>1</v>
      </c>
      <c r="C10" s="12" t="b">
        <v>1</v>
      </c>
      <c r="D10" s="12" t="b">
        <v>1</v>
      </c>
      <c r="E10" s="12" t="b">
        <v>1</v>
      </c>
      <c r="F10" s="12" t="b">
        <v>1</v>
      </c>
      <c r="G10" s="12" t="b">
        <v>0</v>
      </c>
      <c r="H10" s="12" t="b">
        <v>1</v>
      </c>
      <c r="I10" s="12" t="b">
        <v>0</v>
      </c>
      <c r="J10" s="17" t="s">
        <v>1544</v>
      </c>
    </row>
    <row r="11" spans="1:10">
      <c r="A11" s="15" t="s">
        <v>43</v>
      </c>
      <c r="B11" s="12" t="b">
        <v>0</v>
      </c>
      <c r="C11" s="12" t="b">
        <v>0</v>
      </c>
      <c r="D11" s="12" t="b">
        <v>0</v>
      </c>
      <c r="E11" s="12" t="b">
        <v>0</v>
      </c>
      <c r="F11" s="12" t="b">
        <v>1</v>
      </c>
      <c r="G11" s="12" t="b">
        <v>0</v>
      </c>
      <c r="H11" s="12" t="b">
        <v>0</v>
      </c>
      <c r="I11" s="12" t="b">
        <v>0</v>
      </c>
      <c r="J11" s="18" t="s">
        <v>440</v>
      </c>
    </row>
    <row r="12" spans="1:10">
      <c r="A12" s="327" t="s">
        <v>1198</v>
      </c>
      <c r="B12" s="328" t="b">
        <v>0</v>
      </c>
      <c r="C12" s="328" t="b">
        <v>1</v>
      </c>
      <c r="D12" s="328" t="b">
        <v>0</v>
      </c>
      <c r="E12" s="328" t="b">
        <v>0</v>
      </c>
      <c r="F12" s="328" t="b">
        <v>0</v>
      </c>
      <c r="G12" s="328" t="b">
        <v>0</v>
      </c>
      <c r="H12" s="328" t="b">
        <v>1</v>
      </c>
      <c r="I12" s="329" t="b">
        <v>0</v>
      </c>
      <c r="J12" s="18" t="s">
        <v>1199</v>
      </c>
    </row>
    <row r="13" spans="1:10">
      <c r="A13" s="15" t="s">
        <v>1233</v>
      </c>
      <c r="B13" s="12" t="b">
        <v>1</v>
      </c>
      <c r="C13" s="12" t="b">
        <v>1</v>
      </c>
      <c r="D13" s="12" t="b">
        <v>1</v>
      </c>
      <c r="E13" s="12" t="b">
        <v>1</v>
      </c>
      <c r="F13" s="12" t="b">
        <v>1</v>
      </c>
      <c r="G13" s="12" t="b">
        <v>0</v>
      </c>
      <c r="H13" s="12" t="b">
        <v>1</v>
      </c>
      <c r="I13" s="12" t="b">
        <v>0</v>
      </c>
      <c r="J13" s="18" t="s">
        <v>1234</v>
      </c>
    </row>
    <row r="14" spans="1:10">
      <c r="A14" s="15" t="s">
        <v>44</v>
      </c>
      <c r="B14" s="12" t="b">
        <v>1</v>
      </c>
      <c r="C14" s="12" t="b">
        <v>1</v>
      </c>
      <c r="D14" s="12" t="b">
        <v>1</v>
      </c>
      <c r="E14" s="12" t="b">
        <v>0</v>
      </c>
      <c r="F14" s="12" t="b">
        <v>1</v>
      </c>
      <c r="G14" s="12" t="b">
        <v>0</v>
      </c>
      <c r="H14" s="12" t="b">
        <v>0</v>
      </c>
      <c r="I14" s="12" t="b">
        <v>0</v>
      </c>
      <c r="J14" s="18" t="s">
        <v>468</v>
      </c>
    </row>
    <row r="15" spans="1:10">
      <c r="A15" s="15" t="s">
        <v>270</v>
      </c>
      <c r="B15" s="12" t="b">
        <v>1</v>
      </c>
      <c r="C15" s="12" t="b">
        <v>1</v>
      </c>
      <c r="D15" s="12" t="b">
        <v>1</v>
      </c>
      <c r="E15" s="12" t="b">
        <v>1</v>
      </c>
      <c r="F15" s="12" t="b">
        <v>1</v>
      </c>
      <c r="G15" s="12" t="b">
        <v>0</v>
      </c>
      <c r="H15" s="12" t="b">
        <v>0</v>
      </c>
      <c r="I15" s="12" t="b">
        <v>0</v>
      </c>
      <c r="J15" s="18" t="s">
        <v>277</v>
      </c>
    </row>
    <row r="16" spans="1:10">
      <c r="A16" s="15" t="s">
        <v>271</v>
      </c>
      <c r="B16" s="12" t="b">
        <v>1</v>
      </c>
      <c r="C16" s="12" t="b">
        <v>1</v>
      </c>
      <c r="D16" s="12" t="b">
        <v>1</v>
      </c>
      <c r="E16" s="12" t="b">
        <v>1</v>
      </c>
      <c r="F16" s="12" t="b">
        <v>1</v>
      </c>
      <c r="G16" s="12" t="b">
        <v>0</v>
      </c>
      <c r="H16" s="12" t="b">
        <v>0</v>
      </c>
      <c r="I16" s="12" t="b">
        <v>0</v>
      </c>
      <c r="J16" s="18" t="s">
        <v>278</v>
      </c>
    </row>
    <row r="17" spans="1:10">
      <c r="A17" s="15" t="s">
        <v>884</v>
      </c>
      <c r="B17" s="12" t="b">
        <v>1</v>
      </c>
      <c r="C17" s="12" t="b">
        <v>1</v>
      </c>
      <c r="D17" s="12" t="b">
        <v>1</v>
      </c>
      <c r="E17" s="12" t="b">
        <v>1</v>
      </c>
      <c r="F17" s="12" t="b">
        <v>1</v>
      </c>
      <c r="G17" s="12" t="b">
        <v>0</v>
      </c>
      <c r="H17" s="12" t="b">
        <v>0</v>
      </c>
      <c r="I17" s="12" t="b">
        <v>0</v>
      </c>
      <c r="J17" s="18" t="s">
        <v>885</v>
      </c>
    </row>
    <row r="18" spans="1:10">
      <c r="A18" s="15" t="s">
        <v>825</v>
      </c>
      <c r="B18" s="12" t="b">
        <v>1</v>
      </c>
      <c r="C18" s="12" t="b">
        <v>1</v>
      </c>
      <c r="D18" s="12" t="b">
        <v>1</v>
      </c>
      <c r="E18" s="12" t="b">
        <v>0</v>
      </c>
      <c r="F18" s="12" t="b">
        <v>1</v>
      </c>
      <c r="G18" s="12" t="b">
        <v>0</v>
      </c>
      <c r="H18" s="12" t="b">
        <v>0</v>
      </c>
      <c r="I18" s="12" t="b">
        <v>0</v>
      </c>
      <c r="J18" s="18" t="s">
        <v>887</v>
      </c>
    </row>
    <row r="19" spans="1:10">
      <c r="A19" s="15" t="s">
        <v>824</v>
      </c>
      <c r="B19" s="12" t="b">
        <v>1</v>
      </c>
      <c r="C19" s="12" t="b">
        <v>1</v>
      </c>
      <c r="D19" s="12" t="b">
        <v>1</v>
      </c>
      <c r="E19" s="12" t="b">
        <v>0</v>
      </c>
      <c r="F19" s="12" t="b">
        <v>1</v>
      </c>
      <c r="G19" s="12" t="b">
        <v>0</v>
      </c>
      <c r="H19" s="12" t="b">
        <v>0</v>
      </c>
      <c r="I19" s="12" t="b">
        <v>0</v>
      </c>
      <c r="J19" s="18" t="s">
        <v>888</v>
      </c>
    </row>
    <row r="20" spans="1:10">
      <c r="A20" s="15" t="s">
        <v>826</v>
      </c>
      <c r="B20" s="12" t="b">
        <v>1</v>
      </c>
      <c r="C20" s="12" t="b">
        <v>1</v>
      </c>
      <c r="D20" s="12" t="b">
        <v>1</v>
      </c>
      <c r="E20" s="12" t="b">
        <v>0</v>
      </c>
      <c r="F20" s="12" t="b">
        <v>1</v>
      </c>
      <c r="G20" s="12" t="b">
        <v>0</v>
      </c>
      <c r="H20" s="12" t="b">
        <v>0</v>
      </c>
      <c r="I20" s="12" t="b">
        <v>0</v>
      </c>
      <c r="J20" s="18" t="s">
        <v>889</v>
      </c>
    </row>
    <row r="21" spans="1:10">
      <c r="A21" s="15" t="s">
        <v>272</v>
      </c>
      <c r="B21" s="12" t="b">
        <v>1</v>
      </c>
      <c r="C21" s="12" t="b">
        <v>1</v>
      </c>
      <c r="D21" s="12" t="b">
        <v>1</v>
      </c>
      <c r="E21" s="12" t="b">
        <v>1</v>
      </c>
      <c r="F21" s="12" t="b">
        <v>1</v>
      </c>
      <c r="G21" s="12" t="b">
        <v>0</v>
      </c>
      <c r="H21" s="12" t="b">
        <v>0</v>
      </c>
      <c r="I21" s="12" t="b">
        <v>0</v>
      </c>
      <c r="J21" s="18" t="s">
        <v>276</v>
      </c>
    </row>
    <row r="22" spans="1:10">
      <c r="A22" s="15" t="s">
        <v>273</v>
      </c>
      <c r="B22" s="12" t="b">
        <v>1</v>
      </c>
      <c r="C22" s="12" t="b">
        <v>1</v>
      </c>
      <c r="D22" s="12" t="b">
        <v>1</v>
      </c>
      <c r="E22" s="12" t="b">
        <v>1</v>
      </c>
      <c r="F22" s="12" t="b">
        <v>1</v>
      </c>
      <c r="G22" s="12" t="b">
        <v>0</v>
      </c>
      <c r="H22" s="12" t="b">
        <v>0</v>
      </c>
      <c r="I22" s="12" t="b">
        <v>0</v>
      </c>
      <c r="J22" s="18" t="s">
        <v>276</v>
      </c>
    </row>
    <row r="23" spans="1:10">
      <c r="A23" s="15" t="s">
        <v>68</v>
      </c>
      <c r="B23" s="12" t="b">
        <v>1</v>
      </c>
      <c r="C23" s="12" t="b">
        <v>1</v>
      </c>
      <c r="D23" s="12" t="b">
        <v>1</v>
      </c>
      <c r="E23" s="12" t="b">
        <v>1</v>
      </c>
      <c r="F23" s="12" t="b">
        <v>1</v>
      </c>
      <c r="G23" s="12" t="b">
        <v>1</v>
      </c>
      <c r="H23" s="12" t="b">
        <v>0</v>
      </c>
      <c r="I23" s="12" t="b">
        <v>0</v>
      </c>
      <c r="J23" s="18" t="s">
        <v>469</v>
      </c>
    </row>
    <row r="24" spans="1:10">
      <c r="A24" s="15" t="s">
        <v>1515</v>
      </c>
      <c r="B24" s="12" t="b">
        <v>1</v>
      </c>
      <c r="C24" s="12" t="b">
        <v>1</v>
      </c>
      <c r="D24" s="12" t="b">
        <v>1</v>
      </c>
      <c r="E24" s="12" t="b">
        <v>1</v>
      </c>
      <c r="F24" s="12" t="b">
        <v>1</v>
      </c>
      <c r="G24" s="12" t="b">
        <v>1</v>
      </c>
      <c r="H24" s="12" t="b">
        <v>0</v>
      </c>
      <c r="I24" s="12" t="b">
        <v>0</v>
      </c>
      <c r="J24" s="18" t="s">
        <v>1516</v>
      </c>
    </row>
    <row r="25" spans="1:10">
      <c r="A25" s="216" t="s">
        <v>1003</v>
      </c>
      <c r="B25" s="12" t="b">
        <v>0</v>
      </c>
      <c r="C25" s="12" t="b">
        <v>0</v>
      </c>
      <c r="D25" s="12" t="b">
        <v>0</v>
      </c>
      <c r="E25" s="12" t="b">
        <v>1</v>
      </c>
      <c r="F25" s="12" t="b">
        <v>1</v>
      </c>
      <c r="G25" s="12" t="b">
        <v>1</v>
      </c>
      <c r="H25" s="12" t="b">
        <v>0</v>
      </c>
      <c r="I25" s="12" t="b">
        <v>0</v>
      </c>
      <c r="J25" s="18" t="s">
        <v>469</v>
      </c>
    </row>
    <row r="26" spans="1:10">
      <c r="A26" s="15" t="s">
        <v>45</v>
      </c>
      <c r="B26" s="12" t="b">
        <v>1</v>
      </c>
      <c r="C26" s="12" t="b">
        <v>1</v>
      </c>
      <c r="D26" s="12" t="b">
        <v>1</v>
      </c>
      <c r="E26" s="12" t="b">
        <v>1</v>
      </c>
      <c r="F26" s="12" t="b">
        <v>1</v>
      </c>
      <c r="G26" s="12" t="b">
        <v>0</v>
      </c>
      <c r="H26" s="12" t="b">
        <v>1</v>
      </c>
      <c r="I26" s="12" t="b">
        <v>0</v>
      </c>
      <c r="J26" s="18" t="s">
        <v>470</v>
      </c>
    </row>
    <row r="27" spans="1:10">
      <c r="A27" s="15" t="s">
        <v>71</v>
      </c>
      <c r="B27" s="12" t="b">
        <v>1</v>
      </c>
      <c r="C27" s="12" t="b">
        <v>1</v>
      </c>
      <c r="D27" s="12" t="b">
        <v>1</v>
      </c>
      <c r="E27" s="12" t="b">
        <v>1</v>
      </c>
      <c r="F27" s="12" t="b">
        <v>1</v>
      </c>
      <c r="G27" s="12" t="b">
        <v>0</v>
      </c>
      <c r="H27" s="12" t="b">
        <v>1</v>
      </c>
      <c r="I27" s="12" t="b">
        <v>0</v>
      </c>
      <c r="J27" s="18" t="s">
        <v>471</v>
      </c>
    </row>
    <row r="28" spans="1:10">
      <c r="A28" s="15" t="s">
        <v>274</v>
      </c>
      <c r="B28" s="12" t="b">
        <v>1</v>
      </c>
      <c r="C28" s="12" t="b">
        <v>1</v>
      </c>
      <c r="D28" s="12" t="b">
        <v>1</v>
      </c>
      <c r="E28" s="12" t="b">
        <v>1</v>
      </c>
      <c r="F28" s="12" t="b">
        <v>1</v>
      </c>
      <c r="G28" s="12" t="b">
        <v>0</v>
      </c>
      <c r="H28" s="12" t="b">
        <v>1</v>
      </c>
      <c r="I28" s="12" t="b">
        <v>0</v>
      </c>
      <c r="J28" s="18" t="s">
        <v>472</v>
      </c>
    </row>
    <row r="29" spans="1:10">
      <c r="A29" s="15" t="s">
        <v>275</v>
      </c>
      <c r="B29" s="12" t="b">
        <v>1</v>
      </c>
      <c r="C29" s="12" t="b">
        <v>1</v>
      </c>
      <c r="D29" s="12" t="b">
        <v>1</v>
      </c>
      <c r="E29" s="12" t="b">
        <v>1</v>
      </c>
      <c r="F29" s="12" t="b">
        <v>1</v>
      </c>
      <c r="G29" s="12" t="b">
        <v>0</v>
      </c>
      <c r="H29" s="12" t="b">
        <v>1</v>
      </c>
      <c r="I29" s="12" t="b">
        <v>0</v>
      </c>
      <c r="J29" s="18" t="s">
        <v>473</v>
      </c>
    </row>
    <row r="30" spans="1:10">
      <c r="A30" s="15" t="s">
        <v>132</v>
      </c>
      <c r="B30" s="12" t="b">
        <v>1</v>
      </c>
      <c r="C30" s="12" t="b">
        <v>1</v>
      </c>
      <c r="D30" s="12" t="b">
        <v>1</v>
      </c>
      <c r="E30" s="12" t="b">
        <v>0</v>
      </c>
      <c r="F30" s="12" t="b">
        <v>1</v>
      </c>
      <c r="G30" s="12" t="b">
        <v>0</v>
      </c>
      <c r="H30" s="12" t="b">
        <v>0</v>
      </c>
      <c r="I30" s="12" t="b">
        <v>0</v>
      </c>
      <c r="J30" s="18" t="s">
        <v>459</v>
      </c>
    </row>
    <row r="31" spans="1:10">
      <c r="A31" s="15" t="s">
        <v>133</v>
      </c>
      <c r="B31" s="56" t="b">
        <v>1</v>
      </c>
      <c r="C31" s="56" t="b">
        <v>1</v>
      </c>
      <c r="D31" s="56" t="b">
        <v>1</v>
      </c>
      <c r="E31" s="56" t="b">
        <v>0</v>
      </c>
      <c r="F31" s="56" t="b">
        <v>1</v>
      </c>
      <c r="G31" s="56" t="b">
        <v>0</v>
      </c>
      <c r="H31" s="56" t="b">
        <v>0</v>
      </c>
      <c r="I31" s="56" t="b">
        <v>0</v>
      </c>
      <c r="J31" s="18" t="s">
        <v>460</v>
      </c>
    </row>
    <row r="32" spans="1:10">
      <c r="A32" s="77" t="s">
        <v>1058</v>
      </c>
      <c r="B32" s="12" t="b">
        <v>1</v>
      </c>
      <c r="C32" s="12" t="b">
        <v>0</v>
      </c>
      <c r="D32" s="12" t="b">
        <v>0</v>
      </c>
      <c r="E32" s="12" t="b">
        <v>0</v>
      </c>
      <c r="F32" s="12" t="b">
        <v>0</v>
      </c>
      <c r="G32" s="12" t="b">
        <v>1</v>
      </c>
      <c r="H32" s="12" t="b">
        <v>0</v>
      </c>
      <c r="I32" s="12" t="b">
        <v>0</v>
      </c>
      <c r="J32" s="223" t="s">
        <v>1434</v>
      </c>
    </row>
    <row r="33" spans="1:10">
      <c r="A33" s="75" t="s">
        <v>46</v>
      </c>
      <c r="B33" s="28" t="b">
        <v>0</v>
      </c>
      <c r="C33" s="28" t="b">
        <v>1</v>
      </c>
      <c r="D33" s="28" t="b">
        <v>1</v>
      </c>
      <c r="E33" s="28" t="b">
        <v>0</v>
      </c>
      <c r="F33" s="28" t="b">
        <v>0</v>
      </c>
      <c r="G33" s="28" t="b">
        <v>0</v>
      </c>
      <c r="H33" s="28" t="b">
        <v>0</v>
      </c>
      <c r="I33" s="76" t="b">
        <v>0</v>
      </c>
      <c r="J33" s="27" t="s">
        <v>461</v>
      </c>
    </row>
    <row r="34" spans="1:10">
      <c r="A34" s="77" t="s">
        <v>47</v>
      </c>
      <c r="B34" s="78" t="b">
        <f t="shared" ref="B34:H34" si="0">B$33</f>
        <v>0</v>
      </c>
      <c r="C34" s="78" t="b">
        <f t="shared" si="0"/>
        <v>1</v>
      </c>
      <c r="D34" s="78" t="b">
        <f t="shared" si="0"/>
        <v>1</v>
      </c>
      <c r="E34" s="78" t="b">
        <f t="shared" si="0"/>
        <v>0</v>
      </c>
      <c r="F34" s="78" t="b">
        <f t="shared" si="0"/>
        <v>0</v>
      </c>
      <c r="G34" s="78" t="b">
        <f t="shared" si="0"/>
        <v>0</v>
      </c>
      <c r="H34" s="78" t="b">
        <f t="shared" si="0"/>
        <v>0</v>
      </c>
      <c r="I34" s="83" t="b">
        <v>0</v>
      </c>
      <c r="J34" s="27" t="s">
        <v>462</v>
      </c>
    </row>
    <row r="35" spans="1:10">
      <c r="A35" s="77" t="s">
        <v>663</v>
      </c>
      <c r="B35" s="78" t="b">
        <f t="shared" ref="B35:C39" si="1">B$33</f>
        <v>0</v>
      </c>
      <c r="C35" s="78" t="b">
        <f t="shared" si="1"/>
        <v>1</v>
      </c>
      <c r="D35" s="78" t="b">
        <v>0</v>
      </c>
      <c r="E35" s="78" t="b">
        <f t="shared" ref="E35:H39" si="2">E$33</f>
        <v>0</v>
      </c>
      <c r="F35" s="78" t="b">
        <f t="shared" si="2"/>
        <v>0</v>
      </c>
      <c r="G35" s="78" t="b">
        <f t="shared" si="2"/>
        <v>0</v>
      </c>
      <c r="H35" s="78" t="b">
        <f t="shared" si="2"/>
        <v>0</v>
      </c>
      <c r="I35" s="83" t="b">
        <v>0</v>
      </c>
      <c r="J35" s="27" t="s">
        <v>441</v>
      </c>
    </row>
    <row r="36" spans="1:10">
      <c r="A36" s="77" t="s">
        <v>305</v>
      </c>
      <c r="B36" s="78" t="b">
        <f t="shared" si="1"/>
        <v>0</v>
      </c>
      <c r="C36" s="78" t="b">
        <f t="shared" si="1"/>
        <v>1</v>
      </c>
      <c r="D36" s="78" t="b">
        <f>D$33</f>
        <v>1</v>
      </c>
      <c r="E36" s="78" t="b">
        <f t="shared" si="2"/>
        <v>0</v>
      </c>
      <c r="F36" s="78" t="b">
        <f t="shared" si="2"/>
        <v>0</v>
      </c>
      <c r="G36" s="78" t="b">
        <f t="shared" si="2"/>
        <v>0</v>
      </c>
      <c r="H36" s="78" t="b">
        <f t="shared" si="2"/>
        <v>0</v>
      </c>
      <c r="I36" s="83" t="b">
        <v>0</v>
      </c>
      <c r="J36" s="27" t="s">
        <v>463</v>
      </c>
    </row>
    <row r="37" spans="1:10">
      <c r="A37" s="77" t="s">
        <v>48</v>
      </c>
      <c r="B37" s="78" t="b">
        <f t="shared" si="1"/>
        <v>0</v>
      </c>
      <c r="C37" s="78" t="b">
        <f t="shared" si="1"/>
        <v>1</v>
      </c>
      <c r="D37" s="78" t="b">
        <f>D$33</f>
        <v>1</v>
      </c>
      <c r="E37" s="78" t="b">
        <f t="shared" si="2"/>
        <v>0</v>
      </c>
      <c r="F37" s="78" t="b">
        <f t="shared" si="2"/>
        <v>0</v>
      </c>
      <c r="G37" s="78" t="b">
        <f t="shared" si="2"/>
        <v>0</v>
      </c>
      <c r="H37" s="78" t="b">
        <f t="shared" si="2"/>
        <v>0</v>
      </c>
      <c r="I37" s="83" t="b">
        <v>0</v>
      </c>
      <c r="J37" s="27" t="s">
        <v>437</v>
      </c>
    </row>
    <row r="38" spans="1:10">
      <c r="A38" s="77" t="s">
        <v>184</v>
      </c>
      <c r="B38" s="78" t="b">
        <f t="shared" si="1"/>
        <v>0</v>
      </c>
      <c r="C38" s="78" t="b">
        <f t="shared" si="1"/>
        <v>1</v>
      </c>
      <c r="D38" s="78" t="b">
        <f>D$33</f>
        <v>1</v>
      </c>
      <c r="E38" s="78" t="b">
        <f t="shared" si="2"/>
        <v>0</v>
      </c>
      <c r="F38" s="78" t="b">
        <f t="shared" si="2"/>
        <v>0</v>
      </c>
      <c r="G38" s="78" t="b">
        <f t="shared" si="2"/>
        <v>0</v>
      </c>
      <c r="H38" s="78" t="b">
        <f t="shared" si="2"/>
        <v>0</v>
      </c>
      <c r="I38" s="83" t="b">
        <v>0</v>
      </c>
      <c r="J38" s="27" t="s">
        <v>464</v>
      </c>
    </row>
    <row r="39" spans="1:10">
      <c r="A39" s="80" t="s">
        <v>664</v>
      </c>
      <c r="B39" s="81" t="b">
        <f t="shared" si="1"/>
        <v>0</v>
      </c>
      <c r="C39" s="81" t="b">
        <f t="shared" si="1"/>
        <v>1</v>
      </c>
      <c r="D39" s="81" t="b">
        <v>0</v>
      </c>
      <c r="E39" s="81" t="b">
        <f t="shared" si="2"/>
        <v>0</v>
      </c>
      <c r="F39" s="81" t="b">
        <f t="shared" si="2"/>
        <v>0</v>
      </c>
      <c r="G39" s="81" t="b">
        <f t="shared" si="2"/>
        <v>0</v>
      </c>
      <c r="H39" s="81" t="b">
        <f t="shared" si="2"/>
        <v>0</v>
      </c>
      <c r="I39" s="84" t="b">
        <v>0</v>
      </c>
      <c r="J39" s="27" t="s">
        <v>442</v>
      </c>
    </row>
    <row r="40" spans="1:10">
      <c r="A40" s="15" t="s">
        <v>49</v>
      </c>
      <c r="B40" s="72" t="b">
        <v>1</v>
      </c>
      <c r="C40" s="72" t="b">
        <v>1</v>
      </c>
      <c r="D40" s="72" t="b">
        <v>1</v>
      </c>
      <c r="E40" s="72" t="b">
        <v>1</v>
      </c>
      <c r="F40" s="72" t="b">
        <v>1</v>
      </c>
      <c r="G40" s="72" t="b">
        <v>1</v>
      </c>
      <c r="H40" s="72" t="b">
        <v>1</v>
      </c>
      <c r="I40" s="72" t="b">
        <v>0</v>
      </c>
      <c r="J40" s="18" t="s">
        <v>465</v>
      </c>
    </row>
    <row r="41" spans="1:10">
      <c r="A41" s="15" t="s">
        <v>50</v>
      </c>
      <c r="B41" s="12" t="b">
        <v>1</v>
      </c>
      <c r="C41" s="12" t="b">
        <v>1</v>
      </c>
      <c r="D41" s="12" t="b">
        <v>1</v>
      </c>
      <c r="E41" s="12" t="b">
        <v>1</v>
      </c>
      <c r="F41" s="12" t="b">
        <v>1</v>
      </c>
      <c r="G41" s="12" t="b">
        <v>1</v>
      </c>
      <c r="H41" s="12" t="b">
        <v>1</v>
      </c>
      <c r="I41" s="12" t="b">
        <v>0</v>
      </c>
      <c r="J41" s="18" t="s">
        <v>466</v>
      </c>
    </row>
    <row r="42" spans="1:10">
      <c r="A42" s="15" t="s">
        <v>72</v>
      </c>
      <c r="B42" s="12" t="b">
        <v>1</v>
      </c>
      <c r="C42" s="12" t="b">
        <v>1</v>
      </c>
      <c r="D42" s="12" t="b">
        <v>1</v>
      </c>
      <c r="E42" s="12" t="b">
        <v>1</v>
      </c>
      <c r="F42" s="12" t="b">
        <v>1</v>
      </c>
      <c r="G42" s="12" t="b">
        <v>0</v>
      </c>
      <c r="H42" s="12" t="b">
        <v>1</v>
      </c>
      <c r="I42" s="12" t="b">
        <v>0</v>
      </c>
      <c r="J42" s="18" t="s">
        <v>73</v>
      </c>
    </row>
    <row r="43" spans="1:10">
      <c r="A43" s="15" t="s">
        <v>51</v>
      </c>
      <c r="B43" s="12" t="b">
        <v>1</v>
      </c>
      <c r="C43" s="12" t="b">
        <v>1</v>
      </c>
      <c r="D43" s="12" t="b">
        <v>1</v>
      </c>
      <c r="E43" s="12" t="b">
        <v>1</v>
      </c>
      <c r="F43" s="12" t="b">
        <v>1</v>
      </c>
      <c r="G43" s="12" t="b">
        <v>1</v>
      </c>
      <c r="H43" s="12" t="b">
        <v>1</v>
      </c>
      <c r="I43" s="12" t="b">
        <v>0</v>
      </c>
      <c r="J43" s="18" t="s">
        <v>451</v>
      </c>
    </row>
    <row r="44" spans="1:10">
      <c r="A44" s="15" t="s">
        <v>41</v>
      </c>
      <c r="B44" s="12" t="b">
        <v>1</v>
      </c>
      <c r="C44" s="12" t="b">
        <v>1</v>
      </c>
      <c r="D44" s="12" t="b">
        <v>1</v>
      </c>
      <c r="E44" s="12" t="b">
        <v>0</v>
      </c>
      <c r="F44" s="12" t="b">
        <v>1</v>
      </c>
      <c r="G44" s="12" t="b">
        <v>0</v>
      </c>
      <c r="H44" s="12" t="b">
        <v>1</v>
      </c>
      <c r="I44" s="12" t="b">
        <v>0</v>
      </c>
      <c r="J44" s="18" t="s">
        <v>452</v>
      </c>
    </row>
    <row r="45" spans="1:10">
      <c r="A45" s="15" t="s">
        <v>52</v>
      </c>
      <c r="B45" s="12" t="b">
        <v>1</v>
      </c>
      <c r="C45" s="12" t="b">
        <v>1</v>
      </c>
      <c r="D45" s="12" t="b">
        <v>1</v>
      </c>
      <c r="E45" s="12" t="b">
        <v>0</v>
      </c>
      <c r="F45" s="12" t="b">
        <v>1</v>
      </c>
      <c r="G45" s="12" t="b">
        <v>0</v>
      </c>
      <c r="H45" s="12" t="b">
        <v>0</v>
      </c>
      <c r="I45" s="12" t="b">
        <v>0</v>
      </c>
      <c r="J45" s="18" t="s">
        <v>453</v>
      </c>
    </row>
    <row r="46" spans="1:10">
      <c r="A46" s="15" t="s">
        <v>53</v>
      </c>
      <c r="B46" s="12" t="b">
        <v>1</v>
      </c>
      <c r="C46" s="12" t="b">
        <v>1</v>
      </c>
      <c r="D46" s="12" t="b">
        <v>1</v>
      </c>
      <c r="E46" s="12" t="b">
        <v>1</v>
      </c>
      <c r="F46" s="12" t="b">
        <v>1</v>
      </c>
      <c r="G46" s="12" t="b">
        <v>1</v>
      </c>
      <c r="H46" s="12" t="b">
        <v>1</v>
      </c>
      <c r="I46" s="12" t="b">
        <v>0</v>
      </c>
      <c r="J46" s="18" t="s">
        <v>454</v>
      </c>
    </row>
    <row r="47" spans="1:10">
      <c r="A47" s="15" t="s">
        <v>54</v>
      </c>
      <c r="B47" s="12" t="b">
        <v>1</v>
      </c>
      <c r="C47" s="12" t="b">
        <v>1</v>
      </c>
      <c r="D47" s="12" t="b">
        <v>1</v>
      </c>
      <c r="E47" s="12" t="b">
        <v>1</v>
      </c>
      <c r="F47" s="12" t="b">
        <v>1</v>
      </c>
      <c r="G47" s="12" t="b">
        <v>1</v>
      </c>
      <c r="H47" s="12" t="b">
        <v>1</v>
      </c>
      <c r="I47" s="12" t="b">
        <v>0</v>
      </c>
      <c r="J47" s="18" t="s">
        <v>455</v>
      </c>
    </row>
    <row r="48" spans="1:10">
      <c r="A48" s="15" t="s">
        <v>298</v>
      </c>
      <c r="B48" s="12" t="b">
        <v>1</v>
      </c>
      <c r="C48" s="12" t="b">
        <v>1</v>
      </c>
      <c r="D48" s="12" t="b">
        <v>1</v>
      </c>
      <c r="E48" s="12" t="b">
        <v>0</v>
      </c>
      <c r="F48" s="12" t="b">
        <v>1</v>
      </c>
      <c r="G48" s="12" t="b">
        <v>0</v>
      </c>
      <c r="H48" s="12" t="b">
        <v>1</v>
      </c>
      <c r="I48" s="12" t="b">
        <v>0</v>
      </c>
      <c r="J48" s="18" t="s">
        <v>456</v>
      </c>
    </row>
    <row r="49" spans="1:10">
      <c r="A49" s="15" t="s">
        <v>299</v>
      </c>
      <c r="B49" s="12" t="b">
        <v>1</v>
      </c>
      <c r="C49" s="12" t="b">
        <v>1</v>
      </c>
      <c r="D49" s="12" t="b">
        <v>1</v>
      </c>
      <c r="E49" s="12" t="b">
        <v>0</v>
      </c>
      <c r="F49" s="12" t="b">
        <v>1</v>
      </c>
      <c r="G49" s="12" t="b">
        <v>0</v>
      </c>
      <c r="H49" s="12" t="b">
        <v>0</v>
      </c>
      <c r="I49" s="12" t="b">
        <v>0</v>
      </c>
      <c r="J49" s="18" t="s">
        <v>457</v>
      </c>
    </row>
    <row r="50" spans="1:10">
      <c r="A50" s="15" t="s">
        <v>55</v>
      </c>
      <c r="B50" s="56" t="b">
        <v>1</v>
      </c>
      <c r="C50" s="56" t="b">
        <v>1</v>
      </c>
      <c r="D50" s="56" t="b">
        <v>1</v>
      </c>
      <c r="E50" s="56" t="b">
        <v>1</v>
      </c>
      <c r="F50" s="56" t="b">
        <v>1</v>
      </c>
      <c r="G50" s="56" t="b">
        <v>1</v>
      </c>
      <c r="H50" s="56" t="b">
        <v>0</v>
      </c>
      <c r="I50" s="56" t="b">
        <v>0</v>
      </c>
      <c r="J50" s="18" t="s">
        <v>458</v>
      </c>
    </row>
    <row r="51" spans="1:10">
      <c r="A51" s="75" t="s">
        <v>150</v>
      </c>
      <c r="B51" s="28" t="b">
        <v>0</v>
      </c>
      <c r="C51" s="28" t="b">
        <v>1</v>
      </c>
      <c r="D51" s="28" t="b">
        <v>1</v>
      </c>
      <c r="E51" s="28" t="b">
        <v>0</v>
      </c>
      <c r="F51" s="28" t="b">
        <v>0</v>
      </c>
      <c r="G51" s="28" t="b">
        <v>0</v>
      </c>
      <c r="H51" s="28" t="b">
        <v>0</v>
      </c>
      <c r="I51" s="76" t="b">
        <v>0</v>
      </c>
      <c r="J51" s="18" t="s">
        <v>474</v>
      </c>
    </row>
    <row r="52" spans="1:10">
      <c r="A52" s="77" t="s">
        <v>151</v>
      </c>
      <c r="B52" s="78" t="b">
        <f t="shared" ref="B52:F54" si="3">B$51</f>
        <v>0</v>
      </c>
      <c r="C52" s="78" t="b">
        <f t="shared" si="3"/>
        <v>1</v>
      </c>
      <c r="D52" s="78" t="b">
        <f t="shared" si="3"/>
        <v>1</v>
      </c>
      <c r="E52" s="78" t="b">
        <f t="shared" si="3"/>
        <v>0</v>
      </c>
      <c r="F52" s="78" t="b">
        <f t="shared" si="3"/>
        <v>0</v>
      </c>
      <c r="G52" s="12" t="b">
        <v>0</v>
      </c>
      <c r="H52" s="12" t="b">
        <v>0</v>
      </c>
      <c r="I52" s="79" t="b">
        <v>0</v>
      </c>
      <c r="J52" s="18" t="s">
        <v>475</v>
      </c>
    </row>
    <row r="53" spans="1:10">
      <c r="A53" s="77" t="s">
        <v>196</v>
      </c>
      <c r="B53" s="78" t="b">
        <f t="shared" si="3"/>
        <v>0</v>
      </c>
      <c r="C53" s="78" t="b">
        <f t="shared" si="3"/>
        <v>1</v>
      </c>
      <c r="D53" s="78" t="b">
        <f t="shared" si="3"/>
        <v>1</v>
      </c>
      <c r="E53" s="78" t="b">
        <f t="shared" si="3"/>
        <v>0</v>
      </c>
      <c r="F53" s="78" t="b">
        <f t="shared" si="3"/>
        <v>0</v>
      </c>
      <c r="G53" s="12" t="b">
        <v>0</v>
      </c>
      <c r="H53" s="12" t="b">
        <v>0</v>
      </c>
      <c r="I53" s="79" t="b">
        <v>0</v>
      </c>
      <c r="J53" s="27" t="s">
        <v>477</v>
      </c>
    </row>
    <row r="54" spans="1:10">
      <c r="A54" s="80" t="s">
        <v>195</v>
      </c>
      <c r="B54" s="81" t="b">
        <f t="shared" si="3"/>
        <v>0</v>
      </c>
      <c r="C54" s="81" t="b">
        <f t="shared" si="3"/>
        <v>1</v>
      </c>
      <c r="D54" s="81" t="b">
        <f t="shared" si="3"/>
        <v>1</v>
      </c>
      <c r="E54" s="81" t="b">
        <f t="shared" si="3"/>
        <v>0</v>
      </c>
      <c r="F54" s="81" t="b">
        <f t="shared" si="3"/>
        <v>0</v>
      </c>
      <c r="G54" s="215" t="b">
        <v>0</v>
      </c>
      <c r="H54" s="215" t="b">
        <v>0</v>
      </c>
      <c r="I54" s="82" t="b">
        <v>0</v>
      </c>
      <c r="J54" s="27" t="s">
        <v>476</v>
      </c>
    </row>
    <row r="55" spans="1:10">
      <c r="A55" s="15" t="s">
        <v>56</v>
      </c>
      <c r="B55" s="72" t="b">
        <v>1</v>
      </c>
      <c r="C55" s="72" t="b">
        <v>1</v>
      </c>
      <c r="D55" s="72" t="b">
        <v>1</v>
      </c>
      <c r="E55" s="72" t="b">
        <v>1</v>
      </c>
      <c r="F55" s="72" t="b">
        <v>1</v>
      </c>
      <c r="G55" s="72" t="b">
        <v>0</v>
      </c>
      <c r="H55" s="72" t="b">
        <v>1</v>
      </c>
      <c r="I55" s="72" t="b">
        <v>0</v>
      </c>
      <c r="J55" s="18" t="s">
        <v>478</v>
      </c>
    </row>
    <row r="56" spans="1:10">
      <c r="A56" s="15" t="s">
        <v>1104</v>
      </c>
      <c r="B56" s="12" t="b">
        <v>1</v>
      </c>
      <c r="C56" s="12" t="b">
        <v>1</v>
      </c>
      <c r="D56" s="12" t="b">
        <v>1</v>
      </c>
      <c r="E56" s="12" t="b">
        <v>0</v>
      </c>
      <c r="F56" s="12" t="b">
        <v>1</v>
      </c>
      <c r="G56" s="12" t="b">
        <v>0</v>
      </c>
      <c r="H56" s="12" t="b">
        <v>1</v>
      </c>
      <c r="I56" s="12" t="b">
        <v>0</v>
      </c>
      <c r="J56" s="18" t="s">
        <v>1105</v>
      </c>
    </row>
    <row r="57" spans="1:10">
      <c r="A57" s="15" t="s">
        <v>57</v>
      </c>
      <c r="B57" s="12" t="b">
        <v>1</v>
      </c>
      <c r="C57" s="12" t="b">
        <v>1</v>
      </c>
      <c r="D57" s="12" t="b">
        <v>1</v>
      </c>
      <c r="E57" s="12" t="b">
        <v>0</v>
      </c>
      <c r="F57" s="12" t="b">
        <v>1</v>
      </c>
      <c r="G57" s="12" t="b">
        <v>0</v>
      </c>
      <c r="H57" s="12" t="b">
        <v>1</v>
      </c>
      <c r="I57" s="12" t="b">
        <v>0</v>
      </c>
      <c r="J57" s="18" t="s">
        <v>443</v>
      </c>
    </row>
    <row r="58" spans="1:10">
      <c r="A58" s="15" t="s">
        <v>480</v>
      </c>
      <c r="B58" s="12" t="b">
        <v>1</v>
      </c>
      <c r="C58" s="12" t="b">
        <v>1</v>
      </c>
      <c r="D58" s="12" t="b">
        <v>1</v>
      </c>
      <c r="E58" s="12" t="b">
        <v>1</v>
      </c>
      <c r="F58" s="12" t="b">
        <v>1</v>
      </c>
      <c r="G58" s="12" t="b">
        <v>0</v>
      </c>
      <c r="H58" s="12" t="b">
        <v>0</v>
      </c>
      <c r="I58" s="12" t="b">
        <v>0</v>
      </c>
      <c r="J58" s="18" t="s">
        <v>479</v>
      </c>
    </row>
    <row r="59" spans="1:10">
      <c r="A59" s="15" t="s">
        <v>793</v>
      </c>
      <c r="B59" s="12" t="b">
        <v>1</v>
      </c>
      <c r="C59" s="12" t="b">
        <v>1</v>
      </c>
      <c r="D59" s="12" t="b">
        <v>1</v>
      </c>
      <c r="E59" s="12" t="b">
        <v>0</v>
      </c>
      <c r="F59" s="12" t="b">
        <v>1</v>
      </c>
      <c r="G59" s="12" t="b">
        <v>0</v>
      </c>
      <c r="H59" s="12" t="b">
        <v>0</v>
      </c>
      <c r="I59" s="12" t="b">
        <v>0</v>
      </c>
      <c r="J59" s="18" t="s">
        <v>1261</v>
      </c>
    </row>
    <row r="60" spans="1:10">
      <c r="A60" s="15" t="s">
        <v>481</v>
      </c>
      <c r="B60" s="12" t="b">
        <v>1</v>
      </c>
      <c r="C60" s="12" t="b">
        <v>1</v>
      </c>
      <c r="D60" s="12" t="b">
        <v>1</v>
      </c>
      <c r="E60" s="12" t="b">
        <v>0</v>
      </c>
      <c r="F60" s="12" t="b">
        <v>1</v>
      </c>
      <c r="G60" s="12" t="b">
        <v>0</v>
      </c>
      <c r="H60" s="12" t="b">
        <v>0</v>
      </c>
      <c r="I60" s="12" t="b">
        <v>0</v>
      </c>
      <c r="J60" s="18" t="s">
        <v>482</v>
      </c>
    </row>
    <row r="61" spans="1:10">
      <c r="A61" s="15" t="s">
        <v>665</v>
      </c>
      <c r="B61" s="12" t="b">
        <v>1</v>
      </c>
      <c r="C61" s="12" t="b">
        <v>1</v>
      </c>
      <c r="D61" s="12" t="b">
        <v>1</v>
      </c>
      <c r="E61" s="12" t="b">
        <v>0</v>
      </c>
      <c r="F61" s="12" t="b">
        <v>1</v>
      </c>
      <c r="G61" s="12" t="b">
        <v>0</v>
      </c>
      <c r="H61" s="12" t="b">
        <v>0</v>
      </c>
      <c r="I61" s="12" t="b">
        <v>0</v>
      </c>
      <c r="J61" s="18" t="s">
        <v>669</v>
      </c>
    </row>
    <row r="62" spans="1:10">
      <c r="A62" s="15" t="s">
        <v>60</v>
      </c>
      <c r="B62" s="12" t="b">
        <v>1</v>
      </c>
      <c r="C62" s="12" t="b">
        <v>1</v>
      </c>
      <c r="D62" s="12" t="b">
        <v>1</v>
      </c>
      <c r="E62" s="12" t="b">
        <v>0</v>
      </c>
      <c r="F62" s="12" t="b">
        <v>1</v>
      </c>
      <c r="G62" s="12" t="b">
        <v>0</v>
      </c>
      <c r="H62" s="12" t="b">
        <v>0</v>
      </c>
      <c r="I62" s="12" t="b">
        <v>0</v>
      </c>
      <c r="J62" s="18" t="s">
        <v>444</v>
      </c>
    </row>
    <row r="63" spans="1:10">
      <c r="A63" s="15" t="s">
        <v>58</v>
      </c>
      <c r="B63" s="12" t="b">
        <v>1</v>
      </c>
      <c r="C63" s="12" t="b">
        <v>1</v>
      </c>
      <c r="D63" s="12" t="b">
        <v>1</v>
      </c>
      <c r="E63" s="12" t="b">
        <v>0</v>
      </c>
      <c r="F63" s="12" t="b">
        <v>1</v>
      </c>
      <c r="G63" s="12" t="b">
        <v>0</v>
      </c>
      <c r="H63" s="12" t="b">
        <v>1</v>
      </c>
      <c r="I63" s="12" t="b">
        <v>0</v>
      </c>
      <c r="J63" s="18" t="s">
        <v>445</v>
      </c>
    </row>
    <row r="64" spans="1:10">
      <c r="A64" s="15" t="s">
        <v>484</v>
      </c>
      <c r="B64" s="12" t="b">
        <v>1</v>
      </c>
      <c r="C64" s="12" t="b">
        <v>1</v>
      </c>
      <c r="D64" s="12" t="b">
        <v>1</v>
      </c>
      <c r="E64" s="12" t="b">
        <v>1</v>
      </c>
      <c r="F64" s="12" t="b">
        <v>1</v>
      </c>
      <c r="G64" s="12" t="b">
        <v>0</v>
      </c>
      <c r="H64" s="12" t="b">
        <v>0</v>
      </c>
      <c r="I64" s="12" t="b">
        <v>0</v>
      </c>
      <c r="J64" s="18" t="s">
        <v>479</v>
      </c>
    </row>
    <row r="65" spans="1:10">
      <c r="A65" s="15" t="s">
        <v>485</v>
      </c>
      <c r="B65" s="12" t="b">
        <v>1</v>
      </c>
      <c r="C65" s="12" t="b">
        <v>1</v>
      </c>
      <c r="D65" s="12" t="b">
        <v>1</v>
      </c>
      <c r="E65" s="12" t="b">
        <v>0</v>
      </c>
      <c r="F65" s="12" t="b">
        <v>1</v>
      </c>
      <c r="G65" s="12" t="b">
        <v>0</v>
      </c>
      <c r="H65" s="12" t="b">
        <v>0</v>
      </c>
      <c r="I65" s="12" t="b">
        <v>0</v>
      </c>
      <c r="J65" s="18" t="s">
        <v>483</v>
      </c>
    </row>
    <row r="66" spans="1:10">
      <c r="A66" s="15" t="s">
        <v>666</v>
      </c>
      <c r="B66" s="12" t="b">
        <v>1</v>
      </c>
      <c r="C66" s="12" t="b">
        <v>1</v>
      </c>
      <c r="D66" s="12" t="b">
        <v>1</v>
      </c>
      <c r="E66" s="12" t="b">
        <v>0</v>
      </c>
      <c r="F66" s="12" t="b">
        <v>1</v>
      </c>
      <c r="G66" s="12" t="b">
        <v>0</v>
      </c>
      <c r="H66" s="12" t="b">
        <v>0</v>
      </c>
      <c r="I66" s="12" t="b">
        <v>0</v>
      </c>
      <c r="J66" s="18" t="s">
        <v>668</v>
      </c>
    </row>
    <row r="67" spans="1:10">
      <c r="A67" s="15" t="s">
        <v>61</v>
      </c>
      <c r="B67" s="12" t="b">
        <v>1</v>
      </c>
      <c r="C67" s="12" t="b">
        <v>1</v>
      </c>
      <c r="D67" s="12" t="b">
        <v>1</v>
      </c>
      <c r="E67" s="12" t="b">
        <v>0</v>
      </c>
      <c r="F67" s="12" t="b">
        <v>1</v>
      </c>
      <c r="G67" s="12" t="b">
        <v>0</v>
      </c>
      <c r="H67" s="12" t="b">
        <v>0</v>
      </c>
      <c r="I67" s="12" t="b">
        <v>0</v>
      </c>
      <c r="J67" s="18" t="s">
        <v>446</v>
      </c>
    </row>
    <row r="68" spans="1:10">
      <c r="A68" s="15" t="s">
        <v>59</v>
      </c>
      <c r="B68" s="12" t="b">
        <v>1</v>
      </c>
      <c r="C68" s="12" t="b">
        <v>1</v>
      </c>
      <c r="D68" s="12" t="b">
        <v>1</v>
      </c>
      <c r="E68" s="12" t="b">
        <v>0</v>
      </c>
      <c r="F68" s="12" t="b">
        <v>1</v>
      </c>
      <c r="G68" s="12" t="b">
        <v>0</v>
      </c>
      <c r="H68" s="12" t="b">
        <v>1</v>
      </c>
      <c r="I68" s="12" t="b">
        <v>0</v>
      </c>
      <c r="J68" s="18" t="s">
        <v>447</v>
      </c>
    </row>
    <row r="69" spans="1:10">
      <c r="A69" s="15" t="s">
        <v>62</v>
      </c>
      <c r="B69" s="12" t="b">
        <v>1</v>
      </c>
      <c r="C69" s="12" t="b">
        <v>1</v>
      </c>
      <c r="D69" s="12" t="b">
        <v>1</v>
      </c>
      <c r="E69" s="12" t="b">
        <v>0</v>
      </c>
      <c r="F69" s="12" t="b">
        <v>1</v>
      </c>
      <c r="G69" s="12" t="b">
        <v>0</v>
      </c>
      <c r="H69" s="12" t="b">
        <v>0</v>
      </c>
      <c r="I69" s="12" t="b">
        <v>0</v>
      </c>
      <c r="J69" s="18" t="s">
        <v>448</v>
      </c>
    </row>
    <row r="70" spans="1:10">
      <c r="A70" s="15" t="s">
        <v>63</v>
      </c>
      <c r="B70" s="12" t="b">
        <v>1</v>
      </c>
      <c r="C70" s="12" t="b">
        <v>1</v>
      </c>
      <c r="D70" s="12" t="b">
        <v>1</v>
      </c>
      <c r="E70" s="12" t="b">
        <v>0</v>
      </c>
      <c r="F70" s="12" t="b">
        <v>1</v>
      </c>
      <c r="G70" s="12" t="b">
        <v>0</v>
      </c>
      <c r="H70" s="12" t="b">
        <v>0</v>
      </c>
      <c r="I70" s="12" t="b">
        <v>0</v>
      </c>
      <c r="J70" s="18" t="s">
        <v>449</v>
      </c>
    </row>
    <row r="71" spans="1:10">
      <c r="A71" s="15" t="s">
        <v>64</v>
      </c>
      <c r="B71" s="12" t="b">
        <v>1</v>
      </c>
      <c r="C71" s="12" t="b">
        <v>1</v>
      </c>
      <c r="D71" s="12" t="b">
        <v>1</v>
      </c>
      <c r="E71" s="12" t="b">
        <v>1</v>
      </c>
      <c r="F71" s="12" t="b">
        <v>1</v>
      </c>
      <c r="G71" s="12" t="b">
        <v>0</v>
      </c>
      <c r="H71" s="12" t="b">
        <v>0</v>
      </c>
      <c r="I71" s="12" t="b">
        <v>0</v>
      </c>
      <c r="J71" s="18" t="s">
        <v>1619</v>
      </c>
    </row>
    <row r="72" spans="1:10">
      <c r="A72" s="15" t="s">
        <v>65</v>
      </c>
      <c r="B72" s="12" t="b">
        <v>1</v>
      </c>
      <c r="C72" s="12" t="b">
        <v>1</v>
      </c>
      <c r="D72" s="12" t="b">
        <v>1</v>
      </c>
      <c r="E72" s="12" t="b">
        <v>0</v>
      </c>
      <c r="F72" s="12" t="b">
        <v>1</v>
      </c>
      <c r="G72" s="12" t="b">
        <v>0</v>
      </c>
      <c r="H72" s="12" t="b">
        <v>0</v>
      </c>
      <c r="I72" s="12" t="b">
        <v>0</v>
      </c>
      <c r="J72" s="18" t="s">
        <v>450</v>
      </c>
    </row>
    <row r="73" spans="1:10">
      <c r="A73" s="15" t="s">
        <v>1620</v>
      </c>
      <c r="B73" s="12" t="b">
        <v>1</v>
      </c>
      <c r="C73" s="12" t="b">
        <v>1</v>
      </c>
      <c r="D73" s="12" t="b">
        <v>1</v>
      </c>
      <c r="E73" s="12" t="b">
        <v>0</v>
      </c>
      <c r="F73" s="12" t="b">
        <v>1</v>
      </c>
      <c r="G73" s="12" t="b">
        <v>0</v>
      </c>
      <c r="H73" s="12" t="b">
        <v>0</v>
      </c>
      <c r="I73" s="12" t="b">
        <v>0</v>
      </c>
      <c r="J73" s="18" t="s">
        <v>1621</v>
      </c>
    </row>
  </sheetData>
  <autoFilter ref="A2:H72" xr:uid="{7A02DDC9-E0E8-48BF-8BE6-D6DD57F6C67D}"/>
  <conditionalFormatting sqref="B57:I72 B33:I55 B14:I31 B3:I11">
    <cfRule type="cellIs" dxfId="93" priority="8" operator="equal">
      <formula>FALSE</formula>
    </cfRule>
  </conditionalFormatting>
  <conditionalFormatting sqref="B32:I32">
    <cfRule type="cellIs" dxfId="92" priority="6" operator="equal">
      <formula>FALSE</formula>
    </cfRule>
  </conditionalFormatting>
  <conditionalFormatting sqref="B56:I56">
    <cfRule type="cellIs" dxfId="91" priority="5" operator="equal">
      <formula>FALSE</formula>
    </cfRule>
  </conditionalFormatting>
  <conditionalFormatting sqref="B12:I12">
    <cfRule type="cellIs" dxfId="90" priority="4" operator="equal">
      <formula>FALSE</formula>
    </cfRule>
  </conditionalFormatting>
  <conditionalFormatting sqref="B13:D13 F13:I13">
    <cfRule type="cellIs" dxfId="89" priority="3" operator="equal">
      <formula>FALSE</formula>
    </cfRule>
  </conditionalFormatting>
  <conditionalFormatting sqref="E13">
    <cfRule type="cellIs" dxfId="88" priority="2" operator="equal">
      <formula>FALSE</formula>
    </cfRule>
  </conditionalFormatting>
  <conditionalFormatting sqref="B73:I73">
    <cfRule type="cellIs" dxfId="87" priority="1" operator="equal">
      <formula>FALSE</formula>
    </cfRule>
  </conditionalFormatting>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sheetPr codeName="Sheet8">
    <outlinePr summaryBelow="0"/>
  </sheetPr>
  <dimension ref="A1:RV780"/>
  <sheetViews>
    <sheetView topLeftCell="A40" workbookViewId="0">
      <selection activeCell="I59" sqref="I59"/>
    </sheetView>
  </sheetViews>
  <sheetFormatPr defaultRowHeight="15" outlineLevelRow="1"/>
  <cols>
    <col min="3" max="3" width="22.5703125" bestFit="1" customWidth="1"/>
    <col min="7" max="7" width="17.28515625" customWidth="1"/>
    <col min="9" max="9" width="22.5703125" bestFit="1" customWidth="1"/>
  </cols>
  <sheetData>
    <row r="1" spans="1:130">
      <c r="G1" s="32"/>
    </row>
    <row r="2" spans="1:130">
      <c r="B2" t="s">
        <v>1205</v>
      </c>
      <c r="G2" s="32"/>
    </row>
    <row r="3" spans="1:130">
      <c r="B3" s="131" t="s">
        <v>1</v>
      </c>
      <c r="C3" s="132" t="s">
        <v>2</v>
      </c>
      <c r="D3" s="132"/>
      <c r="G3" s="514" t="s">
        <v>1652</v>
      </c>
      <c r="H3" s="229" t="s">
        <v>1</v>
      </c>
      <c r="I3" s="230" t="s">
        <v>2</v>
      </c>
      <c r="J3" s="230" t="s">
        <v>3</v>
      </c>
      <c r="K3" s="230" t="s">
        <v>4</v>
      </c>
    </row>
    <row r="4" spans="1:130">
      <c r="B4" s="133" t="s">
        <v>18</v>
      </c>
      <c r="C4" s="34"/>
      <c r="D4" s="134"/>
      <c r="G4" s="32"/>
      <c r="H4" s="133" t="s">
        <v>18</v>
      </c>
      <c r="I4" s="134"/>
      <c r="J4" s="134"/>
      <c r="K4" s="330" t="s">
        <v>1200</v>
      </c>
    </row>
    <row r="5" spans="1:130">
      <c r="B5" s="133" t="s">
        <v>18</v>
      </c>
      <c r="C5" s="135" t="s">
        <v>1216</v>
      </c>
      <c r="D5" s="135"/>
      <c r="E5" s="218"/>
      <c r="F5" s="218"/>
      <c r="G5" s="546"/>
      <c r="H5" s="133" t="s">
        <v>18</v>
      </c>
      <c r="I5" s="513" t="s">
        <v>1216</v>
      </c>
      <c r="J5" s="134"/>
      <c r="K5" s="330"/>
      <c r="L5" s="34"/>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4"/>
      <c r="BT5" s="34"/>
      <c r="BU5" s="34"/>
      <c r="BV5" s="34"/>
      <c r="BW5" s="34"/>
      <c r="BX5" s="34"/>
      <c r="BY5" s="34"/>
      <c r="BZ5" s="34"/>
      <c r="CA5" s="34"/>
      <c r="CB5" s="34"/>
      <c r="CC5" s="34"/>
      <c r="CD5" s="34"/>
      <c r="CE5" s="34"/>
      <c r="CF5" s="34"/>
      <c r="CG5" s="34"/>
      <c r="CH5" s="34"/>
      <c r="CI5" s="34"/>
      <c r="CJ5" s="34"/>
      <c r="CK5" s="34"/>
      <c r="CL5" s="34"/>
      <c r="CM5" s="34"/>
      <c r="CN5" s="34"/>
      <c r="CO5" s="34"/>
      <c r="CP5" s="34"/>
      <c r="CQ5" s="34"/>
      <c r="CR5" s="34"/>
      <c r="CS5" s="34"/>
      <c r="CT5" s="34"/>
      <c r="CU5" s="34"/>
      <c r="CV5" s="34"/>
      <c r="CW5" s="34"/>
      <c r="CX5" s="34"/>
      <c r="CY5" s="34"/>
      <c r="CZ5" s="34"/>
      <c r="DA5" s="34"/>
      <c r="DB5" s="34"/>
      <c r="DC5" s="34"/>
      <c r="DD5" s="34"/>
      <c r="DE5" s="34"/>
      <c r="DF5" s="34"/>
      <c r="DG5" s="34"/>
      <c r="DH5" s="34"/>
      <c r="DI5" s="34"/>
      <c r="DJ5" s="34"/>
      <c r="DK5" s="34"/>
      <c r="DL5" s="34"/>
      <c r="DM5" s="34"/>
      <c r="DN5" s="34"/>
      <c r="DO5" s="34"/>
      <c r="DP5" s="34"/>
      <c r="DQ5" s="34"/>
      <c r="DR5" s="34"/>
      <c r="DS5" s="34"/>
      <c r="DT5" s="34"/>
      <c r="DU5" s="34"/>
      <c r="DV5" s="34"/>
      <c r="DW5" s="34"/>
      <c r="DX5" s="34"/>
      <c r="DY5" s="34"/>
      <c r="DZ5" s="34"/>
    </row>
    <row r="6" spans="1:130" outlineLevel="1">
      <c r="A6" s="21">
        <f t="shared" ref="A6:A40" si="0">IF($C6="","blank",MATCH($C6,$I$5:$I$202,0))</f>
        <v>2</v>
      </c>
      <c r="B6" s="21" t="s">
        <v>10</v>
      </c>
      <c r="C6" s="135" t="s">
        <v>667</v>
      </c>
      <c r="D6" s="135"/>
      <c r="E6" s="218"/>
      <c r="F6" s="218"/>
      <c r="G6" s="546"/>
      <c r="H6" s="21" t="s">
        <v>10</v>
      </c>
      <c r="I6" s="135" t="s">
        <v>667</v>
      </c>
      <c r="J6" s="134"/>
      <c r="K6" s="331"/>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c r="BS6" s="34"/>
      <c r="BT6" s="34"/>
      <c r="BU6" s="34"/>
      <c r="BV6" s="34"/>
      <c r="BW6" s="34"/>
      <c r="BX6" s="34"/>
      <c r="BY6" s="34"/>
      <c r="BZ6" s="34"/>
      <c r="CA6" s="34"/>
      <c r="CB6" s="34"/>
      <c r="CC6" s="34"/>
      <c r="CD6" s="34"/>
      <c r="CE6" s="34"/>
      <c r="CF6" s="34"/>
      <c r="CG6" s="34"/>
      <c r="CH6" s="34"/>
      <c r="CI6" s="34"/>
      <c r="CJ6" s="34"/>
      <c r="CK6" s="34"/>
      <c r="CL6" s="34"/>
      <c r="CM6" s="34"/>
      <c r="CN6" s="34"/>
      <c r="CO6" s="34"/>
      <c r="CP6" s="34"/>
      <c r="CQ6" s="34"/>
      <c r="CR6" s="34"/>
      <c r="CS6" s="34"/>
      <c r="CT6" s="34"/>
      <c r="CU6" s="34"/>
      <c r="CV6" s="34"/>
      <c r="CW6" s="34"/>
      <c r="CX6" s="34"/>
      <c r="CY6" s="34"/>
      <c r="CZ6" s="34"/>
      <c r="DA6" s="34"/>
      <c r="DB6" s="34"/>
      <c r="DC6" s="34"/>
      <c r="DD6" s="34"/>
      <c r="DE6" s="34"/>
      <c r="DF6" s="34"/>
      <c r="DG6" s="34"/>
      <c r="DH6" s="34"/>
      <c r="DI6" s="34"/>
      <c r="DJ6" s="34"/>
      <c r="DK6" s="34"/>
      <c r="DL6" s="34"/>
      <c r="DM6" s="34"/>
      <c r="DN6" s="34"/>
      <c r="DO6" s="34"/>
      <c r="DP6" s="34"/>
      <c r="DQ6" s="34"/>
      <c r="DR6" s="34"/>
      <c r="DS6" s="34"/>
      <c r="DT6" s="34"/>
      <c r="DU6" s="34"/>
      <c r="DV6" s="34"/>
      <c r="DW6" s="34"/>
      <c r="DX6" s="34"/>
      <c r="DY6" s="34"/>
      <c r="DZ6" s="34"/>
    </row>
    <row r="7" spans="1:130" outlineLevel="1">
      <c r="A7" s="21">
        <f t="shared" si="0"/>
        <v>3</v>
      </c>
      <c r="B7" s="21" t="s">
        <v>10</v>
      </c>
      <c r="C7" s="135" t="s">
        <v>24</v>
      </c>
      <c r="D7" s="480"/>
      <c r="E7" s="218"/>
      <c r="F7" s="218"/>
      <c r="G7" s="546"/>
      <c r="H7" s="21" t="s">
        <v>10</v>
      </c>
      <c r="I7" s="135" t="s">
        <v>24</v>
      </c>
      <c r="J7" s="134"/>
      <c r="K7" s="331"/>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row>
    <row r="8" spans="1:130" outlineLevel="1">
      <c r="A8" s="21">
        <f t="shared" si="0"/>
        <v>4</v>
      </c>
      <c r="B8" s="21" t="s">
        <v>10</v>
      </c>
      <c r="C8" s="135" t="s">
        <v>25</v>
      </c>
      <c r="D8" s="480"/>
      <c r="E8" s="218"/>
      <c r="F8" s="218"/>
      <c r="G8" s="546"/>
      <c r="H8" s="21" t="s">
        <v>10</v>
      </c>
      <c r="I8" s="135" t="s">
        <v>25</v>
      </c>
      <c r="J8" s="134"/>
      <c r="K8" s="331"/>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row>
    <row r="9" spans="1:130" outlineLevel="1">
      <c r="A9" s="21">
        <f t="shared" si="0"/>
        <v>5</v>
      </c>
      <c r="B9" s="21" t="s">
        <v>10</v>
      </c>
      <c r="C9" s="135" t="s">
        <v>491</v>
      </c>
      <c r="D9" s="135"/>
      <c r="E9" s="218"/>
      <c r="F9" s="218"/>
      <c r="G9" s="546"/>
      <c r="H9" s="21" t="s">
        <v>10</v>
      </c>
      <c r="I9" s="135" t="s">
        <v>491</v>
      </c>
      <c r="J9" s="134"/>
      <c r="K9" s="331"/>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row>
    <row r="10" spans="1:130" outlineLevel="1">
      <c r="A10" s="21">
        <f t="shared" si="0"/>
        <v>6</v>
      </c>
      <c r="B10" s="21" t="s">
        <v>10</v>
      </c>
      <c r="C10" s="135" t="s">
        <v>194</v>
      </c>
      <c r="D10" s="135"/>
      <c r="E10" s="218"/>
      <c r="F10" s="218"/>
      <c r="G10" s="546"/>
      <c r="H10" s="21" t="s">
        <v>10</v>
      </c>
      <c r="I10" s="135" t="s">
        <v>194</v>
      </c>
      <c r="J10" s="134"/>
      <c r="K10" s="331"/>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row>
    <row r="11" spans="1:130" outlineLevel="1">
      <c r="A11" s="21">
        <f t="shared" si="0"/>
        <v>7</v>
      </c>
      <c r="B11" s="21" t="s">
        <v>10</v>
      </c>
      <c r="C11" s="135" t="s">
        <v>1204</v>
      </c>
      <c r="D11" s="135"/>
      <c r="E11" s="218"/>
      <c r="F11" s="218"/>
      <c r="G11" s="546"/>
      <c r="H11" s="21" t="s">
        <v>10</v>
      </c>
      <c r="I11" s="135" t="s">
        <v>1204</v>
      </c>
      <c r="J11" s="134"/>
      <c r="K11" s="331"/>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row>
    <row r="12" spans="1:130">
      <c r="A12" s="21">
        <f t="shared" si="0"/>
        <v>8</v>
      </c>
      <c r="B12" s="21" t="s">
        <v>18</v>
      </c>
      <c r="C12" s="135" t="s">
        <v>1217</v>
      </c>
      <c r="D12" s="135"/>
      <c r="E12" s="218"/>
      <c r="F12" s="218"/>
      <c r="G12" s="546"/>
      <c r="H12" s="133" t="s">
        <v>18</v>
      </c>
      <c r="I12" s="337" t="s">
        <v>1217</v>
      </c>
      <c r="J12" s="134"/>
      <c r="K12" s="330"/>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row>
    <row r="13" spans="1:130" outlineLevel="1">
      <c r="A13" s="21">
        <f t="shared" si="0"/>
        <v>9</v>
      </c>
      <c r="B13" s="21" t="s">
        <v>10</v>
      </c>
      <c r="C13" s="135" t="s">
        <v>23</v>
      </c>
      <c r="D13" s="135"/>
      <c r="E13" s="218"/>
      <c r="F13" s="218"/>
      <c r="G13" s="546" t="s">
        <v>1703</v>
      </c>
      <c r="H13" s="21" t="s">
        <v>10</v>
      </c>
      <c r="I13" s="135" t="s">
        <v>23</v>
      </c>
      <c r="J13" s="134"/>
      <c r="K13" s="331"/>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row>
    <row r="14" spans="1:130" outlineLevel="1">
      <c r="A14" s="21">
        <f t="shared" si="0"/>
        <v>12</v>
      </c>
      <c r="B14" s="21" t="s">
        <v>10</v>
      </c>
      <c r="C14" s="135" t="s">
        <v>704</v>
      </c>
      <c r="D14" s="135"/>
      <c r="E14" s="218"/>
      <c r="F14" s="218"/>
      <c r="G14" s="546" t="s">
        <v>1703</v>
      </c>
      <c r="H14" s="21" t="s">
        <v>10</v>
      </c>
      <c r="I14" s="135" t="s">
        <v>1214</v>
      </c>
      <c r="J14" s="134"/>
      <c r="K14" s="331"/>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row>
    <row r="15" spans="1:130" outlineLevel="1">
      <c r="A15" s="21">
        <f t="shared" si="0"/>
        <v>13</v>
      </c>
      <c r="B15" s="21" t="s">
        <v>10</v>
      </c>
      <c r="C15" s="135" t="s">
        <v>814</v>
      </c>
      <c r="D15" s="135"/>
      <c r="E15" s="218"/>
      <c r="F15" s="218"/>
      <c r="G15" s="546" t="s">
        <v>1703</v>
      </c>
      <c r="H15" s="21" t="s">
        <v>10</v>
      </c>
      <c r="I15" s="135" t="s">
        <v>1207</v>
      </c>
      <c r="J15" s="134"/>
      <c r="K15" s="331" t="s">
        <v>1208</v>
      </c>
      <c r="L15" s="331" t="s">
        <v>1209</v>
      </c>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row>
    <row r="16" spans="1:130" outlineLevel="1">
      <c r="A16" s="21">
        <f t="shared" si="0"/>
        <v>14</v>
      </c>
      <c r="B16" s="21" t="s">
        <v>10</v>
      </c>
      <c r="C16" s="135" t="s">
        <v>1230</v>
      </c>
      <c r="D16" s="135"/>
      <c r="E16" s="218"/>
      <c r="F16" s="218"/>
      <c r="G16" s="546" t="s">
        <v>1703</v>
      </c>
      <c r="H16" s="21" t="s">
        <v>10</v>
      </c>
      <c r="I16" s="135" t="s">
        <v>704</v>
      </c>
      <c r="J16" s="134"/>
      <c r="K16" s="331"/>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row>
    <row r="17" spans="1:130" outlineLevel="1">
      <c r="A17" s="21">
        <f t="shared" si="0"/>
        <v>21</v>
      </c>
      <c r="B17" s="21" t="s">
        <v>10</v>
      </c>
      <c r="C17" s="135" t="s">
        <v>765</v>
      </c>
      <c r="D17" s="135"/>
      <c r="E17" s="218"/>
      <c r="F17" s="218"/>
      <c r="G17" s="546" t="s">
        <v>1674</v>
      </c>
      <c r="H17" s="21" t="s">
        <v>10</v>
      </c>
      <c r="I17" s="135" t="s">
        <v>814</v>
      </c>
      <c r="J17" s="134"/>
      <c r="K17" s="331"/>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row>
    <row r="18" spans="1:130" outlineLevel="1">
      <c r="A18" s="21" t="e">
        <f t="shared" si="0"/>
        <v>#N/A</v>
      </c>
      <c r="B18" s="21" t="s">
        <v>18</v>
      </c>
      <c r="C18" s="135" t="s">
        <v>1218</v>
      </c>
      <c r="D18" s="135"/>
      <c r="E18" s="218"/>
      <c r="F18" s="218"/>
      <c r="G18" s="546"/>
      <c r="H18" s="21" t="s">
        <v>10</v>
      </c>
      <c r="I18" s="135" t="s">
        <v>1230</v>
      </c>
      <c r="J18" s="134"/>
      <c r="K18" s="331"/>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row>
    <row r="19" spans="1:130" outlineLevel="1">
      <c r="A19" s="21">
        <f t="shared" si="0"/>
        <v>22</v>
      </c>
      <c r="B19" s="21" t="s">
        <v>10</v>
      </c>
      <c r="C19" s="135" t="s">
        <v>22</v>
      </c>
      <c r="D19" s="135"/>
      <c r="E19" s="218"/>
      <c r="F19" s="218"/>
      <c r="G19" s="546"/>
      <c r="H19" s="21" t="s">
        <v>10</v>
      </c>
      <c r="I19" s="135" t="s">
        <v>1231</v>
      </c>
      <c r="J19" s="134"/>
      <c r="K19" s="331"/>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4"/>
      <c r="DZ19" s="34"/>
    </row>
    <row r="20" spans="1:130" outlineLevel="1">
      <c r="A20" s="21">
        <f t="shared" si="0"/>
        <v>22</v>
      </c>
      <c r="B20" s="21" t="s">
        <v>10</v>
      </c>
      <c r="C20" s="135" t="s">
        <v>22</v>
      </c>
      <c r="D20" s="135"/>
      <c r="E20" s="218"/>
      <c r="F20" s="218"/>
      <c r="G20" s="546"/>
      <c r="H20" s="21" t="s">
        <v>10</v>
      </c>
      <c r="I20" s="135" t="s">
        <v>1232</v>
      </c>
      <c r="J20" s="134"/>
      <c r="K20" s="331"/>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4"/>
      <c r="DZ20" s="34"/>
    </row>
    <row r="21" spans="1:130" outlineLevel="1">
      <c r="A21" s="21">
        <f t="shared" si="0"/>
        <v>22</v>
      </c>
      <c r="B21" s="21" t="s">
        <v>10</v>
      </c>
      <c r="C21" s="135" t="s">
        <v>22</v>
      </c>
      <c r="D21" s="135"/>
      <c r="E21" s="218"/>
      <c r="F21" s="218"/>
      <c r="G21" s="546"/>
      <c r="H21" s="21" t="s">
        <v>10</v>
      </c>
      <c r="I21" s="135" t="s">
        <v>1490</v>
      </c>
      <c r="J21" s="134"/>
      <c r="K21" s="331"/>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row>
    <row r="22" spans="1:130" outlineLevel="1">
      <c r="A22" s="21">
        <f t="shared" si="0"/>
        <v>22</v>
      </c>
      <c r="B22" s="21" t="s">
        <v>10</v>
      </c>
      <c r="C22" s="135" t="s">
        <v>22</v>
      </c>
      <c r="D22" s="135"/>
      <c r="E22" s="218"/>
      <c r="F22" s="218"/>
      <c r="G22" s="546"/>
      <c r="H22" s="21" t="s">
        <v>10</v>
      </c>
      <c r="I22" s="135" t="s">
        <v>1491</v>
      </c>
      <c r="J22" s="134"/>
      <c r="K22" s="331"/>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row>
    <row r="23" spans="1:130" outlineLevel="1">
      <c r="A23" s="21">
        <f t="shared" si="0"/>
        <v>23</v>
      </c>
      <c r="B23" s="21" t="s">
        <v>10</v>
      </c>
      <c r="C23" s="135" t="s">
        <v>21</v>
      </c>
      <c r="D23" s="135"/>
      <c r="E23" s="218"/>
      <c r="F23" s="218"/>
      <c r="G23" s="546"/>
      <c r="H23" s="21" t="s">
        <v>10</v>
      </c>
      <c r="I23" s="135" t="s">
        <v>1492</v>
      </c>
      <c r="J23" s="134"/>
      <c r="K23" s="331"/>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c r="BS23" s="34"/>
      <c r="BT23" s="34"/>
      <c r="BU23" s="34"/>
      <c r="BV23" s="34"/>
      <c r="BW23" s="34"/>
      <c r="BX23" s="34"/>
      <c r="BY23" s="34"/>
      <c r="BZ23" s="34"/>
      <c r="CA23" s="34"/>
      <c r="CB23" s="34"/>
      <c r="CC23" s="34"/>
      <c r="CD23" s="34"/>
      <c r="CE23" s="34"/>
      <c r="CF23" s="34"/>
      <c r="CG23" s="34"/>
      <c r="CH23" s="34"/>
      <c r="CI23" s="34"/>
      <c r="CJ23" s="34"/>
      <c r="CK23" s="34"/>
      <c r="CL23" s="34"/>
      <c r="CM23" s="34"/>
      <c r="CN23" s="34"/>
      <c r="CO23" s="34"/>
      <c r="CP23" s="34"/>
      <c r="CQ23" s="34"/>
      <c r="CR23" s="34"/>
      <c r="CS23" s="34"/>
      <c r="CT23" s="34"/>
      <c r="CU23" s="34"/>
      <c r="CV23" s="34"/>
      <c r="CW23" s="34"/>
      <c r="CX23" s="34"/>
      <c r="CY23" s="34"/>
      <c r="CZ23" s="34"/>
      <c r="DA23" s="34"/>
      <c r="DB23" s="34"/>
      <c r="DC23" s="34"/>
      <c r="DD23" s="34"/>
      <c r="DE23" s="34"/>
      <c r="DF23" s="34"/>
      <c r="DG23" s="34"/>
      <c r="DH23" s="34"/>
      <c r="DI23" s="34"/>
      <c r="DJ23" s="34"/>
      <c r="DK23" s="34"/>
      <c r="DL23" s="34"/>
      <c r="DM23" s="34"/>
      <c r="DN23" s="34"/>
      <c r="DO23" s="34"/>
      <c r="DP23" s="34"/>
      <c r="DQ23" s="34"/>
      <c r="DR23" s="34"/>
      <c r="DS23" s="34"/>
      <c r="DT23" s="34"/>
      <c r="DU23" s="34"/>
      <c r="DV23" s="34"/>
      <c r="DW23" s="34"/>
      <c r="DX23" s="34"/>
      <c r="DY23" s="34"/>
      <c r="DZ23" s="34"/>
    </row>
    <row r="24" spans="1:130">
      <c r="A24" s="21">
        <f t="shared" si="0"/>
        <v>41</v>
      </c>
      <c r="B24" s="21" t="s">
        <v>0</v>
      </c>
      <c r="C24" s="135" t="s">
        <v>371</v>
      </c>
      <c r="D24" s="135"/>
      <c r="E24" s="218"/>
      <c r="F24" s="218"/>
      <c r="G24" s="546"/>
      <c r="H24" s="133" t="s">
        <v>18</v>
      </c>
      <c r="I24" s="337" t="s">
        <v>1676</v>
      </c>
      <c r="J24" s="134"/>
      <c r="K24" s="330"/>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c r="DK24" s="34"/>
      <c r="DL24" s="34"/>
      <c r="DM24" s="34"/>
      <c r="DN24" s="34"/>
      <c r="DO24" s="34"/>
      <c r="DP24" s="34"/>
      <c r="DQ24" s="34"/>
      <c r="DR24" s="34"/>
      <c r="DS24" s="34"/>
      <c r="DT24" s="34"/>
      <c r="DU24" s="34"/>
      <c r="DV24" s="34"/>
      <c r="DW24" s="34"/>
      <c r="DX24" s="34"/>
      <c r="DY24" s="34"/>
      <c r="DZ24" s="34"/>
    </row>
    <row r="25" spans="1:130" outlineLevel="1">
      <c r="A25" s="21">
        <f t="shared" si="0"/>
        <v>42</v>
      </c>
      <c r="B25" s="21" t="s">
        <v>0</v>
      </c>
      <c r="C25" s="135" t="s">
        <v>372</v>
      </c>
      <c r="D25" s="135"/>
      <c r="E25" s="218"/>
      <c r="F25" s="218"/>
      <c r="G25" s="546"/>
      <c r="H25" s="21" t="s">
        <v>10</v>
      </c>
      <c r="I25" s="135" t="s">
        <v>765</v>
      </c>
      <c r="J25" s="134"/>
      <c r="K25" s="331" t="s">
        <v>767</v>
      </c>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row>
    <row r="26" spans="1:130" outlineLevel="1">
      <c r="A26" s="21">
        <f t="shared" si="0"/>
        <v>46</v>
      </c>
      <c r="B26" s="21" t="s">
        <v>18</v>
      </c>
      <c r="C26" s="135" t="s">
        <v>1219</v>
      </c>
      <c r="D26" s="135"/>
      <c r="E26" s="218"/>
      <c r="F26" s="218"/>
      <c r="G26" s="546"/>
      <c r="H26" s="21" t="s">
        <v>10</v>
      </c>
      <c r="I26" s="135" t="s">
        <v>22</v>
      </c>
      <c r="J26" s="134"/>
      <c r="K26" s="331" t="s">
        <v>385</v>
      </c>
      <c r="L26" s="331" t="s">
        <v>108</v>
      </c>
      <c r="M26" s="331" t="s">
        <v>767</v>
      </c>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34"/>
      <c r="DQ26" s="34"/>
      <c r="DR26" s="34"/>
      <c r="DS26" s="34"/>
      <c r="DT26" s="34"/>
      <c r="DU26" s="34"/>
      <c r="DV26" s="34"/>
      <c r="DW26" s="34"/>
      <c r="DX26" s="34"/>
      <c r="DY26" s="34"/>
      <c r="DZ26" s="34"/>
    </row>
    <row r="27" spans="1:130" outlineLevel="1">
      <c r="A27" s="21">
        <f t="shared" si="0"/>
        <v>48</v>
      </c>
      <c r="B27" s="21" t="s">
        <v>10</v>
      </c>
      <c r="C27" s="135" t="s">
        <v>1372</v>
      </c>
      <c r="D27" s="135"/>
      <c r="E27" s="218"/>
      <c r="F27" s="218"/>
      <c r="G27" s="546"/>
      <c r="H27" s="21" t="s">
        <v>10</v>
      </c>
      <c r="I27" s="135" t="s">
        <v>21</v>
      </c>
      <c r="J27" s="134"/>
      <c r="K27" s="331" t="s">
        <v>387</v>
      </c>
      <c r="L27" s="331" t="s">
        <v>767</v>
      </c>
      <c r="M27" s="331" t="s">
        <v>386</v>
      </c>
      <c r="N27" s="331" t="s">
        <v>360</v>
      </c>
      <c r="O27" s="331"/>
      <c r="P27" s="331"/>
      <c r="Q27" s="331"/>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34"/>
      <c r="DY27" s="34"/>
      <c r="DZ27" s="34"/>
    </row>
    <row r="28" spans="1:130" outlineLevel="1">
      <c r="A28" s="21">
        <f t="shared" si="0"/>
        <v>48</v>
      </c>
      <c r="B28" s="21" t="s">
        <v>10</v>
      </c>
      <c r="C28" s="135" t="s">
        <v>1372</v>
      </c>
      <c r="D28" s="135"/>
      <c r="E28" s="218"/>
      <c r="F28" s="218"/>
      <c r="G28" s="546"/>
      <c r="H28" s="21" t="s">
        <v>10</v>
      </c>
      <c r="I28" s="135" t="s">
        <v>20</v>
      </c>
      <c r="J28" s="134"/>
      <c r="K28" s="331" t="s">
        <v>385</v>
      </c>
      <c r="L28" s="331" t="s">
        <v>767</v>
      </c>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row>
    <row r="29" spans="1:130" outlineLevel="1">
      <c r="A29" s="21">
        <f t="shared" si="0"/>
        <v>48</v>
      </c>
      <c r="B29" s="21" t="s">
        <v>10</v>
      </c>
      <c r="C29" s="135" t="s">
        <v>1372</v>
      </c>
      <c r="D29" s="135"/>
      <c r="E29" s="218"/>
      <c r="F29" s="218"/>
      <c r="G29" s="546"/>
      <c r="H29" s="21" t="s">
        <v>10</v>
      </c>
      <c r="I29" s="135" t="s">
        <v>13</v>
      </c>
      <c r="J29" s="134"/>
      <c r="K29" s="331"/>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c r="BS29" s="34"/>
      <c r="BT29" s="34"/>
      <c r="BU29" s="34"/>
      <c r="BV29" s="34"/>
      <c r="BW29" s="34"/>
      <c r="BX29" s="34"/>
      <c r="BY29" s="34"/>
      <c r="BZ29" s="34"/>
      <c r="CA29" s="34"/>
      <c r="CB29" s="34"/>
      <c r="CC29" s="34"/>
      <c r="CD29" s="34"/>
      <c r="CE29" s="34"/>
      <c r="CF29" s="34"/>
      <c r="CG29" s="34"/>
      <c r="CH29" s="34"/>
      <c r="CI29" s="34"/>
      <c r="CJ29" s="34"/>
      <c r="CK29" s="34"/>
      <c r="CL29" s="34"/>
      <c r="CM29" s="34"/>
      <c r="CN29" s="34"/>
      <c r="CO29" s="34"/>
      <c r="CP29" s="34"/>
      <c r="CQ29" s="34"/>
      <c r="CR29" s="34"/>
      <c r="CS29" s="34"/>
      <c r="CT29" s="34"/>
      <c r="CU29" s="34"/>
      <c r="CV29" s="34"/>
      <c r="CW29" s="34"/>
      <c r="CX29" s="34"/>
      <c r="CY29" s="34"/>
      <c r="CZ29" s="34"/>
      <c r="DA29" s="34"/>
      <c r="DB29" s="34"/>
      <c r="DC29" s="34"/>
      <c r="DD29" s="34"/>
      <c r="DE29" s="34"/>
      <c r="DF29" s="34"/>
      <c r="DG29" s="34"/>
      <c r="DH29" s="34"/>
      <c r="DI29" s="34"/>
      <c r="DJ29" s="34"/>
      <c r="DK29" s="34"/>
      <c r="DL29" s="34"/>
      <c r="DM29" s="34"/>
      <c r="DN29" s="34"/>
      <c r="DO29" s="34"/>
      <c r="DP29" s="34"/>
      <c r="DQ29" s="34"/>
      <c r="DR29" s="34"/>
      <c r="DS29" s="34"/>
      <c r="DT29" s="34"/>
      <c r="DU29" s="34"/>
      <c r="DV29" s="34"/>
      <c r="DW29" s="34"/>
      <c r="DX29" s="34"/>
      <c r="DY29" s="34"/>
      <c r="DZ29" s="34"/>
    </row>
    <row r="30" spans="1:130">
      <c r="A30" s="21">
        <f t="shared" si="0"/>
        <v>41</v>
      </c>
      <c r="B30" s="21" t="s">
        <v>0</v>
      </c>
      <c r="C30" s="135" t="s">
        <v>371</v>
      </c>
      <c r="D30" s="135"/>
      <c r="E30" s="218"/>
      <c r="F30" s="218"/>
      <c r="G30" s="546"/>
      <c r="H30" s="133" t="s">
        <v>18</v>
      </c>
      <c r="I30" s="337" t="s">
        <v>1675</v>
      </c>
      <c r="J30" s="134"/>
      <c r="K30" s="330"/>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4"/>
      <c r="CT30" s="34"/>
      <c r="CU30" s="34"/>
      <c r="CV30" s="34"/>
      <c r="CW30" s="34"/>
      <c r="CX30" s="34"/>
      <c r="CY30" s="34"/>
      <c r="CZ30" s="34"/>
      <c r="DA30" s="34"/>
      <c r="DB30" s="34"/>
      <c r="DC30" s="34"/>
      <c r="DD30" s="34"/>
      <c r="DE30" s="34"/>
      <c r="DF30" s="34"/>
      <c r="DG30" s="34"/>
      <c r="DH30" s="34"/>
      <c r="DI30" s="34"/>
      <c r="DJ30" s="34"/>
      <c r="DK30" s="34"/>
      <c r="DL30" s="34"/>
      <c r="DM30" s="34"/>
      <c r="DN30" s="34"/>
      <c r="DO30" s="34"/>
      <c r="DP30" s="34"/>
      <c r="DQ30" s="34"/>
      <c r="DR30" s="34"/>
      <c r="DS30" s="34"/>
      <c r="DT30" s="34"/>
      <c r="DU30" s="34"/>
      <c r="DV30" s="34"/>
      <c r="DW30" s="34"/>
      <c r="DX30" s="34"/>
      <c r="DY30" s="34"/>
      <c r="DZ30" s="34"/>
    </row>
    <row r="31" spans="1:130" outlineLevel="1">
      <c r="A31" s="21">
        <f t="shared" si="0"/>
        <v>48</v>
      </c>
      <c r="B31" s="21" t="s">
        <v>10</v>
      </c>
      <c r="C31" s="135" t="s">
        <v>1372</v>
      </c>
      <c r="D31" s="135"/>
      <c r="E31" s="218"/>
      <c r="F31" s="218"/>
      <c r="G31" s="546"/>
      <c r="H31" s="21" t="s">
        <v>10</v>
      </c>
      <c r="I31" s="135" t="s">
        <v>235</v>
      </c>
      <c r="J31" s="134"/>
      <c r="K31" s="331"/>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c r="DP31" s="34"/>
      <c r="DQ31" s="34"/>
      <c r="DR31" s="34"/>
      <c r="DS31" s="34"/>
      <c r="DT31" s="34"/>
      <c r="DU31" s="34"/>
      <c r="DV31" s="34"/>
      <c r="DW31" s="34"/>
      <c r="DX31" s="34"/>
      <c r="DY31" s="34"/>
      <c r="DZ31" s="34"/>
    </row>
    <row r="32" spans="1:130" outlineLevel="1">
      <c r="A32" s="21">
        <f t="shared" si="0"/>
        <v>48</v>
      </c>
      <c r="B32" s="21" t="s">
        <v>10</v>
      </c>
      <c r="C32" s="135" t="s">
        <v>1372</v>
      </c>
      <c r="D32" s="135"/>
      <c r="E32" s="218"/>
      <c r="F32" s="218"/>
      <c r="G32" s="546"/>
      <c r="H32" s="21" t="s">
        <v>10</v>
      </c>
      <c r="I32" s="135" t="s">
        <v>236</v>
      </c>
      <c r="J32" s="134"/>
      <c r="K32" s="331"/>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4"/>
      <c r="CT32" s="34"/>
      <c r="CU32" s="34"/>
      <c r="CV32" s="34"/>
      <c r="CW32" s="34"/>
      <c r="CX32" s="34"/>
      <c r="CY32" s="34"/>
      <c r="CZ32" s="34"/>
      <c r="DA32" s="34"/>
      <c r="DB32" s="34"/>
      <c r="DC32" s="34"/>
      <c r="DD32" s="34"/>
      <c r="DE32" s="34"/>
      <c r="DF32" s="34"/>
      <c r="DG32" s="34"/>
      <c r="DH32" s="34"/>
      <c r="DI32" s="34"/>
      <c r="DJ32" s="34"/>
      <c r="DK32" s="34"/>
      <c r="DL32" s="34"/>
      <c r="DM32" s="34"/>
      <c r="DN32" s="34"/>
      <c r="DO32" s="34"/>
      <c r="DP32" s="34"/>
      <c r="DQ32" s="34"/>
      <c r="DR32" s="34"/>
      <c r="DS32" s="34"/>
      <c r="DT32" s="34"/>
      <c r="DU32" s="34"/>
      <c r="DV32" s="34"/>
      <c r="DW32" s="34"/>
      <c r="DX32" s="34"/>
      <c r="DY32" s="34"/>
      <c r="DZ32" s="34"/>
    </row>
    <row r="33" spans="1:130" outlineLevel="1">
      <c r="A33" s="21">
        <f t="shared" si="0"/>
        <v>48</v>
      </c>
      <c r="B33" s="21" t="s">
        <v>10</v>
      </c>
      <c r="C33" s="135" t="s">
        <v>1372</v>
      </c>
      <c r="D33" s="135"/>
      <c r="E33" s="218"/>
      <c r="F33" s="218"/>
      <c r="G33" s="546"/>
      <c r="H33" s="21" t="s">
        <v>10</v>
      </c>
      <c r="I33" s="135" t="s">
        <v>237</v>
      </c>
      <c r="J33" s="134"/>
      <c r="K33" s="331" t="s">
        <v>6</v>
      </c>
      <c r="L33" s="331" t="s">
        <v>7</v>
      </c>
      <c r="M33" s="331" t="s">
        <v>8</v>
      </c>
      <c r="N33" s="331" t="s">
        <v>168</v>
      </c>
      <c r="O33" s="331" t="s">
        <v>183</v>
      </c>
      <c r="P33" s="331" t="s">
        <v>246</v>
      </c>
      <c r="Q33" s="331" t="s">
        <v>248</v>
      </c>
      <c r="R33" s="331" t="s">
        <v>282</v>
      </c>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c r="DS33" s="34"/>
      <c r="DT33" s="34"/>
      <c r="DU33" s="34"/>
      <c r="DV33" s="34"/>
      <c r="DW33" s="34"/>
      <c r="DX33" s="34"/>
      <c r="DY33" s="34"/>
      <c r="DZ33" s="34"/>
    </row>
    <row r="34" spans="1:130">
      <c r="A34" s="21">
        <f t="shared" si="0"/>
        <v>23</v>
      </c>
      <c r="B34" s="21" t="s">
        <v>10</v>
      </c>
      <c r="C34" s="135" t="s">
        <v>21</v>
      </c>
      <c r="D34" s="135"/>
      <c r="E34" s="218"/>
      <c r="F34" s="218"/>
      <c r="G34" s="546"/>
      <c r="H34" s="133" t="s">
        <v>18</v>
      </c>
      <c r="I34" s="337" t="s">
        <v>1224</v>
      </c>
      <c r="J34" s="134"/>
      <c r="K34" s="330"/>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c r="DM34" s="34"/>
      <c r="DN34" s="34"/>
      <c r="DO34" s="34"/>
      <c r="DP34" s="34"/>
      <c r="DQ34" s="34"/>
      <c r="DR34" s="34"/>
      <c r="DS34" s="34"/>
      <c r="DT34" s="34"/>
      <c r="DU34" s="34"/>
      <c r="DV34" s="34"/>
      <c r="DW34" s="34"/>
      <c r="DX34" s="34"/>
      <c r="DY34" s="34"/>
      <c r="DZ34" s="34"/>
    </row>
    <row r="35" spans="1:130" outlineLevel="1">
      <c r="A35" s="21">
        <f t="shared" si="0"/>
        <v>23</v>
      </c>
      <c r="B35" s="21" t="s">
        <v>10</v>
      </c>
      <c r="C35" s="135" t="s">
        <v>21</v>
      </c>
      <c r="D35" s="135"/>
      <c r="E35" s="218"/>
      <c r="F35" s="218"/>
      <c r="G35" s="546"/>
      <c r="H35" s="21" t="s">
        <v>10</v>
      </c>
      <c r="I35" s="135" t="s">
        <v>833</v>
      </c>
      <c r="J35" s="134"/>
      <c r="K35" s="331"/>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4"/>
      <c r="BT35" s="34"/>
      <c r="BU35" s="34"/>
      <c r="BV35" s="34"/>
      <c r="BW35" s="34"/>
      <c r="BX35" s="34"/>
      <c r="BY35" s="34"/>
      <c r="BZ35" s="34"/>
      <c r="CA35" s="34"/>
      <c r="CB35" s="34"/>
      <c r="CC35" s="34"/>
      <c r="CD35" s="34"/>
      <c r="CE35" s="34"/>
      <c r="CF35" s="34"/>
      <c r="CG35" s="34"/>
      <c r="CH35" s="34"/>
      <c r="CI35" s="34"/>
      <c r="CJ35" s="34"/>
      <c r="CK35" s="34"/>
      <c r="CL35" s="34"/>
      <c r="CM35" s="34"/>
      <c r="CN35" s="34"/>
      <c r="CO35" s="34"/>
      <c r="CP35" s="34"/>
      <c r="CQ35" s="34"/>
      <c r="CR35" s="34"/>
      <c r="CS35" s="34"/>
      <c r="CT35" s="34"/>
      <c r="CU35" s="34"/>
      <c r="CV35" s="34"/>
      <c r="CW35" s="34"/>
      <c r="CX35" s="34"/>
      <c r="CY35" s="34"/>
      <c r="CZ35" s="34"/>
      <c r="DA35" s="34"/>
      <c r="DB35" s="34"/>
      <c r="DC35" s="34"/>
      <c r="DD35" s="34"/>
      <c r="DE35" s="34"/>
      <c r="DF35" s="34"/>
      <c r="DG35" s="34"/>
      <c r="DH35" s="34"/>
      <c r="DI35" s="34"/>
      <c r="DJ35" s="34"/>
      <c r="DK35" s="34"/>
      <c r="DL35" s="34"/>
      <c r="DM35" s="34"/>
      <c r="DN35" s="34"/>
      <c r="DO35" s="34"/>
      <c r="DP35" s="34"/>
      <c r="DQ35" s="34"/>
      <c r="DR35" s="34"/>
      <c r="DS35" s="34"/>
      <c r="DT35" s="34"/>
      <c r="DU35" s="34"/>
      <c r="DV35" s="34"/>
      <c r="DW35" s="34"/>
      <c r="DX35" s="34"/>
      <c r="DY35" s="34"/>
      <c r="DZ35" s="34"/>
    </row>
    <row r="36" spans="1:130" outlineLevel="1">
      <c r="A36" s="21">
        <f t="shared" si="0"/>
        <v>23</v>
      </c>
      <c r="B36" s="21" t="s">
        <v>10</v>
      </c>
      <c r="C36" s="135" t="s">
        <v>21</v>
      </c>
      <c r="D36" s="135"/>
      <c r="E36" s="218"/>
      <c r="F36" s="218"/>
      <c r="G36" s="546"/>
      <c r="H36" s="21" t="s">
        <v>10</v>
      </c>
      <c r="I36" s="135" t="s">
        <v>1493</v>
      </c>
      <c r="J36" s="134"/>
      <c r="K36" s="331"/>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4"/>
      <c r="CT36" s="34"/>
      <c r="CU36" s="34"/>
      <c r="CV36" s="34"/>
      <c r="CW36" s="34"/>
      <c r="CX36" s="34"/>
      <c r="CY36" s="34"/>
      <c r="CZ36" s="34"/>
      <c r="DA36" s="34"/>
      <c r="DB36" s="34"/>
      <c r="DC36" s="34"/>
      <c r="DD36" s="34"/>
      <c r="DE36" s="34"/>
      <c r="DF36" s="34"/>
      <c r="DG36" s="34"/>
      <c r="DH36" s="34"/>
      <c r="DI36" s="34"/>
      <c r="DJ36" s="34"/>
      <c r="DK36" s="34"/>
      <c r="DL36" s="34"/>
      <c r="DM36" s="34"/>
      <c r="DN36" s="34"/>
      <c r="DO36" s="34"/>
      <c r="DP36" s="34"/>
      <c r="DQ36" s="34"/>
      <c r="DR36" s="34"/>
      <c r="DS36" s="34"/>
      <c r="DT36" s="34"/>
      <c r="DU36" s="34"/>
      <c r="DV36" s="34"/>
      <c r="DW36" s="34"/>
      <c r="DX36" s="34"/>
      <c r="DY36" s="34"/>
      <c r="DZ36" s="34"/>
    </row>
    <row r="37" spans="1:130" outlineLevel="1">
      <c r="A37" s="21">
        <f t="shared" si="0"/>
        <v>24</v>
      </c>
      <c r="B37" s="21" t="s">
        <v>10</v>
      </c>
      <c r="C37" s="135" t="s">
        <v>20</v>
      </c>
      <c r="D37" s="135"/>
      <c r="E37" s="218"/>
      <c r="F37" s="218"/>
      <c r="G37" s="546"/>
      <c r="H37" s="21" t="s">
        <v>10</v>
      </c>
      <c r="I37" s="135" t="s">
        <v>832</v>
      </c>
      <c r="J37" s="134"/>
      <c r="K37" s="331"/>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4"/>
      <c r="DK37" s="34"/>
      <c r="DL37" s="34"/>
      <c r="DM37" s="34"/>
      <c r="DN37" s="34"/>
      <c r="DO37" s="34"/>
      <c r="DP37" s="34"/>
      <c r="DQ37" s="34"/>
      <c r="DR37" s="34"/>
      <c r="DS37" s="34"/>
      <c r="DT37" s="34"/>
      <c r="DU37" s="34"/>
      <c r="DV37" s="34"/>
      <c r="DW37" s="34"/>
      <c r="DX37" s="34"/>
      <c r="DY37" s="34"/>
      <c r="DZ37" s="34"/>
    </row>
    <row r="38" spans="1:130" outlineLevel="1">
      <c r="A38" s="21">
        <f t="shared" si="0"/>
        <v>24</v>
      </c>
      <c r="B38" s="21" t="s">
        <v>10</v>
      </c>
      <c r="C38" s="135" t="s">
        <v>20</v>
      </c>
      <c r="D38" s="135"/>
      <c r="E38" s="218"/>
      <c r="F38" s="218"/>
      <c r="G38" s="546"/>
      <c r="H38" s="21" t="s">
        <v>10</v>
      </c>
      <c r="I38" s="135" t="s">
        <v>1082</v>
      </c>
      <c r="J38" s="134"/>
      <c r="K38" s="331"/>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4"/>
      <c r="CT38" s="34"/>
      <c r="CU38" s="34"/>
      <c r="CV38" s="34"/>
      <c r="CW38" s="34"/>
      <c r="CX38" s="34"/>
      <c r="CY38" s="34"/>
      <c r="CZ38" s="34"/>
      <c r="DA38" s="34"/>
      <c r="DB38" s="34"/>
      <c r="DC38" s="34"/>
      <c r="DD38" s="34"/>
      <c r="DE38" s="34"/>
      <c r="DF38" s="34"/>
      <c r="DG38" s="34"/>
      <c r="DH38" s="34"/>
      <c r="DI38" s="34"/>
      <c r="DJ38" s="34"/>
      <c r="DK38" s="34"/>
      <c r="DL38" s="34"/>
      <c r="DM38" s="34"/>
      <c r="DN38" s="34"/>
      <c r="DO38" s="34"/>
      <c r="DP38" s="34"/>
      <c r="DQ38" s="34"/>
      <c r="DR38" s="34"/>
      <c r="DS38" s="34"/>
      <c r="DT38" s="34"/>
      <c r="DU38" s="34"/>
      <c r="DV38" s="34"/>
      <c r="DW38" s="34"/>
      <c r="DX38" s="34"/>
      <c r="DY38" s="34"/>
      <c r="DZ38" s="34"/>
    </row>
    <row r="39" spans="1:130" outlineLevel="1">
      <c r="A39" s="21">
        <f t="shared" si="0"/>
        <v>30</v>
      </c>
      <c r="B39" s="21" t="s">
        <v>18</v>
      </c>
      <c r="C39" s="135" t="s">
        <v>1224</v>
      </c>
      <c r="D39" s="135"/>
      <c r="E39" s="218"/>
      <c r="F39" s="218"/>
      <c r="G39" s="546"/>
      <c r="H39" s="21" t="s">
        <v>10</v>
      </c>
      <c r="I39" s="135" t="s">
        <v>1099</v>
      </c>
      <c r="J39" s="134"/>
      <c r="K39" s="331"/>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c r="DK39" s="34"/>
      <c r="DL39" s="34"/>
      <c r="DM39" s="34"/>
      <c r="DN39" s="34"/>
      <c r="DO39" s="34"/>
      <c r="DP39" s="34"/>
      <c r="DQ39" s="34"/>
      <c r="DR39" s="34"/>
      <c r="DS39" s="34"/>
      <c r="DT39" s="34"/>
      <c r="DU39" s="34"/>
      <c r="DV39" s="34"/>
      <c r="DW39" s="34"/>
      <c r="DX39" s="34"/>
      <c r="DY39" s="34"/>
      <c r="DZ39" s="34"/>
    </row>
    <row r="40" spans="1:130" outlineLevel="1">
      <c r="A40" s="21">
        <f t="shared" si="0"/>
        <v>31</v>
      </c>
      <c r="B40" s="21" t="s">
        <v>10</v>
      </c>
      <c r="C40" s="135" t="s">
        <v>833</v>
      </c>
      <c r="D40" s="135"/>
      <c r="E40" s="218"/>
      <c r="F40" s="218"/>
      <c r="G40" s="546" t="s">
        <v>1655</v>
      </c>
      <c r="H40" s="21" t="s">
        <v>10</v>
      </c>
      <c r="I40" s="135" t="s">
        <v>542</v>
      </c>
      <c r="J40" s="136"/>
      <c r="K40" s="331" t="s">
        <v>1100</v>
      </c>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4"/>
      <c r="DK40" s="34"/>
      <c r="DL40" s="34"/>
      <c r="DM40" s="34"/>
      <c r="DN40" s="34"/>
      <c r="DO40" s="34"/>
      <c r="DP40" s="34"/>
      <c r="DQ40" s="34"/>
      <c r="DR40" s="34"/>
      <c r="DS40" s="34"/>
      <c r="DT40" s="34"/>
      <c r="DU40" s="34"/>
      <c r="DV40" s="34"/>
      <c r="DW40" s="34"/>
      <c r="DX40" s="34"/>
      <c r="DY40" s="34"/>
      <c r="DZ40" s="34"/>
    </row>
    <row r="41" spans="1:130" outlineLevel="1">
      <c r="A41" s="21"/>
      <c r="B41" s="21"/>
      <c r="C41" s="135"/>
      <c r="D41" s="135"/>
      <c r="E41" s="218"/>
      <c r="F41" s="218"/>
      <c r="G41" s="546" t="s">
        <v>1146</v>
      </c>
      <c r="H41" s="21"/>
      <c r="I41" s="135"/>
      <c r="J41" s="136"/>
      <c r="K41" s="331"/>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c r="AZ41" s="34"/>
      <c r="BA41" s="34"/>
      <c r="BB41" s="34"/>
      <c r="BC41" s="34"/>
      <c r="BD41" s="34"/>
      <c r="BE41" s="34"/>
      <c r="BF41" s="34"/>
      <c r="BG41" s="34"/>
      <c r="BH41" s="34"/>
      <c r="BI41" s="34"/>
      <c r="BJ41" s="34"/>
      <c r="BK41" s="34"/>
      <c r="BL41" s="34"/>
      <c r="BM41" s="34"/>
      <c r="BN41" s="34"/>
      <c r="BO41" s="34"/>
      <c r="BP41" s="34"/>
      <c r="BQ41" s="34"/>
      <c r="BR41" s="34"/>
      <c r="BS41" s="34"/>
      <c r="BT41" s="34"/>
      <c r="BU41" s="34"/>
      <c r="BV41" s="34"/>
      <c r="BW41" s="34"/>
      <c r="BX41" s="34"/>
      <c r="BY41" s="34"/>
      <c r="BZ41" s="34"/>
      <c r="CA41" s="34"/>
      <c r="CB41" s="34"/>
      <c r="CC41" s="34"/>
      <c r="CD41" s="34"/>
      <c r="CE41" s="34"/>
      <c r="CF41" s="34"/>
      <c r="CG41" s="34"/>
      <c r="CH41" s="34"/>
      <c r="CI41" s="34"/>
      <c r="CJ41" s="34"/>
      <c r="CK41" s="34"/>
      <c r="CL41" s="34"/>
      <c r="CM41" s="34"/>
      <c r="CN41" s="34"/>
      <c r="CO41" s="34"/>
      <c r="CP41" s="34"/>
      <c r="CQ41" s="34"/>
      <c r="CR41" s="34"/>
      <c r="CS41" s="34"/>
      <c r="CT41" s="34"/>
      <c r="CU41" s="34"/>
      <c r="CV41" s="34"/>
      <c r="CW41" s="34"/>
      <c r="CX41" s="34"/>
      <c r="CY41" s="34"/>
      <c r="CZ41" s="34"/>
      <c r="DA41" s="34"/>
      <c r="DB41" s="34"/>
      <c r="DC41" s="34"/>
      <c r="DD41" s="34"/>
      <c r="DE41" s="34"/>
      <c r="DF41" s="34"/>
      <c r="DG41" s="34"/>
      <c r="DH41" s="34"/>
      <c r="DI41" s="34"/>
      <c r="DJ41" s="34"/>
      <c r="DK41" s="34"/>
      <c r="DL41" s="34"/>
      <c r="DM41" s="34"/>
      <c r="DN41" s="34"/>
      <c r="DO41" s="34"/>
      <c r="DP41" s="34"/>
      <c r="DQ41" s="34"/>
      <c r="DR41" s="34"/>
      <c r="DS41" s="34"/>
      <c r="DT41" s="34"/>
      <c r="DU41" s="34"/>
      <c r="DV41" s="34"/>
      <c r="DW41" s="34"/>
      <c r="DX41" s="34"/>
      <c r="DY41" s="34"/>
      <c r="DZ41" s="34"/>
    </row>
    <row r="42" spans="1:130" outlineLevel="1">
      <c r="A42" s="21">
        <f t="shared" ref="A42:A73" si="1">IF($C42="","blank",MATCH($C42,$I$5:$I$202,0))</f>
        <v>32</v>
      </c>
      <c r="B42" s="21" t="s">
        <v>10</v>
      </c>
      <c r="C42" s="135" t="s">
        <v>1493</v>
      </c>
      <c r="D42" s="135"/>
      <c r="E42" s="218"/>
      <c r="F42" s="218"/>
      <c r="G42" s="546"/>
      <c r="H42" s="21" t="s">
        <v>10</v>
      </c>
      <c r="I42" s="135" t="s">
        <v>1084</v>
      </c>
      <c r="J42" s="134"/>
      <c r="K42" s="331"/>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c r="CB42" s="34"/>
      <c r="CC42" s="34"/>
      <c r="CD42" s="34"/>
      <c r="CE42" s="34"/>
      <c r="CF42" s="34"/>
      <c r="CG42" s="34"/>
      <c r="CH42" s="34"/>
      <c r="CI42" s="34"/>
      <c r="CJ42" s="34"/>
      <c r="CK42" s="34"/>
      <c r="CL42" s="34"/>
      <c r="CM42" s="34"/>
      <c r="CN42" s="34"/>
      <c r="CO42" s="34"/>
      <c r="CP42" s="34"/>
      <c r="CQ42" s="34"/>
      <c r="CR42" s="34"/>
      <c r="CS42" s="34"/>
      <c r="CT42" s="34"/>
      <c r="CU42" s="34"/>
      <c r="CV42" s="34"/>
      <c r="CW42" s="34"/>
      <c r="CX42" s="34"/>
      <c r="CY42" s="34"/>
      <c r="CZ42" s="34"/>
      <c r="DA42" s="34"/>
      <c r="DB42" s="34"/>
      <c r="DC42" s="34"/>
      <c r="DD42" s="34"/>
      <c r="DE42" s="34"/>
      <c r="DF42" s="34"/>
      <c r="DG42" s="34"/>
      <c r="DH42" s="34"/>
      <c r="DI42" s="34"/>
      <c r="DJ42" s="34"/>
      <c r="DK42" s="34"/>
      <c r="DL42" s="34"/>
      <c r="DM42" s="34"/>
      <c r="DN42" s="34"/>
      <c r="DO42" s="34"/>
      <c r="DP42" s="34"/>
      <c r="DQ42" s="34"/>
      <c r="DR42" s="34"/>
      <c r="DS42" s="34"/>
      <c r="DT42" s="34"/>
      <c r="DU42" s="34"/>
      <c r="DV42" s="34"/>
      <c r="DW42" s="34"/>
      <c r="DX42" s="34"/>
      <c r="DY42" s="34"/>
      <c r="DZ42" s="34"/>
    </row>
    <row r="43" spans="1:130" outlineLevel="1">
      <c r="A43" s="21">
        <f t="shared" si="1"/>
        <v>33</v>
      </c>
      <c r="B43" s="21" t="s">
        <v>10</v>
      </c>
      <c r="C43" s="135" t="s">
        <v>832</v>
      </c>
      <c r="D43" s="135"/>
      <c r="E43" s="218"/>
      <c r="F43" s="218"/>
      <c r="G43" s="546"/>
      <c r="H43" s="21" t="s">
        <v>10</v>
      </c>
      <c r="I43" s="135" t="s">
        <v>1083</v>
      </c>
      <c r="J43" s="134"/>
      <c r="K43" s="331"/>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4"/>
      <c r="DJ43" s="34"/>
      <c r="DK43" s="34"/>
      <c r="DL43" s="34"/>
      <c r="DM43" s="34"/>
      <c r="DN43" s="34"/>
      <c r="DO43" s="34"/>
      <c r="DP43" s="34"/>
      <c r="DQ43" s="34"/>
      <c r="DR43" s="34"/>
      <c r="DS43" s="34"/>
      <c r="DT43" s="34"/>
      <c r="DU43" s="34"/>
      <c r="DV43" s="34"/>
      <c r="DW43" s="34"/>
      <c r="DX43" s="34"/>
      <c r="DY43" s="34"/>
      <c r="DZ43" s="34"/>
    </row>
    <row r="44" spans="1:130" outlineLevel="1">
      <c r="A44" s="21">
        <f t="shared" si="1"/>
        <v>34</v>
      </c>
      <c r="B44" s="21" t="s">
        <v>10</v>
      </c>
      <c r="C44" s="135" t="s">
        <v>1082</v>
      </c>
      <c r="D44" s="135"/>
      <c r="E44" s="218"/>
      <c r="F44" s="218"/>
      <c r="G44" s="546"/>
      <c r="H44" s="21" t="s">
        <v>10</v>
      </c>
      <c r="I44" s="135" t="s">
        <v>1211</v>
      </c>
      <c r="J44" s="134"/>
      <c r="K44" s="331"/>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c r="DM44" s="34"/>
      <c r="DN44" s="34"/>
      <c r="DO44" s="34"/>
      <c r="DP44" s="34"/>
      <c r="DQ44" s="34"/>
      <c r="DR44" s="34"/>
      <c r="DS44" s="34"/>
      <c r="DT44" s="34"/>
      <c r="DU44" s="34"/>
      <c r="DV44" s="34"/>
      <c r="DW44" s="34"/>
      <c r="DX44" s="34"/>
      <c r="DY44" s="34"/>
      <c r="DZ44" s="34"/>
    </row>
    <row r="45" spans="1:130" outlineLevel="1">
      <c r="A45" s="21">
        <f t="shared" si="1"/>
        <v>35</v>
      </c>
      <c r="B45" s="21" t="s">
        <v>10</v>
      </c>
      <c r="C45" s="135" t="s">
        <v>1099</v>
      </c>
      <c r="D45" s="135"/>
      <c r="E45" s="218"/>
      <c r="F45" s="218"/>
      <c r="G45" s="546"/>
      <c r="H45" s="21" t="s">
        <v>0</v>
      </c>
      <c r="I45" s="135" t="s">
        <v>371</v>
      </c>
      <c r="J45" s="136"/>
      <c r="K45" s="331"/>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c r="CB45" s="34"/>
      <c r="CC45" s="34"/>
      <c r="CD45" s="34"/>
      <c r="CE45" s="34"/>
      <c r="CF45" s="34"/>
      <c r="CG45" s="34"/>
      <c r="CH45" s="34"/>
      <c r="CI45" s="34"/>
      <c r="CJ45" s="34"/>
      <c r="CK45" s="34"/>
      <c r="CL45" s="34"/>
      <c r="CM45" s="34"/>
      <c r="CN45" s="34"/>
      <c r="CO45" s="34"/>
      <c r="CP45" s="34"/>
      <c r="CQ45" s="34"/>
      <c r="CR45" s="34"/>
      <c r="CS45" s="34"/>
      <c r="CT45" s="34"/>
      <c r="CU45" s="34"/>
      <c r="CV45" s="34"/>
      <c r="CW45" s="34"/>
      <c r="CX45" s="34"/>
      <c r="CY45" s="34"/>
      <c r="CZ45" s="34"/>
      <c r="DA45" s="34"/>
      <c r="DB45" s="34"/>
      <c r="DC45" s="34"/>
      <c r="DD45" s="34"/>
      <c r="DE45" s="34"/>
      <c r="DF45" s="34"/>
      <c r="DG45" s="34"/>
      <c r="DH45" s="34"/>
      <c r="DI45" s="34"/>
      <c r="DJ45" s="34"/>
      <c r="DK45" s="34"/>
      <c r="DL45" s="34"/>
      <c r="DM45" s="34"/>
      <c r="DN45" s="34"/>
      <c r="DO45" s="34"/>
      <c r="DP45" s="34"/>
      <c r="DQ45" s="34"/>
      <c r="DR45" s="34"/>
      <c r="DS45" s="34"/>
      <c r="DT45" s="34"/>
      <c r="DU45" s="34"/>
      <c r="DV45" s="34"/>
      <c r="DW45" s="34"/>
      <c r="DX45" s="34"/>
      <c r="DY45" s="34"/>
      <c r="DZ45" s="34"/>
    </row>
    <row r="46" spans="1:130" outlineLevel="1">
      <c r="A46" s="21">
        <f t="shared" si="1"/>
        <v>36</v>
      </c>
      <c r="B46" s="21" t="s">
        <v>10</v>
      </c>
      <c r="C46" s="135" t="s">
        <v>542</v>
      </c>
      <c r="D46" s="135"/>
      <c r="E46" s="218"/>
      <c r="F46" s="218"/>
      <c r="G46" s="546"/>
      <c r="H46" s="21" t="s">
        <v>0</v>
      </c>
      <c r="I46" s="135" t="s">
        <v>372</v>
      </c>
      <c r="J46" s="136"/>
      <c r="K46" s="331"/>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row>
    <row r="47" spans="1:130" outlineLevel="1">
      <c r="A47" s="21">
        <f t="shared" si="1"/>
        <v>38</v>
      </c>
      <c r="B47" s="21" t="s">
        <v>10</v>
      </c>
      <c r="C47" s="135" t="s">
        <v>1084</v>
      </c>
      <c r="D47" s="135"/>
      <c r="E47" s="218"/>
      <c r="F47" s="218"/>
      <c r="G47" s="546"/>
      <c r="H47" s="21" t="s">
        <v>10</v>
      </c>
      <c r="I47" s="135" t="s">
        <v>1645</v>
      </c>
      <c r="J47" s="136"/>
      <c r="K47" s="331"/>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4"/>
      <c r="BT47" s="34"/>
      <c r="BU47" s="34"/>
      <c r="BV47" s="34"/>
      <c r="BW47" s="34"/>
      <c r="BX47" s="34"/>
      <c r="BY47" s="34"/>
      <c r="BZ47" s="34"/>
      <c r="CA47" s="34"/>
      <c r="CB47" s="34"/>
      <c r="CC47" s="34"/>
      <c r="CD47" s="34"/>
      <c r="CE47" s="34"/>
      <c r="CF47" s="34"/>
      <c r="CG47" s="34"/>
      <c r="CH47" s="34"/>
      <c r="CI47" s="34"/>
      <c r="CJ47" s="34"/>
      <c r="CK47" s="34"/>
      <c r="CL47" s="34"/>
      <c r="CM47" s="34"/>
      <c r="CN47" s="34"/>
      <c r="CO47" s="34"/>
      <c r="CP47" s="34"/>
      <c r="CQ47" s="34"/>
      <c r="CR47" s="34"/>
      <c r="CS47" s="34"/>
      <c r="CT47" s="34"/>
      <c r="CU47" s="34"/>
      <c r="CV47" s="34"/>
      <c r="CW47" s="34"/>
      <c r="CX47" s="34"/>
      <c r="CY47" s="34"/>
      <c r="CZ47" s="34"/>
      <c r="DA47" s="34"/>
      <c r="DB47" s="34"/>
      <c r="DC47" s="34"/>
      <c r="DD47" s="34"/>
      <c r="DE47" s="34"/>
      <c r="DF47" s="34"/>
      <c r="DG47" s="34"/>
      <c r="DH47" s="34"/>
      <c r="DI47" s="34"/>
      <c r="DJ47" s="34"/>
      <c r="DK47" s="34"/>
      <c r="DL47" s="34"/>
      <c r="DM47" s="34"/>
      <c r="DN47" s="34"/>
      <c r="DO47" s="34"/>
      <c r="DP47" s="34"/>
      <c r="DQ47" s="34"/>
      <c r="DR47" s="34"/>
      <c r="DS47" s="34"/>
      <c r="DT47" s="34"/>
      <c r="DU47" s="34"/>
      <c r="DV47" s="34"/>
      <c r="DW47" s="34"/>
      <c r="DX47" s="34"/>
      <c r="DY47" s="34"/>
      <c r="DZ47" s="34"/>
    </row>
    <row r="48" spans="1:130" outlineLevel="1">
      <c r="A48" s="21">
        <f t="shared" si="1"/>
        <v>38</v>
      </c>
      <c r="B48" s="21" t="s">
        <v>10</v>
      </c>
      <c r="C48" s="135" t="s">
        <v>1084</v>
      </c>
      <c r="D48" s="135"/>
      <c r="E48" s="218"/>
      <c r="F48" s="218"/>
      <c r="G48" s="546"/>
      <c r="H48" s="21" t="s">
        <v>10</v>
      </c>
      <c r="I48" s="135" t="s">
        <v>1388</v>
      </c>
      <c r="J48" s="136"/>
      <c r="K48" s="331"/>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c r="DK48" s="34"/>
      <c r="DL48" s="34"/>
      <c r="DM48" s="34"/>
      <c r="DN48" s="34"/>
      <c r="DO48" s="34"/>
      <c r="DP48" s="34"/>
      <c r="DQ48" s="34"/>
      <c r="DR48" s="34"/>
      <c r="DS48" s="34"/>
      <c r="DT48" s="34"/>
      <c r="DU48" s="34"/>
      <c r="DV48" s="34"/>
      <c r="DW48" s="34"/>
      <c r="DX48" s="34"/>
      <c r="DY48" s="34"/>
      <c r="DZ48" s="34"/>
    </row>
    <row r="49" spans="1:130" outlineLevel="1">
      <c r="A49" s="21">
        <f t="shared" si="1"/>
        <v>39</v>
      </c>
      <c r="B49" s="21" t="s">
        <v>10</v>
      </c>
      <c r="C49" s="135" t="s">
        <v>1083</v>
      </c>
      <c r="D49" s="135"/>
      <c r="E49" s="218"/>
      <c r="F49" s="218"/>
      <c r="G49" s="546"/>
      <c r="H49" s="21" t="s">
        <v>10</v>
      </c>
      <c r="I49" s="135" t="s">
        <v>1389</v>
      </c>
      <c r="J49" s="136"/>
      <c r="K49" s="331" t="s">
        <v>1208</v>
      </c>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c r="DS49" s="34"/>
      <c r="DT49" s="34"/>
      <c r="DU49" s="34"/>
      <c r="DV49" s="34"/>
      <c r="DW49" s="34"/>
      <c r="DX49" s="34"/>
      <c r="DY49" s="34"/>
      <c r="DZ49" s="34"/>
    </row>
    <row r="50" spans="1:130">
      <c r="A50" s="21">
        <f t="shared" si="1"/>
        <v>51</v>
      </c>
      <c r="B50" s="21" t="s">
        <v>10</v>
      </c>
      <c r="C50" s="135" t="s">
        <v>1373</v>
      </c>
      <c r="D50" s="218"/>
      <c r="E50" s="218"/>
      <c r="F50" s="218"/>
      <c r="G50" s="546"/>
      <c r="H50" s="133" t="s">
        <v>18</v>
      </c>
      <c r="I50" s="337" t="s">
        <v>1219</v>
      </c>
      <c r="J50" s="134"/>
      <c r="K50" s="330"/>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c r="CH50" s="34"/>
      <c r="CI50" s="34"/>
      <c r="CJ50" s="34"/>
      <c r="CK50" s="34"/>
      <c r="CL50" s="34"/>
      <c r="CM50" s="34"/>
      <c r="CN50" s="34"/>
      <c r="CO50" s="34"/>
      <c r="CP50" s="34"/>
      <c r="CQ50" s="34"/>
      <c r="CR50" s="34"/>
      <c r="CS50" s="34"/>
      <c r="CT50" s="34"/>
      <c r="CU50" s="34"/>
      <c r="CV50" s="34"/>
      <c r="CW50" s="34"/>
      <c r="CX50" s="34"/>
      <c r="CY50" s="34"/>
      <c r="CZ50" s="34"/>
      <c r="DA50" s="34"/>
      <c r="DB50" s="34"/>
      <c r="DC50" s="34"/>
      <c r="DD50" s="34"/>
      <c r="DE50" s="34"/>
      <c r="DF50" s="34"/>
      <c r="DG50" s="34"/>
      <c r="DH50" s="34"/>
      <c r="DI50" s="34"/>
      <c r="DJ50" s="34"/>
      <c r="DK50" s="34"/>
      <c r="DL50" s="34"/>
      <c r="DM50" s="34"/>
      <c r="DN50" s="34"/>
      <c r="DO50" s="34"/>
      <c r="DP50" s="34"/>
      <c r="DQ50" s="34"/>
      <c r="DR50" s="34"/>
      <c r="DS50" s="34"/>
      <c r="DT50" s="34"/>
      <c r="DU50" s="34"/>
      <c r="DV50" s="34"/>
      <c r="DW50" s="34"/>
      <c r="DX50" s="34"/>
      <c r="DY50" s="34"/>
      <c r="DZ50" s="34"/>
    </row>
    <row r="51" spans="1:130" outlineLevel="1">
      <c r="A51" s="21">
        <f t="shared" si="1"/>
        <v>52</v>
      </c>
      <c r="B51" s="21" t="s">
        <v>10</v>
      </c>
      <c r="C51" s="135" t="s">
        <v>238</v>
      </c>
      <c r="D51" s="218"/>
      <c r="E51" s="218"/>
      <c r="F51" s="218"/>
      <c r="G51" s="546"/>
      <c r="H51" s="21" t="s">
        <v>10</v>
      </c>
      <c r="I51" s="135" t="s">
        <v>1546</v>
      </c>
      <c r="J51" s="34"/>
      <c r="K51" s="34"/>
      <c r="L51" s="34"/>
      <c r="M51" s="34"/>
      <c r="N51" s="34"/>
      <c r="O51" s="34"/>
      <c r="P51" s="34"/>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c r="DM51" s="34"/>
      <c r="DN51" s="34"/>
      <c r="DO51" s="34"/>
      <c r="DP51" s="34"/>
      <c r="DQ51" s="34"/>
      <c r="DR51" s="34"/>
      <c r="DS51" s="34"/>
      <c r="DT51" s="34"/>
      <c r="DU51" s="34"/>
      <c r="DV51" s="34"/>
      <c r="DW51" s="34"/>
      <c r="DX51" s="34"/>
      <c r="DY51" s="34"/>
      <c r="DZ51" s="34"/>
    </row>
    <row r="52" spans="1:130" outlineLevel="1">
      <c r="A52" s="21">
        <f t="shared" si="1"/>
        <v>52</v>
      </c>
      <c r="B52" s="21" t="s">
        <v>10</v>
      </c>
      <c r="C52" s="135" t="s">
        <v>238</v>
      </c>
      <c r="D52" s="218"/>
      <c r="E52" s="218"/>
      <c r="F52" s="218"/>
      <c r="G52" s="546" t="s">
        <v>1653</v>
      </c>
      <c r="H52" s="21" t="s">
        <v>10</v>
      </c>
      <c r="I52" s="135" t="s">
        <v>1372</v>
      </c>
      <c r="J52" s="134"/>
      <c r="K52" s="331" t="s">
        <v>1444</v>
      </c>
      <c r="L52" s="34" t="s">
        <v>1445</v>
      </c>
      <c r="M52" s="34" t="s">
        <v>1446</v>
      </c>
      <c r="N52" s="34" t="s">
        <v>1375</v>
      </c>
      <c r="O52" s="34" t="s">
        <v>1376</v>
      </c>
      <c r="P52" s="34" t="s">
        <v>1377</v>
      </c>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c r="BW52" s="34"/>
      <c r="BX52" s="34"/>
      <c r="BY52" s="34"/>
      <c r="BZ52" s="34"/>
      <c r="CA52" s="34"/>
      <c r="CB52" s="34"/>
      <c r="CC52" s="34"/>
      <c r="CD52" s="34"/>
      <c r="CE52" s="34"/>
      <c r="CF52" s="34"/>
      <c r="CG52" s="34"/>
      <c r="CH52" s="34"/>
      <c r="CI52" s="34"/>
      <c r="CJ52" s="34"/>
      <c r="CK52" s="34"/>
      <c r="CL52" s="34"/>
      <c r="CM52" s="34"/>
      <c r="CN52" s="34"/>
      <c r="CO52" s="34"/>
      <c r="CP52" s="34"/>
      <c r="CQ52" s="34"/>
      <c r="CR52" s="34"/>
      <c r="CS52" s="34"/>
      <c r="CT52" s="34"/>
      <c r="CU52" s="34"/>
      <c r="CV52" s="34"/>
      <c r="CW52" s="34"/>
      <c r="CX52" s="34"/>
      <c r="CY52" s="34"/>
      <c r="CZ52" s="34"/>
      <c r="DA52" s="34"/>
      <c r="DB52" s="34"/>
      <c r="DC52" s="34"/>
      <c r="DD52" s="34"/>
      <c r="DE52" s="34"/>
      <c r="DF52" s="34"/>
      <c r="DG52" s="34"/>
      <c r="DH52" s="34"/>
      <c r="DI52" s="34"/>
      <c r="DJ52" s="34"/>
      <c r="DK52" s="34"/>
      <c r="DL52" s="34"/>
      <c r="DM52" s="34"/>
      <c r="DN52" s="34"/>
      <c r="DO52" s="34"/>
      <c r="DP52" s="34"/>
      <c r="DQ52" s="34"/>
      <c r="DR52" s="34"/>
      <c r="DS52" s="34"/>
      <c r="DT52" s="34"/>
      <c r="DU52" s="34"/>
      <c r="DV52" s="34"/>
      <c r="DW52" s="34"/>
      <c r="DX52" s="34"/>
      <c r="DY52" s="34"/>
      <c r="DZ52" s="34"/>
    </row>
    <row r="53" spans="1:130" outlineLevel="1">
      <c r="A53" s="21" t="str">
        <f t="shared" si="1"/>
        <v>blank</v>
      </c>
      <c r="B53" s="21"/>
      <c r="C53" s="135"/>
      <c r="D53" s="218"/>
      <c r="E53" s="218"/>
      <c r="F53" s="218"/>
      <c r="G53" s="546" t="s">
        <v>1654</v>
      </c>
      <c r="H53" s="21"/>
      <c r="I53" s="135"/>
      <c r="J53" s="134"/>
      <c r="K53" s="331"/>
      <c r="L53" s="34"/>
      <c r="M53" s="34"/>
      <c r="N53" s="34"/>
      <c r="O53" s="34"/>
      <c r="P53" s="34"/>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c r="AU53" s="34"/>
      <c r="AV53" s="34"/>
      <c r="AW53" s="34"/>
      <c r="AX53" s="34"/>
      <c r="AY53" s="34"/>
      <c r="AZ53" s="34"/>
      <c r="BA53" s="34"/>
      <c r="BB53" s="34"/>
      <c r="BC53" s="34"/>
      <c r="BD53" s="34"/>
      <c r="BE53" s="34"/>
      <c r="BF53" s="34"/>
      <c r="BG53" s="34"/>
      <c r="BH53" s="34"/>
      <c r="BI53" s="34"/>
      <c r="BJ53" s="34"/>
      <c r="BK53" s="34"/>
      <c r="BL53" s="34"/>
      <c r="BM53" s="34"/>
      <c r="BN53" s="34"/>
      <c r="BO53" s="34"/>
      <c r="BP53" s="34"/>
      <c r="BQ53" s="34"/>
      <c r="BR53" s="34"/>
      <c r="BS53" s="34"/>
      <c r="BT53" s="34"/>
      <c r="BU53" s="34"/>
      <c r="BV53" s="34"/>
      <c r="BW53" s="34"/>
      <c r="BX53" s="34"/>
      <c r="BY53" s="34"/>
      <c r="BZ53" s="34"/>
      <c r="CA53" s="34"/>
      <c r="CB53" s="34"/>
      <c r="CC53" s="34"/>
      <c r="CD53" s="34"/>
      <c r="CE53" s="34"/>
      <c r="CF53" s="34"/>
      <c r="CG53" s="34"/>
      <c r="CH53" s="34"/>
      <c r="CI53" s="34"/>
      <c r="CJ53" s="34"/>
      <c r="CK53" s="34"/>
      <c r="CL53" s="34"/>
      <c r="CM53" s="34"/>
      <c r="CN53" s="34"/>
      <c r="CO53" s="34"/>
      <c r="CP53" s="34"/>
      <c r="CQ53" s="34"/>
      <c r="CR53" s="34"/>
      <c r="CS53" s="34"/>
      <c r="CT53" s="34"/>
      <c r="CU53" s="34"/>
      <c r="CV53" s="34"/>
      <c r="CW53" s="34"/>
      <c r="CX53" s="34"/>
      <c r="CY53" s="34"/>
      <c r="CZ53" s="34"/>
      <c r="DA53" s="34"/>
      <c r="DB53" s="34"/>
      <c r="DC53" s="34"/>
      <c r="DD53" s="34"/>
      <c r="DE53" s="34"/>
      <c r="DF53" s="34"/>
      <c r="DG53" s="34"/>
      <c r="DH53" s="34"/>
      <c r="DI53" s="34"/>
      <c r="DJ53" s="34"/>
      <c r="DK53" s="34"/>
      <c r="DL53" s="34"/>
      <c r="DM53" s="34"/>
      <c r="DN53" s="34"/>
      <c r="DO53" s="34"/>
      <c r="DP53" s="34"/>
      <c r="DQ53" s="34"/>
      <c r="DR53" s="34"/>
      <c r="DS53" s="34"/>
      <c r="DT53" s="34"/>
      <c r="DU53" s="34"/>
      <c r="DV53" s="34"/>
      <c r="DW53" s="34"/>
      <c r="DX53" s="34"/>
      <c r="DY53" s="34"/>
      <c r="DZ53" s="34"/>
    </row>
    <row r="54" spans="1:130" outlineLevel="1">
      <c r="A54" s="21">
        <f t="shared" si="1"/>
        <v>52</v>
      </c>
      <c r="B54" s="21" t="s">
        <v>10</v>
      </c>
      <c r="C54" s="135" t="s">
        <v>238</v>
      </c>
      <c r="D54" s="218"/>
      <c r="E54" s="218"/>
      <c r="F54" s="218"/>
      <c r="G54" s="546"/>
      <c r="H54" s="21" t="s">
        <v>10</v>
      </c>
      <c r="I54" s="135" t="s">
        <v>1597</v>
      </c>
      <c r="J54" s="134"/>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4"/>
      <c r="DK54" s="34"/>
      <c r="DL54" s="34"/>
      <c r="DM54" s="34"/>
      <c r="DN54" s="34"/>
      <c r="DO54" s="34"/>
      <c r="DP54" s="34"/>
      <c r="DQ54" s="34"/>
      <c r="DR54" s="34"/>
      <c r="DS54" s="34"/>
      <c r="DT54" s="34"/>
      <c r="DU54" s="34"/>
      <c r="DV54" s="34"/>
      <c r="DW54" s="34"/>
      <c r="DX54" s="34"/>
      <c r="DY54" s="34"/>
      <c r="DZ54" s="34"/>
    </row>
    <row r="55" spans="1:130" outlineLevel="1">
      <c r="A55" s="21">
        <f t="shared" si="1"/>
        <v>52</v>
      </c>
      <c r="B55" s="21" t="s">
        <v>10</v>
      </c>
      <c r="C55" s="135" t="s">
        <v>238</v>
      </c>
      <c r="D55" s="218"/>
      <c r="E55" s="218"/>
      <c r="F55" s="218"/>
      <c r="G55" s="546"/>
      <c r="H55" s="21" t="s">
        <v>10</v>
      </c>
      <c r="I55" s="135" t="s">
        <v>1373</v>
      </c>
      <c r="J55" s="134"/>
      <c r="K55" s="331"/>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4"/>
      <c r="CT55" s="34"/>
      <c r="CU55" s="34"/>
      <c r="CV55" s="34"/>
      <c r="CW55" s="34"/>
      <c r="CX55" s="34"/>
      <c r="CY55" s="34"/>
      <c r="CZ55" s="34"/>
      <c r="DA55" s="34"/>
      <c r="DB55" s="34"/>
      <c r="DC55" s="34"/>
      <c r="DD55" s="34"/>
      <c r="DE55" s="34"/>
      <c r="DF55" s="34"/>
      <c r="DG55" s="34"/>
      <c r="DH55" s="34"/>
      <c r="DI55" s="34"/>
      <c r="DJ55" s="34"/>
      <c r="DK55" s="34"/>
      <c r="DL55" s="34"/>
      <c r="DM55" s="34"/>
      <c r="DN55" s="34"/>
      <c r="DO55" s="34"/>
      <c r="DP55" s="34"/>
      <c r="DQ55" s="34"/>
      <c r="DR55" s="34"/>
      <c r="DS55" s="34"/>
      <c r="DT55" s="34"/>
      <c r="DU55" s="34"/>
      <c r="DV55" s="34"/>
      <c r="DW55" s="34"/>
      <c r="DX55" s="34"/>
      <c r="DY55" s="34"/>
      <c r="DZ55" s="34"/>
    </row>
    <row r="56" spans="1:130" outlineLevel="1">
      <c r="A56" s="21">
        <f t="shared" si="1"/>
        <v>60</v>
      </c>
      <c r="B56" s="21" t="s">
        <v>10</v>
      </c>
      <c r="C56" s="135" t="s">
        <v>1320</v>
      </c>
      <c r="D56" s="218"/>
      <c r="E56" s="218"/>
      <c r="F56" s="218"/>
      <c r="G56" s="546"/>
      <c r="H56" s="21" t="s">
        <v>10</v>
      </c>
      <c r="I56" s="135" t="s">
        <v>238</v>
      </c>
      <c r="J56" s="134"/>
      <c r="K56" s="331" t="s">
        <v>6</v>
      </c>
      <c r="L56" s="331" t="s">
        <v>7</v>
      </c>
      <c r="M56" s="134" t="s">
        <v>8</v>
      </c>
      <c r="N56" s="134" t="s">
        <v>168</v>
      </c>
      <c r="O56" s="34"/>
      <c r="P56" s="34"/>
      <c r="Q56" s="34"/>
      <c r="R56" s="34"/>
      <c r="S56" s="34"/>
      <c r="T56" s="34"/>
      <c r="U56" s="34"/>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c r="CH56" s="34"/>
      <c r="CI56" s="34"/>
      <c r="CJ56" s="34"/>
      <c r="CK56" s="34"/>
      <c r="CL56" s="34"/>
      <c r="CM56" s="34"/>
      <c r="CN56" s="34"/>
      <c r="CO56" s="34"/>
      <c r="CP56" s="34"/>
      <c r="CQ56" s="34"/>
      <c r="CR56" s="34"/>
      <c r="CS56" s="34"/>
      <c r="CT56" s="34"/>
      <c r="CU56" s="34"/>
      <c r="CV56" s="34"/>
      <c r="CW56" s="34"/>
      <c r="CX56" s="34"/>
      <c r="CY56" s="34"/>
      <c r="CZ56" s="34"/>
      <c r="DA56" s="34"/>
      <c r="DB56" s="34"/>
      <c r="DC56" s="34"/>
      <c r="DD56" s="34"/>
      <c r="DE56" s="34"/>
      <c r="DF56" s="34"/>
      <c r="DG56" s="34"/>
      <c r="DH56" s="34"/>
      <c r="DI56" s="34"/>
      <c r="DJ56" s="34"/>
      <c r="DK56" s="34"/>
      <c r="DL56" s="34"/>
      <c r="DM56" s="34"/>
      <c r="DN56" s="34"/>
      <c r="DO56" s="34"/>
      <c r="DP56" s="34"/>
      <c r="DQ56" s="34"/>
      <c r="DR56" s="34"/>
      <c r="DS56" s="34"/>
      <c r="DT56" s="34"/>
      <c r="DU56" s="34"/>
      <c r="DV56" s="34"/>
      <c r="DW56" s="34"/>
      <c r="DX56" s="34"/>
      <c r="DY56" s="34"/>
      <c r="DZ56" s="34"/>
    </row>
    <row r="57" spans="1:130" outlineLevel="1">
      <c r="A57" s="21">
        <f t="shared" si="1"/>
        <v>60</v>
      </c>
      <c r="B57" s="21" t="s">
        <v>10</v>
      </c>
      <c r="C57" s="135" t="s">
        <v>1320</v>
      </c>
      <c r="D57" s="218"/>
      <c r="E57" s="218"/>
      <c r="F57" s="218"/>
      <c r="G57" s="546"/>
      <c r="H57" s="21" t="s">
        <v>10</v>
      </c>
      <c r="I57" s="135" t="s">
        <v>239</v>
      </c>
      <c r="J57" s="134"/>
      <c r="K57" s="331"/>
      <c r="L57" s="34"/>
      <c r="M57" s="34"/>
      <c r="N57" s="34"/>
      <c r="O57" s="34"/>
      <c r="P57" s="34"/>
      <c r="Q57" s="34"/>
      <c r="R57" s="34"/>
      <c r="S57" s="34"/>
      <c r="T57" s="34"/>
      <c r="U57" s="34"/>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4"/>
      <c r="CT57" s="34"/>
      <c r="CU57" s="34"/>
      <c r="CV57" s="34"/>
      <c r="CW57" s="34"/>
      <c r="CX57" s="34"/>
      <c r="CY57" s="34"/>
      <c r="CZ57" s="34"/>
      <c r="DA57" s="34"/>
      <c r="DB57" s="34"/>
      <c r="DC57" s="34"/>
      <c r="DD57" s="34"/>
      <c r="DE57" s="34"/>
      <c r="DF57" s="34"/>
      <c r="DG57" s="34"/>
      <c r="DH57" s="34"/>
      <c r="DI57" s="34"/>
      <c r="DJ57" s="34"/>
      <c r="DK57" s="34"/>
      <c r="DL57" s="34"/>
      <c r="DM57" s="34"/>
      <c r="DN57" s="34"/>
      <c r="DO57" s="34"/>
      <c r="DP57" s="34"/>
      <c r="DQ57" s="34"/>
      <c r="DR57" s="34"/>
      <c r="DS57" s="34"/>
      <c r="DT57" s="34"/>
      <c r="DU57" s="34"/>
      <c r="DV57" s="34"/>
      <c r="DW57" s="34"/>
      <c r="DX57" s="34"/>
      <c r="DY57" s="34"/>
      <c r="DZ57" s="34"/>
    </row>
    <row r="58" spans="1:130" outlineLevel="1">
      <c r="A58" s="21">
        <f t="shared" si="1"/>
        <v>60</v>
      </c>
      <c r="B58" s="21" t="s">
        <v>10</v>
      </c>
      <c r="C58" s="135" t="s">
        <v>1320</v>
      </c>
      <c r="D58" s="218"/>
      <c r="E58" s="218"/>
      <c r="F58" s="218"/>
      <c r="G58" s="546"/>
      <c r="H58" s="21" t="s">
        <v>10</v>
      </c>
      <c r="I58" s="135" t="s">
        <v>240</v>
      </c>
      <c r="J58" s="134"/>
      <c r="K58" s="331" t="s">
        <v>8</v>
      </c>
      <c r="L58" s="34"/>
      <c r="M58" s="34"/>
      <c r="N58" s="34"/>
      <c r="O58" s="34"/>
      <c r="P58" s="34"/>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4"/>
      <c r="DC58" s="34"/>
      <c r="DD58" s="34"/>
      <c r="DE58" s="34"/>
      <c r="DF58" s="34"/>
      <c r="DG58" s="34"/>
      <c r="DH58" s="34"/>
      <c r="DI58" s="34"/>
      <c r="DJ58" s="34"/>
      <c r="DK58" s="34"/>
      <c r="DL58" s="34"/>
      <c r="DM58" s="34"/>
      <c r="DN58" s="34"/>
      <c r="DO58" s="34"/>
      <c r="DP58" s="34"/>
      <c r="DQ58" s="34"/>
      <c r="DR58" s="34"/>
      <c r="DS58" s="34"/>
      <c r="DT58" s="34"/>
      <c r="DU58" s="34"/>
      <c r="DV58" s="34"/>
      <c r="DW58" s="34"/>
      <c r="DX58" s="34"/>
      <c r="DY58" s="34"/>
      <c r="DZ58" s="34"/>
    </row>
    <row r="59" spans="1:130" outlineLevel="1">
      <c r="A59" s="21">
        <f t="shared" si="1"/>
        <v>61</v>
      </c>
      <c r="B59" s="21" t="s">
        <v>10</v>
      </c>
      <c r="C59" s="135" t="s">
        <v>1321</v>
      </c>
      <c r="D59" s="218"/>
      <c r="E59" s="218"/>
      <c r="F59" s="218"/>
      <c r="G59" s="546"/>
      <c r="H59" s="21" t="s">
        <v>10</v>
      </c>
      <c r="I59" s="135" t="s">
        <v>241</v>
      </c>
      <c r="J59" s="134"/>
      <c r="K59" s="331"/>
      <c r="L59" s="34"/>
      <c r="M59" s="34"/>
      <c r="N59" s="34"/>
      <c r="O59" s="34"/>
      <c r="P59" s="34"/>
      <c r="Q59" s="34"/>
      <c r="R59" s="34"/>
      <c r="S59" s="34"/>
      <c r="T59" s="34"/>
      <c r="U59" s="34"/>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c r="CB59" s="34"/>
      <c r="CC59" s="34"/>
      <c r="CD59" s="34"/>
      <c r="CE59" s="34"/>
      <c r="CF59" s="34"/>
      <c r="CG59" s="34"/>
      <c r="CH59" s="34"/>
      <c r="CI59" s="34"/>
      <c r="CJ59" s="34"/>
      <c r="CK59" s="34"/>
      <c r="CL59" s="34"/>
      <c r="CM59" s="34"/>
      <c r="CN59" s="34"/>
      <c r="CO59" s="34"/>
      <c r="CP59" s="34"/>
      <c r="CQ59" s="34"/>
      <c r="CR59" s="34"/>
      <c r="CS59" s="34"/>
      <c r="CT59" s="34"/>
      <c r="CU59" s="34"/>
      <c r="CV59" s="34"/>
      <c r="CW59" s="34"/>
      <c r="CX59" s="34"/>
      <c r="CY59" s="34"/>
      <c r="CZ59" s="34"/>
      <c r="DA59" s="34"/>
      <c r="DB59" s="34"/>
      <c r="DC59" s="34"/>
      <c r="DD59" s="34"/>
      <c r="DE59" s="34"/>
      <c r="DF59" s="34"/>
      <c r="DG59" s="34"/>
      <c r="DH59" s="34"/>
      <c r="DI59" s="34"/>
      <c r="DJ59" s="34"/>
      <c r="DK59" s="34"/>
      <c r="DL59" s="34"/>
      <c r="DM59" s="34"/>
      <c r="DN59" s="34"/>
      <c r="DO59" s="34"/>
      <c r="DP59" s="34"/>
      <c r="DQ59" s="34"/>
      <c r="DR59" s="34"/>
      <c r="DS59" s="34"/>
      <c r="DT59" s="34"/>
      <c r="DU59" s="34"/>
      <c r="DV59" s="34"/>
      <c r="DW59" s="34"/>
      <c r="DX59" s="34"/>
      <c r="DY59" s="34"/>
      <c r="DZ59" s="34"/>
    </row>
    <row r="60" spans="1:130" outlineLevel="1">
      <c r="A60" s="21">
        <f t="shared" si="1"/>
        <v>61</v>
      </c>
      <c r="B60" s="21" t="s">
        <v>10</v>
      </c>
      <c r="C60" s="135" t="s">
        <v>1321</v>
      </c>
      <c r="D60" s="218"/>
      <c r="E60" s="218"/>
      <c r="F60" s="218"/>
      <c r="G60" s="546"/>
      <c r="H60" s="21" t="s">
        <v>10</v>
      </c>
      <c r="I60" s="135" t="s">
        <v>338</v>
      </c>
      <c r="J60" s="134"/>
      <c r="K60" s="331"/>
      <c r="L60" s="34"/>
      <c r="M60" s="34"/>
      <c r="N60" s="34"/>
      <c r="O60" s="34"/>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c r="BN60" s="34"/>
      <c r="BO60" s="34"/>
      <c r="BP60" s="34"/>
      <c r="BQ60" s="34"/>
      <c r="BR60" s="34"/>
      <c r="BS60" s="34"/>
      <c r="BT60" s="34"/>
      <c r="BU60" s="34"/>
      <c r="BV60" s="34"/>
      <c r="BW60" s="34"/>
      <c r="BX60" s="34"/>
      <c r="BY60" s="34"/>
      <c r="BZ60" s="34"/>
      <c r="CA60" s="34"/>
      <c r="CB60" s="34"/>
      <c r="CC60" s="34"/>
      <c r="CD60" s="34"/>
      <c r="CE60" s="34"/>
      <c r="CF60" s="34"/>
      <c r="CG60" s="34"/>
      <c r="CH60" s="34"/>
      <c r="CI60" s="34"/>
      <c r="CJ60" s="34"/>
      <c r="CK60" s="34"/>
      <c r="CL60" s="34"/>
      <c r="CM60" s="34"/>
      <c r="CN60" s="34"/>
      <c r="CO60" s="34"/>
      <c r="CP60" s="34"/>
      <c r="CQ60" s="34"/>
      <c r="CR60" s="34"/>
      <c r="CS60" s="34"/>
      <c r="CT60" s="34"/>
      <c r="CU60" s="34"/>
      <c r="CV60" s="34"/>
      <c r="CW60" s="34"/>
      <c r="CX60" s="34"/>
      <c r="CY60" s="34"/>
      <c r="CZ60" s="34"/>
      <c r="DA60" s="34"/>
      <c r="DB60" s="34"/>
      <c r="DC60" s="34"/>
      <c r="DD60" s="34"/>
      <c r="DE60" s="34"/>
      <c r="DF60" s="34"/>
      <c r="DG60" s="34"/>
      <c r="DH60" s="34"/>
      <c r="DI60" s="34"/>
      <c r="DJ60" s="34"/>
      <c r="DK60" s="34"/>
      <c r="DL60" s="34"/>
      <c r="DM60" s="34"/>
      <c r="DN60" s="34"/>
      <c r="DO60" s="34"/>
      <c r="DP60" s="34"/>
      <c r="DQ60" s="34"/>
      <c r="DR60" s="34"/>
      <c r="DS60" s="34"/>
      <c r="DT60" s="34"/>
      <c r="DU60" s="34"/>
      <c r="DV60" s="34"/>
      <c r="DW60" s="34"/>
      <c r="DX60" s="34"/>
      <c r="DY60" s="34"/>
      <c r="DZ60" s="34"/>
    </row>
    <row r="61" spans="1:130" outlineLevel="1">
      <c r="A61" s="21">
        <f t="shared" si="1"/>
        <v>61</v>
      </c>
      <c r="B61" s="21" t="s">
        <v>10</v>
      </c>
      <c r="C61" s="135" t="s">
        <v>1321</v>
      </c>
      <c r="D61" s="218"/>
      <c r="E61" s="218"/>
      <c r="F61" s="218"/>
      <c r="G61" s="546"/>
      <c r="H61" s="21" t="s">
        <v>10</v>
      </c>
      <c r="I61" s="135" t="s">
        <v>339</v>
      </c>
      <c r="J61" s="134"/>
      <c r="K61" s="331"/>
      <c r="L61" s="34"/>
      <c r="M61" s="34"/>
      <c r="N61" s="34"/>
      <c r="O61" s="34"/>
      <c r="P61" s="34"/>
      <c r="Q61" s="34"/>
      <c r="R61" s="34"/>
      <c r="S61" s="34"/>
      <c r="T61" s="34"/>
      <c r="U61" s="34"/>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c r="AU61" s="34"/>
      <c r="AV61" s="34"/>
      <c r="AW61" s="34"/>
      <c r="AX61" s="34"/>
      <c r="AY61" s="34"/>
      <c r="AZ61" s="34"/>
      <c r="BA61" s="34"/>
      <c r="BB61" s="34"/>
      <c r="BC61" s="34"/>
      <c r="BD61" s="34"/>
      <c r="BE61" s="34"/>
      <c r="BF61" s="34"/>
      <c r="BG61" s="34"/>
      <c r="BH61" s="34"/>
      <c r="BI61" s="34"/>
      <c r="BJ61" s="34"/>
      <c r="BK61" s="34"/>
      <c r="BL61" s="34"/>
      <c r="BM61" s="34"/>
      <c r="BN61" s="34"/>
      <c r="BO61" s="34"/>
      <c r="BP61" s="34"/>
      <c r="BQ61" s="34"/>
      <c r="BR61" s="34"/>
      <c r="BS61" s="34"/>
      <c r="BT61" s="34"/>
      <c r="BU61" s="34"/>
      <c r="BV61" s="34"/>
      <c r="BW61" s="34"/>
      <c r="BX61" s="34"/>
      <c r="BY61" s="34"/>
      <c r="BZ61" s="34"/>
      <c r="CA61" s="34"/>
      <c r="CB61" s="34"/>
      <c r="CC61" s="34"/>
      <c r="CD61" s="34"/>
      <c r="CE61" s="34"/>
      <c r="CF61" s="34"/>
      <c r="CG61" s="34"/>
      <c r="CH61" s="34"/>
      <c r="CI61" s="34"/>
      <c r="CJ61" s="34"/>
      <c r="CK61" s="34"/>
      <c r="CL61" s="34"/>
      <c r="CM61" s="34"/>
      <c r="CN61" s="34"/>
      <c r="CO61" s="34"/>
      <c r="CP61" s="34"/>
      <c r="CQ61" s="34"/>
      <c r="CR61" s="34"/>
      <c r="CS61" s="34"/>
      <c r="CT61" s="34"/>
      <c r="CU61" s="34"/>
      <c r="CV61" s="34"/>
      <c r="CW61" s="34"/>
      <c r="CX61" s="34"/>
      <c r="CY61" s="34"/>
      <c r="CZ61" s="34"/>
      <c r="DA61" s="34"/>
      <c r="DB61" s="34"/>
      <c r="DC61" s="34"/>
      <c r="DD61" s="34"/>
      <c r="DE61" s="34"/>
      <c r="DF61" s="34"/>
      <c r="DG61" s="34"/>
      <c r="DH61" s="34"/>
      <c r="DI61" s="34"/>
      <c r="DJ61" s="34"/>
      <c r="DK61" s="34"/>
      <c r="DL61" s="34"/>
      <c r="DM61" s="34"/>
      <c r="DN61" s="34"/>
      <c r="DO61" s="34"/>
      <c r="DP61" s="34"/>
      <c r="DQ61" s="34"/>
      <c r="DR61" s="34"/>
      <c r="DS61" s="34"/>
      <c r="DT61" s="34"/>
      <c r="DU61" s="34"/>
      <c r="DV61" s="34"/>
      <c r="DW61" s="34"/>
      <c r="DX61" s="34"/>
      <c r="DY61" s="34"/>
      <c r="DZ61" s="34"/>
    </row>
    <row r="62" spans="1:130" outlineLevel="1">
      <c r="A62" s="21">
        <f t="shared" si="1"/>
        <v>62</v>
      </c>
      <c r="B62" s="21" t="s">
        <v>10</v>
      </c>
      <c r="C62" s="135" t="s">
        <v>1322</v>
      </c>
      <c r="D62" s="218"/>
      <c r="E62" s="218"/>
      <c r="F62" s="218"/>
      <c r="G62" s="546"/>
      <c r="H62" s="21" t="s">
        <v>10</v>
      </c>
      <c r="I62" s="135" t="s">
        <v>1189</v>
      </c>
      <c r="J62" s="134"/>
      <c r="K62" s="331" t="s">
        <v>302</v>
      </c>
      <c r="L62" s="34"/>
      <c r="M62" s="34"/>
      <c r="N62" s="34"/>
      <c r="O62" s="34"/>
      <c r="P62" s="34"/>
      <c r="Q62" s="34"/>
      <c r="R62" s="34"/>
      <c r="S62" s="34"/>
      <c r="T62" s="34"/>
      <c r="U62" s="34"/>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c r="AU62" s="34"/>
      <c r="AV62" s="34"/>
      <c r="AW62" s="34"/>
      <c r="AX62" s="34"/>
      <c r="AY62" s="34"/>
      <c r="AZ62" s="34"/>
      <c r="BA62" s="34"/>
      <c r="BB62" s="34"/>
      <c r="BC62" s="34"/>
      <c r="BD62" s="34"/>
      <c r="BE62" s="34"/>
      <c r="BF62" s="34"/>
      <c r="BG62" s="34"/>
      <c r="BH62" s="34"/>
      <c r="BI62" s="34"/>
      <c r="BJ62" s="34"/>
      <c r="BK62" s="34"/>
      <c r="BL62" s="34"/>
      <c r="BM62" s="34"/>
      <c r="BN62" s="34"/>
      <c r="BO62" s="34"/>
      <c r="BP62" s="34"/>
      <c r="BQ62" s="34"/>
      <c r="BR62" s="34"/>
      <c r="BS62" s="34"/>
      <c r="BT62" s="34"/>
      <c r="BU62" s="34"/>
      <c r="BV62" s="34"/>
      <c r="BW62" s="34"/>
      <c r="BX62" s="34"/>
      <c r="BY62" s="34"/>
      <c r="BZ62" s="34"/>
      <c r="CA62" s="34"/>
      <c r="CB62" s="34"/>
      <c r="CC62" s="34"/>
      <c r="CD62" s="34"/>
      <c r="CE62" s="34"/>
      <c r="CF62" s="34"/>
      <c r="CG62" s="34"/>
      <c r="CH62" s="34"/>
      <c r="CI62" s="34"/>
      <c r="CJ62" s="34"/>
      <c r="CK62" s="34"/>
      <c r="CL62" s="34"/>
      <c r="CM62" s="34"/>
      <c r="CN62" s="34"/>
      <c r="CO62" s="34"/>
      <c r="CP62" s="34"/>
      <c r="CQ62" s="34"/>
      <c r="CR62" s="34"/>
      <c r="CS62" s="34"/>
      <c r="CT62" s="34"/>
      <c r="CU62" s="34"/>
      <c r="CV62" s="34"/>
      <c r="CW62" s="34"/>
      <c r="CX62" s="34"/>
      <c r="CY62" s="34"/>
      <c r="CZ62" s="34"/>
      <c r="DA62" s="34"/>
      <c r="DB62" s="34"/>
      <c r="DC62" s="34"/>
      <c r="DD62" s="34"/>
      <c r="DE62" s="34"/>
      <c r="DF62" s="34"/>
      <c r="DG62" s="34"/>
      <c r="DH62" s="34"/>
      <c r="DI62" s="34"/>
      <c r="DJ62" s="34"/>
      <c r="DK62" s="34"/>
      <c r="DL62" s="34"/>
      <c r="DM62" s="34"/>
      <c r="DN62" s="34"/>
      <c r="DO62" s="34"/>
      <c r="DP62" s="34"/>
      <c r="DQ62" s="34"/>
      <c r="DR62" s="34"/>
      <c r="DS62" s="34"/>
      <c r="DT62" s="34"/>
      <c r="DU62" s="34"/>
      <c r="DV62" s="34"/>
      <c r="DW62" s="34"/>
      <c r="DX62" s="34"/>
      <c r="DY62" s="34"/>
      <c r="DZ62" s="34"/>
    </row>
    <row r="63" spans="1:130" outlineLevel="1">
      <c r="A63" s="21">
        <f t="shared" si="1"/>
        <v>62</v>
      </c>
      <c r="B63" s="21" t="s">
        <v>10</v>
      </c>
      <c r="C63" s="135" t="s">
        <v>1322</v>
      </c>
      <c r="D63" s="218"/>
      <c r="E63" s="218"/>
      <c r="F63" s="218"/>
      <c r="G63" s="546"/>
      <c r="H63" s="21" t="s">
        <v>10</v>
      </c>
      <c r="I63" s="135" t="s">
        <v>1228</v>
      </c>
      <c r="J63" s="134"/>
      <c r="K63" s="331" t="s">
        <v>302</v>
      </c>
      <c r="L63" s="34"/>
      <c r="M63" s="34"/>
      <c r="N63" s="34"/>
      <c r="O63" s="34"/>
      <c r="P63" s="34"/>
      <c r="Q63" s="34"/>
      <c r="R63" s="34"/>
      <c r="S63" s="34"/>
      <c r="T63" s="34"/>
      <c r="U63" s="34"/>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c r="AU63" s="34"/>
      <c r="AV63" s="34"/>
      <c r="AW63" s="34"/>
      <c r="AX63" s="34"/>
      <c r="AY63" s="34"/>
      <c r="AZ63" s="34"/>
      <c r="BA63" s="34"/>
      <c r="BB63" s="34"/>
      <c r="BC63" s="34"/>
      <c r="BD63" s="34"/>
      <c r="BE63" s="34"/>
      <c r="BF63" s="34"/>
      <c r="BG63" s="34"/>
      <c r="BH63" s="34"/>
      <c r="BI63" s="34"/>
      <c r="BJ63" s="34"/>
      <c r="BK63" s="34"/>
      <c r="BL63" s="34"/>
      <c r="BM63" s="34"/>
      <c r="BN63" s="34"/>
      <c r="BO63" s="34"/>
      <c r="BP63" s="34"/>
      <c r="BQ63" s="34"/>
      <c r="BR63" s="34"/>
      <c r="BS63" s="34"/>
      <c r="BT63" s="34"/>
      <c r="BU63" s="34"/>
      <c r="BV63" s="34"/>
      <c r="BW63" s="34"/>
      <c r="BX63" s="34"/>
      <c r="BY63" s="34"/>
      <c r="BZ63" s="34"/>
      <c r="CA63" s="34"/>
      <c r="CB63" s="34"/>
      <c r="CC63" s="34"/>
      <c r="CD63" s="34"/>
      <c r="CE63" s="34"/>
      <c r="CF63" s="34"/>
      <c r="CG63" s="34"/>
      <c r="CH63" s="34"/>
      <c r="CI63" s="34"/>
      <c r="CJ63" s="34"/>
      <c r="CK63" s="34"/>
      <c r="CL63" s="34"/>
      <c r="CM63" s="34"/>
      <c r="CN63" s="34"/>
      <c r="CO63" s="34"/>
      <c r="CP63" s="34"/>
      <c r="CQ63" s="34"/>
      <c r="CR63" s="34"/>
      <c r="CS63" s="34"/>
      <c r="CT63" s="34"/>
      <c r="CU63" s="34"/>
      <c r="CV63" s="34"/>
      <c r="CW63" s="34"/>
      <c r="CX63" s="34"/>
      <c r="CY63" s="34"/>
      <c r="CZ63" s="34"/>
      <c r="DA63" s="34"/>
      <c r="DB63" s="34"/>
      <c r="DC63" s="34"/>
      <c r="DD63" s="34"/>
      <c r="DE63" s="34"/>
      <c r="DF63" s="34"/>
      <c r="DG63" s="34"/>
      <c r="DH63" s="34"/>
      <c r="DI63" s="34"/>
      <c r="DJ63" s="34"/>
      <c r="DK63" s="34"/>
      <c r="DL63" s="34"/>
      <c r="DM63" s="34"/>
      <c r="DN63" s="34"/>
      <c r="DO63" s="34"/>
      <c r="DP63" s="34"/>
      <c r="DQ63" s="34"/>
      <c r="DR63" s="34"/>
      <c r="DS63" s="34"/>
      <c r="DT63" s="34"/>
      <c r="DU63" s="34"/>
      <c r="DV63" s="34"/>
      <c r="DW63" s="34"/>
      <c r="DX63" s="34"/>
      <c r="DY63" s="34"/>
      <c r="DZ63" s="34"/>
    </row>
    <row r="64" spans="1:130" outlineLevel="1">
      <c r="A64" s="21">
        <f t="shared" si="1"/>
        <v>62</v>
      </c>
      <c r="B64" s="21" t="s">
        <v>10</v>
      </c>
      <c r="C64" s="135" t="s">
        <v>1322</v>
      </c>
      <c r="D64" s="218"/>
      <c r="E64" s="218"/>
      <c r="F64" s="218"/>
      <c r="G64" s="546"/>
      <c r="H64" s="21" t="s">
        <v>10</v>
      </c>
      <c r="I64" s="135" t="s">
        <v>1320</v>
      </c>
      <c r="J64" s="134"/>
      <c r="K64" s="331" t="s">
        <v>6</v>
      </c>
      <c r="L64" s="331" t="s">
        <v>7</v>
      </c>
      <c r="M64" s="331" t="s">
        <v>8</v>
      </c>
      <c r="N64" s="34"/>
      <c r="O64" s="34"/>
      <c r="P64" s="34"/>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c r="AU64" s="34"/>
      <c r="AV64" s="34"/>
      <c r="AW64" s="34"/>
      <c r="AX64" s="34"/>
      <c r="AY64" s="34"/>
      <c r="AZ64" s="34"/>
      <c r="BA64" s="34"/>
      <c r="BB64" s="34"/>
      <c r="BC64" s="34"/>
      <c r="BD64" s="34"/>
      <c r="BE64" s="34"/>
      <c r="BF64" s="34"/>
      <c r="BG64" s="34"/>
      <c r="BH64" s="34"/>
      <c r="BI64" s="34"/>
      <c r="BJ64" s="34"/>
      <c r="BK64" s="34"/>
      <c r="BL64" s="34"/>
      <c r="BM64" s="34"/>
      <c r="BN64" s="34"/>
      <c r="BO64" s="34"/>
      <c r="BP64" s="34"/>
      <c r="BQ64" s="34"/>
      <c r="BR64" s="34"/>
      <c r="BS64" s="34"/>
      <c r="BT64" s="34"/>
      <c r="BU64" s="34"/>
      <c r="BV64" s="34"/>
      <c r="BW64" s="34"/>
      <c r="BX64" s="34"/>
      <c r="BY64" s="34"/>
      <c r="BZ64" s="34"/>
      <c r="CA64" s="34"/>
      <c r="CB64" s="34"/>
      <c r="CC64" s="34"/>
      <c r="CD64" s="34"/>
      <c r="CE64" s="34"/>
      <c r="CF64" s="34"/>
      <c r="CG64" s="34"/>
      <c r="CH64" s="34"/>
      <c r="CI64" s="34"/>
      <c r="CJ64" s="34"/>
      <c r="CK64" s="34"/>
      <c r="CL64" s="34"/>
      <c r="CM64" s="34"/>
      <c r="CN64" s="34"/>
      <c r="CO64" s="34"/>
      <c r="CP64" s="34"/>
      <c r="CQ64" s="34"/>
      <c r="CR64" s="34"/>
      <c r="CS64" s="34"/>
      <c r="CT64" s="34"/>
      <c r="CU64" s="34"/>
      <c r="CV64" s="34"/>
      <c r="CW64" s="34"/>
      <c r="CX64" s="34"/>
      <c r="CY64" s="34"/>
      <c r="CZ64" s="34"/>
      <c r="DA64" s="34"/>
      <c r="DB64" s="34"/>
      <c r="DC64" s="34"/>
      <c r="DD64" s="34"/>
      <c r="DE64" s="34"/>
      <c r="DF64" s="34"/>
      <c r="DG64" s="34"/>
      <c r="DH64" s="34"/>
      <c r="DI64" s="34"/>
      <c r="DJ64" s="34"/>
      <c r="DK64" s="34"/>
      <c r="DL64" s="34"/>
      <c r="DM64" s="34"/>
      <c r="DN64" s="34"/>
      <c r="DO64" s="34"/>
      <c r="DP64" s="34"/>
      <c r="DQ64" s="34"/>
      <c r="DR64" s="34"/>
      <c r="DS64" s="34"/>
      <c r="DT64" s="34"/>
      <c r="DU64" s="34"/>
      <c r="DV64" s="34"/>
      <c r="DW64" s="34"/>
      <c r="DX64" s="34"/>
      <c r="DY64" s="34"/>
      <c r="DZ64" s="34"/>
    </row>
    <row r="65" spans="1:490" outlineLevel="1">
      <c r="A65" s="21">
        <f t="shared" si="1"/>
        <v>63</v>
      </c>
      <c r="B65" s="21" t="s">
        <v>10</v>
      </c>
      <c r="C65" s="135" t="s">
        <v>1323</v>
      </c>
      <c r="D65" s="218"/>
      <c r="E65" s="218"/>
      <c r="F65" s="218"/>
      <c r="G65" s="546"/>
      <c r="H65" s="21" t="s">
        <v>10</v>
      </c>
      <c r="I65" s="135" t="s">
        <v>1321</v>
      </c>
      <c r="J65" s="134"/>
      <c r="K65" s="331" t="s">
        <v>6</v>
      </c>
      <c r="L65" s="331" t="s">
        <v>7</v>
      </c>
      <c r="M65" s="331" t="s">
        <v>8</v>
      </c>
      <c r="N65" s="34"/>
      <c r="O65" s="34"/>
      <c r="P65" s="34"/>
      <c r="Q65" s="34"/>
      <c r="R65" s="34"/>
      <c r="S65" s="34"/>
      <c r="T65" s="34"/>
      <c r="U65" s="34"/>
      <c r="V65" s="34"/>
      <c r="W65" s="34"/>
      <c r="X65" s="34"/>
      <c r="Y65" s="34"/>
      <c r="Z65" s="34"/>
      <c r="AA65" s="34"/>
      <c r="AB65" s="34"/>
      <c r="AC65" s="34"/>
      <c r="AD65" s="34"/>
      <c r="AE65" s="34"/>
      <c r="AF65" s="34"/>
      <c r="AG65" s="34"/>
      <c r="AH65" s="34"/>
      <c r="AI65" s="34"/>
      <c r="AJ65" s="34"/>
      <c r="AK65" s="34"/>
      <c r="AL65" s="34"/>
      <c r="AM65" s="34"/>
      <c r="AN65" s="34"/>
      <c r="AO65" s="34"/>
      <c r="AP65" s="34"/>
      <c r="AQ65" s="34"/>
      <c r="AR65" s="34"/>
      <c r="AS65" s="34"/>
      <c r="AT65" s="34"/>
      <c r="AU65" s="34"/>
      <c r="AV65" s="34"/>
      <c r="AW65" s="34"/>
      <c r="AX65" s="34"/>
      <c r="AY65" s="34"/>
      <c r="AZ65" s="34"/>
      <c r="BA65" s="34"/>
      <c r="BB65" s="34"/>
      <c r="BC65" s="34"/>
      <c r="BD65" s="34"/>
      <c r="BE65" s="34"/>
      <c r="BF65" s="34"/>
      <c r="BG65" s="34"/>
      <c r="BH65" s="34"/>
      <c r="BI65" s="34"/>
      <c r="BJ65" s="34"/>
      <c r="BK65" s="34"/>
      <c r="BL65" s="34"/>
      <c r="BM65" s="34"/>
      <c r="BN65" s="34"/>
      <c r="BO65" s="34"/>
      <c r="BP65" s="34"/>
      <c r="BQ65" s="34"/>
      <c r="BR65" s="34"/>
      <c r="BS65" s="34"/>
      <c r="BT65" s="34"/>
      <c r="BU65" s="34"/>
      <c r="BV65" s="34"/>
      <c r="BW65" s="34"/>
      <c r="BX65" s="34"/>
      <c r="BY65" s="34"/>
      <c r="BZ65" s="34"/>
      <c r="CA65" s="34"/>
      <c r="CB65" s="34"/>
      <c r="CC65" s="34"/>
      <c r="CD65" s="34"/>
      <c r="CE65" s="34"/>
      <c r="CF65" s="34"/>
      <c r="CG65" s="34"/>
      <c r="CH65" s="34"/>
      <c r="CI65" s="34"/>
      <c r="CJ65" s="34"/>
      <c r="CK65" s="34"/>
      <c r="CL65" s="34"/>
      <c r="CM65" s="34"/>
      <c r="CN65" s="34"/>
      <c r="CO65" s="34"/>
      <c r="CP65" s="34"/>
      <c r="CQ65" s="34"/>
      <c r="CR65" s="34"/>
      <c r="CS65" s="34"/>
      <c r="CT65" s="34"/>
      <c r="CU65" s="34"/>
      <c r="CV65" s="34"/>
      <c r="CW65" s="34"/>
      <c r="CX65" s="34"/>
      <c r="CY65" s="34"/>
      <c r="CZ65" s="34"/>
      <c r="DA65" s="34"/>
      <c r="DB65" s="34"/>
      <c r="DC65" s="34"/>
      <c r="DD65" s="34"/>
      <c r="DE65" s="34"/>
      <c r="DF65" s="34"/>
      <c r="DG65" s="34"/>
      <c r="DH65" s="34"/>
      <c r="DI65" s="34"/>
      <c r="DJ65" s="34"/>
      <c r="DK65" s="34"/>
      <c r="DL65" s="34"/>
      <c r="DM65" s="34"/>
      <c r="DN65" s="34"/>
      <c r="DO65" s="34"/>
      <c r="DP65" s="34"/>
      <c r="DQ65" s="34"/>
      <c r="DR65" s="34"/>
      <c r="DS65" s="34"/>
      <c r="DT65" s="34"/>
      <c r="DU65" s="34"/>
      <c r="DV65" s="34"/>
      <c r="DW65" s="34"/>
      <c r="DX65" s="34"/>
      <c r="DY65" s="34"/>
      <c r="DZ65" s="34"/>
    </row>
    <row r="66" spans="1:490" outlineLevel="1">
      <c r="A66" s="21">
        <f t="shared" si="1"/>
        <v>63</v>
      </c>
      <c r="B66" s="21" t="s">
        <v>10</v>
      </c>
      <c r="C66" s="135" t="s">
        <v>1323</v>
      </c>
      <c r="D66" s="218"/>
      <c r="E66" s="218"/>
      <c r="F66" s="218"/>
      <c r="G66" s="546"/>
      <c r="H66" s="21" t="s">
        <v>10</v>
      </c>
      <c r="I66" s="135" t="s">
        <v>1322</v>
      </c>
      <c r="J66" s="134"/>
      <c r="K66" s="331" t="s">
        <v>6</v>
      </c>
      <c r="L66" s="331" t="s">
        <v>7</v>
      </c>
      <c r="M66" s="331" t="s">
        <v>8</v>
      </c>
      <c r="N66" s="34"/>
      <c r="O66" s="34"/>
      <c r="P66" s="34"/>
      <c r="Q66" s="34"/>
      <c r="R66" s="34"/>
      <c r="S66" s="34"/>
      <c r="T66" s="34"/>
      <c r="U66" s="34"/>
      <c r="V66" s="34"/>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c r="AU66" s="34"/>
      <c r="AV66" s="34"/>
      <c r="AW66" s="34"/>
      <c r="AX66" s="34"/>
      <c r="AY66" s="34"/>
      <c r="AZ66" s="34"/>
      <c r="BA66" s="34"/>
      <c r="BB66" s="34"/>
      <c r="BC66" s="34"/>
      <c r="BD66" s="34"/>
      <c r="BE66" s="34"/>
      <c r="BF66" s="34"/>
      <c r="BG66" s="34"/>
      <c r="BH66" s="34"/>
      <c r="BI66" s="34"/>
      <c r="BJ66" s="34"/>
      <c r="BK66" s="34"/>
      <c r="BL66" s="34"/>
      <c r="BM66" s="34"/>
      <c r="BN66" s="34"/>
      <c r="BO66" s="34"/>
      <c r="BP66" s="34"/>
      <c r="BQ66" s="34"/>
      <c r="BR66" s="34"/>
      <c r="BS66" s="34"/>
      <c r="BT66" s="34"/>
      <c r="BU66" s="34"/>
      <c r="BV66" s="34"/>
      <c r="BW66" s="34"/>
      <c r="BX66" s="34"/>
      <c r="BY66" s="34"/>
      <c r="BZ66" s="34"/>
      <c r="CA66" s="34"/>
      <c r="CB66" s="34"/>
      <c r="CC66" s="34"/>
      <c r="CD66" s="34"/>
      <c r="CE66" s="34"/>
      <c r="CF66" s="34"/>
      <c r="CG66" s="34"/>
      <c r="CH66" s="34"/>
      <c r="CI66" s="34"/>
      <c r="CJ66" s="34"/>
      <c r="CK66" s="34"/>
      <c r="CL66" s="34"/>
      <c r="CM66" s="34"/>
      <c r="CN66" s="34"/>
      <c r="CO66" s="34"/>
      <c r="CP66" s="34"/>
      <c r="CQ66" s="34"/>
      <c r="CR66" s="34"/>
      <c r="CS66" s="34"/>
      <c r="CT66" s="34"/>
      <c r="CU66" s="34"/>
      <c r="CV66" s="34"/>
      <c r="CW66" s="34"/>
      <c r="CX66" s="34"/>
      <c r="CY66" s="34"/>
      <c r="CZ66" s="34"/>
      <c r="DA66" s="34"/>
      <c r="DB66" s="34"/>
      <c r="DC66" s="34"/>
      <c r="DD66" s="34"/>
      <c r="DE66" s="34"/>
      <c r="DF66" s="34"/>
      <c r="DG66" s="34"/>
      <c r="DH66" s="34"/>
      <c r="DI66" s="34"/>
      <c r="DJ66" s="34"/>
      <c r="DK66" s="34"/>
      <c r="DL66" s="34"/>
      <c r="DM66" s="34"/>
      <c r="DN66" s="34"/>
      <c r="DO66" s="34"/>
      <c r="DP66" s="34"/>
      <c r="DQ66" s="34"/>
      <c r="DR66" s="34"/>
      <c r="DS66" s="34"/>
      <c r="DT66" s="34"/>
      <c r="DU66" s="34"/>
      <c r="DV66" s="34"/>
      <c r="DW66" s="34"/>
      <c r="DX66" s="34"/>
      <c r="DY66" s="34"/>
      <c r="DZ66" s="34"/>
    </row>
    <row r="67" spans="1:490" outlineLevel="1">
      <c r="A67" s="21">
        <f t="shared" si="1"/>
        <v>63</v>
      </c>
      <c r="B67" s="21" t="s">
        <v>10</v>
      </c>
      <c r="C67" s="135" t="s">
        <v>1323</v>
      </c>
      <c r="D67" s="218"/>
      <c r="E67" s="218"/>
      <c r="F67" s="218"/>
      <c r="G67" s="546"/>
      <c r="H67" s="21" t="s">
        <v>10</v>
      </c>
      <c r="I67" s="135" t="s">
        <v>1323</v>
      </c>
      <c r="J67" s="134"/>
      <c r="K67" s="331" t="s">
        <v>6</v>
      </c>
      <c r="L67" s="331" t="s">
        <v>7</v>
      </c>
      <c r="M67" s="331" t="s">
        <v>8</v>
      </c>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c r="BQ67" s="34"/>
      <c r="BR67" s="34"/>
      <c r="BS67" s="34"/>
      <c r="BT67" s="34"/>
      <c r="BU67" s="34"/>
      <c r="BV67" s="34"/>
      <c r="BW67" s="34"/>
      <c r="BX67" s="34"/>
      <c r="BY67" s="34"/>
      <c r="BZ67" s="34"/>
      <c r="CA67" s="34"/>
      <c r="CB67" s="34"/>
      <c r="CC67" s="34"/>
      <c r="CD67" s="34"/>
      <c r="CE67" s="34"/>
      <c r="CF67" s="34"/>
      <c r="CG67" s="34"/>
      <c r="CH67" s="34"/>
      <c r="CI67" s="34"/>
      <c r="CJ67" s="34"/>
      <c r="CK67" s="34"/>
      <c r="CL67" s="34"/>
      <c r="CM67" s="34"/>
      <c r="CN67" s="34"/>
      <c r="CO67" s="34"/>
      <c r="CP67" s="34"/>
      <c r="CQ67" s="34"/>
      <c r="CR67" s="34"/>
      <c r="CS67" s="34"/>
      <c r="CT67" s="34"/>
      <c r="CU67" s="34"/>
      <c r="CV67" s="34"/>
      <c r="CW67" s="34"/>
      <c r="CX67" s="34"/>
      <c r="CY67" s="34"/>
      <c r="CZ67" s="34"/>
      <c r="DA67" s="34"/>
      <c r="DB67" s="34"/>
      <c r="DC67" s="34"/>
      <c r="DD67" s="34"/>
      <c r="DE67" s="34"/>
      <c r="DF67" s="34"/>
      <c r="DG67" s="34"/>
      <c r="DH67" s="34"/>
      <c r="DI67" s="34"/>
      <c r="DJ67" s="34"/>
      <c r="DK67" s="34"/>
      <c r="DL67" s="34"/>
      <c r="DM67" s="34"/>
      <c r="DN67" s="34"/>
      <c r="DO67" s="34"/>
      <c r="DP67" s="34"/>
      <c r="DQ67" s="34"/>
      <c r="DR67" s="34"/>
      <c r="DS67" s="34"/>
      <c r="DT67" s="34"/>
      <c r="DU67" s="34"/>
      <c r="DV67" s="34"/>
      <c r="DW67" s="34"/>
      <c r="DX67" s="34"/>
      <c r="DY67" s="34"/>
      <c r="DZ67" s="34"/>
    </row>
    <row r="68" spans="1:490" outlineLevel="1">
      <c r="A68" s="21">
        <f t="shared" si="1"/>
        <v>64</v>
      </c>
      <c r="B68" s="21" t="s">
        <v>10</v>
      </c>
      <c r="C68" s="135" t="s">
        <v>233</v>
      </c>
      <c r="D68" s="218"/>
      <c r="E68" s="218"/>
      <c r="F68" s="218"/>
      <c r="G68" s="546"/>
      <c r="H68" s="21" t="s">
        <v>10</v>
      </c>
      <c r="I68" s="135" t="s">
        <v>233</v>
      </c>
      <c r="J68" s="134"/>
      <c r="K68" s="331"/>
      <c r="L68" s="34"/>
      <c r="M68" s="34"/>
      <c r="N68" s="34"/>
      <c r="O68" s="34"/>
      <c r="P68" s="34"/>
      <c r="Q68" s="34"/>
      <c r="R68" s="34"/>
      <c r="S68" s="34"/>
      <c r="T68" s="34"/>
      <c r="U68" s="34"/>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c r="AU68" s="34"/>
      <c r="AV68" s="34"/>
      <c r="AW68" s="34"/>
      <c r="AX68" s="34"/>
      <c r="AY68" s="34"/>
      <c r="AZ68" s="34"/>
      <c r="BA68" s="34"/>
      <c r="BB68" s="34"/>
      <c r="BC68" s="34"/>
      <c r="BD68" s="34"/>
      <c r="BE68" s="34"/>
      <c r="BF68" s="34"/>
      <c r="BG68" s="34"/>
      <c r="BH68" s="34"/>
      <c r="BI68" s="34"/>
      <c r="BJ68" s="34"/>
      <c r="BK68" s="34"/>
      <c r="BL68" s="34"/>
      <c r="BM68" s="34"/>
      <c r="BN68" s="34"/>
      <c r="BO68" s="34"/>
      <c r="BP68" s="34"/>
      <c r="BQ68" s="34"/>
      <c r="BR68" s="34"/>
      <c r="BS68" s="34"/>
      <c r="BT68" s="34"/>
      <c r="BU68" s="34"/>
      <c r="BV68" s="34"/>
      <c r="BW68" s="34"/>
      <c r="BX68" s="34"/>
      <c r="BY68" s="34"/>
      <c r="BZ68" s="34"/>
      <c r="CA68" s="34"/>
      <c r="CB68" s="34"/>
      <c r="CC68" s="34"/>
      <c r="CD68" s="34"/>
      <c r="CE68" s="34"/>
      <c r="CF68" s="34"/>
      <c r="CG68" s="34"/>
      <c r="CH68" s="34"/>
      <c r="CI68" s="34"/>
      <c r="CJ68" s="34"/>
      <c r="CK68" s="34"/>
      <c r="CL68" s="34"/>
      <c r="CM68" s="34"/>
      <c r="CN68" s="34"/>
      <c r="CO68" s="34"/>
      <c r="CP68" s="34"/>
      <c r="CQ68" s="34"/>
      <c r="CR68" s="34"/>
      <c r="CS68" s="34"/>
      <c r="CT68" s="34"/>
      <c r="CU68" s="34"/>
      <c r="CV68" s="34"/>
      <c r="CW68" s="34"/>
      <c r="CX68" s="34"/>
      <c r="CY68" s="34"/>
      <c r="CZ68" s="34"/>
      <c r="DA68" s="34"/>
      <c r="DB68" s="34"/>
      <c r="DC68" s="34"/>
      <c r="DD68" s="34"/>
      <c r="DE68" s="34"/>
      <c r="DF68" s="34"/>
      <c r="DG68" s="34"/>
      <c r="DH68" s="34"/>
      <c r="DI68" s="34"/>
      <c r="DJ68" s="34"/>
      <c r="DK68" s="34"/>
      <c r="DL68" s="34"/>
      <c r="DM68" s="34"/>
      <c r="DN68" s="34"/>
      <c r="DO68" s="34"/>
      <c r="DP68" s="34"/>
      <c r="DQ68" s="34"/>
      <c r="DR68" s="34"/>
      <c r="DS68" s="34"/>
      <c r="DT68" s="34"/>
      <c r="DU68" s="34"/>
      <c r="DV68" s="34"/>
      <c r="DW68" s="34"/>
      <c r="DX68" s="34"/>
      <c r="DY68" s="34"/>
      <c r="DZ68" s="34"/>
    </row>
    <row r="69" spans="1:490" outlineLevel="1">
      <c r="A69" s="21">
        <f t="shared" si="1"/>
        <v>65</v>
      </c>
      <c r="B69" s="21" t="s">
        <v>10</v>
      </c>
      <c r="C69" s="135" t="s">
        <v>234</v>
      </c>
      <c r="D69" s="218"/>
      <c r="E69" s="218"/>
      <c r="F69" s="218"/>
      <c r="G69" s="546"/>
      <c r="H69" s="21" t="s">
        <v>10</v>
      </c>
      <c r="I69" s="135" t="s">
        <v>234</v>
      </c>
      <c r="J69" s="134"/>
      <c r="K69" s="331"/>
      <c r="L69" s="34"/>
      <c r="M69" s="34"/>
      <c r="N69" s="34"/>
      <c r="O69" s="34"/>
      <c r="P69" s="34"/>
      <c r="Q69" s="34"/>
      <c r="R69" s="34"/>
      <c r="S69" s="34"/>
      <c r="T69" s="34"/>
      <c r="U69" s="34"/>
      <c r="V69" s="34"/>
      <c r="W69" s="34"/>
      <c r="X69" s="34"/>
      <c r="Y69" s="34"/>
      <c r="Z69" s="34"/>
      <c r="AA69" s="34"/>
      <c r="AB69" s="34"/>
      <c r="AC69" s="34"/>
      <c r="AD69" s="34"/>
      <c r="AE69" s="34"/>
      <c r="AF69" s="34"/>
      <c r="AG69" s="34"/>
      <c r="AH69" s="34"/>
      <c r="AI69" s="34"/>
      <c r="AJ69" s="34"/>
      <c r="AK69" s="34"/>
      <c r="AL69" s="34"/>
      <c r="AM69" s="34"/>
      <c r="AN69" s="34"/>
      <c r="AO69" s="34"/>
      <c r="AP69" s="34"/>
      <c r="AQ69" s="34"/>
      <c r="AR69" s="34"/>
      <c r="AS69" s="34"/>
      <c r="AT69" s="34"/>
      <c r="AU69" s="34"/>
      <c r="AV69" s="34"/>
      <c r="AW69" s="34"/>
      <c r="AX69" s="34"/>
      <c r="AY69" s="34"/>
      <c r="AZ69" s="34"/>
      <c r="BA69" s="34"/>
      <c r="BB69" s="34"/>
      <c r="BC69" s="34"/>
      <c r="BD69" s="34"/>
      <c r="BE69" s="34"/>
      <c r="BF69" s="34"/>
      <c r="BG69" s="34"/>
      <c r="BH69" s="34"/>
      <c r="BI69" s="34"/>
      <c r="BJ69" s="34"/>
      <c r="BK69" s="34"/>
      <c r="BL69" s="34"/>
      <c r="BM69" s="34"/>
      <c r="BN69" s="34"/>
      <c r="BO69" s="34"/>
      <c r="BP69" s="34"/>
      <c r="BQ69" s="34"/>
      <c r="BR69" s="34"/>
      <c r="BS69" s="34"/>
      <c r="BT69" s="34"/>
      <c r="BU69" s="34"/>
      <c r="BV69" s="34"/>
      <c r="BW69" s="34"/>
      <c r="BX69" s="34"/>
      <c r="BY69" s="34"/>
      <c r="BZ69" s="34"/>
      <c r="CA69" s="34"/>
      <c r="CB69" s="34"/>
      <c r="CC69" s="34"/>
      <c r="CD69" s="34"/>
      <c r="CE69" s="34"/>
      <c r="CF69" s="34"/>
      <c r="CG69" s="34"/>
      <c r="CH69" s="34"/>
      <c r="CI69" s="34"/>
      <c r="CJ69" s="34"/>
      <c r="CK69" s="34"/>
      <c r="CL69" s="34"/>
      <c r="CM69" s="34"/>
      <c r="CN69" s="34"/>
      <c r="CO69" s="34"/>
      <c r="CP69" s="34"/>
      <c r="CQ69" s="34"/>
      <c r="CR69" s="34"/>
      <c r="CS69" s="34"/>
      <c r="CT69" s="34"/>
      <c r="CU69" s="34"/>
      <c r="CV69" s="34"/>
      <c r="CW69" s="34"/>
      <c r="CX69" s="34"/>
      <c r="CY69" s="34"/>
      <c r="CZ69" s="34"/>
      <c r="DA69" s="34"/>
      <c r="DB69" s="34"/>
      <c r="DC69" s="34"/>
      <c r="DD69" s="34"/>
      <c r="DE69" s="34"/>
      <c r="DF69" s="34"/>
      <c r="DG69" s="34"/>
      <c r="DH69" s="34"/>
      <c r="DI69" s="34"/>
      <c r="DJ69" s="34"/>
      <c r="DK69" s="34"/>
      <c r="DL69" s="34"/>
      <c r="DM69" s="34"/>
      <c r="DN69" s="34"/>
      <c r="DO69" s="34"/>
      <c r="DP69" s="34"/>
      <c r="DQ69" s="34"/>
      <c r="DR69" s="34"/>
      <c r="DS69" s="34"/>
      <c r="DT69" s="34"/>
      <c r="DU69" s="34"/>
      <c r="DV69" s="34"/>
      <c r="DW69" s="34"/>
      <c r="DX69" s="34"/>
      <c r="DY69" s="34"/>
      <c r="DZ69" s="34"/>
    </row>
    <row r="70" spans="1:490" outlineLevel="1">
      <c r="A70" s="21">
        <f t="shared" si="1"/>
        <v>66</v>
      </c>
      <c r="B70" s="21" t="s">
        <v>10</v>
      </c>
      <c r="C70" s="135" t="s">
        <v>33</v>
      </c>
      <c r="D70" s="135"/>
      <c r="E70" s="218"/>
      <c r="F70" s="218"/>
      <c r="G70" s="546"/>
      <c r="H70" s="21" t="s">
        <v>10</v>
      </c>
      <c r="I70" s="135" t="s">
        <v>33</v>
      </c>
      <c r="J70" s="134"/>
      <c r="K70" s="331" t="s">
        <v>6</v>
      </c>
      <c r="L70" s="331" t="s">
        <v>7</v>
      </c>
      <c r="M70" s="331" t="s">
        <v>8</v>
      </c>
      <c r="N70" s="331" t="s">
        <v>168</v>
      </c>
      <c r="O70" s="331" t="s">
        <v>183</v>
      </c>
      <c r="P70" s="331" t="s">
        <v>246</v>
      </c>
      <c r="Q70" s="331" t="s">
        <v>248</v>
      </c>
      <c r="R70" s="331" t="s">
        <v>282</v>
      </c>
      <c r="S70" s="34"/>
      <c r="T70" s="34"/>
      <c r="U70" s="34"/>
      <c r="V70" s="34"/>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c r="AU70" s="34"/>
      <c r="AV70" s="34"/>
      <c r="AW70" s="34"/>
      <c r="AX70" s="34"/>
      <c r="AY70" s="34"/>
      <c r="AZ70" s="34"/>
      <c r="BA70" s="34"/>
      <c r="BB70" s="34"/>
      <c r="BC70" s="34"/>
      <c r="BD70" s="34"/>
      <c r="BE70" s="34"/>
      <c r="BF70" s="34"/>
      <c r="BG70" s="34"/>
      <c r="BH70" s="34"/>
      <c r="BI70" s="34"/>
      <c r="BJ70" s="34"/>
      <c r="BK70" s="34"/>
      <c r="BL70" s="34"/>
      <c r="BM70" s="34"/>
      <c r="BN70" s="34"/>
      <c r="BO70" s="34"/>
      <c r="BP70" s="34"/>
      <c r="BQ70" s="34"/>
      <c r="BR70" s="34"/>
      <c r="BS70" s="34"/>
      <c r="BT70" s="34"/>
      <c r="BU70" s="34"/>
      <c r="BV70" s="34"/>
      <c r="BW70" s="34"/>
      <c r="BX70" s="34"/>
      <c r="BY70" s="34"/>
      <c r="BZ70" s="34"/>
      <c r="CA70" s="34"/>
      <c r="CB70" s="34"/>
      <c r="CC70" s="34"/>
      <c r="CD70" s="34"/>
      <c r="CE70" s="34"/>
      <c r="CF70" s="34"/>
      <c r="CG70" s="34"/>
      <c r="CH70" s="34"/>
      <c r="CI70" s="34"/>
      <c r="CJ70" s="34"/>
      <c r="CK70" s="34"/>
      <c r="CL70" s="34"/>
      <c r="CM70" s="34"/>
      <c r="CN70" s="34"/>
      <c r="CO70" s="34"/>
      <c r="CP70" s="34"/>
      <c r="CQ70" s="34"/>
      <c r="CR70" s="34"/>
      <c r="CS70" s="34"/>
      <c r="CT70" s="34"/>
      <c r="CU70" s="34"/>
      <c r="CV70" s="34"/>
      <c r="CW70" s="34"/>
      <c r="CX70" s="34"/>
      <c r="CY70" s="34"/>
      <c r="CZ70" s="34"/>
      <c r="DA70" s="34"/>
      <c r="DB70" s="34"/>
      <c r="DC70" s="34"/>
      <c r="DD70" s="34"/>
      <c r="DE70" s="34"/>
      <c r="DF70" s="34"/>
      <c r="DG70" s="34"/>
      <c r="DH70" s="34"/>
      <c r="DI70" s="34"/>
      <c r="DJ70" s="34"/>
      <c r="DK70" s="34"/>
      <c r="DL70" s="34"/>
      <c r="DM70" s="34"/>
      <c r="DN70" s="34"/>
      <c r="DO70" s="34"/>
      <c r="DP70" s="34"/>
      <c r="DQ70" s="34"/>
      <c r="DR70" s="34"/>
      <c r="DS70" s="34"/>
      <c r="DT70" s="34"/>
      <c r="DU70" s="34"/>
      <c r="DV70" s="34"/>
      <c r="DW70" s="34"/>
      <c r="DX70" s="34"/>
      <c r="DY70" s="34"/>
      <c r="DZ70" s="34"/>
    </row>
    <row r="71" spans="1:490" outlineLevel="1">
      <c r="A71" s="21">
        <f t="shared" si="1"/>
        <v>66</v>
      </c>
      <c r="B71" s="21" t="s">
        <v>10</v>
      </c>
      <c r="C71" s="135" t="s">
        <v>33</v>
      </c>
      <c r="D71" s="218"/>
      <c r="E71" s="218"/>
      <c r="F71" s="218"/>
      <c r="G71" s="546"/>
      <c r="H71" s="21" t="s">
        <v>10</v>
      </c>
      <c r="I71" s="135" t="s">
        <v>35</v>
      </c>
      <c r="J71" s="134"/>
      <c r="K71" s="331" t="s">
        <v>6</v>
      </c>
      <c r="L71" s="331" t="s">
        <v>7</v>
      </c>
      <c r="M71" s="331" t="s">
        <v>8</v>
      </c>
      <c r="N71" s="331" t="s">
        <v>168</v>
      </c>
      <c r="O71" s="331" t="s">
        <v>183</v>
      </c>
      <c r="P71" s="331" t="s">
        <v>246</v>
      </c>
      <c r="Q71" s="34"/>
      <c r="R71" s="34"/>
      <c r="S71" s="34"/>
      <c r="T71" s="34"/>
      <c r="U71" s="34"/>
      <c r="V71" s="34"/>
      <c r="W71" s="34"/>
      <c r="X71" s="34"/>
      <c r="Y71" s="34"/>
      <c r="Z71" s="34"/>
      <c r="AA71" s="34"/>
      <c r="AB71" s="34"/>
      <c r="AC71" s="34"/>
      <c r="AD71" s="34"/>
      <c r="AE71" s="34"/>
      <c r="AF71" s="34"/>
      <c r="AG71" s="34"/>
      <c r="AH71" s="34"/>
      <c r="AI71" s="34"/>
      <c r="AJ71" s="34"/>
      <c r="AK71" s="34"/>
      <c r="AL71" s="34"/>
      <c r="AM71" s="34"/>
      <c r="AN71" s="34"/>
      <c r="AO71" s="34"/>
      <c r="AP71" s="34"/>
      <c r="AQ71" s="34"/>
      <c r="AR71" s="34"/>
      <c r="AS71" s="34"/>
      <c r="AT71" s="34"/>
      <c r="AU71" s="34"/>
      <c r="AV71" s="34"/>
      <c r="AW71" s="34"/>
      <c r="AX71" s="34"/>
      <c r="AY71" s="34"/>
      <c r="AZ71" s="34"/>
      <c r="BA71" s="34"/>
      <c r="BB71" s="34"/>
      <c r="BC71" s="34"/>
      <c r="BD71" s="34"/>
      <c r="BE71" s="34"/>
      <c r="BF71" s="34"/>
      <c r="BG71" s="34"/>
      <c r="BH71" s="34"/>
      <c r="BI71" s="34"/>
      <c r="BJ71" s="34"/>
      <c r="BK71" s="34"/>
      <c r="BL71" s="34"/>
      <c r="BM71" s="34"/>
      <c r="BN71" s="34"/>
      <c r="BO71" s="34"/>
      <c r="BP71" s="34"/>
      <c r="BQ71" s="34"/>
      <c r="BR71" s="34"/>
      <c r="BS71" s="34"/>
      <c r="BT71" s="34"/>
      <c r="BU71" s="34"/>
      <c r="BV71" s="34"/>
      <c r="BW71" s="34"/>
      <c r="BX71" s="34"/>
      <c r="BY71" s="34"/>
      <c r="BZ71" s="34"/>
      <c r="CA71" s="34"/>
      <c r="CB71" s="34"/>
      <c r="CC71" s="34"/>
      <c r="CD71" s="34"/>
      <c r="CE71" s="34"/>
      <c r="CF71" s="34"/>
      <c r="CG71" s="34"/>
      <c r="CH71" s="34"/>
      <c r="CI71" s="34"/>
      <c r="CJ71" s="34"/>
      <c r="CK71" s="34"/>
      <c r="CL71" s="34"/>
      <c r="CM71" s="34"/>
      <c r="CN71" s="34"/>
      <c r="CO71" s="34"/>
      <c r="CP71" s="34"/>
      <c r="CQ71" s="34"/>
      <c r="CR71" s="34"/>
      <c r="CS71" s="34"/>
      <c r="CT71" s="34"/>
      <c r="CU71" s="34"/>
      <c r="CV71" s="34"/>
      <c r="CW71" s="34"/>
      <c r="CX71" s="34"/>
      <c r="CY71" s="34"/>
      <c r="CZ71" s="34"/>
      <c r="DA71" s="34"/>
      <c r="DB71" s="34"/>
      <c r="DC71" s="34"/>
      <c r="DD71" s="34"/>
      <c r="DE71" s="34"/>
      <c r="DF71" s="34"/>
      <c r="DG71" s="34"/>
      <c r="DH71" s="34"/>
      <c r="DI71" s="34"/>
      <c r="DJ71" s="34"/>
      <c r="DK71" s="34"/>
      <c r="DL71" s="34"/>
      <c r="DM71" s="34"/>
      <c r="DN71" s="34"/>
      <c r="DO71" s="34"/>
      <c r="DP71" s="34"/>
      <c r="DQ71" s="34"/>
      <c r="DR71" s="34"/>
      <c r="DS71" s="34"/>
      <c r="DT71" s="34"/>
      <c r="DU71" s="34"/>
      <c r="DV71" s="34"/>
      <c r="DW71" s="34"/>
      <c r="DX71" s="34"/>
      <c r="DY71" s="34"/>
      <c r="DZ71" s="34"/>
    </row>
    <row r="72" spans="1:490" outlineLevel="1">
      <c r="A72" s="21">
        <f t="shared" si="1"/>
        <v>66</v>
      </c>
      <c r="B72" s="21" t="s">
        <v>10</v>
      </c>
      <c r="C72" s="135" t="s">
        <v>33</v>
      </c>
      <c r="D72" s="135"/>
      <c r="E72" s="218"/>
      <c r="F72" s="218"/>
      <c r="G72" s="546"/>
      <c r="H72" s="21" t="s">
        <v>10</v>
      </c>
      <c r="I72" s="135" t="s">
        <v>1595</v>
      </c>
      <c r="J72" s="134"/>
      <c r="K72" s="331" t="s">
        <v>6</v>
      </c>
      <c r="L72" s="331" t="s">
        <v>7</v>
      </c>
      <c r="M72" s="331" t="s">
        <v>8</v>
      </c>
      <c r="N72" s="331" t="s">
        <v>168</v>
      </c>
      <c r="O72" s="331" t="s">
        <v>183</v>
      </c>
      <c r="P72" s="331" t="s">
        <v>246</v>
      </c>
      <c r="Q72" s="331" t="s">
        <v>248</v>
      </c>
      <c r="R72" s="331" t="s">
        <v>282</v>
      </c>
      <c r="S72" s="34"/>
      <c r="T72" s="34"/>
      <c r="U72" s="34"/>
      <c r="V72" s="34"/>
      <c r="W72" s="34"/>
      <c r="X72" s="34"/>
      <c r="Y72" s="34"/>
      <c r="Z72" s="34"/>
      <c r="AA72" s="34"/>
      <c r="AB72" s="34"/>
      <c r="AC72" s="34"/>
      <c r="AD72" s="34"/>
      <c r="AE72" s="34"/>
      <c r="AF72" s="34"/>
      <c r="AG72" s="34"/>
      <c r="AH72" s="34"/>
      <c r="AI72" s="34"/>
      <c r="AJ72" s="34"/>
      <c r="AK72" s="34"/>
      <c r="AL72" s="34"/>
      <c r="AM72" s="34"/>
      <c r="AN72" s="34"/>
      <c r="AO72" s="34"/>
      <c r="AP72" s="34"/>
      <c r="AQ72" s="34"/>
      <c r="AR72" s="34"/>
      <c r="AS72" s="34"/>
      <c r="AT72" s="34"/>
      <c r="AU72" s="34"/>
      <c r="AV72" s="34"/>
      <c r="AW72" s="34"/>
      <c r="AX72" s="34"/>
      <c r="AY72" s="34"/>
      <c r="AZ72" s="34"/>
      <c r="BA72" s="34"/>
      <c r="BB72" s="34"/>
      <c r="BC72" s="34"/>
      <c r="BD72" s="34"/>
      <c r="BE72" s="34"/>
      <c r="BF72" s="34"/>
      <c r="BG72" s="34"/>
      <c r="BH72" s="34"/>
      <c r="BI72" s="34"/>
      <c r="BJ72" s="34"/>
      <c r="BK72" s="34"/>
      <c r="BL72" s="34"/>
      <c r="BM72" s="34"/>
      <c r="BN72" s="34"/>
      <c r="BO72" s="34"/>
      <c r="BP72" s="34"/>
      <c r="BQ72" s="34"/>
      <c r="BR72" s="34"/>
      <c r="BS72" s="34"/>
      <c r="BT72" s="34"/>
      <c r="BU72" s="34"/>
      <c r="BV72" s="34"/>
      <c r="BW72" s="34"/>
      <c r="BX72" s="34"/>
      <c r="BY72" s="34"/>
      <c r="BZ72" s="34"/>
      <c r="CA72" s="34"/>
      <c r="CB72" s="34"/>
      <c r="CC72" s="34"/>
      <c r="CD72" s="34"/>
      <c r="CE72" s="34"/>
      <c r="CF72" s="34"/>
      <c r="CG72" s="34"/>
      <c r="CH72" s="34"/>
      <c r="CI72" s="34"/>
      <c r="CJ72" s="34"/>
      <c r="CK72" s="34"/>
      <c r="CL72" s="34"/>
      <c r="CM72" s="34"/>
      <c r="CN72" s="34"/>
      <c r="CO72" s="34"/>
      <c r="CP72" s="34"/>
      <c r="CQ72" s="34"/>
      <c r="CR72" s="34"/>
      <c r="CS72" s="34"/>
      <c r="CT72" s="34"/>
      <c r="CU72" s="34"/>
      <c r="CV72" s="34"/>
      <c r="CW72" s="34"/>
      <c r="CX72" s="34"/>
      <c r="CY72" s="34"/>
      <c r="CZ72" s="34"/>
      <c r="DA72" s="34"/>
      <c r="DB72" s="34"/>
      <c r="DC72" s="34"/>
      <c r="DD72" s="34"/>
      <c r="DE72" s="34"/>
      <c r="DF72" s="34"/>
      <c r="DG72" s="34"/>
      <c r="DH72" s="34"/>
      <c r="DI72" s="34"/>
      <c r="DJ72" s="34"/>
      <c r="DK72" s="34"/>
      <c r="DL72" s="34"/>
      <c r="DM72" s="34"/>
      <c r="DN72" s="34"/>
      <c r="DO72" s="34"/>
      <c r="DP72" s="34"/>
      <c r="DQ72" s="34"/>
      <c r="DR72" s="34"/>
      <c r="DS72" s="34"/>
      <c r="DT72" s="34"/>
      <c r="DU72" s="34"/>
      <c r="DV72" s="34"/>
      <c r="DW72" s="34"/>
      <c r="DX72" s="34"/>
      <c r="DY72" s="34"/>
      <c r="DZ72" s="34"/>
    </row>
    <row r="73" spans="1:490" outlineLevel="1">
      <c r="A73" s="21">
        <f t="shared" si="1"/>
        <v>66</v>
      </c>
      <c r="B73" s="21" t="s">
        <v>10</v>
      </c>
      <c r="C73" s="135" t="s">
        <v>33</v>
      </c>
      <c r="D73" s="218"/>
      <c r="E73" s="218"/>
      <c r="F73" s="218"/>
      <c r="G73" s="546"/>
      <c r="H73" s="21" t="s">
        <v>10</v>
      </c>
      <c r="I73" s="135" t="s">
        <v>1596</v>
      </c>
      <c r="J73" s="134"/>
      <c r="K73" s="331" t="s">
        <v>6</v>
      </c>
      <c r="L73" s="331" t="s">
        <v>7</v>
      </c>
      <c r="M73" s="331" t="s">
        <v>8</v>
      </c>
      <c r="N73" s="331" t="s">
        <v>168</v>
      </c>
      <c r="O73" s="331" t="s">
        <v>183</v>
      </c>
      <c r="P73" s="331" t="s">
        <v>246</v>
      </c>
      <c r="Q73" s="34"/>
      <c r="R73" s="34"/>
      <c r="S73" s="34"/>
      <c r="T73" s="34"/>
      <c r="U73" s="34"/>
      <c r="V73" s="34"/>
      <c r="W73" s="34"/>
      <c r="X73" s="34"/>
      <c r="Y73" s="34"/>
      <c r="Z73" s="34"/>
      <c r="AA73" s="34"/>
      <c r="AB73" s="34"/>
      <c r="AC73" s="34"/>
      <c r="AD73" s="34"/>
      <c r="AE73" s="34"/>
      <c r="AF73" s="34"/>
      <c r="AG73" s="34"/>
      <c r="AH73" s="34"/>
      <c r="AI73" s="34"/>
      <c r="AJ73" s="34"/>
      <c r="AK73" s="34"/>
      <c r="AL73" s="34"/>
      <c r="AM73" s="34"/>
      <c r="AN73" s="34"/>
      <c r="AO73" s="34"/>
      <c r="AP73" s="34"/>
      <c r="AQ73" s="34"/>
      <c r="AR73" s="34"/>
      <c r="AS73" s="34"/>
      <c r="AT73" s="34"/>
      <c r="AU73" s="34"/>
      <c r="AV73" s="34"/>
      <c r="AW73" s="34"/>
      <c r="AX73" s="34"/>
      <c r="AY73" s="34"/>
      <c r="AZ73" s="34"/>
      <c r="BA73" s="34"/>
      <c r="BB73" s="34"/>
      <c r="BC73" s="34"/>
      <c r="BD73" s="34"/>
      <c r="BE73" s="34"/>
      <c r="BF73" s="34"/>
      <c r="BG73" s="34"/>
      <c r="BH73" s="34"/>
      <c r="BI73" s="34"/>
      <c r="BJ73" s="34"/>
      <c r="BK73" s="34"/>
      <c r="BL73" s="34"/>
      <c r="BM73" s="34"/>
      <c r="BN73" s="34"/>
      <c r="BO73" s="34"/>
      <c r="BP73" s="34"/>
      <c r="BQ73" s="34"/>
      <c r="BR73" s="34"/>
      <c r="BS73" s="34"/>
      <c r="BT73" s="34"/>
      <c r="BU73" s="34"/>
      <c r="BV73" s="34"/>
      <c r="BW73" s="34"/>
      <c r="BX73" s="34"/>
      <c r="BY73" s="34"/>
      <c r="BZ73" s="34"/>
      <c r="CA73" s="34"/>
      <c r="CB73" s="34"/>
      <c r="CC73" s="34"/>
      <c r="CD73" s="34"/>
      <c r="CE73" s="34"/>
      <c r="CF73" s="34"/>
      <c r="CG73" s="34"/>
      <c r="CH73" s="34"/>
      <c r="CI73" s="34"/>
      <c r="CJ73" s="34"/>
      <c r="CK73" s="34"/>
      <c r="CL73" s="34"/>
      <c r="CM73" s="34"/>
      <c r="CN73" s="34"/>
      <c r="CO73" s="34"/>
      <c r="CP73" s="34"/>
      <c r="CQ73" s="34"/>
      <c r="CR73" s="34"/>
      <c r="CS73" s="34"/>
      <c r="CT73" s="34"/>
      <c r="CU73" s="34"/>
      <c r="CV73" s="34"/>
      <c r="CW73" s="34"/>
      <c r="CX73" s="34"/>
      <c r="CY73" s="34"/>
      <c r="CZ73" s="34"/>
      <c r="DA73" s="34"/>
      <c r="DB73" s="34"/>
      <c r="DC73" s="34"/>
      <c r="DD73" s="34"/>
      <c r="DE73" s="34"/>
      <c r="DF73" s="34"/>
      <c r="DG73" s="34"/>
      <c r="DH73" s="34"/>
      <c r="DI73" s="34"/>
      <c r="DJ73" s="34"/>
      <c r="DK73" s="34"/>
      <c r="DL73" s="34"/>
      <c r="DM73" s="34"/>
      <c r="DN73" s="34"/>
      <c r="DO73" s="34"/>
      <c r="DP73" s="34"/>
      <c r="DQ73" s="34"/>
      <c r="DR73" s="34"/>
      <c r="DS73" s="34"/>
      <c r="DT73" s="34"/>
      <c r="DU73" s="34"/>
      <c r="DV73" s="34"/>
      <c r="DW73" s="34"/>
      <c r="DX73" s="34"/>
      <c r="DY73" s="34"/>
      <c r="DZ73" s="34"/>
    </row>
    <row r="74" spans="1:490" outlineLevel="1">
      <c r="A74" s="21">
        <f t="shared" ref="A74:A105" si="2">IF($C74="","blank",MATCH($C74,$I$5:$I$202,0))</f>
        <v>66</v>
      </c>
      <c r="B74" s="21" t="s">
        <v>10</v>
      </c>
      <c r="C74" s="135" t="s">
        <v>33</v>
      </c>
      <c r="D74" s="218"/>
      <c r="E74" s="218"/>
      <c r="F74" s="218"/>
      <c r="G74" s="546"/>
      <c r="H74" s="21" t="s">
        <v>9</v>
      </c>
      <c r="I74" s="135" t="s">
        <v>543</v>
      </c>
      <c r="J74" s="136"/>
      <c r="K74" s="332" t="s">
        <v>302</v>
      </c>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4"/>
      <c r="BM74" s="34"/>
      <c r="BN74" s="34"/>
      <c r="BO74" s="34"/>
      <c r="BP74" s="34"/>
      <c r="BQ74" s="34"/>
      <c r="BR74" s="34"/>
      <c r="BS74" s="34"/>
      <c r="BT74" s="34"/>
      <c r="BU74" s="34"/>
      <c r="BV74" s="34"/>
      <c r="BW74" s="34"/>
      <c r="BX74" s="34"/>
      <c r="BY74" s="34"/>
      <c r="BZ74" s="34"/>
      <c r="CA74" s="34"/>
      <c r="CB74" s="34"/>
      <c r="CC74" s="34"/>
      <c r="CD74" s="34"/>
      <c r="CE74" s="34"/>
      <c r="CF74" s="34"/>
      <c r="CG74" s="34"/>
      <c r="CH74" s="34"/>
      <c r="CI74" s="34"/>
      <c r="CJ74" s="34"/>
      <c r="CK74" s="34"/>
      <c r="CL74" s="34"/>
      <c r="CM74" s="34"/>
      <c r="CN74" s="34"/>
      <c r="CO74" s="34"/>
      <c r="CP74" s="34"/>
      <c r="CQ74" s="34"/>
      <c r="CR74" s="34"/>
      <c r="CS74" s="34"/>
      <c r="CT74" s="34"/>
      <c r="CU74" s="34"/>
      <c r="CV74" s="34"/>
      <c r="CW74" s="34"/>
      <c r="CX74" s="34"/>
      <c r="CY74" s="34"/>
      <c r="CZ74" s="34"/>
      <c r="DA74" s="34"/>
      <c r="DB74" s="34"/>
      <c r="DC74" s="34"/>
      <c r="DD74" s="34"/>
      <c r="DE74" s="34"/>
      <c r="DF74" s="34"/>
      <c r="DG74" s="34"/>
      <c r="DH74" s="34"/>
      <c r="DI74" s="34"/>
      <c r="DJ74" s="34"/>
      <c r="DK74" s="34"/>
      <c r="DL74" s="34"/>
      <c r="DM74" s="34"/>
      <c r="DN74" s="34"/>
      <c r="DO74" s="34"/>
      <c r="DP74" s="34"/>
      <c r="DQ74" s="34"/>
      <c r="DR74" s="34"/>
      <c r="DS74" s="34"/>
      <c r="DT74" s="34"/>
      <c r="DU74" s="34"/>
      <c r="DV74" s="34"/>
      <c r="DW74" s="34"/>
      <c r="DX74" s="34"/>
      <c r="DY74" s="34"/>
      <c r="DZ74" s="34"/>
    </row>
    <row r="75" spans="1:490" outlineLevel="1">
      <c r="A75" s="21">
        <f t="shared" si="2"/>
        <v>66</v>
      </c>
      <c r="B75" s="21" t="s">
        <v>10</v>
      </c>
      <c r="C75" s="135" t="s">
        <v>33</v>
      </c>
      <c r="D75" s="218"/>
      <c r="E75" s="218"/>
      <c r="F75" s="218"/>
      <c r="G75" s="546" t="s">
        <v>1655</v>
      </c>
      <c r="H75" s="21" t="s">
        <v>9</v>
      </c>
      <c r="I75" s="135" t="s">
        <v>542</v>
      </c>
      <c r="J75" s="136"/>
      <c r="K75" s="377"/>
      <c r="L75" s="377"/>
      <c r="M75" s="377"/>
      <c r="N75" s="377"/>
      <c r="O75" s="377"/>
      <c r="P75" s="377"/>
      <c r="Q75" s="377"/>
      <c r="R75" s="377"/>
      <c r="S75" s="377"/>
      <c r="T75" s="377"/>
      <c r="U75" s="377"/>
      <c r="V75" s="377"/>
      <c r="W75" s="377"/>
      <c r="X75" s="377"/>
      <c r="Y75" s="377"/>
      <c r="Z75" s="377"/>
      <c r="AA75" s="377"/>
      <c r="AB75" s="377"/>
      <c r="AC75" s="377"/>
      <c r="AD75" s="377"/>
      <c r="AE75" s="377"/>
      <c r="AF75" s="377"/>
      <c r="AG75" s="377"/>
      <c r="AH75" s="377"/>
      <c r="AI75" s="377"/>
      <c r="AJ75" s="377"/>
      <c r="AK75" s="377"/>
      <c r="AL75" s="377"/>
      <c r="AM75" s="377"/>
      <c r="AN75" s="377"/>
      <c r="AO75" s="377"/>
      <c r="AP75" s="377"/>
      <c r="AQ75" s="377"/>
      <c r="AR75" s="377"/>
      <c r="AS75" s="377"/>
      <c r="AT75" s="377"/>
      <c r="AU75" s="377"/>
      <c r="AV75" s="377"/>
      <c r="AW75" s="377"/>
      <c r="AX75" s="377"/>
      <c r="AY75" s="377"/>
      <c r="AZ75" s="377"/>
      <c r="BA75" s="377"/>
      <c r="BB75" s="377"/>
      <c r="BC75" s="377"/>
      <c r="BD75" s="377"/>
      <c r="BE75" s="377"/>
      <c r="BF75" s="377"/>
      <c r="BG75" s="377"/>
      <c r="BH75" s="377"/>
      <c r="BI75" s="377"/>
      <c r="BJ75" s="377"/>
      <c r="BK75" s="377"/>
      <c r="BL75" s="377"/>
      <c r="BM75" s="377"/>
      <c r="BN75" s="377"/>
      <c r="BO75" s="377"/>
      <c r="BP75" s="377"/>
      <c r="BQ75" s="377"/>
      <c r="BR75" s="377"/>
      <c r="BS75" s="377"/>
      <c r="BT75" s="377"/>
      <c r="BU75" s="377"/>
      <c r="BV75" s="377"/>
      <c r="BW75" s="377"/>
      <c r="BX75" s="377"/>
      <c r="BY75" s="377"/>
      <c r="BZ75" s="377"/>
      <c r="CA75" s="377"/>
      <c r="CB75" s="377"/>
      <c r="CC75" s="378"/>
      <c r="CD75" s="378"/>
      <c r="CE75" s="378"/>
      <c r="CF75" s="378"/>
      <c r="CG75" s="378"/>
      <c r="CH75" s="378"/>
      <c r="CI75" s="378"/>
      <c r="CJ75" s="378"/>
      <c r="CK75" s="378"/>
      <c r="CL75" s="378"/>
      <c r="CM75" s="378"/>
      <c r="CN75" s="378"/>
      <c r="CO75" s="378"/>
      <c r="CP75" s="378"/>
      <c r="CQ75" s="378"/>
      <c r="CR75" s="378"/>
      <c r="CS75" s="378"/>
      <c r="CT75" s="378"/>
      <c r="CU75" s="378"/>
      <c r="CV75" s="378"/>
      <c r="CW75" s="378"/>
      <c r="CX75" s="378"/>
      <c r="CY75" s="378"/>
      <c r="CZ75" s="378"/>
      <c r="DA75" s="378"/>
      <c r="DB75" s="378"/>
      <c r="DC75" s="378"/>
      <c r="DD75" s="378"/>
      <c r="DE75" s="378"/>
      <c r="DF75" s="378"/>
      <c r="DG75" s="378"/>
      <c r="DH75" s="378"/>
      <c r="DI75" s="378"/>
      <c r="DJ75" s="378"/>
      <c r="DK75" s="378"/>
      <c r="DL75" s="378"/>
      <c r="DM75" s="378"/>
      <c r="DN75" s="378"/>
      <c r="DO75" s="378"/>
      <c r="DP75" s="378"/>
      <c r="DQ75" s="378"/>
      <c r="DR75" s="378"/>
      <c r="DS75" s="378"/>
      <c r="DT75" s="378"/>
      <c r="DU75" s="378"/>
      <c r="DV75" s="378"/>
      <c r="DW75" s="378"/>
      <c r="DX75" s="378"/>
      <c r="DY75" s="378"/>
      <c r="DZ75" s="378"/>
      <c r="EA75" s="334"/>
      <c r="EB75" s="334"/>
      <c r="EC75" s="334"/>
      <c r="ED75" s="334"/>
      <c r="EE75" s="334"/>
      <c r="EF75" s="334"/>
      <c r="EG75" s="334"/>
      <c r="EH75" s="334"/>
      <c r="EI75" s="334"/>
      <c r="EJ75" s="334"/>
      <c r="EK75" s="334"/>
      <c r="EL75" s="334"/>
      <c r="EM75" s="334"/>
      <c r="EN75" s="334"/>
      <c r="EO75" s="334"/>
      <c r="EP75" s="334"/>
      <c r="EQ75" s="334"/>
      <c r="ER75" s="334"/>
      <c r="ES75" s="334"/>
      <c r="ET75" s="334"/>
      <c r="EU75" s="335"/>
      <c r="EV75" s="335"/>
      <c r="EW75" s="335"/>
      <c r="EX75" s="335"/>
      <c r="EY75" s="335"/>
      <c r="EZ75" s="335"/>
      <c r="FA75" s="335"/>
      <c r="FB75" s="335"/>
      <c r="FC75" s="335"/>
      <c r="FD75" s="335"/>
      <c r="FE75" s="335"/>
      <c r="FF75" s="335"/>
      <c r="FG75" s="335"/>
      <c r="FH75" s="335"/>
      <c r="FI75" s="335"/>
      <c r="FJ75" s="335"/>
      <c r="FK75" s="335"/>
      <c r="FL75" s="335"/>
      <c r="FM75" s="335"/>
      <c r="FN75" s="335"/>
      <c r="FO75" s="335"/>
      <c r="FP75" s="335"/>
      <c r="FQ75" s="335"/>
      <c r="FR75" s="335"/>
      <c r="FS75" s="335"/>
      <c r="FT75" s="335"/>
      <c r="FU75" s="335"/>
      <c r="FV75" s="335"/>
      <c r="FW75" s="335"/>
      <c r="FX75" s="335"/>
      <c r="FY75" s="335"/>
      <c r="FZ75" s="335"/>
      <c r="GA75" s="335"/>
      <c r="GB75" s="335"/>
      <c r="GC75" s="335"/>
      <c r="GD75" s="335"/>
      <c r="GE75" s="335"/>
      <c r="GF75" s="335"/>
      <c r="GG75" s="335"/>
      <c r="GH75" s="335"/>
      <c r="GI75" s="335"/>
      <c r="GJ75" s="335"/>
      <c r="GK75" s="335"/>
      <c r="GL75" s="335"/>
      <c r="GM75" s="335"/>
      <c r="GN75" s="335"/>
      <c r="GO75" s="335"/>
      <c r="GP75" s="335"/>
      <c r="GQ75" s="335"/>
      <c r="GR75" s="335"/>
      <c r="GS75" s="335"/>
      <c r="GT75" s="335"/>
      <c r="GU75" s="335"/>
      <c r="GV75" s="335"/>
      <c r="GW75" s="335"/>
      <c r="GX75" s="335"/>
      <c r="GY75" s="335"/>
      <c r="GZ75" s="335"/>
      <c r="HA75" s="335"/>
      <c r="HB75" s="335"/>
      <c r="HC75" s="335"/>
      <c r="HD75" s="335"/>
      <c r="HE75" s="335"/>
      <c r="HF75" s="335"/>
      <c r="HG75" s="335"/>
      <c r="HH75" s="335"/>
      <c r="HI75" s="335"/>
      <c r="HJ75" s="335"/>
      <c r="HK75" s="335"/>
      <c r="HL75" s="335"/>
      <c r="HM75" s="333"/>
      <c r="HN75" s="333"/>
      <c r="HO75" s="333"/>
      <c r="HP75" s="333"/>
      <c r="HQ75" s="333"/>
      <c r="HR75" s="333"/>
      <c r="HS75" s="333"/>
      <c r="HT75" s="333"/>
      <c r="HU75" s="333"/>
      <c r="HV75" s="333"/>
      <c r="HW75" s="333"/>
      <c r="HX75" s="333"/>
      <c r="HY75" s="333"/>
      <c r="HZ75" s="333"/>
      <c r="IA75" s="333"/>
      <c r="IB75" s="333"/>
      <c r="IC75" s="333"/>
      <c r="ID75" s="333"/>
      <c r="IE75" s="333"/>
      <c r="IF75" s="333"/>
      <c r="IG75" s="333"/>
      <c r="IH75" s="333"/>
      <c r="II75" s="333"/>
      <c r="IJ75" s="333"/>
      <c r="IK75" s="333"/>
      <c r="IL75" s="333"/>
      <c r="IM75" s="333"/>
      <c r="IN75" s="333"/>
      <c r="IO75" s="333"/>
      <c r="IP75" s="333"/>
      <c r="IQ75" s="333"/>
      <c r="IR75" s="333"/>
      <c r="IS75" s="333"/>
      <c r="IT75" s="333"/>
      <c r="IU75" s="333"/>
      <c r="IV75" s="333"/>
      <c r="IW75" s="333"/>
      <c r="IX75" s="333"/>
      <c r="IY75" s="333"/>
      <c r="IZ75" s="333"/>
      <c r="JA75" s="333"/>
      <c r="JB75" s="333"/>
      <c r="JC75" s="333"/>
      <c r="JD75" s="333"/>
      <c r="JE75" s="333"/>
      <c r="JF75" s="333"/>
      <c r="JG75" s="333"/>
      <c r="JH75" s="333"/>
      <c r="JI75" s="333"/>
      <c r="JJ75" s="333"/>
      <c r="JK75" s="333"/>
      <c r="JL75" s="333"/>
      <c r="JM75" s="333"/>
      <c r="JN75" s="333"/>
      <c r="JO75" s="333"/>
      <c r="JP75" s="333"/>
      <c r="JQ75" s="333"/>
      <c r="JR75" s="333"/>
      <c r="JS75" s="333"/>
      <c r="JT75" s="333"/>
      <c r="JU75" s="333"/>
      <c r="JV75" s="333"/>
      <c r="JW75" s="333"/>
      <c r="JX75" s="333"/>
      <c r="JY75" s="333"/>
      <c r="JZ75" s="333"/>
      <c r="KA75" s="333"/>
      <c r="KB75" s="333"/>
      <c r="KC75" s="333"/>
      <c r="KD75" s="333"/>
      <c r="KE75" s="334"/>
      <c r="KF75" s="334"/>
      <c r="KG75" s="334"/>
      <c r="KH75" s="334"/>
      <c r="KI75" s="334"/>
      <c r="KJ75" s="334"/>
      <c r="KK75" s="334"/>
      <c r="KL75" s="334"/>
      <c r="KM75" s="334"/>
      <c r="KN75" s="334"/>
      <c r="KO75" s="334"/>
      <c r="KP75" s="334"/>
      <c r="KQ75" s="334"/>
      <c r="KR75" s="334"/>
      <c r="KS75" s="334"/>
      <c r="KT75" s="334"/>
      <c r="KU75" s="334"/>
      <c r="KV75" s="334"/>
      <c r="KW75" s="334"/>
      <c r="KX75" s="334"/>
      <c r="KY75" s="334"/>
      <c r="KZ75" s="334"/>
      <c r="LA75" s="334"/>
      <c r="LB75" s="334"/>
      <c r="LC75" s="334"/>
      <c r="LD75" s="334"/>
      <c r="LE75" s="334"/>
      <c r="LF75" s="334"/>
      <c r="LG75" s="334"/>
      <c r="LH75" s="334"/>
      <c r="LI75" s="334"/>
      <c r="LJ75" s="334"/>
      <c r="LK75" s="334"/>
      <c r="LL75" s="334"/>
      <c r="LM75" s="334"/>
      <c r="LN75" s="334"/>
      <c r="LO75" s="334"/>
      <c r="LP75" s="334"/>
      <c r="LQ75" s="334"/>
      <c r="LR75" s="334"/>
      <c r="LS75" s="334"/>
      <c r="LT75" s="334"/>
      <c r="LU75" s="334"/>
      <c r="LV75" s="334"/>
      <c r="LW75" s="334"/>
      <c r="LX75" s="334"/>
      <c r="LY75" s="334"/>
      <c r="LZ75" s="334"/>
      <c r="MA75" s="334"/>
      <c r="MB75" s="334"/>
      <c r="MC75" s="334"/>
      <c r="MD75" s="334"/>
      <c r="ME75" s="334"/>
      <c r="MF75" s="334"/>
      <c r="MG75" s="334"/>
      <c r="MH75" s="334"/>
      <c r="MI75" s="334"/>
      <c r="MJ75" s="334"/>
      <c r="MK75" s="334"/>
      <c r="ML75" s="334"/>
      <c r="MM75" s="334"/>
      <c r="MN75" s="334"/>
      <c r="MO75" s="334"/>
      <c r="MP75" s="334"/>
      <c r="MQ75" s="334"/>
      <c r="MR75" s="334"/>
      <c r="MS75" s="334"/>
      <c r="MT75" s="334"/>
      <c r="MU75" s="334"/>
      <c r="MV75" s="334"/>
      <c r="MW75" s="335"/>
      <c r="MX75" s="335"/>
      <c r="MY75" s="335"/>
      <c r="MZ75" s="335"/>
      <c r="NA75" s="335"/>
      <c r="NB75" s="335"/>
      <c r="NC75" s="335"/>
      <c r="ND75" s="335"/>
      <c r="NE75" s="335"/>
      <c r="NF75" s="335"/>
      <c r="NG75" s="335"/>
      <c r="NH75" s="335"/>
      <c r="NI75" s="335"/>
      <c r="NJ75" s="335"/>
      <c r="NK75" s="335"/>
      <c r="NL75" s="335"/>
      <c r="NM75" s="335"/>
      <c r="NN75" s="335"/>
      <c r="NO75" s="335"/>
      <c r="NP75" s="335"/>
      <c r="NQ75" s="335"/>
      <c r="NR75" s="335"/>
      <c r="NS75" s="335"/>
      <c r="NT75" s="335"/>
      <c r="NU75" s="335"/>
      <c r="NV75" s="335"/>
      <c r="NW75" s="335"/>
      <c r="NX75" s="335"/>
      <c r="NY75" s="335"/>
      <c r="NZ75" s="335"/>
      <c r="OA75" s="335"/>
      <c r="OB75" s="335"/>
      <c r="OC75" s="335"/>
      <c r="OD75" s="335"/>
      <c r="OE75" s="335"/>
      <c r="OF75" s="335"/>
      <c r="OG75" s="335"/>
      <c r="OH75" s="335"/>
      <c r="OI75" s="335"/>
      <c r="OJ75" s="335"/>
      <c r="OK75" s="335"/>
      <c r="OL75" s="335"/>
      <c r="OM75" s="335"/>
      <c r="ON75" s="335"/>
      <c r="OO75" s="335"/>
      <c r="OP75" s="335"/>
      <c r="OQ75" s="335"/>
      <c r="OR75" s="335"/>
      <c r="OS75" s="335"/>
      <c r="OT75" s="335"/>
      <c r="OU75" s="335"/>
      <c r="OV75" s="335"/>
      <c r="OW75" s="335"/>
      <c r="OX75" s="335"/>
      <c r="OY75" s="335"/>
      <c r="OZ75" s="335"/>
      <c r="PA75" s="335"/>
      <c r="PB75" s="335"/>
      <c r="PC75" s="335"/>
      <c r="PD75" s="335"/>
      <c r="PE75" s="335"/>
      <c r="PF75" s="335"/>
      <c r="PG75" s="335"/>
      <c r="PH75" s="335"/>
      <c r="PI75" s="335"/>
      <c r="PJ75" s="335"/>
      <c r="PK75" s="335"/>
      <c r="PL75" s="335"/>
      <c r="PM75" s="335"/>
      <c r="PN75" s="335"/>
      <c r="PO75" s="336"/>
      <c r="PP75" s="336"/>
      <c r="PQ75" s="336"/>
      <c r="PR75" s="336"/>
      <c r="PS75" s="336"/>
      <c r="PT75" s="336"/>
      <c r="PU75" s="336"/>
      <c r="PV75" s="336"/>
      <c r="PW75" s="336"/>
      <c r="PX75" s="336"/>
      <c r="PY75" s="336"/>
      <c r="PZ75" s="336"/>
      <c r="QA75" s="336"/>
      <c r="QB75" s="336"/>
      <c r="QC75" s="336"/>
      <c r="QD75" s="336"/>
      <c r="QE75" s="336"/>
      <c r="QF75" s="336"/>
      <c r="QG75" s="336"/>
      <c r="QH75" s="336"/>
      <c r="QI75" s="336"/>
      <c r="QJ75" s="336"/>
      <c r="QK75" s="336"/>
      <c r="QL75" s="336"/>
      <c r="QM75" s="336"/>
      <c r="QN75" s="336"/>
      <c r="QO75" s="336"/>
      <c r="QP75" s="336"/>
      <c r="QQ75" s="336"/>
      <c r="QR75" s="336"/>
      <c r="QS75" s="336"/>
      <c r="QT75" s="336"/>
      <c r="QU75" s="336"/>
      <c r="QV75" s="336"/>
      <c r="QW75" s="336"/>
      <c r="QX75" s="336"/>
      <c r="QY75" s="336"/>
      <c r="QZ75" s="336"/>
      <c r="RA75" s="336"/>
      <c r="RB75" s="336"/>
      <c r="RC75" s="336"/>
      <c r="RD75" s="336"/>
      <c r="RE75" s="336"/>
      <c r="RF75" s="336"/>
      <c r="RG75" s="336"/>
      <c r="RH75" s="336"/>
      <c r="RI75" s="336"/>
      <c r="RJ75" s="336"/>
      <c r="RK75" s="336"/>
      <c r="RL75" s="336"/>
      <c r="RM75" s="336"/>
      <c r="RN75" s="336"/>
      <c r="RO75" s="336"/>
      <c r="RP75" s="336"/>
      <c r="RQ75" s="336"/>
      <c r="RR75" s="336"/>
      <c r="RS75" s="336"/>
      <c r="RT75" s="336"/>
      <c r="RU75" s="336"/>
      <c r="RV75" s="336"/>
    </row>
    <row r="76" spans="1:490" outlineLevel="1">
      <c r="A76" s="21">
        <f t="shared" si="2"/>
        <v>67</v>
      </c>
      <c r="B76" s="21" t="s">
        <v>10</v>
      </c>
      <c r="C76" s="135" t="s">
        <v>35</v>
      </c>
      <c r="D76" s="218"/>
      <c r="E76" s="218"/>
      <c r="F76" s="218"/>
      <c r="G76" s="546"/>
      <c r="H76" s="21" t="s">
        <v>9</v>
      </c>
      <c r="I76" s="135" t="s">
        <v>244</v>
      </c>
      <c r="J76" s="136"/>
      <c r="K76" s="331" t="s">
        <v>302</v>
      </c>
      <c r="L76" s="34"/>
      <c r="M76" s="34"/>
      <c r="N76" s="34"/>
      <c r="O76" s="34"/>
      <c r="P76" s="34"/>
      <c r="Q76" s="34"/>
      <c r="R76" s="34"/>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c r="BP76" s="34"/>
      <c r="BQ76" s="34"/>
      <c r="BR76" s="34"/>
      <c r="BS76" s="34"/>
      <c r="BT76" s="34"/>
      <c r="BU76" s="34"/>
      <c r="BV76" s="34"/>
      <c r="BW76" s="34"/>
      <c r="BX76" s="34"/>
      <c r="BY76" s="34"/>
      <c r="BZ76" s="34"/>
      <c r="CA76" s="34"/>
      <c r="CB76" s="34"/>
      <c r="CC76" s="34"/>
      <c r="CD76" s="34"/>
      <c r="CE76" s="34"/>
      <c r="CF76" s="34"/>
      <c r="CG76" s="34"/>
      <c r="CH76" s="34"/>
      <c r="CI76" s="34"/>
      <c r="CJ76" s="34"/>
      <c r="CK76" s="34"/>
      <c r="CL76" s="34"/>
      <c r="CM76" s="34"/>
      <c r="CN76" s="34"/>
      <c r="CO76" s="34"/>
      <c r="CP76" s="34"/>
      <c r="CQ76" s="34"/>
      <c r="CR76" s="34"/>
      <c r="CS76" s="34"/>
      <c r="CT76" s="34"/>
      <c r="CU76" s="34"/>
      <c r="CV76" s="34"/>
      <c r="CW76" s="34"/>
      <c r="CX76" s="34"/>
      <c r="CY76" s="34"/>
      <c r="CZ76" s="34"/>
      <c r="DA76" s="34"/>
      <c r="DB76" s="34"/>
      <c r="DC76" s="34"/>
      <c r="DD76" s="34"/>
      <c r="DE76" s="34"/>
      <c r="DF76" s="34"/>
      <c r="DG76" s="34"/>
      <c r="DH76" s="34"/>
      <c r="DI76" s="34"/>
      <c r="DJ76" s="34"/>
      <c r="DK76" s="34"/>
      <c r="DL76" s="34"/>
      <c r="DM76" s="34"/>
      <c r="DN76" s="34"/>
      <c r="DO76" s="34"/>
      <c r="DP76" s="34"/>
      <c r="DQ76" s="34"/>
      <c r="DR76" s="34"/>
      <c r="DS76" s="34"/>
      <c r="DT76" s="34"/>
      <c r="DU76" s="34"/>
      <c r="DV76" s="34"/>
      <c r="DW76" s="34"/>
      <c r="DX76" s="34"/>
      <c r="DY76" s="34"/>
      <c r="DZ76" s="34"/>
    </row>
    <row r="77" spans="1:490" outlineLevel="1">
      <c r="A77" s="21">
        <f t="shared" si="2"/>
        <v>67</v>
      </c>
      <c r="B77" s="21" t="s">
        <v>10</v>
      </c>
      <c r="C77" s="135" t="s">
        <v>35</v>
      </c>
      <c r="D77" s="218"/>
      <c r="E77" s="218"/>
      <c r="F77" s="218"/>
      <c r="G77" s="546"/>
      <c r="H77" s="21" t="s">
        <v>9</v>
      </c>
      <c r="I77" s="135" t="s">
        <v>307</v>
      </c>
      <c r="J77" s="136"/>
      <c r="K77" s="331" t="s">
        <v>302</v>
      </c>
      <c r="L77" s="34"/>
      <c r="M77" s="34"/>
      <c r="N77" s="34"/>
      <c r="O77" s="34"/>
      <c r="P77" s="34"/>
      <c r="Q77" s="34"/>
      <c r="R77" s="34"/>
      <c r="S77" s="34"/>
      <c r="T77" s="34"/>
      <c r="U77" s="34"/>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c r="AU77" s="34"/>
      <c r="AV77" s="34"/>
      <c r="AW77" s="34"/>
      <c r="AX77" s="34"/>
      <c r="AY77" s="34"/>
      <c r="AZ77" s="34"/>
      <c r="BA77" s="34"/>
      <c r="BB77" s="34"/>
      <c r="BC77" s="34"/>
      <c r="BD77" s="34"/>
      <c r="BE77" s="34"/>
      <c r="BF77" s="34"/>
      <c r="BG77" s="34"/>
      <c r="BH77" s="34"/>
      <c r="BI77" s="34"/>
      <c r="BJ77" s="34"/>
      <c r="BK77" s="34"/>
      <c r="BL77" s="34"/>
      <c r="BM77" s="34"/>
      <c r="BN77" s="34"/>
      <c r="BO77" s="34"/>
      <c r="BP77" s="34"/>
      <c r="BQ77" s="34"/>
      <c r="BR77" s="34"/>
      <c r="BS77" s="34"/>
      <c r="BT77" s="34"/>
      <c r="BU77" s="34"/>
      <c r="BV77" s="34"/>
      <c r="BW77" s="34"/>
      <c r="BX77" s="34"/>
      <c r="BY77" s="34"/>
      <c r="BZ77" s="34"/>
      <c r="CA77" s="34"/>
      <c r="CB77" s="34"/>
      <c r="CC77" s="34"/>
      <c r="CD77" s="34"/>
      <c r="CE77" s="34"/>
      <c r="CF77" s="34"/>
      <c r="CG77" s="34"/>
      <c r="CH77" s="34"/>
      <c r="CI77" s="34"/>
      <c r="CJ77" s="34"/>
      <c r="CK77" s="34"/>
      <c r="CL77" s="34"/>
      <c r="CM77" s="34"/>
      <c r="CN77" s="34"/>
      <c r="CO77" s="34"/>
      <c r="CP77" s="34"/>
      <c r="CQ77" s="34"/>
      <c r="CR77" s="34"/>
      <c r="CS77" s="34"/>
      <c r="CT77" s="34"/>
      <c r="CU77" s="34"/>
      <c r="CV77" s="34"/>
      <c r="CW77" s="34"/>
      <c r="CX77" s="34"/>
      <c r="CY77" s="34"/>
      <c r="CZ77" s="34"/>
      <c r="DA77" s="34"/>
      <c r="DB77" s="34"/>
      <c r="DC77" s="34"/>
      <c r="DD77" s="34"/>
      <c r="DE77" s="34"/>
      <c r="DF77" s="34"/>
      <c r="DG77" s="34"/>
      <c r="DH77" s="34"/>
      <c r="DI77" s="34"/>
      <c r="DJ77" s="34"/>
      <c r="DK77" s="34"/>
      <c r="DL77" s="34"/>
      <c r="DM77" s="34"/>
      <c r="DN77" s="34"/>
      <c r="DO77" s="34"/>
      <c r="DP77" s="34"/>
      <c r="DQ77" s="34"/>
      <c r="DR77" s="34"/>
      <c r="DS77" s="34"/>
      <c r="DT77" s="34"/>
      <c r="DU77" s="34"/>
      <c r="DV77" s="34"/>
      <c r="DW77" s="34"/>
      <c r="DX77" s="34"/>
      <c r="DY77" s="34"/>
      <c r="DZ77" s="34"/>
    </row>
    <row r="78" spans="1:490" outlineLevel="1">
      <c r="A78" s="21">
        <f t="shared" si="2"/>
        <v>67</v>
      </c>
      <c r="B78" s="21" t="s">
        <v>10</v>
      </c>
      <c r="C78" s="135" t="s">
        <v>35</v>
      </c>
      <c r="D78" s="218"/>
      <c r="E78" s="218"/>
      <c r="F78" s="218"/>
      <c r="G78" s="546"/>
      <c r="H78" s="21" t="s">
        <v>9</v>
      </c>
      <c r="I78" s="135" t="s">
        <v>514</v>
      </c>
      <c r="J78" s="136"/>
      <c r="K78" s="331" t="s">
        <v>713</v>
      </c>
      <c r="L78" s="34"/>
      <c r="M78" s="34"/>
      <c r="N78" s="34"/>
      <c r="O78" s="34"/>
      <c r="P78" s="34"/>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c r="AU78" s="34"/>
      <c r="AV78" s="34"/>
      <c r="AW78" s="34"/>
      <c r="AX78" s="34"/>
      <c r="AY78" s="34"/>
      <c r="AZ78" s="34"/>
      <c r="BA78" s="34"/>
      <c r="BB78" s="34"/>
      <c r="BC78" s="34"/>
      <c r="BD78" s="34"/>
      <c r="BE78" s="34"/>
      <c r="BF78" s="34"/>
      <c r="BG78" s="34"/>
      <c r="BH78" s="34"/>
      <c r="BI78" s="34"/>
      <c r="BJ78" s="34"/>
      <c r="BK78" s="34"/>
      <c r="BL78" s="34"/>
      <c r="BM78" s="34"/>
      <c r="BN78" s="34"/>
      <c r="BO78" s="34"/>
      <c r="BP78" s="34"/>
      <c r="BQ78" s="34"/>
      <c r="BR78" s="34"/>
      <c r="BS78" s="34"/>
      <c r="BT78" s="34"/>
      <c r="BU78" s="34"/>
      <c r="BV78" s="34"/>
      <c r="BW78" s="34"/>
      <c r="BX78" s="34"/>
      <c r="BY78" s="34"/>
      <c r="BZ78" s="34"/>
      <c r="CA78" s="34"/>
      <c r="CB78" s="34"/>
      <c r="CC78" s="34"/>
      <c r="CD78" s="34"/>
      <c r="CE78" s="34"/>
      <c r="CF78" s="34"/>
      <c r="CG78" s="34"/>
      <c r="CH78" s="34"/>
      <c r="CI78" s="34"/>
      <c r="CJ78" s="34"/>
      <c r="CK78" s="34"/>
      <c r="CL78" s="34"/>
      <c r="CM78" s="34"/>
      <c r="CN78" s="34"/>
      <c r="CO78" s="34"/>
      <c r="CP78" s="34"/>
      <c r="CQ78" s="34"/>
      <c r="CR78" s="34"/>
      <c r="CS78" s="34"/>
      <c r="CT78" s="34"/>
      <c r="CU78" s="34"/>
      <c r="CV78" s="34"/>
      <c r="CW78" s="34"/>
      <c r="CX78" s="34"/>
      <c r="CY78" s="34"/>
      <c r="CZ78" s="34"/>
      <c r="DA78" s="34"/>
      <c r="DB78" s="34"/>
      <c r="DC78" s="34"/>
      <c r="DD78" s="34"/>
      <c r="DE78" s="34"/>
      <c r="DF78" s="34"/>
      <c r="DG78" s="34"/>
      <c r="DH78" s="34"/>
      <c r="DI78" s="34"/>
      <c r="DJ78" s="34"/>
      <c r="DK78" s="34"/>
      <c r="DL78" s="34"/>
      <c r="DM78" s="34"/>
      <c r="DN78" s="34"/>
      <c r="DO78" s="34"/>
      <c r="DP78" s="34"/>
      <c r="DQ78" s="34"/>
      <c r="DR78" s="34"/>
      <c r="DS78" s="34"/>
      <c r="DT78" s="34"/>
      <c r="DU78" s="34"/>
      <c r="DV78" s="34"/>
      <c r="DW78" s="34"/>
      <c r="DX78" s="34"/>
      <c r="DY78" s="34"/>
      <c r="DZ78" s="34"/>
    </row>
    <row r="79" spans="1:490" outlineLevel="1">
      <c r="A79" s="21">
        <f t="shared" si="2"/>
        <v>70</v>
      </c>
      <c r="B79" s="21" t="s">
        <v>9</v>
      </c>
      <c r="C79" s="135" t="s">
        <v>543</v>
      </c>
      <c r="D79" s="218"/>
      <c r="E79" s="218"/>
      <c r="F79" s="218"/>
      <c r="G79" s="546"/>
      <c r="H79" s="21" t="s">
        <v>9</v>
      </c>
      <c r="I79" s="135" t="s">
        <v>712</v>
      </c>
      <c r="J79" s="136"/>
      <c r="K79" s="331" t="s">
        <v>302</v>
      </c>
      <c r="L79" s="34"/>
      <c r="M79" s="34"/>
      <c r="N79" s="34"/>
      <c r="O79" s="34"/>
      <c r="P79" s="34"/>
      <c r="Q79" s="34"/>
      <c r="R79" s="34"/>
      <c r="S79" s="34"/>
      <c r="T79" s="34"/>
      <c r="U79" s="34"/>
      <c r="V79" s="34"/>
      <c r="W79" s="34"/>
      <c r="X79" s="34"/>
      <c r="Y79" s="34"/>
      <c r="Z79" s="34"/>
      <c r="AA79" s="34"/>
      <c r="AB79" s="34"/>
      <c r="AC79" s="34"/>
      <c r="AD79" s="34"/>
      <c r="AE79" s="34"/>
      <c r="AF79" s="34"/>
      <c r="AG79" s="34"/>
      <c r="AH79" s="34"/>
      <c r="AI79" s="34"/>
      <c r="AJ79" s="34"/>
      <c r="AK79" s="34"/>
      <c r="AL79" s="34"/>
      <c r="AM79" s="34"/>
      <c r="AN79" s="34"/>
      <c r="AO79" s="34"/>
      <c r="AP79" s="34"/>
      <c r="AQ79" s="34"/>
      <c r="AR79" s="34"/>
      <c r="AS79" s="34"/>
      <c r="AT79" s="34"/>
      <c r="AU79" s="34"/>
      <c r="AV79" s="34"/>
      <c r="AW79" s="34"/>
      <c r="AX79" s="34"/>
      <c r="AY79" s="34"/>
      <c r="AZ79" s="34"/>
      <c r="BA79" s="34"/>
      <c r="BB79" s="34"/>
      <c r="BC79" s="34"/>
      <c r="BD79" s="34"/>
      <c r="BE79" s="34"/>
      <c r="BF79" s="34"/>
      <c r="BG79" s="34"/>
      <c r="BH79" s="34"/>
      <c r="BI79" s="34"/>
      <c r="BJ79" s="34"/>
      <c r="BK79" s="34"/>
      <c r="BL79" s="34"/>
      <c r="BM79" s="34"/>
      <c r="BN79" s="34"/>
      <c r="BO79" s="34"/>
      <c r="BP79" s="34"/>
      <c r="BQ79" s="34"/>
      <c r="BR79" s="34"/>
      <c r="BS79" s="34"/>
      <c r="BT79" s="34"/>
      <c r="BU79" s="34"/>
      <c r="BV79" s="34"/>
      <c r="BW79" s="34"/>
      <c r="BX79" s="34"/>
      <c r="BY79" s="34"/>
      <c r="BZ79" s="34"/>
      <c r="CA79" s="34"/>
      <c r="CB79" s="34"/>
      <c r="CC79" s="34"/>
      <c r="CD79" s="34"/>
      <c r="CE79" s="34"/>
      <c r="CF79" s="34"/>
      <c r="CG79" s="34"/>
      <c r="CH79" s="34"/>
      <c r="CI79" s="34"/>
      <c r="CJ79" s="34"/>
      <c r="CK79" s="34"/>
      <c r="CL79" s="34"/>
      <c r="CM79" s="34"/>
      <c r="CN79" s="34"/>
      <c r="CO79" s="34"/>
      <c r="CP79" s="34"/>
      <c r="CQ79" s="34"/>
      <c r="CR79" s="34"/>
      <c r="CS79" s="34"/>
      <c r="CT79" s="34"/>
      <c r="CU79" s="34"/>
      <c r="CV79" s="34"/>
      <c r="CW79" s="34"/>
      <c r="CX79" s="34"/>
      <c r="CY79" s="34"/>
      <c r="CZ79" s="34"/>
      <c r="DA79" s="34"/>
      <c r="DB79" s="34"/>
      <c r="DC79" s="34"/>
      <c r="DD79" s="34"/>
      <c r="DE79" s="34"/>
      <c r="DF79" s="34"/>
      <c r="DG79" s="34"/>
      <c r="DH79" s="34"/>
      <c r="DI79" s="34"/>
      <c r="DJ79" s="34"/>
      <c r="DK79" s="34"/>
      <c r="DL79" s="34"/>
      <c r="DM79" s="34"/>
      <c r="DN79" s="34"/>
      <c r="DO79" s="34"/>
      <c r="DP79" s="34"/>
      <c r="DQ79" s="34"/>
      <c r="DR79" s="34"/>
      <c r="DS79" s="34"/>
      <c r="DT79" s="34"/>
      <c r="DU79" s="34"/>
      <c r="DV79" s="34"/>
      <c r="DW79" s="34"/>
      <c r="DX79" s="34"/>
      <c r="DY79" s="34"/>
      <c r="DZ79" s="34"/>
    </row>
    <row r="80" spans="1:490" outlineLevel="1">
      <c r="A80" s="21">
        <f t="shared" si="2"/>
        <v>36</v>
      </c>
      <c r="B80" s="21" t="s">
        <v>9</v>
      </c>
      <c r="C80" s="135" t="s">
        <v>542</v>
      </c>
      <c r="D80" s="218"/>
      <c r="E80" s="218"/>
      <c r="F80" s="218"/>
      <c r="G80" s="546"/>
      <c r="H80" s="21" t="s">
        <v>10</v>
      </c>
      <c r="I80" s="135" t="s">
        <v>244</v>
      </c>
      <c r="J80" s="136"/>
      <c r="K80" s="331" t="s">
        <v>302</v>
      </c>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c r="AU80" s="34"/>
      <c r="AV80" s="34"/>
      <c r="AW80" s="34"/>
      <c r="AX80" s="34"/>
      <c r="AY80" s="34"/>
      <c r="AZ80" s="34"/>
      <c r="BA80" s="34"/>
      <c r="BB80" s="34"/>
      <c r="BC80" s="34"/>
      <c r="BD80" s="34"/>
      <c r="BE80" s="34"/>
      <c r="BF80" s="34"/>
      <c r="BG80" s="34"/>
      <c r="BH80" s="34"/>
      <c r="BI80" s="34"/>
      <c r="BJ80" s="34"/>
      <c r="BK80" s="34"/>
      <c r="BL80" s="34"/>
      <c r="BM80" s="34"/>
      <c r="BN80" s="34"/>
      <c r="BO80" s="34"/>
      <c r="BP80" s="34"/>
      <c r="BQ80" s="34"/>
      <c r="BR80" s="34"/>
      <c r="BS80" s="34"/>
      <c r="BT80" s="34"/>
      <c r="BU80" s="34"/>
      <c r="BV80" s="34"/>
      <c r="BW80" s="34"/>
      <c r="BX80" s="34"/>
      <c r="BY80" s="34"/>
      <c r="BZ80" s="34"/>
      <c r="CA80" s="34"/>
      <c r="CB80" s="34"/>
      <c r="CC80" s="34"/>
      <c r="CD80" s="34"/>
      <c r="CE80" s="34"/>
      <c r="CF80" s="34"/>
      <c r="CG80" s="34"/>
      <c r="CH80" s="34"/>
      <c r="CI80" s="34"/>
      <c r="CJ80" s="34"/>
      <c r="CK80" s="34"/>
      <c r="CL80" s="34"/>
      <c r="CM80" s="34"/>
      <c r="CN80" s="34"/>
      <c r="CO80" s="34"/>
      <c r="CP80" s="34"/>
      <c r="CQ80" s="34"/>
      <c r="CR80" s="34"/>
      <c r="CS80" s="34"/>
      <c r="CT80" s="34"/>
      <c r="CU80" s="34"/>
      <c r="CV80" s="34"/>
      <c r="CW80" s="34"/>
      <c r="CX80" s="34"/>
      <c r="CY80" s="34"/>
      <c r="CZ80" s="34"/>
      <c r="DA80" s="34"/>
      <c r="DB80" s="34"/>
      <c r="DC80" s="34"/>
      <c r="DD80" s="34"/>
      <c r="DE80" s="34"/>
      <c r="DF80" s="34"/>
      <c r="DG80" s="34"/>
      <c r="DH80" s="34"/>
      <c r="DI80" s="34"/>
      <c r="DJ80" s="34"/>
      <c r="DK80" s="34"/>
      <c r="DL80" s="34"/>
      <c r="DM80" s="34"/>
      <c r="DN80" s="34"/>
      <c r="DO80" s="34"/>
      <c r="DP80" s="34"/>
      <c r="DQ80" s="34"/>
      <c r="DR80" s="34"/>
      <c r="DS80" s="34"/>
      <c r="DT80" s="34"/>
      <c r="DU80" s="34"/>
      <c r="DV80" s="34"/>
      <c r="DW80" s="34"/>
      <c r="DX80" s="34"/>
      <c r="DY80" s="34"/>
      <c r="DZ80" s="34"/>
    </row>
    <row r="81" spans="1:130" outlineLevel="1">
      <c r="A81" s="21">
        <f t="shared" si="2"/>
        <v>36</v>
      </c>
      <c r="B81" s="21" t="s">
        <v>9</v>
      </c>
      <c r="C81" s="135" t="s">
        <v>542</v>
      </c>
      <c r="D81" s="218"/>
      <c r="E81" s="218"/>
      <c r="F81" s="218"/>
      <c r="G81" s="546"/>
      <c r="H81" s="21" t="s">
        <v>10</v>
      </c>
      <c r="I81" s="135" t="s">
        <v>307</v>
      </c>
      <c r="J81" s="136"/>
      <c r="K81" s="331" t="s">
        <v>302</v>
      </c>
      <c r="L81" s="34"/>
      <c r="M81" s="34"/>
      <c r="N81" s="34"/>
      <c r="O81" s="34"/>
      <c r="P81" s="34"/>
      <c r="Q81" s="34"/>
      <c r="R81" s="34"/>
      <c r="S81" s="34"/>
      <c r="T81" s="34"/>
      <c r="U81" s="34"/>
      <c r="V81" s="34"/>
      <c r="W81" s="34"/>
      <c r="X81" s="34"/>
      <c r="Y81" s="34"/>
      <c r="Z81" s="34"/>
      <c r="AA81" s="34"/>
      <c r="AB81" s="34"/>
      <c r="AC81" s="34"/>
      <c r="AD81" s="34"/>
      <c r="AE81" s="34"/>
      <c r="AF81" s="34"/>
      <c r="AG81" s="34"/>
      <c r="AH81" s="34"/>
      <c r="AI81" s="34"/>
      <c r="AJ81" s="34"/>
      <c r="AK81" s="34"/>
      <c r="AL81" s="34"/>
      <c r="AM81" s="34"/>
      <c r="AN81" s="34"/>
      <c r="AO81" s="34"/>
      <c r="AP81" s="34"/>
      <c r="AQ81" s="34"/>
      <c r="AR81" s="34"/>
      <c r="AS81" s="34"/>
      <c r="AT81" s="34"/>
      <c r="AU81" s="34"/>
      <c r="AV81" s="34"/>
      <c r="AW81" s="34"/>
      <c r="AX81" s="34"/>
      <c r="AY81" s="34"/>
      <c r="AZ81" s="34"/>
      <c r="BA81" s="34"/>
      <c r="BB81" s="34"/>
      <c r="BC81" s="34"/>
      <c r="BD81" s="34"/>
      <c r="BE81" s="34"/>
      <c r="BF81" s="34"/>
      <c r="BG81" s="34"/>
      <c r="BH81" s="34"/>
      <c r="BI81" s="34"/>
      <c r="BJ81" s="34"/>
      <c r="BK81" s="34"/>
      <c r="BL81" s="34"/>
      <c r="BM81" s="34"/>
      <c r="BN81" s="34"/>
      <c r="BO81" s="34"/>
      <c r="BP81" s="34"/>
      <c r="BQ81" s="34"/>
      <c r="BR81" s="34"/>
      <c r="BS81" s="34"/>
      <c r="BT81" s="34"/>
      <c r="BU81" s="34"/>
      <c r="BV81" s="34"/>
      <c r="BW81" s="34"/>
      <c r="BX81" s="34"/>
      <c r="BY81" s="34"/>
      <c r="BZ81" s="34"/>
      <c r="CA81" s="34"/>
      <c r="CB81" s="34"/>
      <c r="CC81" s="34"/>
      <c r="CD81" s="34"/>
      <c r="CE81" s="34"/>
      <c r="CF81" s="34"/>
      <c r="CG81" s="34"/>
      <c r="CH81" s="34"/>
      <c r="CI81" s="34"/>
      <c r="CJ81" s="34"/>
      <c r="CK81" s="34"/>
      <c r="CL81" s="34"/>
      <c r="CM81" s="34"/>
      <c r="CN81" s="34"/>
      <c r="CO81" s="34"/>
      <c r="CP81" s="34"/>
      <c r="CQ81" s="34"/>
      <c r="CR81" s="34"/>
      <c r="CS81" s="34"/>
      <c r="CT81" s="34"/>
      <c r="CU81" s="34"/>
      <c r="CV81" s="34"/>
      <c r="CW81" s="34"/>
      <c r="CX81" s="34"/>
      <c r="CY81" s="34"/>
      <c r="CZ81" s="34"/>
      <c r="DA81" s="34"/>
      <c r="DB81" s="34"/>
      <c r="DC81" s="34"/>
      <c r="DD81" s="34"/>
      <c r="DE81" s="34"/>
      <c r="DF81" s="34"/>
      <c r="DG81" s="34"/>
      <c r="DH81" s="34"/>
      <c r="DI81" s="34"/>
      <c r="DJ81" s="34"/>
      <c r="DK81" s="34"/>
      <c r="DL81" s="34"/>
      <c r="DM81" s="34"/>
      <c r="DN81" s="34"/>
      <c r="DO81" s="34"/>
      <c r="DP81" s="34"/>
      <c r="DQ81" s="34"/>
      <c r="DR81" s="34"/>
      <c r="DS81" s="34"/>
      <c r="DT81" s="34"/>
      <c r="DU81" s="34"/>
      <c r="DV81" s="34"/>
      <c r="DW81" s="34"/>
      <c r="DX81" s="34"/>
      <c r="DY81" s="34"/>
      <c r="DZ81" s="34"/>
    </row>
    <row r="82" spans="1:130" outlineLevel="1">
      <c r="A82" s="21">
        <f t="shared" si="2"/>
        <v>36</v>
      </c>
      <c r="B82" s="21" t="s">
        <v>9</v>
      </c>
      <c r="C82" s="135" t="s">
        <v>542</v>
      </c>
      <c r="D82" s="218"/>
      <c r="E82" s="218"/>
      <c r="F82" s="218"/>
      <c r="G82" s="546" t="s">
        <v>1656</v>
      </c>
      <c r="H82" s="21" t="s">
        <v>10</v>
      </c>
      <c r="I82" s="135" t="s">
        <v>881</v>
      </c>
      <c r="J82" s="136"/>
      <c r="K82" s="331" t="s">
        <v>882</v>
      </c>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c r="AU82" s="34"/>
      <c r="AV82" s="34"/>
      <c r="AW82" s="34"/>
      <c r="AX82" s="34"/>
      <c r="AY82" s="34"/>
      <c r="AZ82" s="34"/>
      <c r="BA82" s="34"/>
      <c r="BB82" s="34"/>
      <c r="BC82" s="34"/>
      <c r="BD82" s="34"/>
      <c r="BE82" s="34"/>
      <c r="BF82" s="34"/>
      <c r="BG82" s="34"/>
      <c r="BH82" s="34"/>
      <c r="BI82" s="34"/>
      <c r="BJ82" s="34"/>
      <c r="BK82" s="34"/>
      <c r="BL82" s="34"/>
      <c r="BM82" s="34"/>
      <c r="BN82" s="34"/>
      <c r="BO82" s="34"/>
      <c r="BP82" s="34"/>
      <c r="BQ82" s="34"/>
      <c r="BR82" s="34"/>
      <c r="BS82" s="34"/>
      <c r="BT82" s="34"/>
      <c r="BU82" s="34"/>
      <c r="BV82" s="34"/>
      <c r="BW82" s="34"/>
      <c r="BX82" s="34"/>
      <c r="BY82" s="34"/>
      <c r="BZ82" s="34"/>
      <c r="CA82" s="34"/>
      <c r="CB82" s="34"/>
      <c r="CC82" s="34"/>
      <c r="CD82" s="34"/>
      <c r="CE82" s="34"/>
      <c r="CF82" s="34"/>
      <c r="CG82" s="34"/>
      <c r="CH82" s="34"/>
      <c r="CI82" s="34"/>
      <c r="CJ82" s="34"/>
      <c r="CK82" s="34"/>
      <c r="CL82" s="34"/>
      <c r="CM82" s="34"/>
      <c r="CN82" s="34"/>
      <c r="CO82" s="34"/>
      <c r="CP82" s="34"/>
      <c r="CQ82" s="34"/>
      <c r="CR82" s="34"/>
      <c r="CS82" s="34"/>
      <c r="CT82" s="34"/>
      <c r="CU82" s="34"/>
      <c r="CV82" s="34"/>
      <c r="CW82" s="34"/>
      <c r="CX82" s="34"/>
      <c r="CY82" s="34"/>
      <c r="CZ82" s="34"/>
      <c r="DA82" s="34"/>
      <c r="DB82" s="34"/>
      <c r="DC82" s="34"/>
      <c r="DD82" s="34"/>
      <c r="DE82" s="34"/>
      <c r="DF82" s="34"/>
      <c r="DG82" s="34"/>
      <c r="DH82" s="34"/>
      <c r="DI82" s="34"/>
      <c r="DJ82" s="34"/>
      <c r="DK82" s="34"/>
      <c r="DL82" s="34"/>
      <c r="DM82" s="34"/>
      <c r="DN82" s="34"/>
      <c r="DO82" s="34"/>
      <c r="DP82" s="34"/>
      <c r="DQ82" s="34"/>
      <c r="DR82" s="34"/>
      <c r="DS82" s="34"/>
      <c r="DT82" s="34"/>
      <c r="DU82" s="34"/>
      <c r="DV82" s="34"/>
      <c r="DW82" s="34"/>
      <c r="DX82" s="34"/>
      <c r="DY82" s="34"/>
      <c r="DZ82" s="34"/>
    </row>
    <row r="83" spans="1:130" outlineLevel="1">
      <c r="A83" s="21">
        <f t="shared" si="2"/>
        <v>36</v>
      </c>
      <c r="B83" s="21" t="s">
        <v>9</v>
      </c>
      <c r="C83" s="135" t="s">
        <v>542</v>
      </c>
      <c r="D83" s="218"/>
      <c r="E83" s="218"/>
      <c r="F83" s="218"/>
      <c r="G83" s="546"/>
      <c r="H83" s="21" t="s">
        <v>10</v>
      </c>
      <c r="I83" s="135" t="s">
        <v>883</v>
      </c>
      <c r="J83" s="136"/>
      <c r="K83" s="331" t="s">
        <v>882</v>
      </c>
      <c r="L83" s="34"/>
      <c r="M83" s="34"/>
      <c r="N83" s="34"/>
      <c r="O83" s="34"/>
      <c r="P83" s="34"/>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c r="AU83" s="34"/>
      <c r="AV83" s="34"/>
      <c r="AW83" s="34"/>
      <c r="AX83" s="34"/>
      <c r="AY83" s="34"/>
      <c r="AZ83" s="34"/>
      <c r="BA83" s="34"/>
      <c r="BB83" s="34"/>
      <c r="BC83" s="34"/>
      <c r="BD83" s="34"/>
      <c r="BE83" s="34"/>
      <c r="BF83" s="34"/>
      <c r="BG83" s="34"/>
      <c r="BH83" s="34"/>
      <c r="BI83" s="34"/>
      <c r="BJ83" s="34"/>
      <c r="BK83" s="34"/>
      <c r="BL83" s="34"/>
      <c r="BM83" s="34"/>
      <c r="BN83" s="34"/>
      <c r="BO83" s="34"/>
      <c r="BP83" s="34"/>
      <c r="BQ83" s="34"/>
      <c r="BR83" s="34"/>
      <c r="BS83" s="34"/>
      <c r="BT83" s="34"/>
      <c r="BU83" s="34"/>
      <c r="BV83" s="34"/>
      <c r="BW83" s="34"/>
      <c r="BX83" s="34"/>
      <c r="BY83" s="34"/>
      <c r="BZ83" s="34"/>
      <c r="CA83" s="34"/>
      <c r="CB83" s="34"/>
      <c r="CC83" s="34"/>
      <c r="CD83" s="34"/>
      <c r="CE83" s="34"/>
      <c r="CF83" s="34"/>
      <c r="CG83" s="34"/>
      <c r="CH83" s="34"/>
      <c r="CI83" s="34"/>
      <c r="CJ83" s="34"/>
      <c r="CK83" s="34"/>
      <c r="CL83" s="34"/>
      <c r="CM83" s="34"/>
      <c r="CN83" s="34"/>
      <c r="CO83" s="34"/>
      <c r="CP83" s="34"/>
      <c r="CQ83" s="34"/>
      <c r="CR83" s="34"/>
      <c r="CS83" s="34"/>
      <c r="CT83" s="34"/>
      <c r="CU83" s="34"/>
      <c r="CV83" s="34"/>
      <c r="CW83" s="34"/>
      <c r="CX83" s="34"/>
      <c r="CY83" s="34"/>
      <c r="CZ83" s="34"/>
      <c r="DA83" s="34"/>
      <c r="DB83" s="34"/>
      <c r="DC83" s="34"/>
      <c r="DD83" s="34"/>
      <c r="DE83" s="34"/>
      <c r="DF83" s="34"/>
      <c r="DG83" s="34"/>
      <c r="DH83" s="34"/>
      <c r="DI83" s="34"/>
      <c r="DJ83" s="34"/>
      <c r="DK83" s="34"/>
      <c r="DL83" s="34"/>
      <c r="DM83" s="34"/>
      <c r="DN83" s="34"/>
      <c r="DO83" s="34"/>
      <c r="DP83" s="34"/>
      <c r="DQ83" s="34"/>
      <c r="DR83" s="34"/>
      <c r="DS83" s="34"/>
      <c r="DT83" s="34"/>
      <c r="DU83" s="34"/>
      <c r="DV83" s="34"/>
      <c r="DW83" s="34"/>
      <c r="DX83" s="34"/>
      <c r="DY83" s="34"/>
      <c r="DZ83" s="34"/>
    </row>
    <row r="84" spans="1:130" outlineLevel="1">
      <c r="A84" s="21">
        <f t="shared" si="2"/>
        <v>36</v>
      </c>
      <c r="B84" s="21" t="s">
        <v>9</v>
      </c>
      <c r="C84" s="135" t="s">
        <v>542</v>
      </c>
      <c r="D84" s="218"/>
      <c r="E84" s="218"/>
      <c r="F84" s="218"/>
      <c r="G84" s="546"/>
      <c r="H84" s="21" t="s">
        <v>10</v>
      </c>
      <c r="I84" s="135" t="s">
        <v>514</v>
      </c>
      <c r="J84" s="136"/>
      <c r="K84" s="331" t="s">
        <v>624</v>
      </c>
      <c r="L84" s="331" t="s">
        <v>517</v>
      </c>
      <c r="M84" s="331" t="s">
        <v>518</v>
      </c>
      <c r="N84" s="331" t="s">
        <v>626</v>
      </c>
      <c r="O84" s="331" t="s">
        <v>627</v>
      </c>
      <c r="P84" s="331" t="s">
        <v>654</v>
      </c>
      <c r="Q84" s="331" t="s">
        <v>655</v>
      </c>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c r="AU84" s="34"/>
      <c r="AV84" s="34"/>
      <c r="AW84" s="34"/>
      <c r="AX84" s="34"/>
      <c r="AY84" s="34"/>
      <c r="AZ84" s="34"/>
      <c r="BA84" s="34"/>
      <c r="BB84" s="34"/>
      <c r="BC84" s="34"/>
      <c r="BD84" s="34"/>
      <c r="BE84" s="34"/>
      <c r="BF84" s="34"/>
      <c r="BG84" s="34"/>
      <c r="BH84" s="34"/>
      <c r="BI84" s="34"/>
      <c r="BJ84" s="34"/>
      <c r="BK84" s="34"/>
      <c r="BL84" s="34"/>
      <c r="BM84" s="34"/>
      <c r="BN84" s="34"/>
      <c r="BO84" s="34"/>
      <c r="BP84" s="34"/>
      <c r="BQ84" s="34"/>
      <c r="BR84" s="34"/>
      <c r="BS84" s="34"/>
      <c r="BT84" s="34"/>
      <c r="BU84" s="34"/>
      <c r="BV84" s="34"/>
      <c r="BW84" s="34"/>
      <c r="BX84" s="34"/>
      <c r="BY84" s="34"/>
      <c r="BZ84" s="34"/>
      <c r="CA84" s="34"/>
      <c r="CB84" s="34"/>
      <c r="CC84" s="34"/>
      <c r="CD84" s="34"/>
      <c r="CE84" s="34"/>
      <c r="CF84" s="34"/>
      <c r="CG84" s="34"/>
      <c r="CH84" s="34"/>
      <c r="CI84" s="34"/>
      <c r="CJ84" s="34"/>
      <c r="CK84" s="34"/>
      <c r="CL84" s="34"/>
      <c r="CM84" s="34"/>
      <c r="CN84" s="34"/>
      <c r="CO84" s="34"/>
      <c r="CP84" s="34"/>
      <c r="CQ84" s="34"/>
      <c r="CR84" s="34"/>
      <c r="CS84" s="34"/>
      <c r="CT84" s="34"/>
      <c r="CU84" s="34"/>
      <c r="CV84" s="34"/>
      <c r="CW84" s="34"/>
      <c r="CX84" s="34"/>
      <c r="CY84" s="34"/>
      <c r="CZ84" s="34"/>
      <c r="DA84" s="34"/>
      <c r="DB84" s="34"/>
      <c r="DC84" s="34"/>
      <c r="DD84" s="34"/>
      <c r="DE84" s="34"/>
      <c r="DF84" s="34"/>
      <c r="DG84" s="34"/>
      <c r="DH84" s="34"/>
      <c r="DI84" s="34"/>
      <c r="DJ84" s="34"/>
      <c r="DK84" s="34"/>
      <c r="DL84" s="34"/>
      <c r="DM84" s="34"/>
      <c r="DN84" s="34"/>
      <c r="DO84" s="34"/>
      <c r="DP84" s="34"/>
      <c r="DQ84" s="34"/>
      <c r="DR84" s="34"/>
      <c r="DS84" s="34"/>
      <c r="DT84" s="34"/>
      <c r="DU84" s="34"/>
      <c r="DV84" s="34"/>
      <c r="DW84" s="34"/>
      <c r="DX84" s="34"/>
      <c r="DY84" s="34"/>
      <c r="DZ84" s="34"/>
    </row>
    <row r="85" spans="1:130" outlineLevel="1">
      <c r="A85" s="21">
        <f t="shared" si="2"/>
        <v>36</v>
      </c>
      <c r="B85" s="21" t="s">
        <v>9</v>
      </c>
      <c r="C85" s="135" t="s">
        <v>542</v>
      </c>
      <c r="D85" s="218"/>
      <c r="E85" s="218"/>
      <c r="F85" s="218"/>
      <c r="G85" s="546"/>
      <c r="H85" s="21" t="s">
        <v>10</v>
      </c>
      <c r="I85" s="135" t="s">
        <v>712</v>
      </c>
      <c r="J85" s="136"/>
      <c r="K85" s="331" t="s">
        <v>882</v>
      </c>
      <c r="L85" s="34"/>
      <c r="M85" s="34"/>
      <c r="N85" s="34"/>
      <c r="O85" s="34"/>
      <c r="P85" s="34"/>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c r="AU85" s="34"/>
      <c r="AV85" s="34"/>
      <c r="AW85" s="34"/>
      <c r="AX85" s="34"/>
      <c r="AY85" s="34"/>
      <c r="AZ85" s="34"/>
      <c r="BA85" s="34"/>
      <c r="BB85" s="34"/>
      <c r="BC85" s="34"/>
      <c r="BD85" s="34"/>
      <c r="BE85" s="34"/>
      <c r="BF85" s="34"/>
      <c r="BG85" s="34"/>
      <c r="BH85" s="34"/>
      <c r="BI85" s="34"/>
      <c r="BJ85" s="34"/>
      <c r="BK85" s="34"/>
      <c r="BL85" s="34"/>
      <c r="BM85" s="34"/>
      <c r="BN85" s="34"/>
      <c r="BO85" s="34"/>
      <c r="BP85" s="34"/>
      <c r="BQ85" s="34"/>
      <c r="BR85" s="34"/>
      <c r="BS85" s="34"/>
      <c r="BT85" s="34"/>
      <c r="BU85" s="34"/>
      <c r="BV85" s="34"/>
      <c r="BW85" s="34"/>
      <c r="BX85" s="34"/>
      <c r="BY85" s="34"/>
      <c r="BZ85" s="34"/>
      <c r="CA85" s="34"/>
      <c r="CB85" s="34"/>
      <c r="CC85" s="34"/>
      <c r="CD85" s="34"/>
      <c r="CE85" s="34"/>
      <c r="CF85" s="34"/>
      <c r="CG85" s="34"/>
      <c r="CH85" s="34"/>
      <c r="CI85" s="34"/>
      <c r="CJ85" s="34"/>
      <c r="CK85" s="34"/>
      <c r="CL85" s="34"/>
      <c r="CM85" s="34"/>
      <c r="CN85" s="34"/>
      <c r="CO85" s="34"/>
      <c r="CP85" s="34"/>
      <c r="CQ85" s="34"/>
      <c r="CR85" s="34"/>
      <c r="CS85" s="34"/>
      <c r="CT85" s="34"/>
      <c r="CU85" s="34"/>
      <c r="CV85" s="34"/>
      <c r="CW85" s="34"/>
      <c r="CX85" s="34"/>
      <c r="CY85" s="34"/>
      <c r="CZ85" s="34"/>
      <c r="DA85" s="34"/>
      <c r="DB85" s="34"/>
      <c r="DC85" s="34"/>
      <c r="DD85" s="34"/>
      <c r="DE85" s="34"/>
      <c r="DF85" s="34"/>
      <c r="DG85" s="34"/>
      <c r="DH85" s="34"/>
      <c r="DI85" s="34"/>
      <c r="DJ85" s="34"/>
      <c r="DK85" s="34"/>
      <c r="DL85" s="34"/>
      <c r="DM85" s="34"/>
      <c r="DN85" s="34"/>
      <c r="DO85" s="34"/>
      <c r="DP85" s="34"/>
      <c r="DQ85" s="34"/>
      <c r="DR85" s="34"/>
      <c r="DS85" s="34"/>
      <c r="DT85" s="34"/>
      <c r="DU85" s="34"/>
      <c r="DV85" s="34"/>
      <c r="DW85" s="34"/>
      <c r="DX85" s="34"/>
      <c r="DY85" s="34"/>
      <c r="DZ85" s="34"/>
    </row>
    <row r="86" spans="1:130">
      <c r="A86" s="21">
        <f t="shared" si="2"/>
        <v>36</v>
      </c>
      <c r="B86" s="21" t="s">
        <v>9</v>
      </c>
      <c r="C86" s="135" t="s">
        <v>542</v>
      </c>
      <c r="D86" s="218"/>
      <c r="E86" s="218"/>
      <c r="F86" s="218"/>
      <c r="G86" s="546"/>
      <c r="H86" s="133" t="s">
        <v>18</v>
      </c>
      <c r="I86" s="337" t="s">
        <v>1220</v>
      </c>
      <c r="J86" s="134"/>
      <c r="K86" s="330"/>
      <c r="L86" s="34"/>
      <c r="M86" s="34"/>
      <c r="N86" s="34"/>
      <c r="O86" s="34"/>
      <c r="P86" s="34"/>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c r="AU86" s="34"/>
      <c r="AV86" s="34"/>
      <c r="AW86" s="34"/>
      <c r="AX86" s="34"/>
      <c r="AY86" s="34"/>
      <c r="AZ86" s="34"/>
      <c r="BA86" s="34"/>
      <c r="BB86" s="34"/>
      <c r="BC86" s="34"/>
      <c r="BD86" s="34"/>
      <c r="BE86" s="34"/>
      <c r="BF86" s="34"/>
      <c r="BG86" s="34"/>
      <c r="BH86" s="34"/>
      <c r="BI86" s="34"/>
      <c r="BJ86" s="34"/>
      <c r="BK86" s="34"/>
      <c r="BL86" s="34"/>
      <c r="BM86" s="34"/>
      <c r="BN86" s="34"/>
      <c r="BO86" s="34"/>
      <c r="BP86" s="34"/>
      <c r="BQ86" s="34"/>
      <c r="BR86" s="34"/>
      <c r="BS86" s="34"/>
      <c r="BT86" s="34"/>
      <c r="BU86" s="34"/>
      <c r="BV86" s="34"/>
      <c r="BW86" s="34"/>
      <c r="BX86" s="34"/>
      <c r="BY86" s="34"/>
      <c r="BZ86" s="34"/>
      <c r="CA86" s="34"/>
      <c r="CB86" s="34"/>
      <c r="CC86" s="34"/>
      <c r="CD86" s="34"/>
      <c r="CE86" s="34"/>
      <c r="CF86" s="34"/>
      <c r="CG86" s="34"/>
      <c r="CH86" s="34"/>
      <c r="CI86" s="34"/>
      <c r="CJ86" s="34"/>
      <c r="CK86" s="34"/>
      <c r="CL86" s="34"/>
      <c r="CM86" s="34"/>
      <c r="CN86" s="34"/>
      <c r="CO86" s="34"/>
      <c r="CP86" s="34"/>
      <c r="CQ86" s="34"/>
      <c r="CR86" s="34"/>
      <c r="CS86" s="34"/>
      <c r="CT86" s="34"/>
      <c r="CU86" s="34"/>
      <c r="CV86" s="34"/>
      <c r="CW86" s="34"/>
      <c r="CX86" s="34"/>
      <c r="CY86" s="34"/>
      <c r="CZ86" s="34"/>
      <c r="DA86" s="34"/>
      <c r="DB86" s="34"/>
      <c r="DC86" s="34"/>
      <c r="DD86" s="34"/>
      <c r="DE86" s="34"/>
      <c r="DF86" s="34"/>
      <c r="DG86" s="34"/>
      <c r="DH86" s="34"/>
      <c r="DI86" s="34"/>
      <c r="DJ86" s="34"/>
      <c r="DK86" s="34"/>
      <c r="DL86" s="34"/>
      <c r="DM86" s="34"/>
      <c r="DN86" s="34"/>
      <c r="DO86" s="34"/>
      <c r="DP86" s="34"/>
      <c r="DQ86" s="34"/>
      <c r="DR86" s="34"/>
      <c r="DS86" s="34"/>
      <c r="DT86" s="34"/>
      <c r="DU86" s="34"/>
      <c r="DV86" s="34"/>
      <c r="DW86" s="34"/>
      <c r="DX86" s="34"/>
      <c r="DY86" s="34"/>
      <c r="DZ86" s="34"/>
    </row>
    <row r="87" spans="1:130" outlineLevel="1">
      <c r="A87" s="21">
        <f t="shared" si="2"/>
        <v>36</v>
      </c>
      <c r="B87" s="21" t="s">
        <v>9</v>
      </c>
      <c r="C87" s="135" t="s">
        <v>542</v>
      </c>
      <c r="D87" s="218"/>
      <c r="E87" s="218"/>
      <c r="F87" s="218"/>
      <c r="G87" s="546" t="s">
        <v>1657</v>
      </c>
      <c r="H87" s="21" t="s">
        <v>10</v>
      </c>
      <c r="I87" s="135" t="s">
        <v>32</v>
      </c>
      <c r="J87" s="134"/>
      <c r="K87" s="331" t="s">
        <v>6</v>
      </c>
      <c r="L87" s="331" t="s">
        <v>7</v>
      </c>
      <c r="M87" s="331" t="s">
        <v>8</v>
      </c>
      <c r="N87" s="34"/>
      <c r="O87" s="34"/>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c r="AU87" s="34"/>
      <c r="AV87" s="34"/>
      <c r="AW87" s="34"/>
      <c r="AX87" s="34"/>
      <c r="AY87" s="34"/>
      <c r="AZ87" s="34"/>
      <c r="BA87" s="34"/>
      <c r="BB87" s="34"/>
      <c r="BC87" s="34"/>
      <c r="BD87" s="34"/>
      <c r="BE87" s="34"/>
      <c r="BF87" s="34"/>
      <c r="BG87" s="34"/>
      <c r="BH87" s="34"/>
      <c r="BI87" s="34"/>
      <c r="BJ87" s="34"/>
      <c r="BK87" s="34"/>
      <c r="BL87" s="34"/>
      <c r="BM87" s="34"/>
      <c r="BN87" s="34"/>
      <c r="BO87" s="34"/>
      <c r="BP87" s="34"/>
      <c r="BQ87" s="34"/>
      <c r="BR87" s="34"/>
      <c r="BS87" s="34"/>
      <c r="BT87" s="34"/>
      <c r="BU87" s="34"/>
      <c r="BV87" s="34"/>
      <c r="BW87" s="34"/>
      <c r="BX87" s="34"/>
      <c r="BY87" s="34"/>
      <c r="BZ87" s="34"/>
      <c r="CA87" s="34"/>
      <c r="CB87" s="34"/>
      <c r="CC87" s="34"/>
      <c r="CD87" s="34"/>
      <c r="CE87" s="34"/>
      <c r="CF87" s="34"/>
      <c r="CG87" s="34"/>
      <c r="CH87" s="34"/>
      <c r="CI87" s="34"/>
      <c r="CJ87" s="34"/>
      <c r="CK87" s="34"/>
      <c r="CL87" s="34"/>
      <c r="CM87" s="34"/>
      <c r="CN87" s="34"/>
      <c r="CO87" s="34"/>
      <c r="CP87" s="34"/>
      <c r="CQ87" s="34"/>
      <c r="CR87" s="34"/>
      <c r="CS87" s="34"/>
      <c r="CT87" s="34"/>
      <c r="CU87" s="34"/>
      <c r="CV87" s="34"/>
      <c r="CW87" s="34"/>
      <c r="CX87" s="34"/>
      <c r="CY87" s="34"/>
      <c r="CZ87" s="34"/>
      <c r="DA87" s="34"/>
      <c r="DB87" s="34"/>
      <c r="DC87" s="34"/>
      <c r="DD87" s="34"/>
      <c r="DE87" s="34"/>
      <c r="DF87" s="34"/>
      <c r="DG87" s="34"/>
      <c r="DH87" s="34"/>
      <c r="DI87" s="34"/>
      <c r="DJ87" s="34"/>
      <c r="DK87" s="34"/>
      <c r="DL87" s="34"/>
      <c r="DM87" s="34"/>
      <c r="DN87" s="34"/>
      <c r="DO87" s="34"/>
      <c r="DP87" s="34"/>
      <c r="DQ87" s="34"/>
      <c r="DR87" s="34"/>
      <c r="DS87" s="34"/>
      <c r="DT87" s="34"/>
      <c r="DU87" s="34"/>
      <c r="DV87" s="34"/>
      <c r="DW87" s="34"/>
      <c r="DX87" s="34"/>
      <c r="DY87" s="34"/>
      <c r="DZ87" s="34"/>
    </row>
    <row r="88" spans="1:130" outlineLevel="1">
      <c r="A88" s="21">
        <f t="shared" si="2"/>
        <v>36</v>
      </c>
      <c r="B88" s="21" t="s">
        <v>9</v>
      </c>
      <c r="C88" s="135" t="s">
        <v>542</v>
      </c>
      <c r="D88" s="218"/>
      <c r="E88" s="218"/>
      <c r="F88" s="218"/>
      <c r="G88" s="546" t="s">
        <v>1657</v>
      </c>
      <c r="H88" s="21" t="s">
        <v>10</v>
      </c>
      <c r="I88" s="135" t="s">
        <v>15</v>
      </c>
      <c r="J88" s="134"/>
      <c r="K88" s="331" t="s">
        <v>6</v>
      </c>
      <c r="L88" s="331" t="s">
        <v>7</v>
      </c>
      <c r="M88" s="331" t="s">
        <v>8</v>
      </c>
      <c r="N88" s="331" t="s">
        <v>168</v>
      </c>
      <c r="O88" s="34"/>
      <c r="P88" s="34"/>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c r="AY88" s="34"/>
      <c r="AZ88" s="34"/>
      <c r="BA88" s="34"/>
      <c r="BB88" s="34"/>
      <c r="BC88" s="34"/>
      <c r="BD88" s="34"/>
      <c r="BE88" s="34"/>
      <c r="BF88" s="34"/>
      <c r="BG88" s="34"/>
      <c r="BH88" s="34"/>
      <c r="BI88" s="34"/>
      <c r="BJ88" s="34"/>
      <c r="BK88" s="34"/>
      <c r="BL88" s="34"/>
      <c r="BM88" s="34"/>
      <c r="BN88" s="34"/>
      <c r="BO88" s="34"/>
      <c r="BP88" s="34"/>
      <c r="BQ88" s="34"/>
      <c r="BR88" s="34"/>
      <c r="BS88" s="34"/>
      <c r="BT88" s="34"/>
      <c r="BU88" s="34"/>
      <c r="BV88" s="34"/>
      <c r="BW88" s="34"/>
      <c r="BX88" s="34"/>
      <c r="BY88" s="34"/>
      <c r="BZ88" s="34"/>
      <c r="CA88" s="34"/>
      <c r="CB88" s="34"/>
      <c r="CC88" s="34"/>
      <c r="CD88" s="34"/>
      <c r="CE88" s="34"/>
      <c r="CF88" s="34"/>
      <c r="CG88" s="34"/>
      <c r="CH88" s="34"/>
      <c r="CI88" s="34"/>
      <c r="CJ88" s="34"/>
      <c r="CK88" s="34"/>
      <c r="CL88" s="34"/>
      <c r="CM88" s="34"/>
      <c r="CN88" s="34"/>
      <c r="CO88" s="34"/>
      <c r="CP88" s="34"/>
      <c r="CQ88" s="34"/>
      <c r="CR88" s="34"/>
      <c r="CS88" s="34"/>
      <c r="CT88" s="34"/>
      <c r="CU88" s="34"/>
      <c r="CV88" s="34"/>
      <c r="CW88" s="34"/>
      <c r="CX88" s="34"/>
      <c r="CY88" s="34"/>
      <c r="CZ88" s="34"/>
      <c r="DA88" s="34"/>
      <c r="DB88" s="34"/>
      <c r="DC88" s="34"/>
      <c r="DD88" s="34"/>
      <c r="DE88" s="34"/>
      <c r="DF88" s="34"/>
      <c r="DG88" s="34"/>
      <c r="DH88" s="34"/>
      <c r="DI88" s="34"/>
      <c r="DJ88" s="34"/>
      <c r="DK88" s="34"/>
      <c r="DL88" s="34"/>
      <c r="DM88" s="34"/>
      <c r="DN88" s="34"/>
      <c r="DO88" s="34"/>
      <c r="DP88" s="34"/>
      <c r="DQ88" s="34"/>
      <c r="DR88" s="34"/>
      <c r="DS88" s="34"/>
      <c r="DT88" s="34"/>
      <c r="DU88" s="34"/>
      <c r="DV88" s="34"/>
      <c r="DW88" s="34"/>
      <c r="DX88" s="34"/>
      <c r="DY88" s="34"/>
      <c r="DZ88" s="34"/>
    </row>
    <row r="89" spans="1:130" outlineLevel="1">
      <c r="A89" s="21">
        <f t="shared" si="2"/>
        <v>36</v>
      </c>
      <c r="B89" s="21" t="s">
        <v>9</v>
      </c>
      <c r="C89" s="135" t="s">
        <v>542</v>
      </c>
      <c r="D89" s="218"/>
      <c r="E89" s="218"/>
      <c r="F89" s="218"/>
      <c r="G89" s="546"/>
      <c r="H89" s="21" t="s">
        <v>9</v>
      </c>
      <c r="I89" s="135" t="s">
        <v>209</v>
      </c>
      <c r="J89" s="134"/>
      <c r="K89" s="331" t="s">
        <v>1208</v>
      </c>
      <c r="L89" s="34"/>
      <c r="M89" s="34"/>
      <c r="N89" s="34"/>
      <c r="O89" s="34"/>
      <c r="P89" s="34"/>
      <c r="Q89" s="34"/>
      <c r="R89" s="34"/>
      <c r="S89" s="34"/>
      <c r="T89" s="34"/>
      <c r="U89" s="34"/>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c r="AU89" s="34"/>
      <c r="AV89" s="34"/>
      <c r="AW89" s="34"/>
      <c r="AX89" s="34"/>
      <c r="AY89" s="34"/>
      <c r="AZ89" s="34"/>
      <c r="BA89" s="34"/>
      <c r="BB89" s="34"/>
      <c r="BC89" s="34"/>
      <c r="BD89" s="34"/>
      <c r="BE89" s="34"/>
      <c r="BF89" s="34"/>
      <c r="BG89" s="34"/>
      <c r="BH89" s="34"/>
      <c r="BI89" s="34"/>
      <c r="BJ89" s="34"/>
      <c r="BK89" s="34"/>
      <c r="BL89" s="34"/>
      <c r="BM89" s="34"/>
      <c r="BN89" s="34"/>
      <c r="BO89" s="34"/>
      <c r="BP89" s="34"/>
      <c r="BQ89" s="34"/>
      <c r="BR89" s="34"/>
      <c r="BS89" s="34"/>
      <c r="BT89" s="34"/>
      <c r="BU89" s="34"/>
      <c r="BV89" s="34"/>
      <c r="BW89" s="34"/>
      <c r="BX89" s="34"/>
      <c r="BY89" s="34"/>
      <c r="BZ89" s="34"/>
      <c r="CA89" s="34"/>
      <c r="CB89" s="34"/>
      <c r="CC89" s="34"/>
      <c r="CD89" s="34"/>
      <c r="CE89" s="34"/>
      <c r="CF89" s="34"/>
      <c r="CG89" s="34"/>
      <c r="CH89" s="34"/>
      <c r="CI89" s="34"/>
      <c r="CJ89" s="34"/>
      <c r="CK89" s="34"/>
      <c r="CL89" s="34"/>
      <c r="CM89" s="34"/>
      <c r="CN89" s="34"/>
      <c r="CO89" s="34"/>
      <c r="CP89" s="34"/>
      <c r="CQ89" s="34"/>
      <c r="CR89" s="34"/>
      <c r="CS89" s="34"/>
      <c r="CT89" s="34"/>
      <c r="CU89" s="34"/>
      <c r="CV89" s="34"/>
      <c r="CW89" s="34"/>
      <c r="CX89" s="34"/>
      <c r="CY89" s="34"/>
      <c r="CZ89" s="34"/>
      <c r="DA89" s="34"/>
      <c r="DB89" s="34"/>
      <c r="DC89" s="34"/>
      <c r="DD89" s="34"/>
      <c r="DE89" s="34"/>
      <c r="DF89" s="34"/>
      <c r="DG89" s="34"/>
      <c r="DH89" s="34"/>
      <c r="DI89" s="34"/>
      <c r="DJ89" s="34"/>
      <c r="DK89" s="34"/>
      <c r="DL89" s="34"/>
      <c r="DM89" s="34"/>
      <c r="DN89" s="34"/>
      <c r="DO89" s="34"/>
      <c r="DP89" s="34"/>
      <c r="DQ89" s="34"/>
      <c r="DR89" s="34"/>
      <c r="DS89" s="34"/>
      <c r="DT89" s="34"/>
      <c r="DU89" s="34"/>
      <c r="DV89" s="34"/>
      <c r="DW89" s="34"/>
      <c r="DX89" s="34"/>
      <c r="DY89" s="34"/>
      <c r="DZ89" s="34"/>
    </row>
    <row r="90" spans="1:130" outlineLevel="1">
      <c r="A90" s="21">
        <f t="shared" si="2"/>
        <v>36</v>
      </c>
      <c r="B90" s="21" t="s">
        <v>9</v>
      </c>
      <c r="C90" s="135" t="s">
        <v>542</v>
      </c>
      <c r="D90" s="218"/>
      <c r="E90" s="218"/>
      <c r="F90" s="218"/>
      <c r="G90" s="546"/>
      <c r="H90" s="21" t="s">
        <v>9</v>
      </c>
      <c r="I90" s="135" t="s">
        <v>1196</v>
      </c>
      <c r="J90" s="134"/>
      <c r="K90" s="331" t="s">
        <v>1208</v>
      </c>
      <c r="L90" s="34"/>
      <c r="M90" s="34"/>
      <c r="N90" s="34"/>
      <c r="O90" s="34"/>
      <c r="P90" s="34"/>
      <c r="Q90" s="34"/>
      <c r="R90" s="34"/>
      <c r="S90" s="34"/>
      <c r="T90" s="34"/>
      <c r="U90" s="34"/>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c r="AU90" s="34"/>
      <c r="AV90" s="34"/>
      <c r="AW90" s="34"/>
      <c r="AX90" s="34"/>
      <c r="AY90" s="34"/>
      <c r="AZ90" s="34"/>
      <c r="BA90" s="34"/>
      <c r="BB90" s="34"/>
      <c r="BC90" s="34"/>
      <c r="BD90" s="34"/>
      <c r="BE90" s="34"/>
      <c r="BF90" s="34"/>
      <c r="BG90" s="34"/>
      <c r="BH90" s="34"/>
      <c r="BI90" s="34"/>
      <c r="BJ90" s="34"/>
      <c r="BK90" s="34"/>
      <c r="BL90" s="34"/>
      <c r="BM90" s="34"/>
      <c r="BN90" s="34"/>
      <c r="BO90" s="34"/>
      <c r="BP90" s="34"/>
      <c r="BQ90" s="34"/>
      <c r="BR90" s="34"/>
      <c r="BS90" s="34"/>
      <c r="BT90" s="34"/>
      <c r="BU90" s="34"/>
      <c r="BV90" s="34"/>
      <c r="BW90" s="34"/>
      <c r="BX90" s="34"/>
      <c r="BY90" s="34"/>
      <c r="BZ90" s="34"/>
      <c r="CA90" s="34"/>
      <c r="CB90" s="34"/>
      <c r="CC90" s="34"/>
      <c r="CD90" s="34"/>
      <c r="CE90" s="34"/>
      <c r="CF90" s="34"/>
      <c r="CG90" s="34"/>
      <c r="CH90" s="34"/>
      <c r="CI90" s="34"/>
      <c r="CJ90" s="34"/>
      <c r="CK90" s="34"/>
      <c r="CL90" s="34"/>
      <c r="CM90" s="34"/>
      <c r="CN90" s="34"/>
      <c r="CO90" s="34"/>
      <c r="CP90" s="34"/>
      <c r="CQ90" s="34"/>
      <c r="CR90" s="34"/>
      <c r="CS90" s="34"/>
      <c r="CT90" s="34"/>
      <c r="CU90" s="34"/>
      <c r="CV90" s="34"/>
      <c r="CW90" s="34"/>
      <c r="CX90" s="34"/>
      <c r="CY90" s="34"/>
      <c r="CZ90" s="34"/>
      <c r="DA90" s="34"/>
      <c r="DB90" s="34"/>
      <c r="DC90" s="34"/>
      <c r="DD90" s="34"/>
      <c r="DE90" s="34"/>
      <c r="DF90" s="34"/>
      <c r="DG90" s="34"/>
      <c r="DH90" s="34"/>
      <c r="DI90" s="34"/>
      <c r="DJ90" s="34"/>
      <c r="DK90" s="34"/>
      <c r="DL90" s="34"/>
      <c r="DM90" s="34"/>
      <c r="DN90" s="34"/>
      <c r="DO90" s="34"/>
      <c r="DP90" s="34"/>
      <c r="DQ90" s="34"/>
      <c r="DR90" s="34"/>
      <c r="DS90" s="34"/>
      <c r="DT90" s="34"/>
      <c r="DU90" s="34"/>
      <c r="DV90" s="34"/>
      <c r="DW90" s="34"/>
      <c r="DX90" s="34"/>
      <c r="DY90" s="34"/>
      <c r="DZ90" s="34"/>
    </row>
    <row r="91" spans="1:130" outlineLevel="1">
      <c r="A91" s="21">
        <f t="shared" si="2"/>
        <v>36</v>
      </c>
      <c r="B91" s="21" t="s">
        <v>9</v>
      </c>
      <c r="C91" s="135" t="s">
        <v>542</v>
      </c>
      <c r="D91" s="218"/>
      <c r="E91" s="218"/>
      <c r="F91" s="218"/>
      <c r="G91" s="546" t="s">
        <v>1657</v>
      </c>
      <c r="H91" s="21" t="s">
        <v>10</v>
      </c>
      <c r="I91" s="135" t="s">
        <v>27</v>
      </c>
      <c r="J91" s="134"/>
      <c r="K91" s="331" t="s">
        <v>1208</v>
      </c>
      <c r="L91" s="34"/>
      <c r="M91" s="34"/>
      <c r="N91" s="34"/>
      <c r="O91" s="34"/>
      <c r="P91" s="34"/>
      <c r="Q91" s="34"/>
      <c r="R91" s="34"/>
      <c r="S91" s="34"/>
      <c r="T91" s="34"/>
      <c r="U91" s="34"/>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34"/>
      <c r="AW91" s="34"/>
      <c r="AX91" s="34"/>
      <c r="AY91" s="34"/>
      <c r="AZ91" s="34"/>
      <c r="BA91" s="34"/>
      <c r="BB91" s="34"/>
      <c r="BC91" s="34"/>
      <c r="BD91" s="34"/>
      <c r="BE91" s="34"/>
      <c r="BF91" s="34"/>
      <c r="BG91" s="34"/>
      <c r="BH91" s="34"/>
      <c r="BI91" s="34"/>
      <c r="BJ91" s="34"/>
      <c r="BK91" s="34"/>
      <c r="BL91" s="34"/>
      <c r="BM91" s="34"/>
      <c r="BN91" s="34"/>
      <c r="BO91" s="34"/>
      <c r="BP91" s="34"/>
      <c r="BQ91" s="34"/>
      <c r="BR91" s="34"/>
      <c r="BS91" s="34"/>
      <c r="BT91" s="34"/>
      <c r="BU91" s="34"/>
      <c r="BV91" s="34"/>
      <c r="BW91" s="34"/>
      <c r="BX91" s="34"/>
      <c r="BY91" s="34"/>
      <c r="BZ91" s="34"/>
      <c r="CA91" s="34"/>
      <c r="CB91" s="34"/>
      <c r="CC91" s="34"/>
      <c r="CD91" s="34"/>
      <c r="CE91" s="34"/>
      <c r="CF91" s="34"/>
      <c r="CG91" s="34"/>
      <c r="CH91" s="34"/>
      <c r="CI91" s="34"/>
      <c r="CJ91" s="34"/>
      <c r="CK91" s="34"/>
      <c r="CL91" s="34"/>
      <c r="CM91" s="34"/>
      <c r="CN91" s="34"/>
      <c r="CO91" s="34"/>
      <c r="CP91" s="34"/>
      <c r="CQ91" s="34"/>
      <c r="CR91" s="34"/>
      <c r="CS91" s="34"/>
      <c r="CT91" s="34"/>
      <c r="CU91" s="34"/>
      <c r="CV91" s="34"/>
      <c r="CW91" s="34"/>
      <c r="CX91" s="34"/>
      <c r="CY91" s="34"/>
      <c r="CZ91" s="34"/>
      <c r="DA91" s="34"/>
      <c r="DB91" s="34"/>
      <c r="DC91" s="34"/>
      <c r="DD91" s="34"/>
      <c r="DE91" s="34"/>
      <c r="DF91" s="34"/>
      <c r="DG91" s="34"/>
      <c r="DH91" s="34"/>
      <c r="DI91" s="34"/>
      <c r="DJ91" s="34"/>
      <c r="DK91" s="34"/>
      <c r="DL91" s="34"/>
      <c r="DM91" s="34"/>
      <c r="DN91" s="34"/>
      <c r="DO91" s="34"/>
      <c r="DP91" s="34"/>
      <c r="DQ91" s="34"/>
      <c r="DR91" s="34"/>
      <c r="DS91" s="34"/>
      <c r="DT91" s="34"/>
      <c r="DU91" s="34"/>
      <c r="DV91" s="34"/>
      <c r="DW91" s="34"/>
      <c r="DX91" s="34"/>
      <c r="DY91" s="34"/>
      <c r="DZ91" s="34"/>
    </row>
    <row r="92" spans="1:130" outlineLevel="1">
      <c r="A92" s="21">
        <f t="shared" si="2"/>
        <v>36</v>
      </c>
      <c r="B92" s="21" t="s">
        <v>9</v>
      </c>
      <c r="C92" s="135" t="s">
        <v>542</v>
      </c>
      <c r="D92" s="218"/>
      <c r="E92" s="218"/>
      <c r="F92" s="218"/>
      <c r="G92" s="546" t="s">
        <v>1713</v>
      </c>
      <c r="H92" s="21" t="s">
        <v>0</v>
      </c>
      <c r="I92" s="135" t="s">
        <v>29</v>
      </c>
      <c r="J92" s="134"/>
      <c r="K92" s="331" t="s">
        <v>1208</v>
      </c>
      <c r="L92" s="34"/>
      <c r="M92" s="34"/>
      <c r="N92" s="34"/>
      <c r="O92" s="34"/>
      <c r="P92" s="34"/>
      <c r="Q92" s="34"/>
      <c r="R92" s="34"/>
      <c r="S92" s="34"/>
      <c r="T92" s="34"/>
      <c r="U92" s="34"/>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c r="AU92" s="34"/>
      <c r="AV92" s="34"/>
      <c r="AW92" s="34"/>
      <c r="AX92" s="34"/>
      <c r="AY92" s="34"/>
      <c r="AZ92" s="34"/>
      <c r="BA92" s="34"/>
      <c r="BB92" s="34"/>
      <c r="BC92" s="34"/>
      <c r="BD92" s="34"/>
      <c r="BE92" s="34"/>
      <c r="BF92" s="34"/>
      <c r="BG92" s="34"/>
      <c r="BH92" s="34"/>
      <c r="BI92" s="34"/>
      <c r="BJ92" s="34"/>
      <c r="BK92" s="34"/>
      <c r="BL92" s="34"/>
      <c r="BM92" s="34"/>
      <c r="BN92" s="34"/>
      <c r="BO92" s="34"/>
      <c r="BP92" s="34"/>
      <c r="BQ92" s="34"/>
      <c r="BR92" s="34"/>
      <c r="BS92" s="34"/>
      <c r="BT92" s="34"/>
      <c r="BU92" s="34"/>
      <c r="BV92" s="34"/>
      <c r="BW92" s="34"/>
      <c r="BX92" s="34"/>
      <c r="BY92" s="34"/>
      <c r="BZ92" s="34"/>
      <c r="CA92" s="34"/>
      <c r="CB92" s="34"/>
      <c r="CC92" s="34"/>
      <c r="CD92" s="34"/>
      <c r="CE92" s="34"/>
      <c r="CF92" s="34"/>
      <c r="CG92" s="34"/>
      <c r="CH92" s="34"/>
      <c r="CI92" s="34"/>
      <c r="CJ92" s="34"/>
      <c r="CK92" s="34"/>
      <c r="CL92" s="34"/>
      <c r="CM92" s="34"/>
      <c r="CN92" s="34"/>
      <c r="CO92" s="34"/>
      <c r="CP92" s="34"/>
      <c r="CQ92" s="34"/>
      <c r="CR92" s="34"/>
      <c r="CS92" s="34"/>
      <c r="CT92" s="34"/>
      <c r="CU92" s="34"/>
      <c r="CV92" s="34"/>
      <c r="CW92" s="34"/>
      <c r="CX92" s="34"/>
      <c r="CY92" s="34"/>
      <c r="CZ92" s="34"/>
      <c r="DA92" s="34"/>
      <c r="DB92" s="34"/>
      <c r="DC92" s="34"/>
      <c r="DD92" s="34"/>
      <c r="DE92" s="34"/>
      <c r="DF92" s="34"/>
      <c r="DG92" s="34"/>
      <c r="DH92" s="34"/>
      <c r="DI92" s="34"/>
      <c r="DJ92" s="34"/>
      <c r="DK92" s="34"/>
      <c r="DL92" s="34"/>
      <c r="DM92" s="34"/>
      <c r="DN92" s="34"/>
      <c r="DO92" s="34"/>
      <c r="DP92" s="34"/>
      <c r="DQ92" s="34"/>
      <c r="DR92" s="34"/>
      <c r="DS92" s="34"/>
      <c r="DT92" s="34"/>
      <c r="DU92" s="34"/>
      <c r="DV92" s="34"/>
      <c r="DW92" s="34"/>
      <c r="DX92" s="34"/>
      <c r="DY92" s="34"/>
      <c r="DZ92" s="34"/>
    </row>
    <row r="93" spans="1:130" outlineLevel="1">
      <c r="A93" s="21">
        <f t="shared" si="2"/>
        <v>36</v>
      </c>
      <c r="B93" s="21" t="s">
        <v>9</v>
      </c>
      <c r="C93" s="135" t="s">
        <v>542</v>
      </c>
      <c r="D93" s="218"/>
      <c r="E93" s="218"/>
      <c r="F93" s="218"/>
      <c r="G93" s="546" t="s">
        <v>1713</v>
      </c>
      <c r="H93" s="21" t="s">
        <v>9</v>
      </c>
      <c r="I93" s="135" t="s">
        <v>30</v>
      </c>
      <c r="J93" s="134"/>
      <c r="K93" s="331" t="s">
        <v>1208</v>
      </c>
      <c r="L93" s="34"/>
      <c r="M93" s="34"/>
      <c r="N93" s="34"/>
      <c r="O93" s="34"/>
      <c r="P93" s="34"/>
      <c r="Q93" s="34"/>
      <c r="R93" s="34"/>
      <c r="S93" s="34"/>
      <c r="T93" s="34"/>
      <c r="U93" s="34"/>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c r="AU93" s="34"/>
      <c r="AV93" s="34"/>
      <c r="AW93" s="34"/>
      <c r="AX93" s="34"/>
      <c r="AY93" s="34"/>
      <c r="AZ93" s="34"/>
      <c r="BA93" s="34"/>
      <c r="BB93" s="34"/>
      <c r="BC93" s="34"/>
      <c r="BD93" s="34"/>
      <c r="BE93" s="34"/>
      <c r="BF93" s="34"/>
      <c r="BG93" s="34"/>
      <c r="BH93" s="34"/>
      <c r="BI93" s="34"/>
      <c r="BJ93" s="34"/>
      <c r="BK93" s="34"/>
      <c r="BL93" s="34"/>
      <c r="BM93" s="34"/>
      <c r="BN93" s="34"/>
      <c r="BO93" s="34"/>
      <c r="BP93" s="34"/>
      <c r="BQ93" s="34"/>
      <c r="BR93" s="34"/>
      <c r="BS93" s="34"/>
      <c r="BT93" s="34"/>
      <c r="BU93" s="34"/>
      <c r="BV93" s="34"/>
      <c r="BW93" s="34"/>
      <c r="BX93" s="34"/>
      <c r="BY93" s="34"/>
      <c r="BZ93" s="34"/>
      <c r="CA93" s="34"/>
      <c r="CB93" s="34"/>
      <c r="CC93" s="34"/>
      <c r="CD93" s="34"/>
      <c r="CE93" s="34"/>
      <c r="CF93" s="34"/>
      <c r="CG93" s="34"/>
      <c r="CH93" s="34"/>
      <c r="CI93" s="34"/>
      <c r="CJ93" s="34"/>
      <c r="CK93" s="34"/>
      <c r="CL93" s="34"/>
      <c r="CM93" s="34"/>
      <c r="CN93" s="34"/>
      <c r="CO93" s="34"/>
      <c r="CP93" s="34"/>
      <c r="CQ93" s="34"/>
      <c r="CR93" s="34"/>
      <c r="CS93" s="34"/>
      <c r="CT93" s="34"/>
      <c r="CU93" s="34"/>
      <c r="CV93" s="34"/>
      <c r="CW93" s="34"/>
      <c r="CX93" s="34"/>
      <c r="CY93" s="34"/>
      <c r="CZ93" s="34"/>
      <c r="DA93" s="34"/>
      <c r="DB93" s="34"/>
      <c r="DC93" s="34"/>
      <c r="DD93" s="34"/>
      <c r="DE93" s="34"/>
      <c r="DF93" s="34"/>
      <c r="DG93" s="34"/>
      <c r="DH93" s="34"/>
      <c r="DI93" s="34"/>
      <c r="DJ93" s="34"/>
      <c r="DK93" s="34"/>
      <c r="DL93" s="34"/>
      <c r="DM93" s="34"/>
      <c r="DN93" s="34"/>
      <c r="DO93" s="34"/>
      <c r="DP93" s="34"/>
      <c r="DQ93" s="34"/>
      <c r="DR93" s="34"/>
      <c r="DS93" s="34"/>
      <c r="DT93" s="34"/>
      <c r="DU93" s="34"/>
      <c r="DV93" s="34"/>
      <c r="DW93" s="34"/>
      <c r="DX93" s="34"/>
      <c r="DY93" s="34"/>
      <c r="DZ93" s="34"/>
    </row>
    <row r="94" spans="1:130" outlineLevel="1">
      <c r="A94" s="21">
        <f t="shared" si="2"/>
        <v>36</v>
      </c>
      <c r="B94" s="21" t="s">
        <v>9</v>
      </c>
      <c r="C94" s="135" t="s">
        <v>542</v>
      </c>
      <c r="D94" s="218"/>
      <c r="E94" s="218"/>
      <c r="F94" s="218"/>
      <c r="G94" s="546"/>
      <c r="H94" s="21" t="s">
        <v>0</v>
      </c>
      <c r="I94" s="135" t="s">
        <v>1630</v>
      </c>
      <c r="J94" s="134"/>
      <c r="K94" s="331"/>
      <c r="L94" s="34"/>
      <c r="M94" s="34"/>
      <c r="N94" s="34"/>
      <c r="O94" s="34"/>
      <c r="P94" s="34"/>
      <c r="Q94" s="34"/>
      <c r="R94" s="34"/>
      <c r="S94" s="34"/>
      <c r="T94" s="34"/>
      <c r="U94" s="34"/>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c r="AU94" s="34"/>
      <c r="AV94" s="34"/>
      <c r="AW94" s="34"/>
      <c r="AX94" s="34"/>
      <c r="AY94" s="34"/>
      <c r="AZ94" s="34"/>
      <c r="BA94" s="34"/>
      <c r="BB94" s="34"/>
      <c r="BC94" s="34"/>
      <c r="BD94" s="34"/>
      <c r="BE94" s="34"/>
      <c r="BF94" s="34"/>
      <c r="BG94" s="34"/>
      <c r="BH94" s="34"/>
      <c r="BI94" s="34"/>
      <c r="BJ94" s="34"/>
      <c r="BK94" s="34"/>
      <c r="BL94" s="34"/>
      <c r="BM94" s="34"/>
      <c r="BN94" s="34"/>
      <c r="BO94" s="34"/>
      <c r="BP94" s="34"/>
      <c r="BQ94" s="34"/>
      <c r="BR94" s="34"/>
      <c r="BS94" s="34"/>
      <c r="BT94" s="34"/>
      <c r="BU94" s="34"/>
      <c r="BV94" s="34"/>
      <c r="BW94" s="34"/>
      <c r="BX94" s="34"/>
      <c r="BY94" s="34"/>
      <c r="BZ94" s="34"/>
      <c r="CA94" s="34"/>
      <c r="CB94" s="34"/>
      <c r="CC94" s="34"/>
      <c r="CD94" s="34"/>
      <c r="CE94" s="34"/>
      <c r="CF94" s="34"/>
      <c r="CG94" s="34"/>
      <c r="CH94" s="34"/>
      <c r="CI94" s="34"/>
      <c r="CJ94" s="34"/>
      <c r="CK94" s="34"/>
      <c r="CL94" s="34"/>
      <c r="CM94" s="34"/>
      <c r="CN94" s="34"/>
      <c r="CO94" s="34"/>
      <c r="CP94" s="34"/>
      <c r="CQ94" s="34"/>
      <c r="CR94" s="34"/>
      <c r="CS94" s="34"/>
      <c r="CT94" s="34"/>
      <c r="CU94" s="34"/>
      <c r="CV94" s="34"/>
      <c r="CW94" s="34"/>
      <c r="CX94" s="34"/>
      <c r="CY94" s="34"/>
      <c r="CZ94" s="34"/>
      <c r="DA94" s="34"/>
      <c r="DB94" s="34"/>
      <c r="DC94" s="34"/>
      <c r="DD94" s="34"/>
      <c r="DE94" s="34"/>
      <c r="DF94" s="34"/>
      <c r="DG94" s="34"/>
      <c r="DH94" s="34"/>
      <c r="DI94" s="34"/>
      <c r="DJ94" s="34"/>
      <c r="DK94" s="34"/>
      <c r="DL94" s="34"/>
      <c r="DM94" s="34"/>
      <c r="DN94" s="34"/>
      <c r="DO94" s="34"/>
      <c r="DP94" s="34"/>
      <c r="DQ94" s="34"/>
      <c r="DR94" s="34"/>
      <c r="DS94" s="34"/>
      <c r="DT94" s="34"/>
      <c r="DU94" s="34"/>
      <c r="DV94" s="34"/>
      <c r="DW94" s="34"/>
      <c r="DX94" s="34"/>
      <c r="DY94" s="34"/>
      <c r="DZ94" s="34"/>
    </row>
    <row r="95" spans="1:130" outlineLevel="1">
      <c r="A95" s="21">
        <f t="shared" si="2"/>
        <v>36</v>
      </c>
      <c r="B95" s="21" t="s">
        <v>9</v>
      </c>
      <c r="C95" s="135" t="s">
        <v>542</v>
      </c>
      <c r="D95" s="218"/>
      <c r="E95" s="218"/>
      <c r="F95" s="218"/>
      <c r="G95" s="546" t="s">
        <v>1765</v>
      </c>
      <c r="H95" s="21" t="s">
        <v>0</v>
      </c>
      <c r="I95" s="135" t="s">
        <v>1631</v>
      </c>
      <c r="J95" s="134"/>
      <c r="K95" s="331"/>
      <c r="L95" s="34"/>
      <c r="M95" s="34"/>
      <c r="N95" s="34"/>
      <c r="O95" s="34"/>
      <c r="P95" s="34"/>
      <c r="Q95" s="34"/>
      <c r="R95" s="34"/>
      <c r="S95" s="34"/>
      <c r="T95" s="34"/>
      <c r="U95" s="34"/>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34"/>
      <c r="AW95" s="34"/>
      <c r="AX95" s="34"/>
      <c r="AY95" s="34"/>
      <c r="AZ95" s="34"/>
      <c r="BA95" s="34"/>
      <c r="BB95" s="34"/>
      <c r="BC95" s="34"/>
      <c r="BD95" s="34"/>
      <c r="BE95" s="34"/>
      <c r="BF95" s="34"/>
      <c r="BG95" s="34"/>
      <c r="BH95" s="34"/>
      <c r="BI95" s="34"/>
      <c r="BJ95" s="34"/>
      <c r="BK95" s="34"/>
      <c r="BL95" s="34"/>
      <c r="BM95" s="34"/>
      <c r="BN95" s="34"/>
      <c r="BO95" s="34"/>
      <c r="BP95" s="34"/>
      <c r="BQ95" s="34"/>
      <c r="BR95" s="34"/>
      <c r="BS95" s="34"/>
      <c r="BT95" s="34"/>
      <c r="BU95" s="34"/>
      <c r="BV95" s="34"/>
      <c r="BW95" s="34"/>
      <c r="BX95" s="34"/>
      <c r="BY95" s="34"/>
      <c r="BZ95" s="34"/>
      <c r="CA95" s="34"/>
      <c r="CB95" s="34"/>
      <c r="CC95" s="34"/>
      <c r="CD95" s="34"/>
      <c r="CE95" s="34"/>
      <c r="CF95" s="34"/>
      <c r="CG95" s="34"/>
      <c r="CH95" s="34"/>
      <c r="CI95" s="34"/>
      <c r="CJ95" s="34"/>
      <c r="CK95" s="34"/>
      <c r="CL95" s="34"/>
      <c r="CM95" s="34"/>
      <c r="CN95" s="34"/>
      <c r="CO95" s="34"/>
      <c r="CP95" s="34"/>
      <c r="CQ95" s="34"/>
      <c r="CR95" s="34"/>
      <c r="CS95" s="34"/>
      <c r="CT95" s="34"/>
      <c r="CU95" s="34"/>
      <c r="CV95" s="34"/>
      <c r="CW95" s="34"/>
      <c r="CX95" s="34"/>
      <c r="CY95" s="34"/>
      <c r="CZ95" s="34"/>
      <c r="DA95" s="34"/>
      <c r="DB95" s="34"/>
      <c r="DC95" s="34"/>
      <c r="DD95" s="34"/>
      <c r="DE95" s="34"/>
      <c r="DF95" s="34"/>
      <c r="DG95" s="34"/>
      <c r="DH95" s="34"/>
      <c r="DI95" s="34"/>
      <c r="DJ95" s="34"/>
      <c r="DK95" s="34"/>
      <c r="DL95" s="34"/>
      <c r="DM95" s="34"/>
      <c r="DN95" s="34"/>
      <c r="DO95" s="34"/>
      <c r="DP95" s="34"/>
      <c r="DQ95" s="34"/>
      <c r="DR95" s="34"/>
      <c r="DS95" s="34"/>
      <c r="DT95" s="34"/>
      <c r="DU95" s="34"/>
      <c r="DV95" s="34"/>
      <c r="DW95" s="34"/>
      <c r="DX95" s="34"/>
      <c r="DY95" s="34"/>
      <c r="DZ95" s="34"/>
    </row>
    <row r="96" spans="1:130" outlineLevel="1">
      <c r="A96" s="21">
        <f t="shared" si="2"/>
        <v>36</v>
      </c>
      <c r="B96" s="21" t="s">
        <v>9</v>
      </c>
      <c r="C96" s="135" t="s">
        <v>542</v>
      </c>
      <c r="D96" s="218"/>
      <c r="E96" s="218"/>
      <c r="F96" s="218"/>
      <c r="G96" s="546"/>
      <c r="H96" s="21" t="s">
        <v>11</v>
      </c>
      <c r="I96" s="135" t="s">
        <v>1634</v>
      </c>
      <c r="J96" s="134"/>
      <c r="K96" s="331"/>
      <c r="L96" s="34"/>
      <c r="M96" s="34"/>
      <c r="N96" s="34"/>
      <c r="O96" s="34"/>
      <c r="P96" s="34"/>
      <c r="Q96" s="34"/>
      <c r="R96" s="34"/>
      <c r="S96" s="34"/>
      <c r="T96" s="34"/>
      <c r="U96" s="34"/>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34"/>
      <c r="AW96" s="34"/>
      <c r="AX96" s="34"/>
      <c r="AY96" s="34"/>
      <c r="AZ96" s="34"/>
      <c r="BA96" s="34"/>
      <c r="BB96" s="34"/>
      <c r="BC96" s="34"/>
      <c r="BD96" s="34"/>
      <c r="BE96" s="34"/>
      <c r="BF96" s="34"/>
      <c r="BG96" s="34"/>
      <c r="BH96" s="34"/>
      <c r="BI96" s="34"/>
      <c r="BJ96" s="34"/>
      <c r="BK96" s="34"/>
      <c r="BL96" s="34"/>
      <c r="BM96" s="34"/>
      <c r="BN96" s="34"/>
      <c r="BO96" s="34"/>
      <c r="BP96" s="34"/>
      <c r="BQ96" s="34"/>
      <c r="BR96" s="34"/>
      <c r="BS96" s="34"/>
      <c r="BT96" s="34"/>
      <c r="BU96" s="34"/>
      <c r="BV96" s="34"/>
      <c r="BW96" s="34"/>
      <c r="BX96" s="34"/>
      <c r="BY96" s="34"/>
      <c r="BZ96" s="34"/>
      <c r="CA96" s="34"/>
      <c r="CB96" s="34"/>
      <c r="CC96" s="34"/>
      <c r="CD96" s="34"/>
      <c r="CE96" s="34"/>
      <c r="CF96" s="34"/>
      <c r="CG96" s="34"/>
      <c r="CH96" s="34"/>
      <c r="CI96" s="34"/>
      <c r="CJ96" s="34"/>
      <c r="CK96" s="34"/>
      <c r="CL96" s="34"/>
      <c r="CM96" s="34"/>
      <c r="CN96" s="34"/>
      <c r="CO96" s="34"/>
      <c r="CP96" s="34"/>
      <c r="CQ96" s="34"/>
      <c r="CR96" s="34"/>
      <c r="CS96" s="34"/>
      <c r="CT96" s="34"/>
      <c r="CU96" s="34"/>
      <c r="CV96" s="34"/>
      <c r="CW96" s="34"/>
      <c r="CX96" s="34"/>
      <c r="CY96" s="34"/>
      <c r="CZ96" s="34"/>
      <c r="DA96" s="34"/>
      <c r="DB96" s="34"/>
      <c r="DC96" s="34"/>
      <c r="DD96" s="34"/>
      <c r="DE96" s="34"/>
      <c r="DF96" s="34"/>
      <c r="DG96" s="34"/>
      <c r="DH96" s="34"/>
      <c r="DI96" s="34"/>
      <c r="DJ96" s="34"/>
      <c r="DK96" s="34"/>
      <c r="DL96" s="34"/>
      <c r="DM96" s="34"/>
      <c r="DN96" s="34"/>
      <c r="DO96" s="34"/>
      <c r="DP96" s="34"/>
      <c r="DQ96" s="34"/>
      <c r="DR96" s="34"/>
      <c r="DS96" s="34"/>
      <c r="DT96" s="34"/>
      <c r="DU96" s="34"/>
      <c r="DV96" s="34"/>
      <c r="DW96" s="34"/>
      <c r="DX96" s="34"/>
      <c r="DY96" s="34"/>
      <c r="DZ96" s="34"/>
    </row>
    <row r="97" spans="1:130" outlineLevel="1">
      <c r="A97" s="21">
        <f t="shared" si="2"/>
        <v>36</v>
      </c>
      <c r="B97" s="21" t="s">
        <v>9</v>
      </c>
      <c r="C97" s="135" t="s">
        <v>542</v>
      </c>
      <c r="D97" s="218"/>
      <c r="E97" s="218"/>
      <c r="F97" s="218"/>
      <c r="G97" s="546"/>
      <c r="H97" s="21" t="s">
        <v>0</v>
      </c>
      <c r="I97" s="135" t="s">
        <v>1632</v>
      </c>
      <c r="J97" s="134"/>
      <c r="K97" s="331"/>
      <c r="L97" s="34"/>
      <c r="M97" s="34"/>
      <c r="N97" s="34"/>
      <c r="O97" s="34"/>
      <c r="P97" s="34"/>
      <c r="Q97" s="34"/>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34"/>
      <c r="AW97" s="34"/>
      <c r="AX97" s="34"/>
      <c r="AY97" s="34"/>
      <c r="AZ97" s="34"/>
      <c r="BA97" s="34"/>
      <c r="BB97" s="34"/>
      <c r="BC97" s="34"/>
      <c r="BD97" s="34"/>
      <c r="BE97" s="34"/>
      <c r="BF97" s="34"/>
      <c r="BG97" s="34"/>
      <c r="BH97" s="34"/>
      <c r="BI97" s="34"/>
      <c r="BJ97" s="34"/>
      <c r="BK97" s="34"/>
      <c r="BL97" s="34"/>
      <c r="BM97" s="34"/>
      <c r="BN97" s="34"/>
      <c r="BO97" s="34"/>
      <c r="BP97" s="34"/>
      <c r="BQ97" s="34"/>
      <c r="BR97" s="34"/>
      <c r="BS97" s="34"/>
      <c r="BT97" s="34"/>
      <c r="BU97" s="34"/>
      <c r="BV97" s="34"/>
      <c r="BW97" s="34"/>
      <c r="BX97" s="34"/>
      <c r="BY97" s="34"/>
      <c r="BZ97" s="34"/>
      <c r="CA97" s="34"/>
      <c r="CB97" s="34"/>
      <c r="CC97" s="34"/>
      <c r="CD97" s="34"/>
      <c r="CE97" s="34"/>
      <c r="CF97" s="34"/>
      <c r="CG97" s="34"/>
      <c r="CH97" s="34"/>
      <c r="CI97" s="34"/>
      <c r="CJ97" s="34"/>
      <c r="CK97" s="34"/>
      <c r="CL97" s="34"/>
      <c r="CM97" s="34"/>
      <c r="CN97" s="34"/>
      <c r="CO97" s="34"/>
      <c r="CP97" s="34"/>
      <c r="CQ97" s="34"/>
      <c r="CR97" s="34"/>
      <c r="CS97" s="34"/>
      <c r="CT97" s="34"/>
      <c r="CU97" s="34"/>
      <c r="CV97" s="34"/>
      <c r="CW97" s="34"/>
      <c r="CX97" s="34"/>
      <c r="CY97" s="34"/>
      <c r="CZ97" s="34"/>
      <c r="DA97" s="34"/>
      <c r="DB97" s="34"/>
      <c r="DC97" s="34"/>
      <c r="DD97" s="34"/>
      <c r="DE97" s="34"/>
      <c r="DF97" s="34"/>
      <c r="DG97" s="34"/>
      <c r="DH97" s="34"/>
      <c r="DI97" s="34"/>
      <c r="DJ97" s="34"/>
      <c r="DK97" s="34"/>
      <c r="DL97" s="34"/>
      <c r="DM97" s="34"/>
      <c r="DN97" s="34"/>
      <c r="DO97" s="34"/>
      <c r="DP97" s="34"/>
      <c r="DQ97" s="34"/>
      <c r="DR97" s="34"/>
      <c r="DS97" s="34"/>
      <c r="DT97" s="34"/>
      <c r="DU97" s="34"/>
      <c r="DV97" s="34"/>
      <c r="DW97" s="34"/>
      <c r="DX97" s="34"/>
      <c r="DY97" s="34"/>
      <c r="DZ97" s="34"/>
    </row>
    <row r="98" spans="1:130" outlineLevel="1">
      <c r="A98" s="21">
        <f t="shared" si="2"/>
        <v>36</v>
      </c>
      <c r="B98" s="21" t="s">
        <v>9</v>
      </c>
      <c r="C98" s="135" t="s">
        <v>542</v>
      </c>
      <c r="D98" s="218"/>
      <c r="E98" s="218"/>
      <c r="F98" s="218"/>
      <c r="G98" s="546"/>
      <c r="H98" s="21" t="s">
        <v>0</v>
      </c>
      <c r="I98" s="135" t="s">
        <v>1638</v>
      </c>
      <c r="J98" s="134"/>
      <c r="K98" s="331"/>
      <c r="L98" s="34"/>
      <c r="M98" s="34"/>
      <c r="N98" s="34"/>
      <c r="O98" s="34"/>
      <c r="P98" s="34"/>
      <c r="Q98" s="34"/>
      <c r="R98" s="34"/>
      <c r="S98" s="34"/>
      <c r="T98" s="34"/>
      <c r="U98" s="34"/>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c r="AU98" s="34"/>
      <c r="AV98" s="34"/>
      <c r="AW98" s="34"/>
      <c r="AX98" s="34"/>
      <c r="AY98" s="34"/>
      <c r="AZ98" s="34"/>
      <c r="BA98" s="34"/>
      <c r="BB98" s="34"/>
      <c r="BC98" s="34"/>
      <c r="BD98" s="34"/>
      <c r="BE98" s="34"/>
      <c r="BF98" s="34"/>
      <c r="BG98" s="34"/>
      <c r="BH98" s="34"/>
      <c r="BI98" s="34"/>
      <c r="BJ98" s="34"/>
      <c r="BK98" s="34"/>
      <c r="BL98" s="34"/>
      <c r="BM98" s="34"/>
      <c r="BN98" s="34"/>
      <c r="BO98" s="34"/>
      <c r="BP98" s="34"/>
      <c r="BQ98" s="34"/>
      <c r="BR98" s="34"/>
      <c r="BS98" s="34"/>
      <c r="BT98" s="34"/>
      <c r="BU98" s="34"/>
      <c r="BV98" s="34"/>
      <c r="BW98" s="34"/>
      <c r="BX98" s="34"/>
      <c r="BY98" s="34"/>
      <c r="BZ98" s="34"/>
      <c r="CA98" s="34"/>
      <c r="CB98" s="34"/>
      <c r="CC98" s="34"/>
      <c r="CD98" s="34"/>
      <c r="CE98" s="34"/>
      <c r="CF98" s="34"/>
      <c r="CG98" s="34"/>
      <c r="CH98" s="34"/>
      <c r="CI98" s="34"/>
      <c r="CJ98" s="34"/>
      <c r="CK98" s="34"/>
      <c r="CL98" s="34"/>
      <c r="CM98" s="34"/>
      <c r="CN98" s="34"/>
      <c r="CO98" s="34"/>
      <c r="CP98" s="34"/>
      <c r="CQ98" s="34"/>
      <c r="CR98" s="34"/>
      <c r="CS98" s="34"/>
      <c r="CT98" s="34"/>
      <c r="CU98" s="34"/>
      <c r="CV98" s="34"/>
      <c r="CW98" s="34"/>
      <c r="CX98" s="34"/>
      <c r="CY98" s="34"/>
      <c r="CZ98" s="34"/>
      <c r="DA98" s="34"/>
      <c r="DB98" s="34"/>
      <c r="DC98" s="34"/>
      <c r="DD98" s="34"/>
      <c r="DE98" s="34"/>
      <c r="DF98" s="34"/>
      <c r="DG98" s="34"/>
      <c r="DH98" s="34"/>
      <c r="DI98" s="34"/>
      <c r="DJ98" s="34"/>
      <c r="DK98" s="34"/>
      <c r="DL98" s="34"/>
      <c r="DM98" s="34"/>
      <c r="DN98" s="34"/>
      <c r="DO98" s="34"/>
      <c r="DP98" s="34"/>
      <c r="DQ98" s="34"/>
      <c r="DR98" s="34"/>
      <c r="DS98" s="34"/>
      <c r="DT98" s="34"/>
      <c r="DU98" s="34"/>
      <c r="DV98" s="34"/>
      <c r="DW98" s="34"/>
      <c r="DX98" s="34"/>
      <c r="DY98" s="34"/>
      <c r="DZ98" s="34"/>
    </row>
    <row r="99" spans="1:130" outlineLevel="1">
      <c r="A99" s="21">
        <f t="shared" si="2"/>
        <v>36</v>
      </c>
      <c r="B99" s="21" t="s">
        <v>9</v>
      </c>
      <c r="C99" s="135" t="s">
        <v>542</v>
      </c>
      <c r="D99" s="218"/>
      <c r="E99" s="218"/>
      <c r="F99" s="218"/>
      <c r="G99" s="546"/>
      <c r="H99" s="21" t="s">
        <v>0</v>
      </c>
      <c r="I99" s="135" t="s">
        <v>1633</v>
      </c>
      <c r="J99" s="134"/>
      <c r="K99" s="331"/>
      <c r="L99" s="34"/>
      <c r="M99" s="34"/>
      <c r="N99" s="34"/>
      <c r="O99" s="34"/>
      <c r="P99" s="34"/>
      <c r="Q99" s="34"/>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c r="AW99" s="34"/>
      <c r="AX99" s="34"/>
      <c r="AY99" s="34"/>
      <c r="AZ99" s="34"/>
      <c r="BA99" s="34"/>
      <c r="BB99" s="34"/>
      <c r="BC99" s="34"/>
      <c r="BD99" s="34"/>
      <c r="BE99" s="34"/>
      <c r="BF99" s="34"/>
      <c r="BG99" s="34"/>
      <c r="BH99" s="34"/>
      <c r="BI99" s="34"/>
      <c r="BJ99" s="34"/>
      <c r="BK99" s="34"/>
      <c r="BL99" s="34"/>
      <c r="BM99" s="34"/>
      <c r="BN99" s="34"/>
      <c r="BO99" s="34"/>
      <c r="BP99" s="34"/>
      <c r="BQ99" s="34"/>
      <c r="BR99" s="34"/>
      <c r="BS99" s="34"/>
      <c r="BT99" s="34"/>
      <c r="BU99" s="34"/>
      <c r="BV99" s="34"/>
      <c r="BW99" s="34"/>
      <c r="BX99" s="34"/>
      <c r="BY99" s="34"/>
      <c r="BZ99" s="34"/>
      <c r="CA99" s="34"/>
      <c r="CB99" s="34"/>
      <c r="CC99" s="34"/>
      <c r="CD99" s="34"/>
      <c r="CE99" s="34"/>
      <c r="CF99" s="34"/>
      <c r="CG99" s="34"/>
      <c r="CH99" s="34"/>
      <c r="CI99" s="34"/>
      <c r="CJ99" s="34"/>
      <c r="CK99" s="34"/>
      <c r="CL99" s="34"/>
      <c r="CM99" s="34"/>
      <c r="CN99" s="34"/>
      <c r="CO99" s="34"/>
      <c r="CP99" s="34"/>
      <c r="CQ99" s="34"/>
      <c r="CR99" s="34"/>
      <c r="CS99" s="34"/>
      <c r="CT99" s="34"/>
      <c r="CU99" s="34"/>
      <c r="CV99" s="34"/>
      <c r="CW99" s="34"/>
      <c r="CX99" s="34"/>
      <c r="CY99" s="34"/>
      <c r="CZ99" s="34"/>
      <c r="DA99" s="34"/>
      <c r="DB99" s="34"/>
      <c r="DC99" s="34"/>
      <c r="DD99" s="34"/>
      <c r="DE99" s="34"/>
      <c r="DF99" s="34"/>
      <c r="DG99" s="34"/>
      <c r="DH99" s="34"/>
      <c r="DI99" s="34"/>
      <c r="DJ99" s="34"/>
      <c r="DK99" s="34"/>
      <c r="DL99" s="34"/>
      <c r="DM99" s="34"/>
      <c r="DN99" s="34"/>
      <c r="DO99" s="34"/>
      <c r="DP99" s="34"/>
      <c r="DQ99" s="34"/>
      <c r="DR99" s="34"/>
      <c r="DS99" s="34"/>
      <c r="DT99" s="34"/>
      <c r="DU99" s="34"/>
      <c r="DV99" s="34"/>
      <c r="DW99" s="34"/>
      <c r="DX99" s="34"/>
      <c r="DY99" s="34"/>
      <c r="DZ99" s="34"/>
    </row>
    <row r="100" spans="1:130" outlineLevel="1">
      <c r="A100" s="21">
        <f t="shared" si="2"/>
        <v>36</v>
      </c>
      <c r="B100" s="21" t="s">
        <v>9</v>
      </c>
      <c r="C100" s="135" t="s">
        <v>542</v>
      </c>
      <c r="D100" s="218"/>
      <c r="E100" s="218"/>
      <c r="F100" s="218"/>
      <c r="G100" s="546"/>
      <c r="H100" s="21" t="s">
        <v>0</v>
      </c>
      <c r="I100" s="135" t="s">
        <v>1639</v>
      </c>
      <c r="J100" s="134"/>
      <c r="K100" s="331"/>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c r="BT100" s="34"/>
      <c r="BU100" s="34"/>
      <c r="BV100" s="34"/>
      <c r="BW100" s="34"/>
      <c r="BX100" s="34"/>
      <c r="BY100" s="34"/>
      <c r="BZ100" s="34"/>
      <c r="CA100" s="34"/>
      <c r="CB100" s="34"/>
      <c r="CC100" s="34"/>
      <c r="CD100" s="34"/>
      <c r="CE100" s="34"/>
      <c r="CF100" s="34"/>
      <c r="CG100" s="34"/>
      <c r="CH100" s="34"/>
      <c r="CI100" s="34"/>
      <c r="CJ100" s="34"/>
      <c r="CK100" s="34"/>
      <c r="CL100" s="34"/>
      <c r="CM100" s="34"/>
      <c r="CN100" s="34"/>
      <c r="CO100" s="34"/>
      <c r="CP100" s="34"/>
      <c r="CQ100" s="34"/>
      <c r="CR100" s="34"/>
      <c r="CS100" s="34"/>
      <c r="CT100" s="34"/>
      <c r="CU100" s="34"/>
      <c r="CV100" s="34"/>
      <c r="CW100" s="34"/>
      <c r="CX100" s="34"/>
      <c r="CY100" s="34"/>
      <c r="CZ100" s="34"/>
      <c r="DA100" s="34"/>
      <c r="DB100" s="34"/>
      <c r="DC100" s="34"/>
      <c r="DD100" s="34"/>
      <c r="DE100" s="34"/>
      <c r="DF100" s="34"/>
      <c r="DG100" s="34"/>
      <c r="DH100" s="34"/>
      <c r="DI100" s="34"/>
      <c r="DJ100" s="34"/>
      <c r="DK100" s="34"/>
      <c r="DL100" s="34"/>
      <c r="DM100" s="34"/>
      <c r="DN100" s="34"/>
      <c r="DO100" s="34"/>
      <c r="DP100" s="34"/>
      <c r="DQ100" s="34"/>
      <c r="DR100" s="34"/>
      <c r="DS100" s="34"/>
      <c r="DT100" s="34"/>
      <c r="DU100" s="34"/>
      <c r="DV100" s="34"/>
      <c r="DW100" s="34"/>
      <c r="DX100" s="34"/>
      <c r="DY100" s="34"/>
      <c r="DZ100" s="34"/>
    </row>
    <row r="101" spans="1:130" outlineLevel="1">
      <c r="A101" s="21">
        <f t="shared" si="2"/>
        <v>36</v>
      </c>
      <c r="B101" s="21" t="s">
        <v>9</v>
      </c>
      <c r="C101" s="135" t="s">
        <v>542</v>
      </c>
      <c r="D101" s="218"/>
      <c r="E101" s="218"/>
      <c r="F101" s="218"/>
      <c r="G101" s="546"/>
      <c r="H101" s="21" t="s">
        <v>0</v>
      </c>
      <c r="I101" s="135" t="s">
        <v>1635</v>
      </c>
      <c r="J101" s="134"/>
      <c r="K101" s="331"/>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c r="BT101" s="34"/>
      <c r="BU101" s="34"/>
      <c r="BV101" s="34"/>
      <c r="BW101" s="34"/>
      <c r="BX101" s="34"/>
      <c r="BY101" s="34"/>
      <c r="BZ101" s="34"/>
      <c r="CA101" s="34"/>
      <c r="CB101" s="34"/>
      <c r="CC101" s="34"/>
      <c r="CD101" s="34"/>
      <c r="CE101" s="34"/>
      <c r="CF101" s="34"/>
      <c r="CG101" s="34"/>
      <c r="CH101" s="34"/>
      <c r="CI101" s="34"/>
      <c r="CJ101" s="34"/>
      <c r="CK101" s="34"/>
      <c r="CL101" s="34"/>
      <c r="CM101" s="34"/>
      <c r="CN101" s="34"/>
      <c r="CO101" s="34"/>
      <c r="CP101" s="34"/>
      <c r="CQ101" s="34"/>
      <c r="CR101" s="34"/>
      <c r="CS101" s="34"/>
      <c r="CT101" s="34"/>
      <c r="CU101" s="34"/>
      <c r="CV101" s="34"/>
      <c r="CW101" s="34"/>
      <c r="CX101" s="34"/>
      <c r="CY101" s="34"/>
      <c r="CZ101" s="34"/>
      <c r="DA101" s="34"/>
      <c r="DB101" s="34"/>
      <c r="DC101" s="34"/>
      <c r="DD101" s="34"/>
      <c r="DE101" s="34"/>
      <c r="DF101" s="34"/>
      <c r="DG101" s="34"/>
      <c r="DH101" s="34"/>
      <c r="DI101" s="34"/>
      <c r="DJ101" s="34"/>
      <c r="DK101" s="34"/>
      <c r="DL101" s="34"/>
      <c r="DM101" s="34"/>
      <c r="DN101" s="34"/>
      <c r="DO101" s="34"/>
      <c r="DP101" s="34"/>
      <c r="DQ101" s="34"/>
      <c r="DR101" s="34"/>
      <c r="DS101" s="34"/>
      <c r="DT101" s="34"/>
      <c r="DU101" s="34"/>
      <c r="DV101" s="34"/>
      <c r="DW101" s="34"/>
      <c r="DX101" s="34"/>
      <c r="DY101" s="34"/>
      <c r="DZ101" s="34"/>
    </row>
    <row r="102" spans="1:130" outlineLevel="1">
      <c r="A102" s="21">
        <f t="shared" si="2"/>
        <v>36</v>
      </c>
      <c r="B102" s="21" t="s">
        <v>9</v>
      </c>
      <c r="C102" s="135" t="s">
        <v>542</v>
      </c>
      <c r="D102" s="218"/>
      <c r="E102" s="218"/>
      <c r="F102" s="218"/>
      <c r="G102" s="546"/>
      <c r="H102" s="21" t="s">
        <v>0</v>
      </c>
      <c r="I102" s="135" t="s">
        <v>1640</v>
      </c>
      <c r="J102" s="134"/>
      <c r="K102" s="331"/>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34"/>
      <c r="AW102" s="34"/>
      <c r="AX102" s="34"/>
      <c r="AY102" s="34"/>
      <c r="AZ102" s="34"/>
      <c r="BA102" s="34"/>
      <c r="BB102" s="34"/>
      <c r="BC102" s="34"/>
      <c r="BD102" s="34"/>
      <c r="BE102" s="34"/>
      <c r="BF102" s="34"/>
      <c r="BG102" s="34"/>
      <c r="BH102" s="34"/>
      <c r="BI102" s="34"/>
      <c r="BJ102" s="34"/>
      <c r="BK102" s="34"/>
      <c r="BL102" s="34"/>
      <c r="BM102" s="34"/>
      <c r="BN102" s="34"/>
      <c r="BO102" s="34"/>
      <c r="BP102" s="34"/>
      <c r="BQ102" s="34"/>
      <c r="BR102" s="34"/>
      <c r="BS102" s="34"/>
      <c r="BT102" s="34"/>
      <c r="BU102" s="34"/>
      <c r="BV102" s="34"/>
      <c r="BW102" s="34"/>
      <c r="BX102" s="34"/>
      <c r="BY102" s="34"/>
      <c r="BZ102" s="34"/>
      <c r="CA102" s="34"/>
      <c r="CB102" s="34"/>
      <c r="CC102" s="34"/>
      <c r="CD102" s="34"/>
      <c r="CE102" s="34"/>
      <c r="CF102" s="34"/>
      <c r="CG102" s="34"/>
      <c r="CH102" s="34"/>
      <c r="CI102" s="34"/>
      <c r="CJ102" s="34"/>
      <c r="CK102" s="34"/>
      <c r="CL102" s="34"/>
      <c r="CM102" s="34"/>
      <c r="CN102" s="34"/>
      <c r="CO102" s="34"/>
      <c r="CP102" s="34"/>
      <c r="CQ102" s="34"/>
      <c r="CR102" s="34"/>
      <c r="CS102" s="34"/>
      <c r="CT102" s="34"/>
      <c r="CU102" s="34"/>
      <c r="CV102" s="34"/>
      <c r="CW102" s="34"/>
      <c r="CX102" s="34"/>
      <c r="CY102" s="34"/>
      <c r="CZ102" s="34"/>
      <c r="DA102" s="34"/>
      <c r="DB102" s="34"/>
      <c r="DC102" s="34"/>
      <c r="DD102" s="34"/>
      <c r="DE102" s="34"/>
      <c r="DF102" s="34"/>
      <c r="DG102" s="34"/>
      <c r="DH102" s="34"/>
      <c r="DI102" s="34"/>
      <c r="DJ102" s="34"/>
      <c r="DK102" s="34"/>
      <c r="DL102" s="34"/>
      <c r="DM102" s="34"/>
      <c r="DN102" s="34"/>
      <c r="DO102" s="34"/>
      <c r="DP102" s="34"/>
      <c r="DQ102" s="34"/>
      <c r="DR102" s="34"/>
      <c r="DS102" s="34"/>
      <c r="DT102" s="34"/>
      <c r="DU102" s="34"/>
      <c r="DV102" s="34"/>
      <c r="DW102" s="34"/>
      <c r="DX102" s="34"/>
      <c r="DY102" s="34"/>
      <c r="DZ102" s="34"/>
    </row>
    <row r="103" spans="1:130" outlineLevel="1">
      <c r="A103" s="21">
        <f t="shared" si="2"/>
        <v>36</v>
      </c>
      <c r="B103" s="21" t="s">
        <v>9</v>
      </c>
      <c r="C103" s="135" t="s">
        <v>542</v>
      </c>
      <c r="D103" s="218"/>
      <c r="E103" s="218"/>
      <c r="F103" s="218"/>
      <c r="G103" s="546"/>
      <c r="H103" s="21" t="s">
        <v>11</v>
      </c>
      <c r="I103" s="135" t="s">
        <v>1636</v>
      </c>
      <c r="J103" s="134"/>
      <c r="K103" s="331"/>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34"/>
      <c r="AW103" s="34"/>
      <c r="AX103" s="34"/>
      <c r="AY103" s="34"/>
      <c r="AZ103" s="34"/>
      <c r="BA103" s="34"/>
      <c r="BB103" s="34"/>
      <c r="BC103" s="34"/>
      <c r="BD103" s="34"/>
      <c r="BE103" s="34"/>
      <c r="BF103" s="34"/>
      <c r="BG103" s="34"/>
      <c r="BH103" s="34"/>
      <c r="BI103" s="34"/>
      <c r="BJ103" s="34"/>
      <c r="BK103" s="34"/>
      <c r="BL103" s="34"/>
      <c r="BM103" s="34"/>
      <c r="BN103" s="34"/>
      <c r="BO103" s="34"/>
      <c r="BP103" s="34"/>
      <c r="BQ103" s="34"/>
      <c r="BR103" s="34"/>
      <c r="BS103" s="34"/>
      <c r="BT103" s="34"/>
      <c r="BU103" s="34"/>
      <c r="BV103" s="34"/>
      <c r="BW103" s="34"/>
      <c r="BX103" s="34"/>
      <c r="BY103" s="34"/>
      <c r="BZ103" s="34"/>
      <c r="CA103" s="34"/>
      <c r="CB103" s="34"/>
      <c r="CC103" s="34"/>
      <c r="CD103" s="34"/>
      <c r="CE103" s="34"/>
      <c r="CF103" s="34"/>
      <c r="CG103" s="34"/>
      <c r="CH103" s="34"/>
      <c r="CI103" s="34"/>
      <c r="CJ103" s="34"/>
      <c r="CK103" s="34"/>
      <c r="CL103" s="34"/>
      <c r="CM103" s="34"/>
      <c r="CN103" s="34"/>
      <c r="CO103" s="34"/>
      <c r="CP103" s="34"/>
      <c r="CQ103" s="34"/>
      <c r="CR103" s="34"/>
      <c r="CS103" s="34"/>
      <c r="CT103" s="34"/>
      <c r="CU103" s="34"/>
      <c r="CV103" s="34"/>
      <c r="CW103" s="34"/>
      <c r="CX103" s="34"/>
      <c r="CY103" s="34"/>
      <c r="CZ103" s="34"/>
      <c r="DA103" s="34"/>
      <c r="DB103" s="34"/>
      <c r="DC103" s="34"/>
      <c r="DD103" s="34"/>
      <c r="DE103" s="34"/>
      <c r="DF103" s="34"/>
      <c r="DG103" s="34"/>
      <c r="DH103" s="34"/>
      <c r="DI103" s="34"/>
      <c r="DJ103" s="34"/>
      <c r="DK103" s="34"/>
      <c r="DL103" s="34"/>
      <c r="DM103" s="34"/>
      <c r="DN103" s="34"/>
      <c r="DO103" s="34"/>
      <c r="DP103" s="34"/>
      <c r="DQ103" s="34"/>
      <c r="DR103" s="34"/>
      <c r="DS103" s="34"/>
      <c r="DT103" s="34"/>
      <c r="DU103" s="34"/>
      <c r="DV103" s="34"/>
      <c r="DW103" s="34"/>
      <c r="DX103" s="34"/>
      <c r="DY103" s="34"/>
      <c r="DZ103" s="34"/>
    </row>
    <row r="104" spans="1:130" outlineLevel="1">
      <c r="A104" s="21">
        <f t="shared" si="2"/>
        <v>36</v>
      </c>
      <c r="B104" s="21" t="s">
        <v>9</v>
      </c>
      <c r="C104" s="135" t="s">
        <v>542</v>
      </c>
      <c r="D104" s="218"/>
      <c r="E104" s="218"/>
      <c r="F104" s="218"/>
      <c r="G104" s="546"/>
      <c r="H104" s="21" t="s">
        <v>11</v>
      </c>
      <c r="I104" s="135" t="s">
        <v>1641</v>
      </c>
      <c r="J104" s="134"/>
      <c r="K104" s="331"/>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34"/>
      <c r="AW104" s="34"/>
      <c r="AX104" s="34"/>
      <c r="AY104" s="34"/>
      <c r="AZ104" s="34"/>
      <c r="BA104" s="34"/>
      <c r="BB104" s="34"/>
      <c r="BC104" s="34"/>
      <c r="BD104" s="34"/>
      <c r="BE104" s="34"/>
      <c r="BF104" s="34"/>
      <c r="BG104" s="34"/>
      <c r="BH104" s="34"/>
      <c r="BI104" s="34"/>
      <c r="BJ104" s="34"/>
      <c r="BK104" s="34"/>
      <c r="BL104" s="34"/>
      <c r="BM104" s="34"/>
      <c r="BN104" s="34"/>
      <c r="BO104" s="34"/>
      <c r="BP104" s="34"/>
      <c r="BQ104" s="34"/>
      <c r="BR104" s="34"/>
      <c r="BS104" s="34"/>
      <c r="BT104" s="34"/>
      <c r="BU104" s="34"/>
      <c r="BV104" s="34"/>
      <c r="BW104" s="34"/>
      <c r="BX104" s="34"/>
      <c r="BY104" s="34"/>
      <c r="BZ104" s="34"/>
      <c r="CA104" s="34"/>
      <c r="CB104" s="34"/>
      <c r="CC104" s="34"/>
      <c r="CD104" s="34"/>
      <c r="CE104" s="34"/>
      <c r="CF104" s="34"/>
      <c r="CG104" s="34"/>
      <c r="CH104" s="34"/>
      <c r="CI104" s="34"/>
      <c r="CJ104" s="34"/>
      <c r="CK104" s="34"/>
      <c r="CL104" s="34"/>
      <c r="CM104" s="34"/>
      <c r="CN104" s="34"/>
      <c r="CO104" s="34"/>
      <c r="CP104" s="34"/>
      <c r="CQ104" s="34"/>
      <c r="CR104" s="34"/>
      <c r="CS104" s="34"/>
      <c r="CT104" s="34"/>
      <c r="CU104" s="34"/>
      <c r="CV104" s="34"/>
      <c r="CW104" s="34"/>
      <c r="CX104" s="34"/>
      <c r="CY104" s="34"/>
      <c r="CZ104" s="34"/>
      <c r="DA104" s="34"/>
      <c r="DB104" s="34"/>
      <c r="DC104" s="34"/>
      <c r="DD104" s="34"/>
      <c r="DE104" s="34"/>
      <c r="DF104" s="34"/>
      <c r="DG104" s="34"/>
      <c r="DH104" s="34"/>
      <c r="DI104" s="34"/>
      <c r="DJ104" s="34"/>
      <c r="DK104" s="34"/>
      <c r="DL104" s="34"/>
      <c r="DM104" s="34"/>
      <c r="DN104" s="34"/>
      <c r="DO104" s="34"/>
      <c r="DP104" s="34"/>
      <c r="DQ104" s="34"/>
      <c r="DR104" s="34"/>
      <c r="DS104" s="34"/>
      <c r="DT104" s="34"/>
      <c r="DU104" s="34"/>
      <c r="DV104" s="34"/>
      <c r="DW104" s="34"/>
      <c r="DX104" s="34"/>
      <c r="DY104" s="34"/>
      <c r="DZ104" s="34"/>
    </row>
    <row r="105" spans="1:130" outlineLevel="1">
      <c r="A105" s="21">
        <f t="shared" si="2"/>
        <v>36</v>
      </c>
      <c r="B105" s="21" t="s">
        <v>9</v>
      </c>
      <c r="C105" s="135" t="s">
        <v>542</v>
      </c>
      <c r="D105" s="218"/>
      <c r="E105" s="218"/>
      <c r="F105" s="218"/>
      <c r="G105" s="546"/>
      <c r="H105" s="21" t="s">
        <v>11</v>
      </c>
      <c r="I105" s="135" t="s">
        <v>1637</v>
      </c>
      <c r="J105" s="134"/>
      <c r="K105" s="331"/>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34"/>
      <c r="AW105" s="34"/>
      <c r="AX105" s="34"/>
      <c r="AY105" s="34"/>
      <c r="AZ105" s="34"/>
      <c r="BA105" s="34"/>
      <c r="BB105" s="34"/>
      <c r="BC105" s="34"/>
      <c r="BD105" s="34"/>
      <c r="BE105" s="34"/>
      <c r="BF105" s="34"/>
      <c r="BG105" s="34"/>
      <c r="BH105" s="34"/>
      <c r="BI105" s="34"/>
      <c r="BJ105" s="34"/>
      <c r="BK105" s="34"/>
      <c r="BL105" s="34"/>
      <c r="BM105" s="34"/>
      <c r="BN105" s="34"/>
      <c r="BO105" s="34"/>
      <c r="BP105" s="34"/>
      <c r="BQ105" s="34"/>
      <c r="BR105" s="34"/>
      <c r="BS105" s="34"/>
      <c r="BT105" s="34"/>
      <c r="BU105" s="34"/>
      <c r="BV105" s="34"/>
      <c r="BW105" s="34"/>
      <c r="BX105" s="34"/>
      <c r="BY105" s="34"/>
      <c r="BZ105" s="34"/>
      <c r="CA105" s="34"/>
      <c r="CB105" s="34"/>
      <c r="CC105" s="34"/>
      <c r="CD105" s="34"/>
      <c r="CE105" s="34"/>
      <c r="CF105" s="34"/>
      <c r="CG105" s="34"/>
      <c r="CH105" s="34"/>
      <c r="CI105" s="34"/>
      <c r="CJ105" s="34"/>
      <c r="CK105" s="34"/>
      <c r="CL105" s="34"/>
      <c r="CM105" s="34"/>
      <c r="CN105" s="34"/>
      <c r="CO105" s="34"/>
      <c r="CP105" s="34"/>
      <c r="CQ105" s="34"/>
      <c r="CR105" s="34"/>
      <c r="CS105" s="34"/>
      <c r="CT105" s="34"/>
      <c r="CU105" s="34"/>
      <c r="CV105" s="34"/>
      <c r="CW105" s="34"/>
      <c r="CX105" s="34"/>
      <c r="CY105" s="34"/>
      <c r="CZ105" s="34"/>
      <c r="DA105" s="34"/>
      <c r="DB105" s="34"/>
      <c r="DC105" s="34"/>
      <c r="DD105" s="34"/>
      <c r="DE105" s="34"/>
      <c r="DF105" s="34"/>
      <c r="DG105" s="34"/>
      <c r="DH105" s="34"/>
      <c r="DI105" s="34"/>
      <c r="DJ105" s="34"/>
      <c r="DK105" s="34"/>
      <c r="DL105" s="34"/>
      <c r="DM105" s="34"/>
      <c r="DN105" s="34"/>
      <c r="DO105" s="34"/>
      <c r="DP105" s="34"/>
      <c r="DQ105" s="34"/>
      <c r="DR105" s="34"/>
      <c r="DS105" s="34"/>
      <c r="DT105" s="34"/>
      <c r="DU105" s="34"/>
      <c r="DV105" s="34"/>
      <c r="DW105" s="34"/>
      <c r="DX105" s="34"/>
      <c r="DY105" s="34"/>
      <c r="DZ105" s="34"/>
    </row>
    <row r="106" spans="1:130" outlineLevel="1">
      <c r="A106" s="21">
        <f t="shared" ref="A106:A139" si="3">IF($C106="","blank",MATCH($C106,$I$5:$I$202,0))</f>
        <v>36</v>
      </c>
      <c r="B106" s="21" t="s">
        <v>9</v>
      </c>
      <c r="C106" s="135" t="s">
        <v>542</v>
      </c>
      <c r="D106" s="218"/>
      <c r="E106" s="218"/>
      <c r="F106" s="218"/>
      <c r="G106" s="546"/>
      <c r="H106" s="21" t="s">
        <v>11</v>
      </c>
      <c r="I106" s="135" t="s">
        <v>1642</v>
      </c>
      <c r="J106" s="134"/>
      <c r="K106" s="331"/>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34"/>
      <c r="AW106" s="34"/>
      <c r="AX106" s="34"/>
      <c r="AY106" s="34"/>
      <c r="AZ106" s="34"/>
      <c r="BA106" s="34"/>
      <c r="BB106" s="34"/>
      <c r="BC106" s="34"/>
      <c r="BD106" s="34"/>
      <c r="BE106" s="34"/>
      <c r="BF106" s="34"/>
      <c r="BG106" s="34"/>
      <c r="BH106" s="34"/>
      <c r="BI106" s="34"/>
      <c r="BJ106" s="34"/>
      <c r="BK106" s="34"/>
      <c r="BL106" s="34"/>
      <c r="BM106" s="34"/>
      <c r="BN106" s="34"/>
      <c r="BO106" s="34"/>
      <c r="BP106" s="34"/>
      <c r="BQ106" s="34"/>
      <c r="BR106" s="34"/>
      <c r="BS106" s="34"/>
      <c r="BT106" s="34"/>
      <c r="BU106" s="34"/>
      <c r="BV106" s="34"/>
      <c r="BW106" s="34"/>
      <c r="BX106" s="34"/>
      <c r="BY106" s="34"/>
      <c r="BZ106" s="34"/>
      <c r="CA106" s="34"/>
      <c r="CB106" s="34"/>
      <c r="CC106" s="34"/>
      <c r="CD106" s="34"/>
      <c r="CE106" s="34"/>
      <c r="CF106" s="34"/>
      <c r="CG106" s="34"/>
      <c r="CH106" s="34"/>
      <c r="CI106" s="34"/>
      <c r="CJ106" s="34"/>
      <c r="CK106" s="34"/>
      <c r="CL106" s="34"/>
      <c r="CM106" s="34"/>
      <c r="CN106" s="34"/>
      <c r="CO106" s="34"/>
      <c r="CP106" s="34"/>
      <c r="CQ106" s="34"/>
      <c r="CR106" s="34"/>
      <c r="CS106" s="34"/>
      <c r="CT106" s="34"/>
      <c r="CU106" s="34"/>
      <c r="CV106" s="34"/>
      <c r="CW106" s="34"/>
      <c r="CX106" s="34"/>
      <c r="CY106" s="34"/>
      <c r="CZ106" s="34"/>
      <c r="DA106" s="34"/>
      <c r="DB106" s="34"/>
      <c r="DC106" s="34"/>
      <c r="DD106" s="34"/>
      <c r="DE106" s="34"/>
      <c r="DF106" s="34"/>
      <c r="DG106" s="34"/>
      <c r="DH106" s="34"/>
      <c r="DI106" s="34"/>
      <c r="DJ106" s="34"/>
      <c r="DK106" s="34"/>
      <c r="DL106" s="34"/>
      <c r="DM106" s="34"/>
      <c r="DN106" s="34"/>
      <c r="DO106" s="34"/>
      <c r="DP106" s="34"/>
      <c r="DQ106" s="34"/>
      <c r="DR106" s="34"/>
      <c r="DS106" s="34"/>
      <c r="DT106" s="34"/>
      <c r="DU106" s="34"/>
      <c r="DV106" s="34"/>
      <c r="DW106" s="34"/>
      <c r="DX106" s="34"/>
      <c r="DY106" s="34"/>
      <c r="DZ106" s="34"/>
    </row>
    <row r="107" spans="1:130" outlineLevel="1">
      <c r="A107" s="21">
        <f t="shared" si="3"/>
        <v>36</v>
      </c>
      <c r="B107" s="21" t="s">
        <v>9</v>
      </c>
      <c r="C107" s="135" t="s">
        <v>542</v>
      </c>
      <c r="D107" s="218"/>
      <c r="E107" s="218"/>
      <c r="F107" s="218"/>
      <c r="G107" s="546" t="s">
        <v>1713</v>
      </c>
      <c r="H107" s="21" t="s">
        <v>9</v>
      </c>
      <c r="I107" s="135" t="s">
        <v>28</v>
      </c>
      <c r="J107" s="134"/>
      <c r="K107" s="331" t="s">
        <v>1517</v>
      </c>
      <c r="L107" s="331" t="s">
        <v>1518</v>
      </c>
      <c r="M107" s="331" t="s">
        <v>31</v>
      </c>
      <c r="N107" s="331" t="s">
        <v>93</v>
      </c>
      <c r="O107" s="331" t="s">
        <v>674</v>
      </c>
      <c r="P107" s="331" t="s">
        <v>673</v>
      </c>
      <c r="Q107" s="331" t="s">
        <v>1644</v>
      </c>
      <c r="R107" s="331" t="s">
        <v>675</v>
      </c>
      <c r="S107" s="331" t="s">
        <v>1643</v>
      </c>
      <c r="T107" s="34"/>
      <c r="U107" s="34"/>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34"/>
      <c r="AW107" s="34"/>
      <c r="AX107" s="34"/>
      <c r="AY107" s="34"/>
      <c r="AZ107" s="34"/>
      <c r="BA107" s="34"/>
      <c r="BB107" s="34"/>
      <c r="BC107" s="34"/>
      <c r="BD107" s="34"/>
      <c r="BE107" s="34"/>
      <c r="BF107" s="34"/>
      <c r="BG107" s="34"/>
      <c r="BH107" s="34"/>
      <c r="BI107" s="34"/>
      <c r="BJ107" s="34"/>
      <c r="BK107" s="34"/>
      <c r="BL107" s="34"/>
      <c r="BM107" s="34"/>
      <c r="BN107" s="34"/>
      <c r="BO107" s="34"/>
      <c r="BP107" s="34"/>
      <c r="BQ107" s="34"/>
      <c r="BR107" s="34"/>
      <c r="BS107" s="34"/>
      <c r="BT107" s="34"/>
      <c r="BU107" s="34"/>
      <c r="BV107" s="34"/>
      <c r="BW107" s="34"/>
      <c r="BX107" s="34"/>
      <c r="BY107" s="34"/>
      <c r="BZ107" s="34"/>
      <c r="CA107" s="34"/>
      <c r="CB107" s="34"/>
      <c r="CC107" s="34"/>
      <c r="CD107" s="34"/>
      <c r="CE107" s="34"/>
      <c r="CF107" s="34"/>
      <c r="CG107" s="34"/>
      <c r="CH107" s="34"/>
      <c r="CI107" s="34"/>
      <c r="CJ107" s="34"/>
      <c r="CK107" s="34"/>
      <c r="CL107" s="34"/>
      <c r="CM107" s="34"/>
      <c r="CN107" s="34"/>
      <c r="CO107" s="34"/>
      <c r="CP107" s="34"/>
      <c r="CQ107" s="34"/>
      <c r="CR107" s="34"/>
      <c r="CS107" s="34"/>
      <c r="CT107" s="34"/>
      <c r="CU107" s="34"/>
      <c r="CV107" s="34"/>
      <c r="CW107" s="34"/>
      <c r="CX107" s="34"/>
      <c r="CY107" s="34"/>
      <c r="CZ107" s="34"/>
      <c r="DA107" s="34"/>
      <c r="DB107" s="34"/>
      <c r="DC107" s="34"/>
      <c r="DD107" s="34"/>
      <c r="DE107" s="34"/>
      <c r="DF107" s="34"/>
      <c r="DG107" s="34"/>
      <c r="DH107" s="34"/>
      <c r="DI107" s="34"/>
      <c r="DJ107" s="34"/>
      <c r="DK107" s="34"/>
      <c r="DL107" s="34"/>
      <c r="DM107" s="34"/>
      <c r="DN107" s="34"/>
      <c r="DO107" s="34"/>
      <c r="DP107" s="34"/>
      <c r="DQ107" s="34"/>
      <c r="DR107" s="34"/>
      <c r="DS107" s="34"/>
      <c r="DT107" s="34"/>
      <c r="DU107" s="34"/>
      <c r="DV107" s="34"/>
      <c r="DW107" s="34"/>
      <c r="DX107" s="34"/>
      <c r="DY107" s="34"/>
      <c r="DZ107" s="34"/>
    </row>
    <row r="108" spans="1:130" outlineLevel="1">
      <c r="A108" s="21">
        <f t="shared" si="3"/>
        <v>36</v>
      </c>
      <c r="B108" s="21" t="s">
        <v>9</v>
      </c>
      <c r="C108" s="135" t="s">
        <v>542</v>
      </c>
      <c r="D108" s="218"/>
      <c r="E108" s="218"/>
      <c r="F108" s="218"/>
      <c r="G108" s="546"/>
      <c r="H108" s="21" t="s">
        <v>1623</v>
      </c>
      <c r="I108" s="135" t="s">
        <v>1624</v>
      </c>
      <c r="J108" s="134"/>
      <c r="K108" s="331" t="s">
        <v>1625</v>
      </c>
      <c r="L108" s="331"/>
      <c r="M108" s="331"/>
      <c r="N108" s="331"/>
      <c r="O108" s="331"/>
      <c r="P108" s="331"/>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34"/>
      <c r="AW108" s="34"/>
      <c r="AX108" s="34"/>
      <c r="AY108" s="34"/>
      <c r="AZ108" s="34"/>
      <c r="BA108" s="34"/>
      <c r="BB108" s="34"/>
      <c r="BC108" s="34"/>
      <c r="BD108" s="34"/>
      <c r="BE108" s="34"/>
      <c r="BF108" s="34"/>
      <c r="BG108" s="34"/>
      <c r="BH108" s="34"/>
      <c r="BI108" s="34"/>
      <c r="BJ108" s="34"/>
      <c r="BK108" s="34"/>
      <c r="BL108" s="34"/>
      <c r="BM108" s="34"/>
      <c r="BN108" s="34"/>
      <c r="BO108" s="34"/>
      <c r="BP108" s="34"/>
      <c r="BQ108" s="34"/>
      <c r="BR108" s="34"/>
      <c r="BS108" s="34"/>
      <c r="BT108" s="34"/>
      <c r="BU108" s="34"/>
      <c r="BV108" s="34"/>
      <c r="BW108" s="34"/>
      <c r="BX108" s="34"/>
      <c r="BY108" s="34"/>
      <c r="BZ108" s="34"/>
      <c r="CA108" s="34"/>
      <c r="CB108" s="34"/>
      <c r="CC108" s="34"/>
      <c r="CD108" s="34"/>
      <c r="CE108" s="34"/>
      <c r="CF108" s="34"/>
      <c r="CG108" s="34"/>
      <c r="CH108" s="34"/>
      <c r="CI108" s="34"/>
      <c r="CJ108" s="34"/>
      <c r="CK108" s="34"/>
      <c r="CL108" s="34"/>
      <c r="CM108" s="34"/>
      <c r="CN108" s="34"/>
      <c r="CO108" s="34"/>
      <c r="CP108" s="34"/>
      <c r="CQ108" s="34"/>
      <c r="CR108" s="34"/>
      <c r="CS108" s="34"/>
      <c r="CT108" s="34"/>
      <c r="CU108" s="34"/>
      <c r="CV108" s="34"/>
      <c r="CW108" s="34"/>
      <c r="CX108" s="34"/>
      <c r="CY108" s="34"/>
      <c r="CZ108" s="34"/>
      <c r="DA108" s="34"/>
      <c r="DB108" s="34"/>
      <c r="DC108" s="34"/>
      <c r="DD108" s="34"/>
      <c r="DE108" s="34"/>
      <c r="DF108" s="34"/>
      <c r="DG108" s="34"/>
      <c r="DH108" s="34"/>
      <c r="DI108" s="34"/>
      <c r="DJ108" s="34"/>
      <c r="DK108" s="34"/>
      <c r="DL108" s="34"/>
      <c r="DM108" s="34"/>
      <c r="DN108" s="34"/>
      <c r="DO108" s="34"/>
      <c r="DP108" s="34"/>
      <c r="DQ108" s="34"/>
      <c r="DR108" s="34"/>
      <c r="DS108" s="34"/>
      <c r="DT108" s="34"/>
      <c r="DU108" s="34"/>
      <c r="DV108" s="34"/>
      <c r="DW108" s="34"/>
      <c r="DX108" s="34"/>
      <c r="DY108" s="34"/>
      <c r="DZ108" s="34"/>
    </row>
    <row r="109" spans="1:130" outlineLevel="1">
      <c r="A109" s="21">
        <f t="shared" si="3"/>
        <v>36</v>
      </c>
      <c r="B109" s="21" t="s">
        <v>9</v>
      </c>
      <c r="C109" s="135" t="s">
        <v>542</v>
      </c>
      <c r="D109" s="218"/>
      <c r="E109" s="218"/>
      <c r="F109" s="218"/>
      <c r="G109" s="546"/>
      <c r="H109" s="21" t="s">
        <v>9</v>
      </c>
      <c r="I109" s="135" t="s">
        <v>1519</v>
      </c>
      <c r="J109" s="136"/>
      <c r="K109" s="331" t="s">
        <v>1520</v>
      </c>
      <c r="L109" s="331" t="s">
        <v>1521</v>
      </c>
      <c r="M109" s="481" t="s">
        <v>1242</v>
      </c>
      <c r="N109" s="331" t="s">
        <v>1517</v>
      </c>
      <c r="O109" s="331" t="s">
        <v>1243</v>
      </c>
      <c r="P109" s="481" t="s">
        <v>1522</v>
      </c>
      <c r="Q109" s="331" t="s">
        <v>1523</v>
      </c>
      <c r="R109" s="331" t="s">
        <v>1524</v>
      </c>
      <c r="S109" s="481" t="s">
        <v>1525</v>
      </c>
      <c r="T109" s="34"/>
      <c r="U109" s="34"/>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34"/>
      <c r="AW109" s="34"/>
      <c r="AX109" s="34"/>
      <c r="AY109" s="34"/>
      <c r="AZ109" s="34"/>
      <c r="BA109" s="34"/>
      <c r="BB109" s="34"/>
      <c r="BC109" s="34"/>
      <c r="BD109" s="34"/>
      <c r="BE109" s="34"/>
      <c r="BF109" s="34"/>
      <c r="BG109" s="34"/>
      <c r="BH109" s="34"/>
      <c r="BI109" s="34"/>
      <c r="BJ109" s="34"/>
      <c r="BK109" s="34"/>
      <c r="BL109" s="34"/>
      <c r="BM109" s="34"/>
      <c r="BN109" s="34"/>
      <c r="BO109" s="34"/>
      <c r="BP109" s="34"/>
      <c r="BQ109" s="34"/>
      <c r="BR109" s="34"/>
      <c r="BS109" s="34"/>
      <c r="BT109" s="34"/>
      <c r="BU109" s="34"/>
      <c r="BV109" s="34"/>
      <c r="BW109" s="34"/>
      <c r="BX109" s="34"/>
      <c r="BY109" s="34"/>
      <c r="BZ109" s="34"/>
      <c r="CA109" s="34"/>
      <c r="CB109" s="34"/>
      <c r="CC109" s="34"/>
      <c r="CD109" s="34"/>
      <c r="CE109" s="34"/>
      <c r="CF109" s="34"/>
      <c r="CG109" s="34"/>
      <c r="CH109" s="34"/>
      <c r="CI109" s="34"/>
      <c r="CJ109" s="34"/>
      <c r="CK109" s="34"/>
      <c r="CL109" s="34"/>
      <c r="CM109" s="34"/>
      <c r="CN109" s="34"/>
      <c r="CO109" s="34"/>
      <c r="CP109" s="34"/>
      <c r="CQ109" s="34"/>
      <c r="CR109" s="34"/>
      <c r="CS109" s="34"/>
      <c r="CT109" s="34"/>
      <c r="CU109" s="34"/>
      <c r="CV109" s="34"/>
      <c r="CW109" s="34"/>
      <c r="CX109" s="34"/>
      <c r="CY109" s="34"/>
      <c r="CZ109" s="34"/>
      <c r="DA109" s="34"/>
      <c r="DB109" s="34"/>
      <c r="DC109" s="34"/>
      <c r="DD109" s="34"/>
      <c r="DE109" s="34"/>
      <c r="DF109" s="34"/>
      <c r="DG109" s="34"/>
      <c r="DH109" s="34"/>
      <c r="DI109" s="34"/>
      <c r="DJ109" s="34"/>
      <c r="DK109" s="34"/>
      <c r="DL109" s="34"/>
      <c r="DM109" s="34"/>
      <c r="DN109" s="34"/>
      <c r="DO109" s="34"/>
      <c r="DP109" s="34"/>
      <c r="DQ109" s="34"/>
      <c r="DR109" s="34"/>
      <c r="DS109" s="34"/>
      <c r="DT109" s="34"/>
      <c r="DU109" s="34"/>
      <c r="DV109" s="34"/>
      <c r="DW109" s="34"/>
      <c r="DX109" s="34"/>
      <c r="DY109" s="34"/>
      <c r="DZ109" s="34"/>
    </row>
    <row r="110" spans="1:130" outlineLevel="1">
      <c r="A110" s="21">
        <f t="shared" si="3"/>
        <v>36</v>
      </c>
      <c r="B110" s="21" t="s">
        <v>9</v>
      </c>
      <c r="C110" s="135" t="s">
        <v>542</v>
      </c>
      <c r="D110" s="218"/>
      <c r="E110" s="218"/>
      <c r="F110" s="218"/>
      <c r="G110" s="546" t="s">
        <v>1713</v>
      </c>
      <c r="H110" s="21" t="s">
        <v>11</v>
      </c>
      <c r="I110" s="135" t="s">
        <v>1761</v>
      </c>
      <c r="J110" s="134"/>
      <c r="K110" s="331" t="s">
        <v>1698</v>
      </c>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c r="AZ110" s="34"/>
      <c r="BA110" s="34"/>
      <c r="BB110" s="34"/>
      <c r="BC110" s="34"/>
      <c r="BD110" s="34"/>
      <c r="BE110" s="34"/>
      <c r="BF110" s="34"/>
      <c r="BG110" s="34"/>
      <c r="BH110" s="34"/>
      <c r="BI110" s="34"/>
      <c r="BJ110" s="34"/>
      <c r="BK110" s="34"/>
      <c r="BL110" s="34"/>
      <c r="BM110" s="34"/>
      <c r="BN110" s="34"/>
      <c r="BO110" s="34"/>
      <c r="BP110" s="34"/>
      <c r="BQ110" s="34"/>
      <c r="BR110" s="34"/>
      <c r="BS110" s="34"/>
      <c r="BT110" s="34"/>
      <c r="BU110" s="34"/>
      <c r="BV110" s="34"/>
      <c r="BW110" s="34"/>
      <c r="BX110" s="34"/>
      <c r="BY110" s="34"/>
      <c r="BZ110" s="34"/>
      <c r="CA110" s="34"/>
      <c r="CB110" s="34"/>
      <c r="CC110" s="34"/>
      <c r="CD110" s="34"/>
      <c r="CE110" s="34"/>
      <c r="CF110" s="34"/>
      <c r="CG110" s="34"/>
      <c r="CH110" s="34"/>
      <c r="CI110" s="34"/>
      <c r="CJ110" s="34"/>
      <c r="CK110" s="34"/>
      <c r="CL110" s="34"/>
      <c r="CM110" s="34"/>
      <c r="CN110" s="34"/>
      <c r="CO110" s="34"/>
      <c r="CP110" s="34"/>
      <c r="CQ110" s="34"/>
      <c r="CR110" s="34"/>
      <c r="CS110" s="34"/>
      <c r="CT110" s="34"/>
      <c r="CU110" s="34"/>
      <c r="CV110" s="34"/>
      <c r="CW110" s="34"/>
      <c r="CX110" s="34"/>
      <c r="CY110" s="34"/>
      <c r="CZ110" s="34"/>
      <c r="DA110" s="34"/>
      <c r="DB110" s="34"/>
      <c r="DC110" s="34"/>
      <c r="DD110" s="34"/>
      <c r="DE110" s="34"/>
      <c r="DF110" s="34"/>
      <c r="DG110" s="34"/>
      <c r="DH110" s="34"/>
      <c r="DI110" s="34"/>
      <c r="DJ110" s="34"/>
      <c r="DK110" s="34"/>
      <c r="DL110" s="34"/>
      <c r="DM110" s="34"/>
      <c r="DN110" s="34"/>
      <c r="DO110" s="34"/>
      <c r="DP110" s="34"/>
      <c r="DQ110" s="34"/>
      <c r="DR110" s="34"/>
      <c r="DS110" s="34"/>
      <c r="DT110" s="34"/>
      <c r="DU110" s="34"/>
      <c r="DV110" s="34"/>
      <c r="DW110" s="34"/>
      <c r="DX110" s="34"/>
      <c r="DY110" s="34"/>
      <c r="DZ110" s="34"/>
    </row>
    <row r="111" spans="1:130" outlineLevel="1">
      <c r="A111" s="21">
        <f t="shared" si="3"/>
        <v>36</v>
      </c>
      <c r="B111" s="21" t="s">
        <v>9</v>
      </c>
      <c r="C111" s="135" t="s">
        <v>542</v>
      </c>
      <c r="D111" s="218"/>
      <c r="E111" s="218"/>
      <c r="F111" s="218"/>
      <c r="G111" s="546"/>
      <c r="H111" s="21" t="s">
        <v>11</v>
      </c>
      <c r="I111" s="135" t="s">
        <v>201</v>
      </c>
      <c r="J111" s="134"/>
      <c r="K111" s="331"/>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c r="AY111" s="34"/>
      <c r="AZ111" s="34"/>
      <c r="BA111" s="34"/>
      <c r="BB111" s="34"/>
      <c r="BC111" s="34"/>
      <c r="BD111" s="34"/>
      <c r="BE111" s="34"/>
      <c r="BF111" s="34"/>
      <c r="BG111" s="34"/>
      <c r="BH111" s="34"/>
      <c r="BI111" s="34"/>
      <c r="BJ111" s="34"/>
      <c r="BK111" s="34"/>
      <c r="BL111" s="34"/>
      <c r="BM111" s="34"/>
      <c r="BN111" s="34"/>
      <c r="BO111" s="34"/>
      <c r="BP111" s="34"/>
      <c r="BQ111" s="34"/>
      <c r="BR111" s="34"/>
      <c r="BS111" s="34"/>
      <c r="BT111" s="34"/>
      <c r="BU111" s="34"/>
      <c r="BV111" s="34"/>
      <c r="BW111" s="34"/>
      <c r="BX111" s="34"/>
      <c r="BY111" s="34"/>
      <c r="BZ111" s="34"/>
      <c r="CA111" s="34"/>
      <c r="CB111" s="34"/>
      <c r="CC111" s="34"/>
      <c r="CD111" s="34"/>
      <c r="CE111" s="34"/>
      <c r="CF111" s="34"/>
      <c r="CG111" s="34"/>
      <c r="CH111" s="34"/>
      <c r="CI111" s="34"/>
      <c r="CJ111" s="34"/>
      <c r="CK111" s="34"/>
      <c r="CL111" s="34"/>
      <c r="CM111" s="34"/>
      <c r="CN111" s="34"/>
      <c r="CO111" s="34"/>
      <c r="CP111" s="34"/>
      <c r="CQ111" s="34"/>
      <c r="CR111" s="34"/>
      <c r="CS111" s="34"/>
      <c r="CT111" s="34"/>
      <c r="CU111" s="34"/>
      <c r="CV111" s="34"/>
      <c r="CW111" s="34"/>
      <c r="CX111" s="34"/>
      <c r="CY111" s="34"/>
      <c r="CZ111" s="34"/>
      <c r="DA111" s="34"/>
      <c r="DB111" s="34"/>
      <c r="DC111" s="34"/>
      <c r="DD111" s="34"/>
      <c r="DE111" s="34"/>
      <c r="DF111" s="34"/>
      <c r="DG111" s="34"/>
      <c r="DH111" s="34"/>
      <c r="DI111" s="34"/>
      <c r="DJ111" s="34"/>
      <c r="DK111" s="34"/>
      <c r="DL111" s="34"/>
      <c r="DM111" s="34"/>
      <c r="DN111" s="34"/>
      <c r="DO111" s="34"/>
      <c r="DP111" s="34"/>
      <c r="DQ111" s="34"/>
      <c r="DR111" s="34"/>
      <c r="DS111" s="34"/>
      <c r="DT111" s="34"/>
      <c r="DU111" s="34"/>
      <c r="DV111" s="34"/>
      <c r="DW111" s="34"/>
      <c r="DX111" s="34"/>
      <c r="DY111" s="34"/>
      <c r="DZ111" s="34"/>
    </row>
    <row r="112" spans="1:130" outlineLevel="1">
      <c r="A112" s="21">
        <f t="shared" si="3"/>
        <v>36</v>
      </c>
      <c r="B112" s="21" t="s">
        <v>9</v>
      </c>
      <c r="C112" s="135" t="s">
        <v>542</v>
      </c>
      <c r="D112" s="218"/>
      <c r="E112" s="218"/>
      <c r="F112" s="218"/>
      <c r="G112" s="546"/>
      <c r="H112" s="21" t="s">
        <v>9</v>
      </c>
      <c r="I112" s="135" t="s">
        <v>1646</v>
      </c>
      <c r="J112" s="134"/>
      <c r="K112" s="331"/>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c r="AZ112" s="34"/>
      <c r="BA112" s="34"/>
      <c r="BB112" s="34"/>
      <c r="BC112" s="34"/>
      <c r="BD112" s="34"/>
      <c r="BE112" s="34"/>
      <c r="BF112" s="34"/>
      <c r="BG112" s="34"/>
      <c r="BH112" s="34"/>
      <c r="BI112" s="34"/>
      <c r="BJ112" s="34"/>
      <c r="BK112" s="34"/>
      <c r="BL112" s="34"/>
      <c r="BM112" s="34"/>
      <c r="BN112" s="34"/>
      <c r="BO112" s="34"/>
      <c r="BP112" s="34"/>
      <c r="BQ112" s="34"/>
      <c r="BR112" s="34"/>
      <c r="BS112" s="34"/>
      <c r="BT112" s="34"/>
      <c r="BU112" s="34"/>
      <c r="BV112" s="34"/>
      <c r="BW112" s="34"/>
      <c r="BX112" s="34"/>
      <c r="BY112" s="34"/>
      <c r="BZ112" s="34"/>
      <c r="CA112" s="34"/>
      <c r="CB112" s="34"/>
      <c r="CC112" s="34"/>
      <c r="CD112" s="34"/>
      <c r="CE112" s="34"/>
      <c r="CF112" s="34"/>
      <c r="CG112" s="34"/>
      <c r="CH112" s="34"/>
      <c r="CI112" s="34"/>
      <c r="CJ112" s="34"/>
      <c r="CK112" s="34"/>
      <c r="CL112" s="34"/>
      <c r="CM112" s="34"/>
      <c r="CN112" s="34"/>
      <c r="CO112" s="34"/>
      <c r="CP112" s="34"/>
      <c r="CQ112" s="34"/>
      <c r="CR112" s="34"/>
      <c r="CS112" s="34"/>
      <c r="CT112" s="34"/>
      <c r="CU112" s="34"/>
      <c r="CV112" s="34"/>
      <c r="CW112" s="34"/>
      <c r="CX112" s="34"/>
      <c r="CY112" s="34"/>
      <c r="CZ112" s="34"/>
      <c r="DA112" s="34"/>
      <c r="DB112" s="34"/>
      <c r="DC112" s="34"/>
      <c r="DD112" s="34"/>
      <c r="DE112" s="34"/>
      <c r="DF112" s="34"/>
      <c r="DG112" s="34"/>
      <c r="DH112" s="34"/>
      <c r="DI112" s="34"/>
      <c r="DJ112" s="34"/>
      <c r="DK112" s="34"/>
      <c r="DL112" s="34"/>
      <c r="DM112" s="34"/>
      <c r="DN112" s="34"/>
      <c r="DO112" s="34"/>
      <c r="DP112" s="34"/>
      <c r="DQ112" s="34"/>
      <c r="DR112" s="34"/>
      <c r="DS112" s="34"/>
      <c r="DT112" s="34"/>
      <c r="DU112" s="34"/>
      <c r="DV112" s="34"/>
      <c r="DW112" s="34"/>
      <c r="DX112" s="34"/>
      <c r="DY112" s="34"/>
      <c r="DZ112" s="34"/>
    </row>
    <row r="113" spans="1:130" outlineLevel="1">
      <c r="A113" s="21">
        <f t="shared" si="3"/>
        <v>36</v>
      </c>
      <c r="B113" s="21" t="s">
        <v>9</v>
      </c>
      <c r="C113" s="135" t="s">
        <v>542</v>
      </c>
      <c r="D113" s="218"/>
      <c r="E113" s="218"/>
      <c r="F113" s="218"/>
      <c r="G113" s="546"/>
      <c r="H113" s="21" t="s">
        <v>0</v>
      </c>
      <c r="I113" s="135" t="s">
        <v>379</v>
      </c>
      <c r="J113" s="136"/>
      <c r="K113" s="136"/>
      <c r="L113" s="136"/>
      <c r="M113" s="136"/>
      <c r="N113" s="136"/>
      <c r="O113" s="136"/>
      <c r="P113" s="136"/>
      <c r="Q113" s="136"/>
      <c r="R113" s="136"/>
      <c r="S113" s="34"/>
      <c r="T113" s="34"/>
      <c r="U113" s="34"/>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34"/>
      <c r="AW113" s="34"/>
      <c r="AX113" s="34"/>
      <c r="AY113" s="34"/>
      <c r="AZ113" s="34"/>
      <c r="BA113" s="34"/>
      <c r="BB113" s="34"/>
      <c r="BC113" s="34"/>
      <c r="BD113" s="34"/>
      <c r="BE113" s="34"/>
      <c r="BF113" s="34"/>
      <c r="BG113" s="34"/>
      <c r="BH113" s="34"/>
      <c r="BI113" s="34"/>
      <c r="BJ113" s="34"/>
      <c r="BK113" s="34"/>
      <c r="BL113" s="34"/>
      <c r="BM113" s="34"/>
      <c r="BN113" s="34"/>
      <c r="BO113" s="34"/>
      <c r="BP113" s="34"/>
      <c r="BQ113" s="34"/>
      <c r="BR113" s="34"/>
      <c r="BS113" s="34"/>
      <c r="BT113" s="34"/>
      <c r="BU113" s="34"/>
      <c r="BV113" s="34"/>
      <c r="BW113" s="34"/>
      <c r="BX113" s="34"/>
      <c r="BY113" s="34"/>
      <c r="BZ113" s="34"/>
      <c r="CA113" s="34"/>
      <c r="CB113" s="34"/>
      <c r="CC113" s="34"/>
      <c r="CD113" s="34"/>
      <c r="CE113" s="34"/>
      <c r="CF113" s="34"/>
      <c r="CG113" s="34"/>
      <c r="CH113" s="34"/>
      <c r="CI113" s="34"/>
      <c r="CJ113" s="34"/>
      <c r="CK113" s="34"/>
      <c r="CL113" s="34"/>
      <c r="CM113" s="34"/>
      <c r="CN113" s="34"/>
      <c r="CO113" s="34"/>
      <c r="CP113" s="34"/>
      <c r="CQ113" s="34"/>
      <c r="CR113" s="34"/>
      <c r="CS113" s="34"/>
      <c r="CT113" s="34"/>
      <c r="CU113" s="34"/>
      <c r="CV113" s="34"/>
      <c r="CW113" s="34"/>
      <c r="CX113" s="34"/>
      <c r="CY113" s="34"/>
      <c r="CZ113" s="34"/>
      <c r="DA113" s="34"/>
      <c r="DB113" s="34"/>
      <c r="DC113" s="34"/>
      <c r="DD113" s="34"/>
      <c r="DE113" s="34"/>
      <c r="DF113" s="34"/>
      <c r="DG113" s="34"/>
      <c r="DH113" s="34"/>
      <c r="DI113" s="34"/>
      <c r="DJ113" s="34"/>
      <c r="DK113" s="34"/>
      <c r="DL113" s="34"/>
      <c r="DM113" s="34"/>
      <c r="DN113" s="34"/>
      <c r="DO113" s="34"/>
      <c r="DP113" s="34"/>
      <c r="DQ113" s="34"/>
      <c r="DR113" s="34"/>
      <c r="DS113" s="34"/>
      <c r="DT113" s="34"/>
      <c r="DU113" s="34"/>
      <c r="DV113" s="34"/>
      <c r="DW113" s="34"/>
      <c r="DX113" s="34"/>
      <c r="DY113" s="34"/>
      <c r="DZ113" s="34"/>
    </row>
    <row r="114" spans="1:130" outlineLevel="1">
      <c r="A114" s="21">
        <f t="shared" si="3"/>
        <v>36</v>
      </c>
      <c r="B114" s="21" t="s">
        <v>9</v>
      </c>
      <c r="C114" s="135" t="s">
        <v>542</v>
      </c>
      <c r="D114" s="218"/>
      <c r="E114" s="218"/>
      <c r="F114" s="218"/>
      <c r="G114" s="546"/>
      <c r="H114" s="21" t="s">
        <v>0</v>
      </c>
      <c r="I114" s="135" t="s">
        <v>1565</v>
      </c>
      <c r="J114" s="136"/>
      <c r="K114" s="331" t="s">
        <v>850</v>
      </c>
      <c r="L114" s="331" t="s">
        <v>387</v>
      </c>
      <c r="M114" s="331" t="s">
        <v>1037</v>
      </c>
      <c r="N114" s="331" t="s">
        <v>385</v>
      </c>
      <c r="O114" s="331" t="s">
        <v>617</v>
      </c>
      <c r="P114" s="331" t="s">
        <v>410</v>
      </c>
      <c r="Q114" s="218" t="s">
        <v>1100</v>
      </c>
      <c r="R114" s="34"/>
      <c r="S114" s="34"/>
      <c r="T114" s="34"/>
      <c r="U114" s="34"/>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34"/>
      <c r="AW114" s="34"/>
      <c r="AX114" s="34"/>
      <c r="AY114" s="34"/>
      <c r="AZ114" s="34"/>
      <c r="BA114" s="34"/>
      <c r="BB114" s="34"/>
      <c r="BC114" s="34"/>
      <c r="BD114" s="34"/>
      <c r="BE114" s="34"/>
      <c r="BF114" s="34"/>
      <c r="BG114" s="34"/>
      <c r="BH114" s="34"/>
      <c r="BI114" s="34"/>
      <c r="BJ114" s="34"/>
      <c r="BK114" s="34"/>
      <c r="BL114" s="34"/>
      <c r="BM114" s="34"/>
      <c r="BN114" s="34"/>
      <c r="BO114" s="34"/>
      <c r="BP114" s="34"/>
      <c r="BQ114" s="34"/>
      <c r="BR114" s="34"/>
      <c r="BS114" s="34"/>
      <c r="BT114" s="34"/>
      <c r="BU114" s="34"/>
      <c r="BV114" s="34"/>
      <c r="BW114" s="34"/>
      <c r="BX114" s="34"/>
      <c r="BY114" s="34"/>
      <c r="BZ114" s="34"/>
      <c r="CA114" s="34"/>
      <c r="CB114" s="34"/>
      <c r="CC114" s="34"/>
      <c r="CD114" s="34"/>
      <c r="CE114" s="34"/>
      <c r="CF114" s="34"/>
      <c r="CG114" s="34"/>
      <c r="CH114" s="34"/>
      <c r="CI114" s="34"/>
      <c r="CJ114" s="34"/>
      <c r="CK114" s="34"/>
      <c r="CL114" s="34"/>
      <c r="CM114" s="34"/>
      <c r="CN114" s="34"/>
      <c r="CO114" s="34"/>
      <c r="CP114" s="34"/>
      <c r="CQ114" s="34"/>
      <c r="CR114" s="34"/>
      <c r="CS114" s="34"/>
      <c r="CT114" s="34"/>
      <c r="CU114" s="34"/>
      <c r="CV114" s="34"/>
      <c r="CW114" s="34"/>
      <c r="CX114" s="34"/>
      <c r="CY114" s="34"/>
      <c r="CZ114" s="34"/>
      <c r="DA114" s="34"/>
      <c r="DB114" s="34"/>
      <c r="DC114" s="34"/>
      <c r="DD114" s="34"/>
      <c r="DE114" s="34"/>
      <c r="DF114" s="34"/>
      <c r="DG114" s="34"/>
      <c r="DH114" s="34"/>
      <c r="DI114" s="34"/>
      <c r="DJ114" s="34"/>
      <c r="DK114" s="34"/>
      <c r="DL114" s="34"/>
      <c r="DM114" s="34"/>
      <c r="DN114" s="34"/>
      <c r="DO114" s="34"/>
      <c r="DP114" s="34"/>
      <c r="DQ114" s="34"/>
      <c r="DR114" s="34"/>
      <c r="DS114" s="34"/>
      <c r="DT114" s="34"/>
      <c r="DU114" s="34"/>
      <c r="DV114" s="34"/>
      <c r="DW114" s="34"/>
      <c r="DX114" s="34"/>
      <c r="DY114" s="34"/>
      <c r="DZ114" s="34"/>
    </row>
    <row r="115" spans="1:130" outlineLevel="1">
      <c r="A115" s="21">
        <f t="shared" si="3"/>
        <v>36</v>
      </c>
      <c r="B115" s="21" t="s">
        <v>9</v>
      </c>
      <c r="C115" s="135" t="s">
        <v>542</v>
      </c>
      <c r="D115" s="218"/>
      <c r="E115" s="218"/>
      <c r="F115" s="218"/>
      <c r="G115" s="546"/>
      <c r="H115" s="21" t="s">
        <v>9</v>
      </c>
      <c r="I115" s="135" t="s">
        <v>379</v>
      </c>
      <c r="J115" s="136"/>
      <c r="K115" s="331"/>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34"/>
      <c r="AW115" s="34"/>
      <c r="AX115" s="34"/>
      <c r="AY115" s="34"/>
      <c r="AZ115" s="34"/>
      <c r="BA115" s="34"/>
      <c r="BB115" s="34"/>
      <c r="BC115" s="34"/>
      <c r="BD115" s="34"/>
      <c r="BE115" s="34"/>
      <c r="BF115" s="34"/>
      <c r="BG115" s="34"/>
      <c r="BH115" s="34"/>
      <c r="BI115" s="34"/>
      <c r="BJ115" s="34"/>
      <c r="BK115" s="34"/>
      <c r="BL115" s="34"/>
      <c r="BM115" s="34"/>
      <c r="BN115" s="34"/>
      <c r="BO115" s="34"/>
      <c r="BP115" s="34"/>
      <c r="BQ115" s="34"/>
      <c r="BR115" s="34"/>
      <c r="BS115" s="34"/>
      <c r="BT115" s="34"/>
      <c r="BU115" s="34"/>
      <c r="BV115" s="34"/>
      <c r="BW115" s="34"/>
      <c r="BX115" s="34"/>
      <c r="BY115" s="34"/>
      <c r="BZ115" s="34"/>
      <c r="CA115" s="34"/>
      <c r="CB115" s="34"/>
      <c r="CC115" s="34"/>
      <c r="CD115" s="34"/>
      <c r="CE115" s="34"/>
      <c r="CF115" s="34"/>
      <c r="CG115" s="34"/>
      <c r="CH115" s="34"/>
      <c r="CI115" s="34"/>
      <c r="CJ115" s="34"/>
      <c r="CK115" s="34"/>
      <c r="CL115" s="34"/>
      <c r="CM115" s="34"/>
      <c r="CN115" s="34"/>
      <c r="CO115" s="34"/>
      <c r="CP115" s="34"/>
      <c r="CQ115" s="34"/>
      <c r="CR115" s="34"/>
      <c r="CS115" s="34"/>
      <c r="CT115" s="34"/>
      <c r="CU115" s="34"/>
      <c r="CV115" s="34"/>
      <c r="CW115" s="34"/>
      <c r="CX115" s="34"/>
      <c r="CY115" s="34"/>
      <c r="CZ115" s="34"/>
      <c r="DA115" s="34"/>
      <c r="DB115" s="34"/>
      <c r="DC115" s="34"/>
      <c r="DD115" s="34"/>
      <c r="DE115" s="34"/>
      <c r="DF115" s="34"/>
      <c r="DG115" s="34"/>
      <c r="DH115" s="34"/>
      <c r="DI115" s="34"/>
      <c r="DJ115" s="34"/>
      <c r="DK115" s="34"/>
      <c r="DL115" s="34"/>
      <c r="DM115" s="34"/>
      <c r="DN115" s="34"/>
      <c r="DO115" s="34"/>
      <c r="DP115" s="34"/>
      <c r="DQ115" s="34"/>
      <c r="DR115" s="34"/>
      <c r="DS115" s="34"/>
      <c r="DT115" s="34"/>
      <c r="DU115" s="34"/>
      <c r="DV115" s="34"/>
      <c r="DW115" s="34"/>
      <c r="DX115" s="34"/>
      <c r="DY115" s="34"/>
      <c r="DZ115" s="34"/>
    </row>
    <row r="116" spans="1:130" outlineLevel="1">
      <c r="A116" s="21">
        <f t="shared" si="3"/>
        <v>36</v>
      </c>
      <c r="B116" s="21" t="s">
        <v>9</v>
      </c>
      <c r="C116" s="135" t="s">
        <v>542</v>
      </c>
      <c r="D116" s="218"/>
      <c r="E116" s="218"/>
      <c r="F116" s="218"/>
      <c r="G116" s="546" t="s">
        <v>1658</v>
      </c>
      <c r="H116" s="21" t="s">
        <v>9</v>
      </c>
      <c r="I116" s="135" t="s">
        <v>409</v>
      </c>
      <c r="J116" s="136"/>
      <c r="K116" s="331" t="s">
        <v>850</v>
      </c>
      <c r="L116" s="331" t="s">
        <v>387</v>
      </c>
      <c r="M116" s="331" t="s">
        <v>1037</v>
      </c>
      <c r="N116" s="331" t="s">
        <v>385</v>
      </c>
      <c r="O116" s="331" t="s">
        <v>617</v>
      </c>
      <c r="P116" s="331" t="s">
        <v>410</v>
      </c>
      <c r="Q116" s="218" t="s">
        <v>1100</v>
      </c>
      <c r="R116" s="34"/>
      <c r="S116" s="34"/>
      <c r="T116" s="34"/>
      <c r="U116" s="34"/>
      <c r="V116" s="34"/>
      <c r="W116" s="34"/>
      <c r="X116" s="34"/>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34"/>
      <c r="AW116" s="34"/>
      <c r="AX116" s="34"/>
      <c r="AY116" s="34"/>
      <c r="AZ116" s="34"/>
      <c r="BA116" s="34"/>
      <c r="BB116" s="34"/>
      <c r="BC116" s="34"/>
      <c r="BD116" s="34"/>
      <c r="BE116" s="34"/>
      <c r="BF116" s="34"/>
      <c r="BG116" s="34"/>
      <c r="BH116" s="34"/>
      <c r="BI116" s="34"/>
      <c r="BJ116" s="34"/>
      <c r="BK116" s="34"/>
      <c r="BL116" s="34"/>
      <c r="BM116" s="34"/>
      <c r="BN116" s="34"/>
      <c r="BO116" s="34"/>
      <c r="BP116" s="34"/>
      <c r="BQ116" s="34"/>
      <c r="BR116" s="34"/>
      <c r="BS116" s="34"/>
      <c r="BT116" s="34"/>
      <c r="BU116" s="34"/>
      <c r="BV116" s="34"/>
      <c r="BW116" s="34"/>
      <c r="BX116" s="34"/>
      <c r="BY116" s="34"/>
      <c r="BZ116" s="34"/>
      <c r="CA116" s="34"/>
      <c r="CB116" s="34"/>
      <c r="CC116" s="34"/>
      <c r="CD116" s="34"/>
      <c r="CE116" s="34"/>
      <c r="CF116" s="34"/>
      <c r="CG116" s="34"/>
      <c r="CH116" s="34"/>
      <c r="CI116" s="34"/>
      <c r="CJ116" s="34"/>
      <c r="CK116" s="34"/>
      <c r="CL116" s="34"/>
      <c r="CM116" s="34"/>
      <c r="CN116" s="34"/>
      <c r="CO116" s="34"/>
      <c r="CP116" s="34"/>
      <c r="CQ116" s="34"/>
      <c r="CR116" s="34"/>
      <c r="CS116" s="34"/>
      <c r="CT116" s="34"/>
      <c r="CU116" s="34"/>
      <c r="CV116" s="34"/>
      <c r="CW116" s="34"/>
      <c r="CX116" s="34"/>
      <c r="CY116" s="34"/>
      <c r="CZ116" s="34"/>
      <c r="DA116" s="34"/>
      <c r="DB116" s="34"/>
      <c r="DC116" s="34"/>
      <c r="DD116" s="34"/>
      <c r="DE116" s="34"/>
      <c r="DF116" s="34"/>
      <c r="DG116" s="34"/>
      <c r="DH116" s="34"/>
      <c r="DI116" s="34"/>
      <c r="DJ116" s="34"/>
      <c r="DK116" s="34"/>
      <c r="DL116" s="34"/>
      <c r="DM116" s="34"/>
      <c r="DN116" s="34"/>
      <c r="DO116" s="34"/>
      <c r="DP116" s="34"/>
      <c r="DQ116" s="34"/>
      <c r="DR116" s="34"/>
      <c r="DS116" s="34"/>
      <c r="DT116" s="34"/>
      <c r="DU116" s="34"/>
      <c r="DV116" s="34"/>
      <c r="DW116" s="34"/>
      <c r="DX116" s="34"/>
      <c r="DY116" s="34"/>
      <c r="DZ116" s="34"/>
    </row>
    <row r="117" spans="1:130" outlineLevel="1">
      <c r="A117" s="21" t="str">
        <f t="shared" si="3"/>
        <v>blank</v>
      </c>
      <c r="B117" s="21"/>
      <c r="C117" s="135"/>
      <c r="D117" s="218"/>
      <c r="E117" s="218"/>
      <c r="F117" s="218"/>
      <c r="G117" s="546" t="s">
        <v>1659</v>
      </c>
      <c r="H117" s="21"/>
      <c r="I117" s="135"/>
      <c r="J117" s="136"/>
      <c r="K117" s="331"/>
      <c r="L117" s="331"/>
      <c r="M117" s="331"/>
      <c r="N117" s="331"/>
      <c r="O117" s="331"/>
      <c r="P117" s="331"/>
      <c r="Q117" s="218"/>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34"/>
      <c r="AW117" s="34"/>
      <c r="AX117" s="34"/>
      <c r="AY117" s="34"/>
      <c r="AZ117" s="34"/>
      <c r="BA117" s="34"/>
      <c r="BB117" s="34"/>
      <c r="BC117" s="34"/>
      <c r="BD117" s="34"/>
      <c r="BE117" s="34"/>
      <c r="BF117" s="34"/>
      <c r="BG117" s="34"/>
      <c r="BH117" s="34"/>
      <c r="BI117" s="34"/>
      <c r="BJ117" s="34"/>
      <c r="BK117" s="34"/>
      <c r="BL117" s="34"/>
      <c r="BM117" s="34"/>
      <c r="BN117" s="34"/>
      <c r="BO117" s="34"/>
      <c r="BP117" s="34"/>
      <c r="BQ117" s="34"/>
      <c r="BR117" s="34"/>
      <c r="BS117" s="34"/>
      <c r="BT117" s="34"/>
      <c r="BU117" s="34"/>
      <c r="BV117" s="34"/>
      <c r="BW117" s="34"/>
      <c r="BX117" s="34"/>
      <c r="BY117" s="34"/>
      <c r="BZ117" s="34"/>
      <c r="CA117" s="34"/>
      <c r="CB117" s="34"/>
      <c r="CC117" s="34"/>
      <c r="CD117" s="34"/>
      <c r="CE117" s="34"/>
      <c r="CF117" s="34"/>
      <c r="CG117" s="34"/>
      <c r="CH117" s="34"/>
      <c r="CI117" s="34"/>
      <c r="CJ117" s="34"/>
      <c r="CK117" s="34"/>
      <c r="CL117" s="34"/>
      <c r="CM117" s="34"/>
      <c r="CN117" s="34"/>
      <c r="CO117" s="34"/>
      <c r="CP117" s="34"/>
      <c r="CQ117" s="34"/>
      <c r="CR117" s="34"/>
      <c r="CS117" s="34"/>
      <c r="CT117" s="34"/>
      <c r="CU117" s="34"/>
      <c r="CV117" s="34"/>
      <c r="CW117" s="34"/>
      <c r="CX117" s="34"/>
      <c r="CY117" s="34"/>
      <c r="CZ117" s="34"/>
      <c r="DA117" s="34"/>
      <c r="DB117" s="34"/>
      <c r="DC117" s="34"/>
      <c r="DD117" s="34"/>
      <c r="DE117" s="34"/>
      <c r="DF117" s="34"/>
      <c r="DG117" s="34"/>
      <c r="DH117" s="34"/>
      <c r="DI117" s="34"/>
      <c r="DJ117" s="34"/>
      <c r="DK117" s="34"/>
      <c r="DL117" s="34"/>
      <c r="DM117" s="34"/>
      <c r="DN117" s="34"/>
      <c r="DO117" s="34"/>
      <c r="DP117" s="34"/>
      <c r="DQ117" s="34"/>
      <c r="DR117" s="34"/>
      <c r="DS117" s="34"/>
      <c r="DT117" s="34"/>
      <c r="DU117" s="34"/>
      <c r="DV117" s="34"/>
      <c r="DW117" s="34"/>
      <c r="DX117" s="34"/>
      <c r="DY117" s="34"/>
      <c r="DZ117" s="34"/>
    </row>
    <row r="118" spans="1:130" outlineLevel="1">
      <c r="A118" s="21" t="str">
        <f t="shared" si="3"/>
        <v>blank</v>
      </c>
      <c r="B118" s="21"/>
      <c r="C118" s="135"/>
      <c r="D118" s="218"/>
      <c r="E118" s="218"/>
      <c r="F118" s="218"/>
      <c r="G118" s="546" t="s">
        <v>1660</v>
      </c>
      <c r="H118" s="21"/>
      <c r="I118" s="135"/>
      <c r="J118" s="136"/>
      <c r="K118" s="331"/>
      <c r="L118" s="331"/>
      <c r="M118" s="331"/>
      <c r="N118" s="331"/>
      <c r="O118" s="331"/>
      <c r="P118" s="331"/>
      <c r="Q118" s="218"/>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34"/>
      <c r="AW118" s="34"/>
      <c r="AX118" s="34"/>
      <c r="AY118" s="34"/>
      <c r="AZ118" s="34"/>
      <c r="BA118" s="34"/>
      <c r="BB118" s="34"/>
      <c r="BC118" s="34"/>
      <c r="BD118" s="34"/>
      <c r="BE118" s="34"/>
      <c r="BF118" s="34"/>
      <c r="BG118" s="34"/>
      <c r="BH118" s="34"/>
      <c r="BI118" s="34"/>
      <c r="BJ118" s="34"/>
      <c r="BK118" s="34"/>
      <c r="BL118" s="34"/>
      <c r="BM118" s="34"/>
      <c r="BN118" s="34"/>
      <c r="BO118" s="34"/>
      <c r="BP118" s="34"/>
      <c r="BQ118" s="34"/>
      <c r="BR118" s="34"/>
      <c r="BS118" s="34"/>
      <c r="BT118" s="34"/>
      <c r="BU118" s="34"/>
      <c r="BV118" s="34"/>
      <c r="BW118" s="34"/>
      <c r="BX118" s="34"/>
      <c r="BY118" s="34"/>
      <c r="BZ118" s="34"/>
      <c r="CA118" s="34"/>
      <c r="CB118" s="34"/>
      <c r="CC118" s="34"/>
      <c r="CD118" s="34"/>
      <c r="CE118" s="34"/>
      <c r="CF118" s="34"/>
      <c r="CG118" s="34"/>
      <c r="CH118" s="34"/>
      <c r="CI118" s="34"/>
      <c r="CJ118" s="34"/>
      <c r="CK118" s="34"/>
      <c r="CL118" s="34"/>
      <c r="CM118" s="34"/>
      <c r="CN118" s="34"/>
      <c r="CO118" s="34"/>
      <c r="CP118" s="34"/>
      <c r="CQ118" s="34"/>
      <c r="CR118" s="34"/>
      <c r="CS118" s="34"/>
      <c r="CT118" s="34"/>
      <c r="CU118" s="34"/>
      <c r="CV118" s="34"/>
      <c r="CW118" s="34"/>
      <c r="CX118" s="34"/>
      <c r="CY118" s="34"/>
      <c r="CZ118" s="34"/>
      <c r="DA118" s="34"/>
      <c r="DB118" s="34"/>
      <c r="DC118" s="34"/>
      <c r="DD118" s="34"/>
      <c r="DE118" s="34"/>
      <c r="DF118" s="34"/>
      <c r="DG118" s="34"/>
      <c r="DH118" s="34"/>
      <c r="DI118" s="34"/>
      <c r="DJ118" s="34"/>
      <c r="DK118" s="34"/>
      <c r="DL118" s="34"/>
      <c r="DM118" s="34"/>
      <c r="DN118" s="34"/>
      <c r="DO118" s="34"/>
      <c r="DP118" s="34"/>
      <c r="DQ118" s="34"/>
      <c r="DR118" s="34"/>
      <c r="DS118" s="34"/>
      <c r="DT118" s="34"/>
      <c r="DU118" s="34"/>
      <c r="DV118" s="34"/>
      <c r="DW118" s="34"/>
      <c r="DX118" s="34"/>
      <c r="DY118" s="34"/>
      <c r="DZ118" s="34"/>
    </row>
    <row r="119" spans="1:130" outlineLevel="1">
      <c r="A119" s="21">
        <f t="shared" si="3"/>
        <v>36</v>
      </c>
      <c r="B119" s="21" t="s">
        <v>9</v>
      </c>
      <c r="C119" s="135" t="s">
        <v>542</v>
      </c>
      <c r="D119" s="218"/>
      <c r="E119" s="218"/>
      <c r="F119" s="218"/>
      <c r="G119" s="546"/>
      <c r="H119" s="21" t="s">
        <v>9</v>
      </c>
      <c r="I119" s="135" t="s">
        <v>1627</v>
      </c>
      <c r="J119" s="136"/>
      <c r="K119" s="331" t="s">
        <v>1100</v>
      </c>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34"/>
      <c r="AW119" s="34"/>
      <c r="AX119" s="34"/>
      <c r="AY119" s="34"/>
      <c r="AZ119" s="34"/>
      <c r="BA119" s="34"/>
      <c r="BB119" s="34"/>
      <c r="BC119" s="34"/>
      <c r="BD119" s="34"/>
      <c r="BE119" s="34"/>
      <c r="BF119" s="34"/>
      <c r="BG119" s="34"/>
      <c r="BH119" s="34"/>
      <c r="BI119" s="34"/>
      <c r="BJ119" s="34"/>
      <c r="BK119" s="34"/>
      <c r="BL119" s="34"/>
      <c r="BM119" s="34"/>
      <c r="BN119" s="34"/>
      <c r="BO119" s="34"/>
      <c r="BP119" s="34"/>
      <c r="BQ119" s="34"/>
      <c r="BR119" s="34"/>
      <c r="BS119" s="34"/>
      <c r="BT119" s="34"/>
      <c r="BU119" s="34"/>
      <c r="BV119" s="34"/>
      <c r="BW119" s="34"/>
      <c r="BX119" s="34"/>
      <c r="BY119" s="34"/>
      <c r="BZ119" s="34"/>
      <c r="CA119" s="34"/>
      <c r="CB119" s="34"/>
      <c r="CC119" s="34"/>
      <c r="CD119" s="34"/>
      <c r="CE119" s="34"/>
      <c r="CF119" s="34"/>
      <c r="CG119" s="34"/>
      <c r="CH119" s="34"/>
      <c r="CI119" s="34"/>
      <c r="CJ119" s="34"/>
      <c r="CK119" s="34"/>
      <c r="CL119" s="34"/>
      <c r="CM119" s="34"/>
      <c r="CN119" s="34"/>
      <c r="CO119" s="34"/>
      <c r="CP119" s="34"/>
      <c r="CQ119" s="34"/>
      <c r="CR119" s="34"/>
      <c r="CS119" s="34"/>
      <c r="CT119" s="34"/>
      <c r="CU119" s="34"/>
      <c r="CV119" s="34"/>
      <c r="CW119" s="34"/>
      <c r="CX119" s="34"/>
      <c r="CY119" s="34"/>
      <c r="CZ119" s="34"/>
      <c r="DA119" s="34"/>
      <c r="DB119" s="34"/>
      <c r="DC119" s="34"/>
      <c r="DD119" s="34"/>
      <c r="DE119" s="34"/>
      <c r="DF119" s="34"/>
      <c r="DG119" s="34"/>
      <c r="DH119" s="34"/>
      <c r="DI119" s="34"/>
      <c r="DJ119" s="34"/>
      <c r="DK119" s="34"/>
      <c r="DL119" s="34"/>
      <c r="DM119" s="34"/>
      <c r="DN119" s="34"/>
      <c r="DO119" s="34"/>
      <c r="DP119" s="34"/>
      <c r="DQ119" s="34"/>
      <c r="DR119" s="34"/>
      <c r="DS119" s="34"/>
      <c r="DT119" s="34"/>
      <c r="DU119" s="34"/>
      <c r="DV119" s="34"/>
      <c r="DW119" s="34"/>
      <c r="DX119" s="34"/>
      <c r="DY119" s="34"/>
      <c r="DZ119" s="34"/>
    </row>
    <row r="120" spans="1:130" outlineLevel="1">
      <c r="A120" s="21">
        <f t="shared" si="3"/>
        <v>36</v>
      </c>
      <c r="B120" s="21" t="s">
        <v>9</v>
      </c>
      <c r="C120" s="135" t="s">
        <v>542</v>
      </c>
      <c r="D120" s="218"/>
      <c r="E120" s="218"/>
      <c r="F120" s="218"/>
      <c r="G120" s="546"/>
      <c r="H120" s="21" t="s">
        <v>9</v>
      </c>
      <c r="I120" s="135" t="s">
        <v>1628</v>
      </c>
      <c r="J120" s="136"/>
      <c r="K120" s="331" t="s">
        <v>1100</v>
      </c>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c r="AU120" s="34"/>
      <c r="AV120" s="34"/>
      <c r="AW120" s="34"/>
      <c r="AX120" s="34"/>
      <c r="AY120" s="34"/>
      <c r="AZ120" s="34"/>
      <c r="BA120" s="34"/>
      <c r="BB120" s="34"/>
      <c r="BC120" s="34"/>
      <c r="BD120" s="34"/>
      <c r="BE120" s="34"/>
      <c r="BF120" s="34"/>
      <c r="BG120" s="34"/>
      <c r="BH120" s="34"/>
      <c r="BI120" s="34"/>
      <c r="BJ120" s="34"/>
      <c r="BK120" s="34"/>
      <c r="BL120" s="34"/>
      <c r="BM120" s="34"/>
      <c r="BN120" s="34"/>
      <c r="BO120" s="34"/>
      <c r="BP120" s="34"/>
      <c r="BQ120" s="34"/>
      <c r="BR120" s="34"/>
      <c r="BS120" s="34"/>
      <c r="BT120" s="34"/>
      <c r="BU120" s="34"/>
      <c r="BV120" s="34"/>
      <c r="BW120" s="34"/>
      <c r="BX120" s="34"/>
      <c r="BY120" s="34"/>
      <c r="BZ120" s="34"/>
      <c r="CA120" s="34"/>
      <c r="CB120" s="34"/>
      <c r="CC120" s="34"/>
      <c r="CD120" s="34"/>
      <c r="CE120" s="34"/>
      <c r="CF120" s="34"/>
      <c r="CG120" s="34"/>
      <c r="CH120" s="34"/>
      <c r="CI120" s="34"/>
      <c r="CJ120" s="34"/>
      <c r="CK120" s="34"/>
      <c r="CL120" s="34"/>
      <c r="CM120" s="34"/>
      <c r="CN120" s="34"/>
      <c r="CO120" s="34"/>
      <c r="CP120" s="34"/>
      <c r="CQ120" s="34"/>
      <c r="CR120" s="34"/>
      <c r="CS120" s="34"/>
      <c r="CT120" s="34"/>
      <c r="CU120" s="34"/>
      <c r="CV120" s="34"/>
      <c r="CW120" s="34"/>
      <c r="CX120" s="34"/>
      <c r="CY120" s="34"/>
      <c r="CZ120" s="34"/>
      <c r="DA120" s="34"/>
      <c r="DB120" s="34"/>
      <c r="DC120" s="34"/>
      <c r="DD120" s="34"/>
      <c r="DE120" s="34"/>
      <c r="DF120" s="34"/>
      <c r="DG120" s="34"/>
      <c r="DH120" s="34"/>
      <c r="DI120" s="34"/>
      <c r="DJ120" s="34"/>
      <c r="DK120" s="34"/>
      <c r="DL120" s="34"/>
      <c r="DM120" s="34"/>
      <c r="DN120" s="34"/>
      <c r="DO120" s="34"/>
      <c r="DP120" s="34"/>
      <c r="DQ120" s="34"/>
      <c r="DR120" s="34"/>
      <c r="DS120" s="34"/>
      <c r="DT120" s="34"/>
      <c r="DU120" s="34"/>
      <c r="DV120" s="34"/>
      <c r="DW120" s="34"/>
      <c r="DX120" s="34"/>
      <c r="DY120" s="34"/>
      <c r="DZ120" s="34"/>
    </row>
    <row r="121" spans="1:130" outlineLevel="1">
      <c r="A121" s="21">
        <f t="shared" si="3"/>
        <v>36</v>
      </c>
      <c r="B121" s="21" t="s">
        <v>9</v>
      </c>
      <c r="C121" s="135" t="s">
        <v>542</v>
      </c>
      <c r="D121" s="218"/>
      <c r="E121" s="218"/>
      <c r="F121" s="218"/>
      <c r="G121" s="546"/>
      <c r="H121" s="21" t="s">
        <v>9</v>
      </c>
      <c r="I121" s="135" t="s">
        <v>1699</v>
      </c>
      <c r="J121" s="136"/>
      <c r="K121" s="331" t="s">
        <v>1698</v>
      </c>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c r="AU121" s="34"/>
      <c r="AV121" s="34"/>
      <c r="AW121" s="34"/>
      <c r="AX121" s="34"/>
      <c r="AY121" s="34"/>
      <c r="AZ121" s="34"/>
      <c r="BA121" s="34"/>
      <c r="BB121" s="34"/>
      <c r="BC121" s="34"/>
      <c r="BD121" s="34"/>
      <c r="BE121" s="34"/>
      <c r="BF121" s="34"/>
      <c r="BG121" s="34"/>
      <c r="BH121" s="34"/>
      <c r="BI121" s="34"/>
      <c r="BJ121" s="34"/>
      <c r="BK121" s="34"/>
      <c r="BL121" s="34"/>
      <c r="BM121" s="34"/>
      <c r="BN121" s="34"/>
      <c r="BO121" s="34"/>
      <c r="BP121" s="34"/>
      <c r="BQ121" s="34"/>
      <c r="BR121" s="34"/>
      <c r="BS121" s="34"/>
      <c r="BT121" s="34"/>
      <c r="BU121" s="34"/>
      <c r="BV121" s="34"/>
      <c r="BW121" s="34"/>
      <c r="BX121" s="34"/>
      <c r="BY121" s="34"/>
      <c r="BZ121" s="34"/>
      <c r="CA121" s="34"/>
      <c r="CB121" s="34"/>
      <c r="CC121" s="34"/>
      <c r="CD121" s="34"/>
      <c r="CE121" s="34"/>
      <c r="CF121" s="34"/>
      <c r="CG121" s="34"/>
      <c r="CH121" s="34"/>
      <c r="CI121" s="34"/>
      <c r="CJ121" s="34"/>
      <c r="CK121" s="34"/>
      <c r="CL121" s="34"/>
      <c r="CM121" s="34"/>
      <c r="CN121" s="34"/>
      <c r="CO121" s="34"/>
      <c r="CP121" s="34"/>
      <c r="CQ121" s="34"/>
      <c r="CR121" s="34"/>
      <c r="CS121" s="34"/>
      <c r="CT121" s="34"/>
      <c r="CU121" s="34"/>
      <c r="CV121" s="34"/>
      <c r="CW121" s="34"/>
      <c r="CX121" s="34"/>
      <c r="CY121" s="34"/>
      <c r="CZ121" s="34"/>
      <c r="DA121" s="34"/>
      <c r="DB121" s="34"/>
      <c r="DC121" s="34"/>
      <c r="DD121" s="34"/>
      <c r="DE121" s="34"/>
      <c r="DF121" s="34"/>
      <c r="DG121" s="34"/>
      <c r="DH121" s="34"/>
      <c r="DI121" s="34"/>
      <c r="DJ121" s="34"/>
      <c r="DK121" s="34"/>
      <c r="DL121" s="34"/>
      <c r="DM121" s="34"/>
      <c r="DN121" s="34"/>
      <c r="DO121" s="34"/>
      <c r="DP121" s="34"/>
      <c r="DQ121" s="34"/>
      <c r="DR121" s="34"/>
      <c r="DS121" s="34"/>
      <c r="DT121" s="34"/>
      <c r="DU121" s="34"/>
      <c r="DV121" s="34"/>
      <c r="DW121" s="34"/>
      <c r="DX121" s="34"/>
      <c r="DY121" s="34"/>
      <c r="DZ121" s="34"/>
    </row>
    <row r="122" spans="1:130" outlineLevel="1">
      <c r="A122" s="21">
        <f t="shared" si="3"/>
        <v>36</v>
      </c>
      <c r="B122" s="21" t="s">
        <v>9</v>
      </c>
      <c r="C122" s="135" t="s">
        <v>542</v>
      </c>
      <c r="D122" s="218"/>
      <c r="E122" s="218"/>
      <c r="F122" s="218"/>
      <c r="G122" s="546"/>
      <c r="H122" s="21" t="s">
        <v>9</v>
      </c>
      <c r="I122" s="135" t="s">
        <v>1762</v>
      </c>
      <c r="J122" s="136"/>
      <c r="K122" s="331" t="s">
        <v>1698</v>
      </c>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c r="AU122" s="34"/>
      <c r="AV122" s="34"/>
      <c r="AW122" s="34"/>
      <c r="AX122" s="34"/>
      <c r="AY122" s="34"/>
      <c r="AZ122" s="34"/>
      <c r="BA122" s="34"/>
      <c r="BB122" s="34"/>
      <c r="BC122" s="34"/>
      <c r="BD122" s="34"/>
      <c r="BE122" s="34"/>
      <c r="BF122" s="34"/>
      <c r="BG122" s="34"/>
      <c r="BH122" s="34"/>
      <c r="BI122" s="34"/>
      <c r="BJ122" s="34"/>
      <c r="BK122" s="34"/>
      <c r="BL122" s="34"/>
      <c r="BM122" s="34"/>
      <c r="BN122" s="34"/>
      <c r="BO122" s="34"/>
      <c r="BP122" s="34"/>
      <c r="BQ122" s="34"/>
      <c r="BR122" s="34"/>
      <c r="BS122" s="34"/>
      <c r="BT122" s="34"/>
      <c r="BU122" s="34"/>
      <c r="BV122" s="34"/>
      <c r="BW122" s="34"/>
      <c r="BX122" s="34"/>
      <c r="BY122" s="34"/>
      <c r="BZ122" s="34"/>
      <c r="CA122" s="34"/>
      <c r="CB122" s="34"/>
      <c r="CC122" s="34"/>
      <c r="CD122" s="34"/>
      <c r="CE122" s="34"/>
      <c r="CF122" s="34"/>
      <c r="CG122" s="34"/>
      <c r="CH122" s="34"/>
      <c r="CI122" s="34"/>
      <c r="CJ122" s="34"/>
      <c r="CK122" s="34"/>
      <c r="CL122" s="34"/>
      <c r="CM122" s="34"/>
      <c r="CN122" s="34"/>
      <c r="CO122" s="34"/>
      <c r="CP122" s="34"/>
      <c r="CQ122" s="34"/>
      <c r="CR122" s="34"/>
      <c r="CS122" s="34"/>
      <c r="CT122" s="34"/>
      <c r="CU122" s="34"/>
      <c r="CV122" s="34"/>
      <c r="CW122" s="34"/>
      <c r="CX122" s="34"/>
      <c r="CY122" s="34"/>
      <c r="CZ122" s="34"/>
      <c r="DA122" s="34"/>
      <c r="DB122" s="34"/>
      <c r="DC122" s="34"/>
      <c r="DD122" s="34"/>
      <c r="DE122" s="34"/>
      <c r="DF122" s="34"/>
      <c r="DG122" s="34"/>
      <c r="DH122" s="34"/>
      <c r="DI122" s="34"/>
      <c r="DJ122" s="34"/>
      <c r="DK122" s="34"/>
      <c r="DL122" s="34"/>
      <c r="DM122" s="34"/>
      <c r="DN122" s="34"/>
      <c r="DO122" s="34"/>
      <c r="DP122" s="34"/>
      <c r="DQ122" s="34"/>
      <c r="DR122" s="34"/>
      <c r="DS122" s="34"/>
      <c r="DT122" s="34"/>
      <c r="DU122" s="34"/>
      <c r="DV122" s="34"/>
      <c r="DW122" s="34"/>
      <c r="DX122" s="34"/>
      <c r="DY122" s="34"/>
      <c r="DZ122" s="34"/>
    </row>
    <row r="123" spans="1:130" outlineLevel="1">
      <c r="A123" s="21">
        <f t="shared" si="3"/>
        <v>36</v>
      </c>
      <c r="B123" s="21" t="s">
        <v>9</v>
      </c>
      <c r="C123" s="135" t="s">
        <v>542</v>
      </c>
      <c r="D123" s="218"/>
      <c r="E123" s="218"/>
      <c r="F123" s="218"/>
      <c r="G123" s="546"/>
      <c r="H123" s="21" t="s">
        <v>9</v>
      </c>
      <c r="I123" s="135" t="s">
        <v>1258</v>
      </c>
      <c r="J123" s="136"/>
      <c r="K123" s="331"/>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c r="AU123" s="34"/>
      <c r="AV123" s="34"/>
      <c r="AW123" s="34"/>
      <c r="AX123" s="34"/>
      <c r="AY123" s="34"/>
      <c r="AZ123" s="34"/>
      <c r="BA123" s="34"/>
      <c r="BB123" s="34"/>
      <c r="BC123" s="34"/>
      <c r="BD123" s="34"/>
      <c r="BE123" s="34"/>
      <c r="BF123" s="34"/>
      <c r="BG123" s="34"/>
      <c r="BH123" s="34"/>
      <c r="BI123" s="34"/>
      <c r="BJ123" s="34"/>
      <c r="BK123" s="34"/>
      <c r="BL123" s="34"/>
      <c r="BM123" s="34"/>
      <c r="BN123" s="34"/>
      <c r="BO123" s="34"/>
      <c r="BP123" s="34"/>
      <c r="BQ123" s="34"/>
      <c r="BR123" s="34"/>
      <c r="BS123" s="34"/>
      <c r="BT123" s="34"/>
      <c r="BU123" s="34"/>
      <c r="BV123" s="34"/>
      <c r="BW123" s="34"/>
      <c r="BX123" s="34"/>
      <c r="BY123" s="34"/>
      <c r="BZ123" s="34"/>
      <c r="CA123" s="34"/>
      <c r="CB123" s="34"/>
      <c r="CC123" s="34"/>
      <c r="CD123" s="34"/>
      <c r="CE123" s="34"/>
      <c r="CF123" s="34"/>
      <c r="CG123" s="34"/>
      <c r="CH123" s="34"/>
      <c r="CI123" s="34"/>
      <c r="CJ123" s="34"/>
      <c r="CK123" s="34"/>
      <c r="CL123" s="34"/>
      <c r="CM123" s="34"/>
      <c r="CN123" s="34"/>
      <c r="CO123" s="34"/>
      <c r="CP123" s="34"/>
      <c r="CQ123" s="34"/>
      <c r="CR123" s="34"/>
      <c r="CS123" s="34"/>
      <c r="CT123" s="34"/>
      <c r="CU123" s="34"/>
      <c r="CV123" s="34"/>
      <c r="CW123" s="34"/>
      <c r="CX123" s="34"/>
      <c r="CY123" s="34"/>
      <c r="CZ123" s="34"/>
      <c r="DA123" s="34"/>
      <c r="DB123" s="34"/>
      <c r="DC123" s="34"/>
      <c r="DD123" s="34"/>
      <c r="DE123" s="34"/>
      <c r="DF123" s="34"/>
      <c r="DG123" s="34"/>
      <c r="DH123" s="34"/>
      <c r="DI123" s="34"/>
      <c r="DJ123" s="34"/>
      <c r="DK123" s="34"/>
      <c r="DL123" s="34"/>
      <c r="DM123" s="34"/>
      <c r="DN123" s="34"/>
      <c r="DO123" s="34"/>
      <c r="DP123" s="34"/>
      <c r="DQ123" s="34"/>
      <c r="DR123" s="34"/>
      <c r="DS123" s="34"/>
      <c r="DT123" s="34"/>
      <c r="DU123" s="34"/>
      <c r="DV123" s="34"/>
      <c r="DW123" s="34"/>
      <c r="DX123" s="34"/>
      <c r="DY123" s="34"/>
      <c r="DZ123" s="34"/>
    </row>
    <row r="124" spans="1:130">
      <c r="A124" s="21">
        <f t="shared" si="3"/>
        <v>36</v>
      </c>
      <c r="B124" s="21" t="s">
        <v>9</v>
      </c>
      <c r="C124" s="135" t="s">
        <v>542</v>
      </c>
      <c r="D124" s="218"/>
      <c r="E124" s="218"/>
      <c r="F124" s="218"/>
      <c r="G124" s="546"/>
      <c r="H124" s="133" t="s">
        <v>18</v>
      </c>
      <c r="I124" s="337" t="s">
        <v>1221</v>
      </c>
      <c r="J124" s="134"/>
      <c r="K124" s="330"/>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c r="AU124" s="34"/>
      <c r="AV124" s="34"/>
      <c r="AW124" s="34"/>
      <c r="AX124" s="34"/>
      <c r="AY124" s="34"/>
      <c r="AZ124" s="34"/>
      <c r="BA124" s="34"/>
      <c r="BB124" s="34"/>
      <c r="BC124" s="34"/>
      <c r="BD124" s="34"/>
      <c r="BE124" s="34"/>
      <c r="BF124" s="34"/>
      <c r="BG124" s="34"/>
      <c r="BH124" s="34"/>
      <c r="BI124" s="34"/>
      <c r="BJ124" s="34"/>
      <c r="BK124" s="34"/>
      <c r="BL124" s="34"/>
      <c r="BM124" s="34"/>
      <c r="BN124" s="34"/>
      <c r="BO124" s="34"/>
      <c r="BP124" s="34"/>
      <c r="BQ124" s="34"/>
      <c r="BR124" s="34"/>
      <c r="BS124" s="34"/>
      <c r="BT124" s="34"/>
      <c r="BU124" s="34"/>
      <c r="BV124" s="34"/>
      <c r="BW124" s="34"/>
      <c r="BX124" s="34"/>
      <c r="BY124" s="34"/>
      <c r="BZ124" s="34"/>
      <c r="CA124" s="34"/>
      <c r="CB124" s="34"/>
      <c r="CC124" s="34"/>
      <c r="CD124" s="34"/>
      <c r="CE124" s="34"/>
      <c r="CF124" s="34"/>
      <c r="CG124" s="34"/>
      <c r="CH124" s="34"/>
      <c r="CI124" s="34"/>
      <c r="CJ124" s="34"/>
      <c r="CK124" s="34"/>
      <c r="CL124" s="34"/>
      <c r="CM124" s="34"/>
      <c r="CN124" s="34"/>
      <c r="CO124" s="34"/>
      <c r="CP124" s="34"/>
      <c r="CQ124" s="34"/>
      <c r="CR124" s="34"/>
      <c r="CS124" s="34"/>
      <c r="CT124" s="34"/>
      <c r="CU124" s="34"/>
      <c r="CV124" s="34"/>
      <c r="CW124" s="34"/>
      <c r="CX124" s="34"/>
      <c r="CY124" s="34"/>
      <c r="CZ124" s="34"/>
      <c r="DA124" s="34"/>
      <c r="DB124" s="34"/>
      <c r="DC124" s="34"/>
      <c r="DD124" s="34"/>
      <c r="DE124" s="34"/>
      <c r="DF124" s="34"/>
      <c r="DG124" s="34"/>
      <c r="DH124" s="34"/>
      <c r="DI124" s="34"/>
      <c r="DJ124" s="34"/>
      <c r="DK124" s="34"/>
      <c r="DL124" s="34"/>
      <c r="DM124" s="34"/>
      <c r="DN124" s="34"/>
      <c r="DO124" s="34"/>
      <c r="DP124" s="34"/>
      <c r="DQ124" s="34"/>
      <c r="DR124" s="34"/>
      <c r="DS124" s="34"/>
      <c r="DT124" s="34"/>
      <c r="DU124" s="34"/>
      <c r="DV124" s="34"/>
      <c r="DW124" s="34"/>
      <c r="DX124" s="34"/>
      <c r="DY124" s="34"/>
      <c r="DZ124" s="34"/>
    </row>
    <row r="125" spans="1:130" outlineLevel="1">
      <c r="A125" s="21">
        <f t="shared" si="3"/>
        <v>36</v>
      </c>
      <c r="B125" s="21" t="s">
        <v>9</v>
      </c>
      <c r="C125" s="135" t="s">
        <v>542</v>
      </c>
      <c r="D125" s="218"/>
      <c r="E125" s="218"/>
      <c r="F125" s="218"/>
      <c r="G125" s="546"/>
      <c r="H125" s="21" t="s">
        <v>10</v>
      </c>
      <c r="I125" s="135" t="s">
        <v>1648</v>
      </c>
      <c r="J125" s="134"/>
      <c r="K125" s="331"/>
      <c r="L125" s="331"/>
      <c r="M125" s="331"/>
      <c r="N125" s="331"/>
      <c r="O125" s="331"/>
      <c r="P125" s="331"/>
      <c r="Q125" s="331"/>
      <c r="R125" s="331"/>
      <c r="S125" s="331"/>
      <c r="T125" s="34"/>
      <c r="U125" s="34"/>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c r="AU125" s="34"/>
      <c r="AV125" s="34"/>
      <c r="AW125" s="34"/>
      <c r="AX125" s="34"/>
      <c r="AY125" s="34"/>
      <c r="AZ125" s="34"/>
      <c r="BA125" s="34"/>
      <c r="BB125" s="34"/>
      <c r="BC125" s="34"/>
      <c r="BD125" s="34"/>
      <c r="BE125" s="34"/>
      <c r="BF125" s="34"/>
      <c r="BG125" s="34"/>
      <c r="BH125" s="34"/>
      <c r="BI125" s="34"/>
      <c r="BJ125" s="34"/>
      <c r="BK125" s="34"/>
      <c r="BL125" s="34"/>
      <c r="BM125" s="34"/>
      <c r="BN125" s="34"/>
      <c r="BO125" s="34"/>
      <c r="BP125" s="34"/>
      <c r="BQ125" s="34"/>
      <c r="BR125" s="34"/>
      <c r="BS125" s="34"/>
      <c r="BT125" s="34"/>
      <c r="BU125" s="34"/>
      <c r="BV125" s="34"/>
      <c r="BW125" s="34"/>
      <c r="BX125" s="34"/>
      <c r="BY125" s="34"/>
      <c r="BZ125" s="34"/>
      <c r="CA125" s="34"/>
      <c r="CB125" s="34"/>
      <c r="CC125" s="34"/>
      <c r="CD125" s="34"/>
      <c r="CE125" s="34"/>
      <c r="CF125" s="34"/>
      <c r="CG125" s="34"/>
      <c r="CH125" s="34"/>
      <c r="CI125" s="34"/>
      <c r="CJ125" s="34"/>
      <c r="CK125" s="34"/>
      <c r="CL125" s="34"/>
      <c r="CM125" s="34"/>
      <c r="CN125" s="34"/>
      <c r="CO125" s="34"/>
      <c r="CP125" s="34"/>
      <c r="CQ125" s="34"/>
      <c r="CR125" s="34"/>
      <c r="CS125" s="34"/>
      <c r="CT125" s="34"/>
      <c r="CU125" s="34"/>
      <c r="CV125" s="34"/>
      <c r="CW125" s="34"/>
      <c r="CX125" s="34"/>
      <c r="CY125" s="34"/>
      <c r="CZ125" s="34"/>
      <c r="DA125" s="34"/>
      <c r="DB125" s="34"/>
      <c r="DC125" s="34"/>
      <c r="DD125" s="34"/>
      <c r="DE125" s="34"/>
      <c r="DF125" s="34"/>
      <c r="DG125" s="34"/>
      <c r="DH125" s="34"/>
      <c r="DI125" s="34"/>
      <c r="DJ125" s="34"/>
      <c r="DK125" s="34"/>
      <c r="DL125" s="34"/>
      <c r="DM125" s="34"/>
      <c r="DN125" s="34"/>
      <c r="DO125" s="34"/>
      <c r="DP125" s="34"/>
      <c r="DQ125" s="34"/>
      <c r="DR125" s="34"/>
      <c r="DS125" s="34"/>
      <c r="DT125" s="34"/>
      <c r="DU125" s="34"/>
      <c r="DV125" s="34"/>
      <c r="DW125" s="34"/>
      <c r="DX125" s="34"/>
      <c r="DY125" s="34"/>
      <c r="DZ125" s="34"/>
    </row>
    <row r="126" spans="1:130" outlineLevel="1">
      <c r="A126" s="21">
        <f t="shared" si="3"/>
        <v>36</v>
      </c>
      <c r="B126" s="21" t="s">
        <v>9</v>
      </c>
      <c r="C126" s="135" t="s">
        <v>542</v>
      </c>
      <c r="D126" s="218"/>
      <c r="E126" s="218"/>
      <c r="F126" s="218"/>
      <c r="G126" s="546"/>
      <c r="H126" s="21" t="s">
        <v>10</v>
      </c>
      <c r="I126" s="135" t="s">
        <v>1649</v>
      </c>
      <c r="J126" s="134"/>
      <c r="K126" s="331"/>
      <c r="L126" s="331"/>
      <c r="M126" s="331"/>
      <c r="N126" s="331"/>
      <c r="O126" s="331"/>
      <c r="P126" s="331"/>
      <c r="Q126" s="331"/>
      <c r="R126" s="331"/>
      <c r="S126" s="331"/>
      <c r="T126" s="34"/>
      <c r="U126" s="34"/>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c r="AU126" s="34"/>
      <c r="AV126" s="34"/>
      <c r="AW126" s="34"/>
      <c r="AX126" s="34"/>
      <c r="AY126" s="34"/>
      <c r="AZ126" s="34"/>
      <c r="BA126" s="34"/>
      <c r="BB126" s="34"/>
      <c r="BC126" s="34"/>
      <c r="BD126" s="34"/>
      <c r="BE126" s="34"/>
      <c r="BF126" s="34"/>
      <c r="BG126" s="34"/>
      <c r="BH126" s="34"/>
      <c r="BI126" s="34"/>
      <c r="BJ126" s="34"/>
      <c r="BK126" s="34"/>
      <c r="BL126" s="34"/>
      <c r="BM126" s="34"/>
      <c r="BN126" s="34"/>
      <c r="BO126" s="34"/>
      <c r="BP126" s="34"/>
      <c r="BQ126" s="34"/>
      <c r="BR126" s="34"/>
      <c r="BS126" s="34"/>
      <c r="BT126" s="34"/>
      <c r="BU126" s="34"/>
      <c r="BV126" s="34"/>
      <c r="BW126" s="34"/>
      <c r="BX126" s="34"/>
      <c r="BY126" s="34"/>
      <c r="BZ126" s="34"/>
      <c r="CA126" s="34"/>
      <c r="CB126" s="34"/>
      <c r="CC126" s="34"/>
      <c r="CD126" s="34"/>
      <c r="CE126" s="34"/>
      <c r="CF126" s="34"/>
      <c r="CG126" s="34"/>
      <c r="CH126" s="34"/>
      <c r="CI126" s="34"/>
      <c r="CJ126" s="34"/>
      <c r="CK126" s="34"/>
      <c r="CL126" s="34"/>
      <c r="CM126" s="34"/>
      <c r="CN126" s="34"/>
      <c r="CO126" s="34"/>
      <c r="CP126" s="34"/>
      <c r="CQ126" s="34"/>
      <c r="CR126" s="34"/>
      <c r="CS126" s="34"/>
      <c r="CT126" s="34"/>
      <c r="CU126" s="34"/>
      <c r="CV126" s="34"/>
      <c r="CW126" s="34"/>
      <c r="CX126" s="34"/>
      <c r="CY126" s="34"/>
      <c r="CZ126" s="34"/>
      <c r="DA126" s="34"/>
      <c r="DB126" s="34"/>
      <c r="DC126" s="34"/>
      <c r="DD126" s="34"/>
      <c r="DE126" s="34"/>
      <c r="DF126" s="34"/>
      <c r="DG126" s="34"/>
      <c r="DH126" s="34"/>
      <c r="DI126" s="34"/>
      <c r="DJ126" s="34"/>
      <c r="DK126" s="34"/>
      <c r="DL126" s="34"/>
      <c r="DM126" s="34"/>
      <c r="DN126" s="34"/>
      <c r="DO126" s="34"/>
      <c r="DP126" s="34"/>
      <c r="DQ126" s="34"/>
      <c r="DR126" s="34"/>
      <c r="DS126" s="34"/>
      <c r="DT126" s="34"/>
      <c r="DU126" s="34"/>
      <c r="DV126" s="34"/>
      <c r="DW126" s="34"/>
      <c r="DX126" s="34"/>
      <c r="DY126" s="34"/>
      <c r="DZ126" s="34"/>
    </row>
    <row r="127" spans="1:130" outlineLevel="1">
      <c r="A127" s="21">
        <f t="shared" si="3"/>
        <v>36</v>
      </c>
      <c r="B127" s="21" t="s">
        <v>9</v>
      </c>
      <c r="C127" s="135" t="s">
        <v>542</v>
      </c>
      <c r="D127" s="218"/>
      <c r="E127" s="218"/>
      <c r="F127" s="218"/>
      <c r="G127" s="546"/>
      <c r="H127" s="21" t="s">
        <v>10</v>
      </c>
      <c r="I127" s="135" t="s">
        <v>17</v>
      </c>
      <c r="J127" s="134"/>
      <c r="K127" s="331"/>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c r="AU127" s="34"/>
      <c r="AV127" s="34"/>
      <c r="AW127" s="34"/>
      <c r="AX127" s="34"/>
      <c r="AY127" s="34"/>
      <c r="AZ127" s="34"/>
      <c r="BA127" s="34"/>
      <c r="BB127" s="34"/>
      <c r="BC127" s="34"/>
      <c r="BD127" s="34"/>
      <c r="BE127" s="34"/>
      <c r="BF127" s="34"/>
      <c r="BG127" s="34"/>
      <c r="BH127" s="34"/>
      <c r="BI127" s="34"/>
      <c r="BJ127" s="34"/>
      <c r="BK127" s="34"/>
      <c r="BL127" s="34"/>
      <c r="BM127" s="34"/>
      <c r="BN127" s="34"/>
      <c r="BO127" s="34"/>
      <c r="BP127" s="34"/>
      <c r="BQ127" s="34"/>
      <c r="BR127" s="34"/>
      <c r="BS127" s="34"/>
      <c r="BT127" s="34"/>
      <c r="BU127" s="34"/>
      <c r="BV127" s="34"/>
      <c r="BW127" s="34"/>
      <c r="BX127" s="34"/>
      <c r="BY127" s="34"/>
      <c r="BZ127" s="34"/>
      <c r="CA127" s="34"/>
      <c r="CB127" s="34"/>
      <c r="CC127" s="34"/>
      <c r="CD127" s="34"/>
      <c r="CE127" s="34"/>
      <c r="CF127" s="34"/>
      <c r="CG127" s="34"/>
      <c r="CH127" s="34"/>
      <c r="CI127" s="34"/>
      <c r="CJ127" s="34"/>
      <c r="CK127" s="34"/>
      <c r="CL127" s="34"/>
      <c r="CM127" s="34"/>
      <c r="CN127" s="34"/>
      <c r="CO127" s="34"/>
      <c r="CP127" s="34"/>
      <c r="CQ127" s="34"/>
      <c r="CR127" s="34"/>
      <c r="CS127" s="34"/>
      <c r="CT127" s="34"/>
      <c r="CU127" s="34"/>
      <c r="CV127" s="34"/>
      <c r="CW127" s="34"/>
      <c r="CX127" s="34"/>
      <c r="CY127" s="34"/>
      <c r="CZ127" s="34"/>
      <c r="DA127" s="34"/>
      <c r="DB127" s="34"/>
      <c r="DC127" s="34"/>
      <c r="DD127" s="34"/>
      <c r="DE127" s="34"/>
      <c r="DF127" s="34"/>
      <c r="DG127" s="34"/>
      <c r="DH127" s="34"/>
      <c r="DI127" s="34"/>
      <c r="DJ127" s="34"/>
      <c r="DK127" s="34"/>
      <c r="DL127" s="34"/>
      <c r="DM127" s="34"/>
      <c r="DN127" s="34"/>
      <c r="DO127" s="34"/>
      <c r="DP127" s="34"/>
      <c r="DQ127" s="34"/>
      <c r="DR127" s="34"/>
      <c r="DS127" s="34"/>
      <c r="DT127" s="34"/>
      <c r="DU127" s="34"/>
      <c r="DV127" s="34"/>
      <c r="DW127" s="34"/>
      <c r="DX127" s="34"/>
      <c r="DY127" s="34"/>
      <c r="DZ127" s="34"/>
    </row>
    <row r="128" spans="1:130" outlineLevel="1">
      <c r="A128" s="21">
        <f t="shared" si="3"/>
        <v>36</v>
      </c>
      <c r="B128" s="21" t="s">
        <v>9</v>
      </c>
      <c r="C128" s="135" t="s">
        <v>542</v>
      </c>
      <c r="D128" s="218"/>
      <c r="E128" s="218"/>
      <c r="F128" s="218"/>
      <c r="G128" s="546"/>
      <c r="H128" s="21" t="s">
        <v>10</v>
      </c>
      <c r="I128" s="135" t="s">
        <v>16</v>
      </c>
      <c r="J128" s="134"/>
      <c r="K128" s="331"/>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c r="AU128" s="34"/>
      <c r="AV128" s="34"/>
      <c r="AW128" s="34"/>
      <c r="AX128" s="34"/>
      <c r="AY128" s="34"/>
      <c r="AZ128" s="34"/>
      <c r="BA128" s="34"/>
      <c r="BB128" s="34"/>
      <c r="BC128" s="34"/>
      <c r="BD128" s="34"/>
      <c r="BE128" s="34"/>
      <c r="BF128" s="34"/>
      <c r="BG128" s="34"/>
      <c r="BH128" s="34"/>
      <c r="BI128" s="34"/>
      <c r="BJ128" s="34"/>
      <c r="BK128" s="34"/>
      <c r="BL128" s="34"/>
      <c r="BM128" s="34"/>
      <c r="BN128" s="34"/>
      <c r="BO128" s="34"/>
      <c r="BP128" s="34"/>
      <c r="BQ128" s="34"/>
      <c r="BR128" s="34"/>
      <c r="BS128" s="34"/>
      <c r="BT128" s="34"/>
      <c r="BU128" s="34"/>
      <c r="BV128" s="34"/>
      <c r="BW128" s="34"/>
      <c r="BX128" s="34"/>
      <c r="BY128" s="34"/>
      <c r="BZ128" s="34"/>
      <c r="CA128" s="34"/>
      <c r="CB128" s="34"/>
      <c r="CC128" s="34"/>
      <c r="CD128" s="34"/>
      <c r="CE128" s="34"/>
      <c r="CF128" s="34"/>
      <c r="CG128" s="34"/>
      <c r="CH128" s="34"/>
      <c r="CI128" s="34"/>
      <c r="CJ128" s="34"/>
      <c r="CK128" s="34"/>
      <c r="CL128" s="34"/>
      <c r="CM128" s="34"/>
      <c r="CN128" s="34"/>
      <c r="CO128" s="34"/>
      <c r="CP128" s="34"/>
      <c r="CQ128" s="34"/>
      <c r="CR128" s="34"/>
      <c r="CS128" s="34"/>
      <c r="CT128" s="34"/>
      <c r="CU128" s="34"/>
      <c r="CV128" s="34"/>
      <c r="CW128" s="34"/>
      <c r="CX128" s="34"/>
      <c r="CY128" s="34"/>
      <c r="CZ128" s="34"/>
      <c r="DA128" s="34"/>
      <c r="DB128" s="34"/>
      <c r="DC128" s="34"/>
      <c r="DD128" s="34"/>
      <c r="DE128" s="34"/>
      <c r="DF128" s="34"/>
      <c r="DG128" s="34"/>
      <c r="DH128" s="34"/>
      <c r="DI128" s="34"/>
      <c r="DJ128" s="34"/>
      <c r="DK128" s="34"/>
      <c r="DL128" s="34"/>
      <c r="DM128" s="34"/>
      <c r="DN128" s="34"/>
      <c r="DO128" s="34"/>
      <c r="DP128" s="34"/>
      <c r="DQ128" s="34"/>
      <c r="DR128" s="34"/>
      <c r="DS128" s="34"/>
      <c r="DT128" s="34"/>
      <c r="DU128" s="34"/>
      <c r="DV128" s="34"/>
      <c r="DW128" s="34"/>
      <c r="DX128" s="34"/>
      <c r="DY128" s="34"/>
      <c r="DZ128" s="34"/>
    </row>
    <row r="129" spans="1:130" outlineLevel="1">
      <c r="A129" s="21">
        <f t="shared" si="3"/>
        <v>36</v>
      </c>
      <c r="B129" s="21" t="s">
        <v>9</v>
      </c>
      <c r="C129" s="135" t="s">
        <v>542</v>
      </c>
      <c r="D129" s="218"/>
      <c r="E129" s="218"/>
      <c r="F129" s="218"/>
      <c r="G129" s="546"/>
      <c r="H129" s="21" t="s">
        <v>10</v>
      </c>
      <c r="I129" s="135" t="s">
        <v>1319</v>
      </c>
      <c r="J129" s="134"/>
      <c r="K129" s="331" t="s">
        <v>1208</v>
      </c>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c r="AU129" s="34"/>
      <c r="AV129" s="34"/>
      <c r="AW129" s="34"/>
      <c r="AX129" s="34"/>
      <c r="AY129" s="34"/>
      <c r="AZ129" s="34"/>
      <c r="BA129" s="34"/>
      <c r="BB129" s="34"/>
      <c r="BC129" s="34"/>
      <c r="BD129" s="34"/>
      <c r="BE129" s="34"/>
      <c r="BF129" s="34"/>
      <c r="BG129" s="34"/>
      <c r="BH129" s="34"/>
      <c r="BI129" s="34"/>
      <c r="BJ129" s="34"/>
      <c r="BK129" s="34"/>
      <c r="BL129" s="34"/>
      <c r="BM129" s="34"/>
      <c r="BN129" s="34"/>
      <c r="BO129" s="34"/>
      <c r="BP129" s="34"/>
      <c r="BQ129" s="34"/>
      <c r="BR129" s="34"/>
      <c r="BS129" s="34"/>
      <c r="BT129" s="34"/>
      <c r="BU129" s="34"/>
      <c r="BV129" s="34"/>
      <c r="BW129" s="34"/>
      <c r="BX129" s="34"/>
      <c r="BY129" s="34"/>
      <c r="BZ129" s="34"/>
      <c r="CA129" s="34"/>
      <c r="CB129" s="34"/>
      <c r="CC129" s="34"/>
      <c r="CD129" s="34"/>
      <c r="CE129" s="34"/>
      <c r="CF129" s="34"/>
      <c r="CG129" s="34"/>
      <c r="CH129" s="34"/>
      <c r="CI129" s="34"/>
      <c r="CJ129" s="34"/>
      <c r="CK129" s="34"/>
      <c r="CL129" s="34"/>
      <c r="CM129" s="34"/>
      <c r="CN129" s="34"/>
      <c r="CO129" s="34"/>
      <c r="CP129" s="34"/>
      <c r="CQ129" s="34"/>
      <c r="CR129" s="34"/>
      <c r="CS129" s="34"/>
      <c r="CT129" s="34"/>
      <c r="CU129" s="34"/>
      <c r="CV129" s="34"/>
      <c r="CW129" s="34"/>
      <c r="CX129" s="34"/>
      <c r="CY129" s="34"/>
      <c r="CZ129" s="34"/>
      <c r="DA129" s="34"/>
      <c r="DB129" s="34"/>
      <c r="DC129" s="34"/>
      <c r="DD129" s="34"/>
      <c r="DE129" s="34"/>
      <c r="DF129" s="34"/>
      <c r="DG129" s="34"/>
      <c r="DH129" s="34"/>
      <c r="DI129" s="34"/>
      <c r="DJ129" s="34"/>
      <c r="DK129" s="34"/>
      <c r="DL129" s="34"/>
      <c r="DM129" s="34"/>
      <c r="DN129" s="34"/>
      <c r="DO129" s="34"/>
      <c r="DP129" s="34"/>
      <c r="DQ129" s="34"/>
      <c r="DR129" s="34"/>
      <c r="DS129" s="34"/>
      <c r="DT129" s="34"/>
      <c r="DU129" s="34"/>
      <c r="DV129" s="34"/>
      <c r="DW129" s="34"/>
      <c r="DX129" s="34"/>
      <c r="DY129" s="34"/>
      <c r="DZ129" s="34"/>
    </row>
    <row r="130" spans="1:130" outlineLevel="1">
      <c r="A130" s="21">
        <f t="shared" si="3"/>
        <v>36</v>
      </c>
      <c r="B130" s="21" t="s">
        <v>9</v>
      </c>
      <c r="C130" s="135" t="s">
        <v>542</v>
      </c>
      <c r="D130" s="218"/>
      <c r="E130" s="218"/>
      <c r="F130" s="218"/>
      <c r="G130" s="546"/>
      <c r="H130" s="21" t="s">
        <v>10</v>
      </c>
      <c r="I130" s="135" t="s">
        <v>1334</v>
      </c>
      <c r="J130" s="134"/>
      <c r="K130" s="331" t="s">
        <v>1208</v>
      </c>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c r="AU130" s="34"/>
      <c r="AV130" s="34"/>
      <c r="AW130" s="34"/>
      <c r="AX130" s="34"/>
      <c r="AY130" s="34"/>
      <c r="AZ130" s="34"/>
      <c r="BA130" s="34"/>
      <c r="BB130" s="34"/>
      <c r="BC130" s="34"/>
      <c r="BD130" s="34"/>
      <c r="BE130" s="34"/>
      <c r="BF130" s="34"/>
      <c r="BG130" s="34"/>
      <c r="BH130" s="34"/>
      <c r="BI130" s="34"/>
      <c r="BJ130" s="34"/>
      <c r="BK130" s="34"/>
      <c r="BL130" s="34"/>
      <c r="BM130" s="34"/>
      <c r="BN130" s="34"/>
      <c r="BO130" s="34"/>
      <c r="BP130" s="34"/>
      <c r="BQ130" s="34"/>
      <c r="BR130" s="34"/>
      <c r="BS130" s="34"/>
      <c r="BT130" s="34"/>
      <c r="BU130" s="34"/>
      <c r="BV130" s="34"/>
      <c r="BW130" s="34"/>
      <c r="BX130" s="34"/>
      <c r="BY130" s="34"/>
      <c r="BZ130" s="34"/>
      <c r="CA130" s="34"/>
      <c r="CB130" s="34"/>
      <c r="CC130" s="34"/>
      <c r="CD130" s="34"/>
      <c r="CE130" s="34"/>
      <c r="CF130" s="34"/>
      <c r="CG130" s="34"/>
      <c r="CH130" s="34"/>
      <c r="CI130" s="34"/>
      <c r="CJ130" s="34"/>
      <c r="CK130" s="34"/>
      <c r="CL130" s="34"/>
      <c r="CM130" s="34"/>
      <c r="CN130" s="34"/>
      <c r="CO130" s="34"/>
      <c r="CP130" s="34"/>
      <c r="CQ130" s="34"/>
      <c r="CR130" s="34"/>
      <c r="CS130" s="34"/>
      <c r="CT130" s="34"/>
      <c r="CU130" s="34"/>
      <c r="CV130" s="34"/>
      <c r="CW130" s="34"/>
      <c r="CX130" s="34"/>
      <c r="CY130" s="34"/>
      <c r="CZ130" s="34"/>
      <c r="DA130" s="34"/>
      <c r="DB130" s="34"/>
      <c r="DC130" s="34"/>
      <c r="DD130" s="34"/>
      <c r="DE130" s="34"/>
      <c r="DF130" s="34"/>
      <c r="DG130" s="34"/>
      <c r="DH130" s="34"/>
      <c r="DI130" s="34"/>
      <c r="DJ130" s="34"/>
      <c r="DK130" s="34"/>
      <c r="DL130" s="34"/>
      <c r="DM130" s="34"/>
      <c r="DN130" s="34"/>
      <c r="DO130" s="34"/>
      <c r="DP130" s="34"/>
      <c r="DQ130" s="34"/>
      <c r="DR130" s="34"/>
      <c r="DS130" s="34"/>
      <c r="DT130" s="34"/>
      <c r="DU130" s="34"/>
      <c r="DV130" s="34"/>
      <c r="DW130" s="34"/>
      <c r="DX130" s="34"/>
      <c r="DY130" s="34"/>
      <c r="DZ130" s="34"/>
    </row>
    <row r="131" spans="1:130" outlineLevel="1">
      <c r="A131" s="21">
        <f t="shared" si="3"/>
        <v>36</v>
      </c>
      <c r="B131" s="21" t="s">
        <v>9</v>
      </c>
      <c r="C131" s="135" t="s">
        <v>542</v>
      </c>
      <c r="D131" s="218"/>
      <c r="E131" s="218"/>
      <c r="F131" s="218"/>
      <c r="G131" s="546"/>
      <c r="H131" s="21" t="s">
        <v>10</v>
      </c>
      <c r="I131" s="135" t="s">
        <v>285</v>
      </c>
      <c r="J131" s="136"/>
      <c r="K131" s="331"/>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c r="AU131" s="34"/>
      <c r="AV131" s="34"/>
      <c r="AW131" s="34"/>
      <c r="AX131" s="34"/>
      <c r="AY131" s="34"/>
      <c r="AZ131" s="34"/>
      <c r="BA131" s="34"/>
      <c r="BB131" s="34"/>
      <c r="BC131" s="34"/>
      <c r="BD131" s="34"/>
      <c r="BE131" s="34"/>
      <c r="BF131" s="34"/>
      <c r="BG131" s="34"/>
      <c r="BH131" s="34"/>
      <c r="BI131" s="34"/>
      <c r="BJ131" s="34"/>
      <c r="BK131" s="34"/>
      <c r="BL131" s="34"/>
      <c r="BM131" s="34"/>
      <c r="BN131" s="34"/>
      <c r="BO131" s="34"/>
      <c r="BP131" s="34"/>
      <c r="BQ131" s="34"/>
      <c r="BR131" s="34"/>
      <c r="BS131" s="34"/>
      <c r="BT131" s="34"/>
      <c r="BU131" s="34"/>
      <c r="BV131" s="34"/>
      <c r="BW131" s="34"/>
      <c r="BX131" s="34"/>
      <c r="BY131" s="34"/>
      <c r="BZ131" s="34"/>
      <c r="CA131" s="34"/>
      <c r="CB131" s="34"/>
      <c r="CC131" s="34"/>
      <c r="CD131" s="34"/>
      <c r="CE131" s="34"/>
      <c r="CF131" s="34"/>
      <c r="CG131" s="34"/>
      <c r="CH131" s="34"/>
      <c r="CI131" s="34"/>
      <c r="CJ131" s="34"/>
      <c r="CK131" s="34"/>
      <c r="CL131" s="34"/>
      <c r="CM131" s="34"/>
      <c r="CN131" s="34"/>
      <c r="CO131" s="34"/>
      <c r="CP131" s="34"/>
      <c r="CQ131" s="34"/>
      <c r="CR131" s="34"/>
      <c r="CS131" s="34"/>
      <c r="CT131" s="34"/>
      <c r="CU131" s="34"/>
      <c r="CV131" s="34"/>
      <c r="CW131" s="34"/>
      <c r="CX131" s="34"/>
      <c r="CY131" s="34"/>
      <c r="CZ131" s="34"/>
      <c r="DA131" s="34"/>
      <c r="DB131" s="34"/>
      <c r="DC131" s="34"/>
      <c r="DD131" s="34"/>
      <c r="DE131" s="34"/>
      <c r="DF131" s="34"/>
      <c r="DG131" s="34"/>
      <c r="DH131" s="34"/>
      <c r="DI131" s="34"/>
      <c r="DJ131" s="34"/>
      <c r="DK131" s="34"/>
      <c r="DL131" s="34"/>
      <c r="DM131" s="34"/>
      <c r="DN131" s="34"/>
      <c r="DO131" s="34"/>
      <c r="DP131" s="34"/>
      <c r="DQ131" s="34"/>
      <c r="DR131" s="34"/>
      <c r="DS131" s="34"/>
      <c r="DT131" s="34"/>
      <c r="DU131" s="34"/>
      <c r="DV131" s="34"/>
      <c r="DW131" s="34"/>
      <c r="DX131" s="34"/>
      <c r="DY131" s="34"/>
      <c r="DZ131" s="34"/>
    </row>
    <row r="132" spans="1:130" outlineLevel="1">
      <c r="A132" s="21">
        <f t="shared" si="3"/>
        <v>36</v>
      </c>
      <c r="B132" s="21" t="s">
        <v>9</v>
      </c>
      <c r="C132" s="135" t="s">
        <v>542</v>
      </c>
      <c r="D132" s="218"/>
      <c r="E132" s="218"/>
      <c r="F132" s="218"/>
      <c r="G132" s="546"/>
      <c r="H132" s="21" t="s">
        <v>10</v>
      </c>
      <c r="I132" s="135" t="s">
        <v>286</v>
      </c>
      <c r="J132" s="136"/>
      <c r="K132" s="331"/>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c r="AU132" s="34"/>
      <c r="AV132" s="34"/>
      <c r="AW132" s="34"/>
      <c r="AX132" s="34"/>
      <c r="AY132" s="34"/>
      <c r="AZ132" s="34"/>
      <c r="BA132" s="34"/>
      <c r="BB132" s="34"/>
      <c r="BC132" s="34"/>
      <c r="BD132" s="34"/>
      <c r="BE132" s="34"/>
      <c r="BF132" s="34"/>
      <c r="BG132" s="34"/>
      <c r="BH132" s="34"/>
      <c r="BI132" s="34"/>
      <c r="BJ132" s="34"/>
      <c r="BK132" s="34"/>
      <c r="BL132" s="34"/>
      <c r="BM132" s="34"/>
      <c r="BN132" s="34"/>
      <c r="BO132" s="34"/>
      <c r="BP132" s="34"/>
      <c r="BQ132" s="34"/>
      <c r="BR132" s="34"/>
      <c r="BS132" s="34"/>
      <c r="BT132" s="34"/>
      <c r="BU132" s="34"/>
      <c r="BV132" s="34"/>
      <c r="BW132" s="34"/>
      <c r="BX132" s="34"/>
      <c r="BY132" s="34"/>
      <c r="BZ132" s="34"/>
      <c r="CA132" s="34"/>
      <c r="CB132" s="34"/>
      <c r="CC132" s="34"/>
      <c r="CD132" s="34"/>
      <c r="CE132" s="34"/>
      <c r="CF132" s="34"/>
      <c r="CG132" s="34"/>
      <c r="CH132" s="34"/>
      <c r="CI132" s="34"/>
      <c r="CJ132" s="34"/>
      <c r="CK132" s="34"/>
      <c r="CL132" s="34"/>
      <c r="CM132" s="34"/>
      <c r="CN132" s="34"/>
      <c r="CO132" s="34"/>
      <c r="CP132" s="34"/>
      <c r="CQ132" s="34"/>
      <c r="CR132" s="34"/>
      <c r="CS132" s="34"/>
      <c r="CT132" s="34"/>
      <c r="CU132" s="34"/>
      <c r="CV132" s="34"/>
      <c r="CW132" s="34"/>
      <c r="CX132" s="34"/>
      <c r="CY132" s="34"/>
      <c r="CZ132" s="34"/>
      <c r="DA132" s="34"/>
      <c r="DB132" s="34"/>
      <c r="DC132" s="34"/>
      <c r="DD132" s="34"/>
      <c r="DE132" s="34"/>
      <c r="DF132" s="34"/>
      <c r="DG132" s="34"/>
      <c r="DH132" s="34"/>
      <c r="DI132" s="34"/>
      <c r="DJ132" s="34"/>
      <c r="DK132" s="34"/>
      <c r="DL132" s="34"/>
      <c r="DM132" s="34"/>
      <c r="DN132" s="34"/>
      <c r="DO132" s="34"/>
      <c r="DP132" s="34"/>
      <c r="DQ132" s="34"/>
      <c r="DR132" s="34"/>
      <c r="DS132" s="34"/>
      <c r="DT132" s="34"/>
      <c r="DU132" s="34"/>
      <c r="DV132" s="34"/>
      <c r="DW132" s="34"/>
      <c r="DX132" s="34"/>
      <c r="DY132" s="34"/>
      <c r="DZ132" s="34"/>
    </row>
    <row r="133" spans="1:130" outlineLevel="1">
      <c r="A133" s="21">
        <f t="shared" si="3"/>
        <v>36</v>
      </c>
      <c r="B133" s="21" t="s">
        <v>9</v>
      </c>
      <c r="C133" s="135" t="s">
        <v>542</v>
      </c>
      <c r="D133" s="218"/>
      <c r="E133" s="218"/>
      <c r="F133" s="218"/>
      <c r="G133" s="546"/>
      <c r="H133" s="21" t="s">
        <v>10</v>
      </c>
      <c r="I133" s="135" t="s">
        <v>1494</v>
      </c>
      <c r="J133" s="136"/>
      <c r="K133" s="331"/>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c r="AU133" s="34"/>
      <c r="AV133" s="34"/>
      <c r="AW133" s="34"/>
      <c r="AX133" s="34"/>
      <c r="AY133" s="34"/>
      <c r="AZ133" s="34"/>
      <c r="BA133" s="34"/>
      <c r="BB133" s="34"/>
      <c r="BC133" s="34"/>
      <c r="BD133" s="34"/>
      <c r="BE133" s="34"/>
      <c r="BF133" s="34"/>
      <c r="BG133" s="34"/>
      <c r="BH133" s="34"/>
      <c r="BI133" s="34"/>
      <c r="BJ133" s="34"/>
      <c r="BK133" s="34"/>
      <c r="BL133" s="34"/>
      <c r="BM133" s="34"/>
      <c r="BN133" s="34"/>
      <c r="BO133" s="34"/>
      <c r="BP133" s="34"/>
      <c r="BQ133" s="34"/>
      <c r="BR133" s="34"/>
      <c r="BS133" s="34"/>
      <c r="BT133" s="34"/>
      <c r="BU133" s="34"/>
      <c r="BV133" s="34"/>
      <c r="BW133" s="34"/>
      <c r="BX133" s="34"/>
      <c r="BY133" s="34"/>
      <c r="BZ133" s="34"/>
      <c r="CA133" s="34"/>
      <c r="CB133" s="34"/>
      <c r="CC133" s="34"/>
      <c r="CD133" s="34"/>
      <c r="CE133" s="34"/>
      <c r="CF133" s="34"/>
      <c r="CG133" s="34"/>
      <c r="CH133" s="34"/>
      <c r="CI133" s="34"/>
      <c r="CJ133" s="34"/>
      <c r="CK133" s="34"/>
      <c r="CL133" s="34"/>
      <c r="CM133" s="34"/>
      <c r="CN133" s="34"/>
      <c r="CO133" s="34"/>
      <c r="CP133" s="34"/>
      <c r="CQ133" s="34"/>
      <c r="CR133" s="34"/>
      <c r="CS133" s="34"/>
      <c r="CT133" s="34"/>
      <c r="CU133" s="34"/>
      <c r="CV133" s="34"/>
      <c r="CW133" s="34"/>
      <c r="CX133" s="34"/>
      <c r="CY133" s="34"/>
      <c r="CZ133" s="34"/>
      <c r="DA133" s="34"/>
      <c r="DB133" s="34"/>
      <c r="DC133" s="34"/>
      <c r="DD133" s="34"/>
      <c r="DE133" s="34"/>
      <c r="DF133" s="34"/>
      <c r="DG133" s="34"/>
      <c r="DH133" s="34"/>
      <c r="DI133" s="34"/>
      <c r="DJ133" s="34"/>
      <c r="DK133" s="34"/>
      <c r="DL133" s="34"/>
      <c r="DM133" s="34"/>
      <c r="DN133" s="34"/>
      <c r="DO133" s="34"/>
      <c r="DP133" s="34"/>
      <c r="DQ133" s="34"/>
      <c r="DR133" s="34"/>
      <c r="DS133" s="34"/>
      <c r="DT133" s="34"/>
      <c r="DU133" s="34"/>
      <c r="DV133" s="34"/>
      <c r="DW133" s="34"/>
      <c r="DX133" s="34"/>
      <c r="DY133" s="34"/>
      <c r="DZ133" s="34"/>
    </row>
    <row r="134" spans="1:130" outlineLevel="1">
      <c r="A134" s="21">
        <f t="shared" si="3"/>
        <v>36</v>
      </c>
      <c r="B134" s="21" t="s">
        <v>9</v>
      </c>
      <c r="C134" s="135" t="s">
        <v>542</v>
      </c>
      <c r="D134" s="218"/>
      <c r="E134" s="218"/>
      <c r="F134" s="218"/>
      <c r="G134" s="546" t="s">
        <v>1656</v>
      </c>
      <c r="H134" s="21" t="s">
        <v>10</v>
      </c>
      <c r="I134" s="135" t="s">
        <v>14</v>
      </c>
      <c r="J134" s="134"/>
      <c r="K134" s="331" t="s">
        <v>6</v>
      </c>
      <c r="L134" s="331" t="s">
        <v>7</v>
      </c>
      <c r="M134" s="331" t="s">
        <v>8</v>
      </c>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c r="AU134" s="34"/>
      <c r="AV134" s="34"/>
      <c r="AW134" s="34"/>
      <c r="AX134" s="34"/>
      <c r="AY134" s="34"/>
      <c r="AZ134" s="34"/>
      <c r="BA134" s="34"/>
      <c r="BB134" s="34"/>
      <c r="BC134" s="34"/>
      <c r="BD134" s="34"/>
      <c r="BE134" s="34"/>
      <c r="BF134" s="34"/>
      <c r="BG134" s="34"/>
      <c r="BH134" s="34"/>
      <c r="BI134" s="34"/>
      <c r="BJ134" s="34"/>
      <c r="BK134" s="34"/>
      <c r="BL134" s="34"/>
      <c r="BM134" s="34"/>
      <c r="BN134" s="34"/>
      <c r="BO134" s="34"/>
      <c r="BP134" s="34"/>
      <c r="BQ134" s="34"/>
      <c r="BR134" s="34"/>
      <c r="BS134" s="34"/>
      <c r="BT134" s="34"/>
      <c r="BU134" s="34"/>
      <c r="BV134" s="34"/>
      <c r="BW134" s="34"/>
      <c r="BX134" s="34"/>
      <c r="BY134" s="34"/>
      <c r="BZ134" s="34"/>
      <c r="CA134" s="34"/>
      <c r="CB134" s="34"/>
      <c r="CC134" s="34"/>
      <c r="CD134" s="34"/>
      <c r="CE134" s="34"/>
      <c r="CF134" s="34"/>
      <c r="CG134" s="34"/>
      <c r="CH134" s="34"/>
      <c r="CI134" s="34"/>
      <c r="CJ134" s="34"/>
      <c r="CK134" s="34"/>
      <c r="CL134" s="34"/>
      <c r="CM134" s="34"/>
      <c r="CN134" s="34"/>
      <c r="CO134" s="34"/>
      <c r="CP134" s="34"/>
      <c r="CQ134" s="34"/>
      <c r="CR134" s="34"/>
      <c r="CS134" s="34"/>
      <c r="CT134" s="34"/>
      <c r="CU134" s="34"/>
      <c r="CV134" s="34"/>
      <c r="CW134" s="34"/>
      <c r="CX134" s="34"/>
      <c r="CY134" s="34"/>
      <c r="CZ134" s="34"/>
      <c r="DA134" s="34"/>
      <c r="DB134" s="34"/>
      <c r="DC134" s="34"/>
      <c r="DD134" s="34"/>
      <c r="DE134" s="34"/>
      <c r="DF134" s="34"/>
      <c r="DG134" s="34"/>
      <c r="DH134" s="34"/>
      <c r="DI134" s="34"/>
      <c r="DJ134" s="34"/>
      <c r="DK134" s="34"/>
      <c r="DL134" s="34"/>
      <c r="DM134" s="34"/>
      <c r="DN134" s="34"/>
      <c r="DO134" s="34"/>
      <c r="DP134" s="34"/>
      <c r="DQ134" s="34"/>
      <c r="DR134" s="34"/>
      <c r="DS134" s="34"/>
      <c r="DT134" s="34"/>
      <c r="DU134" s="34"/>
      <c r="DV134" s="34"/>
      <c r="DW134" s="34"/>
      <c r="DX134" s="34"/>
      <c r="DY134" s="34"/>
      <c r="DZ134" s="34"/>
    </row>
    <row r="135" spans="1:130" outlineLevel="1">
      <c r="A135" s="21">
        <f t="shared" si="3"/>
        <v>36</v>
      </c>
      <c r="B135" s="21" t="s">
        <v>9</v>
      </c>
      <c r="C135" s="135" t="s">
        <v>542</v>
      </c>
      <c r="D135" s="218"/>
      <c r="E135" s="218"/>
      <c r="F135" s="218"/>
      <c r="G135" s="546"/>
      <c r="H135" s="21" t="s">
        <v>9</v>
      </c>
      <c r="I135" s="135" t="s">
        <v>943</v>
      </c>
      <c r="J135" s="136"/>
      <c r="K135" s="331" t="s">
        <v>942</v>
      </c>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c r="AU135" s="34"/>
      <c r="AV135" s="34"/>
      <c r="AW135" s="34"/>
      <c r="AX135" s="34"/>
      <c r="AY135" s="34"/>
      <c r="AZ135" s="34"/>
      <c r="BA135" s="34"/>
      <c r="BB135" s="34"/>
      <c r="BC135" s="34"/>
      <c r="BD135" s="34"/>
      <c r="BE135" s="34"/>
      <c r="BF135" s="34"/>
      <c r="BG135" s="34"/>
      <c r="BH135" s="34"/>
      <c r="BI135" s="34"/>
      <c r="BJ135" s="34"/>
      <c r="BK135" s="34"/>
      <c r="BL135" s="34"/>
      <c r="BM135" s="34"/>
      <c r="BN135" s="34"/>
      <c r="BO135" s="34"/>
      <c r="BP135" s="34"/>
      <c r="BQ135" s="34"/>
      <c r="BR135" s="34"/>
      <c r="BS135" s="34"/>
      <c r="BT135" s="34"/>
      <c r="BU135" s="34"/>
      <c r="BV135" s="34"/>
      <c r="BW135" s="34"/>
      <c r="BX135" s="34"/>
      <c r="BY135" s="34"/>
      <c r="BZ135" s="34"/>
      <c r="CA135" s="34"/>
      <c r="CB135" s="34"/>
      <c r="CC135" s="34"/>
      <c r="CD135" s="34"/>
      <c r="CE135" s="34"/>
      <c r="CF135" s="34"/>
      <c r="CG135" s="34"/>
      <c r="CH135" s="34"/>
      <c r="CI135" s="34"/>
      <c r="CJ135" s="34"/>
      <c r="CK135" s="34"/>
      <c r="CL135" s="34"/>
      <c r="CM135" s="34"/>
      <c r="CN135" s="34"/>
      <c r="CO135" s="34"/>
      <c r="CP135" s="34"/>
      <c r="CQ135" s="34"/>
      <c r="CR135" s="34"/>
      <c r="CS135" s="34"/>
      <c r="CT135" s="34"/>
      <c r="CU135" s="34"/>
      <c r="CV135" s="34"/>
      <c r="CW135" s="34"/>
      <c r="CX135" s="34"/>
      <c r="CY135" s="34"/>
      <c r="CZ135" s="34"/>
      <c r="DA135" s="34"/>
      <c r="DB135" s="34"/>
      <c r="DC135" s="34"/>
      <c r="DD135" s="34"/>
      <c r="DE135" s="34"/>
      <c r="DF135" s="34"/>
      <c r="DG135" s="34"/>
      <c r="DH135" s="34"/>
      <c r="DI135" s="34"/>
      <c r="DJ135" s="34"/>
      <c r="DK135" s="34"/>
      <c r="DL135" s="34"/>
      <c r="DM135" s="34"/>
      <c r="DN135" s="34"/>
      <c r="DO135" s="34"/>
      <c r="DP135" s="34"/>
      <c r="DQ135" s="34"/>
      <c r="DR135" s="34"/>
      <c r="DS135" s="34"/>
      <c r="DT135" s="34"/>
      <c r="DU135" s="34"/>
      <c r="DV135" s="34"/>
      <c r="DW135" s="34"/>
      <c r="DX135" s="34"/>
      <c r="DY135" s="34"/>
      <c r="DZ135" s="34"/>
    </row>
    <row r="136" spans="1:130" outlineLevel="1">
      <c r="A136" s="21">
        <f t="shared" si="3"/>
        <v>36</v>
      </c>
      <c r="B136" s="21" t="s">
        <v>9</v>
      </c>
      <c r="C136" s="135" t="s">
        <v>542</v>
      </c>
      <c r="D136" s="218"/>
      <c r="E136" s="218"/>
      <c r="F136" s="218"/>
      <c r="G136" s="546"/>
      <c r="H136" s="21" t="s">
        <v>10</v>
      </c>
      <c r="I136" s="135" t="s">
        <v>19</v>
      </c>
      <c r="J136" s="134"/>
      <c r="K136" s="331" t="s">
        <v>850</v>
      </c>
      <c r="L136" s="331" t="s">
        <v>592</v>
      </c>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c r="AU136" s="34"/>
      <c r="AV136" s="34"/>
      <c r="AW136" s="34"/>
      <c r="AX136" s="34"/>
      <c r="AY136" s="34"/>
      <c r="AZ136" s="34"/>
      <c r="BA136" s="34"/>
      <c r="BB136" s="34"/>
      <c r="BC136" s="34"/>
      <c r="BD136" s="34"/>
      <c r="BE136" s="34"/>
      <c r="BF136" s="34"/>
      <c r="BG136" s="34"/>
      <c r="BH136" s="34"/>
      <c r="BI136" s="34"/>
      <c r="BJ136" s="34"/>
      <c r="BK136" s="34"/>
      <c r="BL136" s="34"/>
      <c r="BM136" s="34"/>
      <c r="BN136" s="34"/>
      <c r="BO136" s="34"/>
      <c r="BP136" s="34"/>
      <c r="BQ136" s="34"/>
      <c r="BR136" s="34"/>
      <c r="BS136" s="34"/>
      <c r="BT136" s="34"/>
      <c r="BU136" s="34"/>
      <c r="BV136" s="34"/>
      <c r="BW136" s="34"/>
      <c r="BX136" s="34"/>
      <c r="BY136" s="34"/>
      <c r="BZ136" s="34"/>
      <c r="CA136" s="34"/>
      <c r="CB136" s="34"/>
      <c r="CC136" s="34"/>
      <c r="CD136" s="34"/>
      <c r="CE136" s="34"/>
      <c r="CF136" s="34"/>
      <c r="CG136" s="34"/>
      <c r="CH136" s="34"/>
      <c r="CI136" s="34"/>
      <c r="CJ136" s="34"/>
      <c r="CK136" s="34"/>
      <c r="CL136" s="34"/>
      <c r="CM136" s="34"/>
      <c r="CN136" s="34"/>
      <c r="CO136" s="34"/>
      <c r="CP136" s="34"/>
      <c r="CQ136" s="34"/>
      <c r="CR136" s="34"/>
      <c r="CS136" s="34"/>
      <c r="CT136" s="34"/>
      <c r="CU136" s="34"/>
      <c r="CV136" s="34"/>
      <c r="CW136" s="34"/>
      <c r="CX136" s="34"/>
      <c r="CY136" s="34"/>
      <c r="CZ136" s="34"/>
      <c r="DA136" s="34"/>
      <c r="DB136" s="34"/>
      <c r="DC136" s="34"/>
      <c r="DD136" s="34"/>
      <c r="DE136" s="34"/>
      <c r="DF136" s="34"/>
      <c r="DG136" s="34"/>
      <c r="DH136" s="34"/>
      <c r="DI136" s="34"/>
      <c r="DJ136" s="34"/>
      <c r="DK136" s="34"/>
      <c r="DL136" s="34"/>
      <c r="DM136" s="34"/>
      <c r="DN136" s="34"/>
      <c r="DO136" s="34"/>
      <c r="DP136" s="34"/>
      <c r="DQ136" s="34"/>
      <c r="DR136" s="34"/>
      <c r="DS136" s="34"/>
      <c r="DT136" s="34"/>
      <c r="DU136" s="34"/>
      <c r="DV136" s="34"/>
      <c r="DW136" s="34"/>
      <c r="DX136" s="34"/>
      <c r="DY136" s="34"/>
      <c r="DZ136" s="34"/>
    </row>
    <row r="137" spans="1:130" outlineLevel="1">
      <c r="A137" s="21">
        <f t="shared" si="3"/>
        <v>36</v>
      </c>
      <c r="B137" s="21" t="s">
        <v>9</v>
      </c>
      <c r="C137" s="135" t="s">
        <v>542</v>
      </c>
      <c r="D137" s="218"/>
      <c r="E137" s="218"/>
      <c r="F137" s="218"/>
      <c r="G137" s="546" t="s">
        <v>1659</v>
      </c>
      <c r="H137" s="21" t="s">
        <v>10</v>
      </c>
      <c r="I137" s="135" t="s">
        <v>722</v>
      </c>
      <c r="J137" s="134"/>
      <c r="K137" s="331" t="s">
        <v>6</v>
      </c>
      <c r="L137" s="331" t="s">
        <v>723</v>
      </c>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c r="AY137" s="34"/>
      <c r="AZ137" s="34"/>
      <c r="BA137" s="34"/>
      <c r="BB137" s="34"/>
      <c r="BC137" s="34"/>
      <c r="BD137" s="34"/>
      <c r="BE137" s="34"/>
      <c r="BF137" s="34"/>
      <c r="BG137" s="34"/>
      <c r="BH137" s="34"/>
      <c r="BI137" s="34"/>
      <c r="BJ137" s="34"/>
      <c r="BK137" s="34"/>
      <c r="BL137" s="34"/>
      <c r="BM137" s="34"/>
      <c r="BN137" s="34"/>
      <c r="BO137" s="34"/>
      <c r="BP137" s="34"/>
      <c r="BQ137" s="34"/>
      <c r="BR137" s="34"/>
      <c r="BS137" s="34"/>
      <c r="BT137" s="34"/>
      <c r="BU137" s="34"/>
      <c r="BV137" s="34"/>
      <c r="BW137" s="34"/>
      <c r="BX137" s="34"/>
      <c r="BY137" s="34"/>
      <c r="BZ137" s="34"/>
      <c r="CA137" s="34"/>
      <c r="CB137" s="34"/>
      <c r="CC137" s="34"/>
      <c r="CD137" s="34"/>
      <c r="CE137" s="34"/>
      <c r="CF137" s="34"/>
      <c r="CG137" s="34"/>
      <c r="CH137" s="34"/>
      <c r="CI137" s="34"/>
      <c r="CJ137" s="34"/>
      <c r="CK137" s="34"/>
      <c r="CL137" s="34"/>
      <c r="CM137" s="34"/>
      <c r="CN137" s="34"/>
      <c r="CO137" s="34"/>
      <c r="CP137" s="34"/>
      <c r="CQ137" s="34"/>
      <c r="CR137" s="34"/>
      <c r="CS137" s="34"/>
      <c r="CT137" s="34"/>
      <c r="CU137" s="34"/>
      <c r="CV137" s="34"/>
      <c r="CW137" s="34"/>
      <c r="CX137" s="34"/>
      <c r="CY137" s="34"/>
      <c r="CZ137" s="34"/>
      <c r="DA137" s="34"/>
      <c r="DB137" s="34"/>
      <c r="DC137" s="34"/>
      <c r="DD137" s="34"/>
      <c r="DE137" s="34"/>
      <c r="DF137" s="34"/>
      <c r="DG137" s="34"/>
      <c r="DH137" s="34"/>
      <c r="DI137" s="34"/>
      <c r="DJ137" s="34"/>
      <c r="DK137" s="34"/>
      <c r="DL137" s="34"/>
      <c r="DM137" s="34"/>
      <c r="DN137" s="34"/>
      <c r="DO137" s="34"/>
      <c r="DP137" s="34"/>
      <c r="DQ137" s="34"/>
      <c r="DR137" s="34"/>
      <c r="DS137" s="34"/>
      <c r="DT137" s="34"/>
      <c r="DU137" s="34"/>
      <c r="DV137" s="34"/>
      <c r="DW137" s="34"/>
      <c r="DX137" s="34"/>
      <c r="DY137" s="34"/>
      <c r="DZ137" s="34"/>
    </row>
    <row r="138" spans="1:130" outlineLevel="1">
      <c r="A138" s="21">
        <f t="shared" si="3"/>
        <v>36</v>
      </c>
      <c r="B138" s="21" t="s">
        <v>9</v>
      </c>
      <c r="C138" s="135" t="s">
        <v>542</v>
      </c>
      <c r="D138" s="218"/>
      <c r="E138" s="218"/>
      <c r="F138" s="218"/>
      <c r="G138" s="546" t="s">
        <v>1659</v>
      </c>
      <c r="H138" s="21" t="s">
        <v>10</v>
      </c>
      <c r="I138" s="135" t="s">
        <v>836</v>
      </c>
      <c r="J138" s="134"/>
      <c r="K138" s="331" t="s">
        <v>6</v>
      </c>
      <c r="L138" s="331" t="s">
        <v>723</v>
      </c>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c r="AU138" s="34"/>
      <c r="AV138" s="34"/>
      <c r="AW138" s="34"/>
      <c r="AX138" s="34"/>
      <c r="AY138" s="34"/>
      <c r="AZ138" s="34"/>
      <c r="BA138" s="34"/>
      <c r="BB138" s="34"/>
      <c r="BC138" s="34"/>
      <c r="BD138" s="34"/>
      <c r="BE138" s="34"/>
      <c r="BF138" s="34"/>
      <c r="BG138" s="34"/>
      <c r="BH138" s="34"/>
      <c r="BI138" s="34"/>
      <c r="BJ138" s="34"/>
      <c r="BK138" s="34"/>
      <c r="BL138" s="34"/>
      <c r="BM138" s="34"/>
      <c r="BN138" s="34"/>
      <c r="BO138" s="34"/>
      <c r="BP138" s="34"/>
      <c r="BQ138" s="34"/>
      <c r="BR138" s="34"/>
      <c r="BS138" s="34"/>
      <c r="BT138" s="34"/>
      <c r="BU138" s="34"/>
      <c r="BV138" s="34"/>
      <c r="BW138" s="34"/>
      <c r="BX138" s="34"/>
      <c r="BY138" s="34"/>
      <c r="BZ138" s="34"/>
      <c r="CA138" s="34"/>
      <c r="CB138" s="34"/>
      <c r="CC138" s="34"/>
      <c r="CD138" s="34"/>
      <c r="CE138" s="34"/>
      <c r="CF138" s="34"/>
      <c r="CG138" s="34"/>
      <c r="CH138" s="34"/>
      <c r="CI138" s="34"/>
      <c r="CJ138" s="34"/>
      <c r="CK138" s="34"/>
      <c r="CL138" s="34"/>
      <c r="CM138" s="34"/>
      <c r="CN138" s="34"/>
      <c r="CO138" s="34"/>
      <c r="CP138" s="34"/>
      <c r="CQ138" s="34"/>
      <c r="CR138" s="34"/>
      <c r="CS138" s="34"/>
      <c r="CT138" s="34"/>
      <c r="CU138" s="34"/>
      <c r="CV138" s="34"/>
      <c r="CW138" s="34"/>
      <c r="CX138" s="34"/>
      <c r="CY138" s="34"/>
      <c r="CZ138" s="34"/>
      <c r="DA138" s="34"/>
      <c r="DB138" s="34"/>
      <c r="DC138" s="34"/>
      <c r="DD138" s="34"/>
      <c r="DE138" s="34"/>
      <c r="DF138" s="34"/>
      <c r="DG138" s="34"/>
      <c r="DH138" s="34"/>
      <c r="DI138" s="34"/>
      <c r="DJ138" s="34"/>
      <c r="DK138" s="34"/>
      <c r="DL138" s="34"/>
      <c r="DM138" s="34"/>
      <c r="DN138" s="34"/>
      <c r="DO138" s="34"/>
      <c r="DP138" s="34"/>
      <c r="DQ138" s="34"/>
      <c r="DR138" s="34"/>
      <c r="DS138" s="34"/>
      <c r="DT138" s="34"/>
      <c r="DU138" s="34"/>
      <c r="DV138" s="34"/>
      <c r="DW138" s="34"/>
      <c r="DX138" s="34"/>
      <c r="DY138" s="34"/>
      <c r="DZ138" s="34"/>
    </row>
    <row r="139" spans="1:130" outlineLevel="1">
      <c r="A139" s="21">
        <f t="shared" si="3"/>
        <v>36</v>
      </c>
      <c r="B139" s="21" t="s">
        <v>9</v>
      </c>
      <c r="C139" s="135" t="s">
        <v>542</v>
      </c>
      <c r="D139" s="218"/>
      <c r="E139" s="218"/>
      <c r="F139" s="218"/>
      <c r="G139" s="546" t="s">
        <v>1659</v>
      </c>
      <c r="H139" s="21" t="s">
        <v>10</v>
      </c>
      <c r="I139" s="135" t="s">
        <v>956</v>
      </c>
      <c r="J139" s="134"/>
      <c r="K139" s="331" t="s">
        <v>6</v>
      </c>
      <c r="L139" s="331" t="s">
        <v>723</v>
      </c>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c r="AU139" s="34"/>
      <c r="AV139" s="34"/>
      <c r="AW139" s="34"/>
      <c r="AX139" s="34"/>
      <c r="AY139" s="34"/>
      <c r="AZ139" s="34"/>
      <c r="BA139" s="34"/>
      <c r="BB139" s="34"/>
      <c r="BC139" s="34"/>
      <c r="BD139" s="34"/>
      <c r="BE139" s="34"/>
      <c r="BF139" s="34"/>
      <c r="BG139" s="34"/>
      <c r="BH139" s="34"/>
      <c r="BI139" s="34"/>
      <c r="BJ139" s="34"/>
      <c r="BK139" s="34"/>
      <c r="BL139" s="34"/>
      <c r="BM139" s="34"/>
      <c r="BN139" s="34"/>
      <c r="BO139" s="34"/>
      <c r="BP139" s="34"/>
      <c r="BQ139" s="34"/>
      <c r="BR139" s="34"/>
      <c r="BS139" s="34"/>
      <c r="BT139" s="34"/>
      <c r="BU139" s="34"/>
      <c r="BV139" s="34"/>
      <c r="BW139" s="34"/>
      <c r="BX139" s="34"/>
      <c r="BY139" s="34"/>
      <c r="BZ139" s="34"/>
      <c r="CA139" s="34"/>
      <c r="CB139" s="34"/>
      <c r="CC139" s="34"/>
      <c r="CD139" s="34"/>
      <c r="CE139" s="34"/>
      <c r="CF139" s="34"/>
      <c r="CG139" s="34"/>
      <c r="CH139" s="34"/>
      <c r="CI139" s="34"/>
      <c r="CJ139" s="34"/>
      <c r="CK139" s="34"/>
      <c r="CL139" s="34"/>
      <c r="CM139" s="34"/>
      <c r="CN139" s="34"/>
      <c r="CO139" s="34"/>
      <c r="CP139" s="34"/>
      <c r="CQ139" s="34"/>
      <c r="CR139" s="34"/>
      <c r="CS139" s="34"/>
      <c r="CT139" s="34"/>
      <c r="CU139" s="34"/>
      <c r="CV139" s="34"/>
      <c r="CW139" s="34"/>
      <c r="CX139" s="34"/>
      <c r="CY139" s="34"/>
      <c r="CZ139" s="34"/>
      <c r="DA139" s="34"/>
      <c r="DB139" s="34"/>
      <c r="DC139" s="34"/>
      <c r="DD139" s="34"/>
      <c r="DE139" s="34"/>
      <c r="DF139" s="34"/>
      <c r="DG139" s="34"/>
      <c r="DH139" s="34"/>
      <c r="DI139" s="34"/>
      <c r="DJ139" s="34"/>
      <c r="DK139" s="34"/>
      <c r="DL139" s="34"/>
      <c r="DM139" s="34"/>
      <c r="DN139" s="34"/>
      <c r="DO139" s="34"/>
      <c r="DP139" s="34"/>
      <c r="DQ139" s="34"/>
      <c r="DR139" s="34"/>
      <c r="DS139" s="34"/>
      <c r="DT139" s="34"/>
      <c r="DU139" s="34"/>
      <c r="DV139" s="34"/>
      <c r="DW139" s="34"/>
      <c r="DX139" s="34"/>
      <c r="DY139" s="34"/>
      <c r="DZ139" s="34"/>
    </row>
    <row r="140" spans="1:130" outlineLevel="1">
      <c r="A140" s="21">
        <f t="shared" ref="A140:A159" si="4">IF($C140="","blank",MATCH($C140,$I$5:$I$202,0))</f>
        <v>36</v>
      </c>
      <c r="B140" s="21" t="s">
        <v>9</v>
      </c>
      <c r="C140" s="135" t="s">
        <v>542</v>
      </c>
      <c r="D140" s="218"/>
      <c r="E140" s="218"/>
      <c r="F140" s="218"/>
      <c r="G140" s="546"/>
      <c r="H140" s="21" t="s">
        <v>10</v>
      </c>
      <c r="I140" s="135" t="s">
        <v>1593</v>
      </c>
      <c r="J140" s="134"/>
      <c r="K140" s="331" t="s">
        <v>6</v>
      </c>
      <c r="L140" s="331" t="s">
        <v>723</v>
      </c>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c r="AU140" s="34"/>
      <c r="AV140" s="34"/>
      <c r="AW140" s="34"/>
      <c r="AX140" s="34"/>
      <c r="AY140" s="34"/>
      <c r="AZ140" s="34"/>
      <c r="BA140" s="34"/>
      <c r="BB140" s="34"/>
      <c r="BC140" s="34"/>
      <c r="BD140" s="34"/>
      <c r="BE140" s="34"/>
      <c r="BF140" s="34"/>
      <c r="BG140" s="34"/>
      <c r="BH140" s="34"/>
      <c r="BI140" s="34"/>
      <c r="BJ140" s="34"/>
      <c r="BK140" s="34"/>
      <c r="BL140" s="34"/>
      <c r="BM140" s="34"/>
      <c r="BN140" s="34"/>
      <c r="BO140" s="34"/>
      <c r="BP140" s="34"/>
      <c r="BQ140" s="34"/>
      <c r="BR140" s="34"/>
      <c r="BS140" s="34"/>
      <c r="BT140" s="34"/>
      <c r="BU140" s="34"/>
      <c r="BV140" s="34"/>
      <c r="BW140" s="34"/>
      <c r="BX140" s="34"/>
      <c r="BY140" s="34"/>
      <c r="BZ140" s="34"/>
      <c r="CA140" s="34"/>
      <c r="CB140" s="34"/>
      <c r="CC140" s="34"/>
      <c r="CD140" s="34"/>
      <c r="CE140" s="34"/>
      <c r="CF140" s="34"/>
      <c r="CG140" s="34"/>
      <c r="CH140" s="34"/>
      <c r="CI140" s="34"/>
      <c r="CJ140" s="34"/>
      <c r="CK140" s="34"/>
      <c r="CL140" s="34"/>
      <c r="CM140" s="34"/>
      <c r="CN140" s="34"/>
      <c r="CO140" s="34"/>
      <c r="CP140" s="34"/>
      <c r="CQ140" s="34"/>
      <c r="CR140" s="34"/>
      <c r="CS140" s="34"/>
      <c r="CT140" s="34"/>
      <c r="CU140" s="34"/>
      <c r="CV140" s="34"/>
      <c r="CW140" s="34"/>
      <c r="CX140" s="34"/>
      <c r="CY140" s="34"/>
      <c r="CZ140" s="34"/>
      <c r="DA140" s="34"/>
      <c r="DB140" s="34"/>
      <c r="DC140" s="34"/>
      <c r="DD140" s="34"/>
      <c r="DE140" s="34"/>
      <c r="DF140" s="34"/>
      <c r="DG140" s="34"/>
      <c r="DH140" s="34"/>
      <c r="DI140" s="34"/>
      <c r="DJ140" s="34"/>
      <c r="DK140" s="34"/>
      <c r="DL140" s="34"/>
      <c r="DM140" s="34"/>
      <c r="DN140" s="34"/>
      <c r="DO140" s="34"/>
      <c r="DP140" s="34"/>
      <c r="DQ140" s="34"/>
      <c r="DR140" s="34"/>
      <c r="DS140" s="34"/>
      <c r="DT140" s="34"/>
      <c r="DU140" s="34"/>
      <c r="DV140" s="34"/>
      <c r="DW140" s="34"/>
      <c r="DX140" s="34"/>
      <c r="DY140" s="34"/>
      <c r="DZ140" s="34"/>
    </row>
    <row r="141" spans="1:130" outlineLevel="1">
      <c r="A141" s="21">
        <f t="shared" si="4"/>
        <v>36</v>
      </c>
      <c r="B141" s="21" t="s">
        <v>9</v>
      </c>
      <c r="C141" s="135" t="s">
        <v>542</v>
      </c>
      <c r="D141" s="218"/>
      <c r="E141" s="218"/>
      <c r="F141" s="218"/>
      <c r="G141" s="546" t="s">
        <v>1659</v>
      </c>
      <c r="H141" s="21" t="s">
        <v>10</v>
      </c>
      <c r="I141" s="135" t="s">
        <v>363</v>
      </c>
      <c r="J141" s="134"/>
      <c r="K141" s="331"/>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c r="AU141" s="34"/>
      <c r="AV141" s="34"/>
      <c r="AW141" s="34"/>
      <c r="AX141" s="34"/>
      <c r="AY141" s="34"/>
      <c r="AZ141" s="34"/>
      <c r="BA141" s="34"/>
      <c r="BB141" s="34"/>
      <c r="BC141" s="34"/>
      <c r="BD141" s="34"/>
      <c r="BE141" s="34"/>
      <c r="BF141" s="34"/>
      <c r="BG141" s="34"/>
      <c r="BH141" s="34"/>
      <c r="BI141" s="34"/>
      <c r="BJ141" s="34"/>
      <c r="BK141" s="34"/>
      <c r="BL141" s="34"/>
      <c r="BM141" s="34"/>
      <c r="BN141" s="34"/>
      <c r="BO141" s="34"/>
      <c r="BP141" s="34"/>
      <c r="BQ141" s="34"/>
      <c r="BR141" s="34"/>
      <c r="BS141" s="34"/>
      <c r="BT141" s="34"/>
      <c r="BU141" s="34"/>
      <c r="BV141" s="34"/>
      <c r="BW141" s="34"/>
      <c r="BX141" s="34"/>
      <c r="BY141" s="34"/>
      <c r="BZ141" s="34"/>
      <c r="CA141" s="34"/>
      <c r="CB141" s="34"/>
      <c r="CC141" s="34"/>
      <c r="CD141" s="34"/>
      <c r="CE141" s="34"/>
      <c r="CF141" s="34"/>
      <c r="CG141" s="34"/>
      <c r="CH141" s="34"/>
      <c r="CI141" s="34"/>
      <c r="CJ141" s="34"/>
      <c r="CK141" s="34"/>
      <c r="CL141" s="34"/>
      <c r="CM141" s="34"/>
      <c r="CN141" s="34"/>
      <c r="CO141" s="34"/>
      <c r="CP141" s="34"/>
      <c r="CQ141" s="34"/>
      <c r="CR141" s="34"/>
      <c r="CS141" s="34"/>
      <c r="CT141" s="34"/>
      <c r="CU141" s="34"/>
      <c r="CV141" s="34"/>
      <c r="CW141" s="34"/>
      <c r="CX141" s="34"/>
      <c r="CY141" s="34"/>
      <c r="CZ141" s="34"/>
      <c r="DA141" s="34"/>
      <c r="DB141" s="34"/>
      <c r="DC141" s="34"/>
      <c r="DD141" s="34"/>
      <c r="DE141" s="34"/>
      <c r="DF141" s="34"/>
      <c r="DG141" s="34"/>
      <c r="DH141" s="34"/>
      <c r="DI141" s="34"/>
      <c r="DJ141" s="34"/>
      <c r="DK141" s="34"/>
      <c r="DL141" s="34"/>
      <c r="DM141" s="34"/>
      <c r="DN141" s="34"/>
      <c r="DO141" s="34"/>
      <c r="DP141" s="34"/>
      <c r="DQ141" s="34"/>
      <c r="DR141" s="34"/>
      <c r="DS141" s="34"/>
      <c r="DT141" s="34"/>
      <c r="DU141" s="34"/>
      <c r="DV141" s="34"/>
      <c r="DW141" s="34"/>
      <c r="DX141" s="34"/>
      <c r="DY141" s="34"/>
      <c r="DZ141" s="34"/>
    </row>
    <row r="142" spans="1:130" outlineLevel="1">
      <c r="A142" s="21">
        <f t="shared" si="4"/>
        <v>36</v>
      </c>
      <c r="B142" s="21" t="s">
        <v>9</v>
      </c>
      <c r="C142" s="135" t="s">
        <v>542</v>
      </c>
      <c r="D142" s="218"/>
      <c r="E142" s="218"/>
      <c r="F142" s="218"/>
      <c r="G142" s="546" t="s">
        <v>1659</v>
      </c>
      <c r="H142" s="21" t="s">
        <v>10</v>
      </c>
      <c r="I142" s="135" t="s">
        <v>364</v>
      </c>
      <c r="J142" s="134"/>
      <c r="K142" s="331"/>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4"/>
      <c r="AY142" s="34"/>
      <c r="AZ142" s="34"/>
      <c r="BA142" s="34"/>
      <c r="BB142" s="34"/>
      <c r="BC142" s="34"/>
      <c r="BD142" s="34"/>
      <c r="BE142" s="34"/>
      <c r="BF142" s="34"/>
      <c r="BG142" s="34"/>
      <c r="BH142" s="34"/>
      <c r="BI142" s="34"/>
      <c r="BJ142" s="34"/>
      <c r="BK142" s="34"/>
      <c r="BL142" s="34"/>
      <c r="BM142" s="34"/>
      <c r="BN142" s="34"/>
      <c r="BO142" s="34"/>
      <c r="BP142" s="34"/>
      <c r="BQ142" s="34"/>
      <c r="BR142" s="34"/>
      <c r="BS142" s="34"/>
      <c r="BT142" s="34"/>
      <c r="BU142" s="34"/>
      <c r="BV142" s="34"/>
      <c r="BW142" s="34"/>
      <c r="BX142" s="34"/>
      <c r="BY142" s="34"/>
      <c r="BZ142" s="34"/>
      <c r="CA142" s="34"/>
      <c r="CB142" s="34"/>
      <c r="CC142" s="34"/>
      <c r="CD142" s="34"/>
      <c r="CE142" s="34"/>
      <c r="CF142" s="34"/>
      <c r="CG142" s="34"/>
      <c r="CH142" s="34"/>
      <c r="CI142" s="34"/>
      <c r="CJ142" s="34"/>
      <c r="CK142" s="34"/>
      <c r="CL142" s="34"/>
      <c r="CM142" s="34"/>
      <c r="CN142" s="34"/>
      <c r="CO142" s="34"/>
      <c r="CP142" s="34"/>
      <c r="CQ142" s="34"/>
      <c r="CR142" s="34"/>
      <c r="CS142" s="34"/>
      <c r="CT142" s="34"/>
      <c r="CU142" s="34"/>
      <c r="CV142" s="34"/>
      <c r="CW142" s="34"/>
      <c r="CX142" s="34"/>
      <c r="CY142" s="34"/>
      <c r="CZ142" s="34"/>
      <c r="DA142" s="34"/>
      <c r="DB142" s="34"/>
      <c r="DC142" s="34"/>
      <c r="DD142" s="34"/>
      <c r="DE142" s="34"/>
      <c r="DF142" s="34"/>
      <c r="DG142" s="34"/>
      <c r="DH142" s="34"/>
      <c r="DI142" s="34"/>
      <c r="DJ142" s="34"/>
      <c r="DK142" s="34"/>
      <c r="DL142" s="34"/>
      <c r="DM142" s="34"/>
      <c r="DN142" s="34"/>
      <c r="DO142" s="34"/>
      <c r="DP142" s="34"/>
      <c r="DQ142" s="34"/>
      <c r="DR142" s="34"/>
      <c r="DS142" s="34"/>
      <c r="DT142" s="34"/>
      <c r="DU142" s="34"/>
      <c r="DV142" s="34"/>
      <c r="DW142" s="34"/>
      <c r="DX142" s="34"/>
      <c r="DY142" s="34"/>
      <c r="DZ142" s="34"/>
    </row>
    <row r="143" spans="1:130" outlineLevel="1">
      <c r="A143" s="21">
        <f t="shared" si="4"/>
        <v>36</v>
      </c>
      <c r="B143" s="21" t="s">
        <v>9</v>
      </c>
      <c r="C143" s="135" t="s">
        <v>542</v>
      </c>
      <c r="D143" s="218"/>
      <c r="E143" s="218"/>
      <c r="F143" s="218"/>
      <c r="G143" s="546"/>
      <c r="H143" s="21" t="s">
        <v>10</v>
      </c>
      <c r="I143" s="135" t="s">
        <v>834</v>
      </c>
      <c r="J143" s="134"/>
      <c r="K143" s="331"/>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c r="AY143" s="34"/>
      <c r="AZ143" s="34"/>
      <c r="BA143" s="34"/>
      <c r="BB143" s="34"/>
      <c r="BC143" s="34"/>
      <c r="BD143" s="34"/>
      <c r="BE143" s="34"/>
      <c r="BF143" s="34"/>
      <c r="BG143" s="34"/>
      <c r="BH143" s="34"/>
      <c r="BI143" s="34"/>
      <c r="BJ143" s="34"/>
      <c r="BK143" s="34"/>
      <c r="BL143" s="34"/>
      <c r="BM143" s="34"/>
      <c r="BN143" s="34"/>
      <c r="BO143" s="34"/>
      <c r="BP143" s="34"/>
      <c r="BQ143" s="34"/>
      <c r="BR143" s="34"/>
      <c r="BS143" s="34"/>
      <c r="BT143" s="34"/>
      <c r="BU143" s="34"/>
      <c r="BV143" s="34"/>
      <c r="BW143" s="34"/>
      <c r="BX143" s="34"/>
      <c r="BY143" s="34"/>
      <c r="BZ143" s="34"/>
      <c r="CA143" s="34"/>
      <c r="CB143" s="34"/>
      <c r="CC143" s="34"/>
      <c r="CD143" s="34"/>
      <c r="CE143" s="34"/>
      <c r="CF143" s="34"/>
      <c r="CG143" s="34"/>
      <c r="CH143" s="34"/>
      <c r="CI143" s="34"/>
      <c r="CJ143" s="34"/>
      <c r="CK143" s="34"/>
      <c r="CL143" s="34"/>
      <c r="CM143" s="34"/>
      <c r="CN143" s="34"/>
      <c r="CO143" s="34"/>
      <c r="CP143" s="34"/>
      <c r="CQ143" s="34"/>
      <c r="CR143" s="34"/>
      <c r="CS143" s="34"/>
      <c r="CT143" s="34"/>
      <c r="CU143" s="34"/>
      <c r="CV143" s="34"/>
      <c r="CW143" s="34"/>
      <c r="CX143" s="34"/>
      <c r="CY143" s="34"/>
      <c r="CZ143" s="34"/>
      <c r="DA143" s="34"/>
      <c r="DB143" s="34"/>
      <c r="DC143" s="34"/>
      <c r="DD143" s="34"/>
      <c r="DE143" s="34"/>
      <c r="DF143" s="34"/>
      <c r="DG143" s="34"/>
      <c r="DH143" s="34"/>
      <c r="DI143" s="34"/>
      <c r="DJ143" s="34"/>
      <c r="DK143" s="34"/>
      <c r="DL143" s="34"/>
      <c r="DM143" s="34"/>
      <c r="DN143" s="34"/>
      <c r="DO143" s="34"/>
      <c r="DP143" s="34"/>
      <c r="DQ143" s="34"/>
      <c r="DR143" s="34"/>
      <c r="DS143" s="34"/>
      <c r="DT143" s="34"/>
      <c r="DU143" s="34"/>
      <c r="DV143" s="34"/>
      <c r="DW143" s="34"/>
      <c r="DX143" s="34"/>
      <c r="DY143" s="34"/>
      <c r="DZ143" s="34"/>
    </row>
    <row r="144" spans="1:130" outlineLevel="1">
      <c r="A144" s="21">
        <f t="shared" si="4"/>
        <v>36</v>
      </c>
      <c r="B144" s="21" t="s">
        <v>9</v>
      </c>
      <c r="C144" s="135" t="s">
        <v>542</v>
      </c>
      <c r="D144" s="218"/>
      <c r="E144" s="218"/>
      <c r="F144" s="218"/>
      <c r="G144" s="546"/>
      <c r="H144" s="21" t="s">
        <v>10</v>
      </c>
      <c r="I144" s="135" t="s">
        <v>1594</v>
      </c>
      <c r="J144" s="134"/>
      <c r="K144" s="331"/>
      <c r="L144" s="331"/>
      <c r="M144" s="331"/>
      <c r="N144" s="331"/>
      <c r="O144" s="331"/>
      <c r="P144" s="331"/>
      <c r="Q144" s="331"/>
      <c r="R144" s="331"/>
      <c r="S144" s="331"/>
      <c r="T144" s="331"/>
      <c r="U144" s="331"/>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c r="AY144" s="34"/>
      <c r="AZ144" s="34"/>
      <c r="BA144" s="34"/>
      <c r="BB144" s="34"/>
      <c r="BC144" s="34"/>
      <c r="BD144" s="34"/>
      <c r="BE144" s="34"/>
      <c r="BF144" s="34"/>
      <c r="BG144" s="34"/>
      <c r="BH144" s="34"/>
      <c r="BI144" s="34"/>
      <c r="BJ144" s="34"/>
      <c r="BK144" s="34"/>
      <c r="BL144" s="34"/>
      <c r="BM144" s="34"/>
      <c r="BN144" s="34"/>
      <c r="BO144" s="34"/>
      <c r="BP144" s="34"/>
      <c r="BQ144" s="34"/>
      <c r="BR144" s="34"/>
      <c r="BS144" s="34"/>
      <c r="BT144" s="34"/>
      <c r="BU144" s="34"/>
      <c r="BV144" s="34"/>
      <c r="BW144" s="34"/>
      <c r="BX144" s="34"/>
      <c r="BY144" s="34"/>
      <c r="BZ144" s="34"/>
      <c r="CA144" s="34"/>
      <c r="CB144" s="34"/>
      <c r="CC144" s="34"/>
      <c r="CD144" s="34"/>
      <c r="CE144" s="34"/>
      <c r="CF144" s="34"/>
      <c r="CG144" s="34"/>
      <c r="CH144" s="34"/>
      <c r="CI144" s="34"/>
      <c r="CJ144" s="34"/>
      <c r="CK144" s="34"/>
      <c r="CL144" s="34"/>
      <c r="CM144" s="34"/>
      <c r="CN144" s="34"/>
      <c r="CO144" s="34"/>
      <c r="CP144" s="34"/>
      <c r="CQ144" s="34"/>
      <c r="CR144" s="34"/>
      <c r="CS144" s="34"/>
      <c r="CT144" s="34"/>
      <c r="CU144" s="34"/>
      <c r="CV144" s="34"/>
      <c r="CW144" s="34"/>
      <c r="CX144" s="34"/>
      <c r="CY144" s="34"/>
      <c r="CZ144" s="34"/>
      <c r="DA144" s="34"/>
      <c r="DB144" s="34"/>
      <c r="DC144" s="34"/>
      <c r="DD144" s="34"/>
      <c r="DE144" s="34"/>
      <c r="DF144" s="34"/>
      <c r="DG144" s="34"/>
      <c r="DH144" s="34"/>
      <c r="DI144" s="34"/>
      <c r="DJ144" s="34"/>
      <c r="DK144" s="34"/>
      <c r="DL144" s="34"/>
      <c r="DM144" s="34"/>
      <c r="DN144" s="34"/>
      <c r="DO144" s="34"/>
      <c r="DP144" s="34"/>
      <c r="DQ144" s="34"/>
      <c r="DR144" s="34"/>
      <c r="DS144" s="34"/>
      <c r="DT144" s="34"/>
    </row>
    <row r="145" spans="1:130" outlineLevel="1">
      <c r="A145" s="21">
        <f t="shared" si="4"/>
        <v>36</v>
      </c>
      <c r="B145" s="21" t="s">
        <v>9</v>
      </c>
      <c r="C145" s="135" t="s">
        <v>542</v>
      </c>
      <c r="D145" s="218"/>
      <c r="E145" s="218"/>
      <c r="F145" s="218"/>
      <c r="G145" s="546"/>
      <c r="H145" s="21" t="s">
        <v>10</v>
      </c>
      <c r="I145" s="135" t="s">
        <v>892</v>
      </c>
      <c r="J145" s="134"/>
      <c r="K145" s="46" t="s">
        <v>1238</v>
      </c>
      <c r="L145" s="34" t="s">
        <v>1241</v>
      </c>
      <c r="M145" s="34" t="s">
        <v>1243</v>
      </c>
      <c r="N145" s="34" t="s">
        <v>1201</v>
      </c>
      <c r="O145" s="34" t="s">
        <v>1202</v>
      </c>
      <c r="P145" s="331"/>
      <c r="Q145" s="331"/>
      <c r="R145" s="331"/>
      <c r="S145" s="331"/>
      <c r="T145" s="331"/>
      <c r="U145" s="331"/>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c r="AY145" s="34"/>
      <c r="AZ145" s="34"/>
      <c r="BA145" s="34"/>
      <c r="BB145" s="34"/>
      <c r="BC145" s="34"/>
      <c r="BD145" s="34"/>
      <c r="BE145" s="34"/>
      <c r="BF145" s="34"/>
      <c r="BG145" s="34"/>
      <c r="BH145" s="34"/>
      <c r="BI145" s="34"/>
      <c r="BJ145" s="34"/>
      <c r="BK145" s="34"/>
      <c r="BL145" s="34"/>
      <c r="BM145" s="34"/>
      <c r="BN145" s="34"/>
      <c r="BO145" s="34"/>
      <c r="BP145" s="34"/>
      <c r="BQ145" s="34"/>
      <c r="BR145" s="34"/>
      <c r="BS145" s="34"/>
      <c r="BT145" s="34"/>
      <c r="BU145" s="34"/>
      <c r="BV145" s="34"/>
      <c r="BW145" s="34"/>
      <c r="BX145" s="34"/>
      <c r="BY145" s="34"/>
      <c r="BZ145" s="34"/>
      <c r="CA145" s="34"/>
      <c r="CB145" s="34"/>
      <c r="CC145" s="34"/>
      <c r="CD145" s="34"/>
      <c r="CE145" s="34"/>
      <c r="CF145" s="34"/>
      <c r="CG145" s="34"/>
      <c r="CH145" s="34"/>
      <c r="CI145" s="34"/>
      <c r="CJ145" s="34"/>
      <c r="CK145" s="34"/>
      <c r="CL145" s="34"/>
      <c r="CM145" s="34"/>
      <c r="CN145" s="34"/>
      <c r="CO145" s="34"/>
      <c r="CP145" s="34"/>
      <c r="CQ145" s="34"/>
      <c r="CR145" s="34"/>
      <c r="CS145" s="34"/>
      <c r="CT145" s="34"/>
      <c r="CU145" s="34"/>
      <c r="CV145" s="34"/>
      <c r="CW145" s="34"/>
      <c r="CX145" s="34"/>
      <c r="CY145" s="34"/>
      <c r="CZ145" s="34"/>
      <c r="DA145" s="34"/>
      <c r="DB145" s="34"/>
      <c r="DC145" s="34"/>
      <c r="DD145" s="34"/>
      <c r="DE145" s="34"/>
      <c r="DF145" s="34"/>
      <c r="DG145" s="34"/>
      <c r="DH145" s="34"/>
      <c r="DI145" s="34"/>
      <c r="DJ145" s="34"/>
      <c r="DK145" s="34"/>
      <c r="DL145" s="34"/>
      <c r="DM145" s="34"/>
      <c r="DN145" s="34"/>
      <c r="DO145" s="34"/>
      <c r="DP145" s="34"/>
      <c r="DQ145" s="34"/>
      <c r="DR145" s="34"/>
      <c r="DS145" s="34"/>
      <c r="DT145" s="34"/>
    </row>
    <row r="146" spans="1:130" outlineLevel="1">
      <c r="A146" s="21">
        <f t="shared" si="4"/>
        <v>36</v>
      </c>
      <c r="B146" s="21" t="s">
        <v>9</v>
      </c>
      <c r="C146" s="135" t="s">
        <v>542</v>
      </c>
      <c r="D146" s="218"/>
      <c r="E146" s="218"/>
      <c r="F146" s="218"/>
      <c r="G146" s="546"/>
      <c r="H146" s="21" t="s">
        <v>10</v>
      </c>
      <c r="I146" s="135" t="s">
        <v>835</v>
      </c>
      <c r="J146" s="134"/>
      <c r="K146" s="331"/>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c r="AY146" s="34"/>
      <c r="AZ146" s="34"/>
      <c r="BA146" s="34"/>
      <c r="BB146" s="34"/>
      <c r="BC146" s="34"/>
      <c r="BD146" s="34"/>
      <c r="BE146" s="34"/>
      <c r="BF146" s="34"/>
      <c r="BG146" s="34"/>
      <c r="BH146" s="34"/>
      <c r="BI146" s="34"/>
      <c r="BJ146" s="34"/>
      <c r="BK146" s="34"/>
      <c r="BL146" s="34"/>
      <c r="BM146" s="34"/>
      <c r="BN146" s="34"/>
      <c r="BO146" s="34"/>
      <c r="BP146" s="34"/>
      <c r="BQ146" s="34"/>
      <c r="BR146" s="34"/>
      <c r="BS146" s="34"/>
      <c r="BT146" s="34"/>
      <c r="BU146" s="34"/>
      <c r="BV146" s="34"/>
      <c r="BW146" s="34"/>
      <c r="BX146" s="34"/>
      <c r="BY146" s="34"/>
      <c r="BZ146" s="34"/>
      <c r="CA146" s="34"/>
      <c r="CB146" s="34"/>
      <c r="CC146" s="34"/>
      <c r="CD146" s="34"/>
      <c r="CE146" s="34"/>
      <c r="CF146" s="34"/>
      <c r="CG146" s="34"/>
      <c r="CH146" s="34"/>
      <c r="CI146" s="34"/>
      <c r="CJ146" s="34"/>
      <c r="CK146" s="34"/>
      <c r="CL146" s="34"/>
      <c r="CM146" s="34"/>
      <c r="CN146" s="34"/>
      <c r="CO146" s="34"/>
      <c r="CP146" s="34"/>
      <c r="CQ146" s="34"/>
      <c r="CR146" s="34"/>
      <c r="CS146" s="34"/>
      <c r="CT146" s="34"/>
      <c r="CU146" s="34"/>
      <c r="CV146" s="34"/>
      <c r="CW146" s="34"/>
      <c r="CX146" s="34"/>
      <c r="CY146" s="34"/>
      <c r="CZ146" s="34"/>
      <c r="DA146" s="34"/>
      <c r="DB146" s="34"/>
      <c r="DC146" s="34"/>
      <c r="DD146" s="34"/>
      <c r="DE146" s="34"/>
      <c r="DF146" s="34"/>
      <c r="DG146" s="34"/>
      <c r="DH146" s="34"/>
      <c r="DI146" s="34"/>
      <c r="DJ146" s="34"/>
      <c r="DK146" s="34"/>
      <c r="DL146" s="34"/>
      <c r="DM146" s="34"/>
      <c r="DN146" s="34"/>
      <c r="DO146" s="34"/>
      <c r="DP146" s="34"/>
      <c r="DQ146" s="34"/>
      <c r="DR146" s="34"/>
      <c r="DS146" s="34"/>
      <c r="DT146" s="34"/>
      <c r="DU146" s="34"/>
      <c r="DV146" s="34"/>
      <c r="DW146" s="34"/>
      <c r="DX146" s="34"/>
      <c r="DY146" s="34"/>
      <c r="DZ146" s="34"/>
    </row>
    <row r="147" spans="1:130" outlineLevel="1">
      <c r="A147" s="21">
        <f t="shared" si="4"/>
        <v>36</v>
      </c>
      <c r="B147" s="21" t="s">
        <v>9</v>
      </c>
      <c r="C147" s="135" t="s">
        <v>542</v>
      </c>
      <c r="D147" s="218"/>
      <c r="E147" s="218"/>
      <c r="F147" s="218"/>
      <c r="G147" s="546"/>
      <c r="H147" s="21" t="s">
        <v>10</v>
      </c>
      <c r="I147" s="135" t="s">
        <v>1707</v>
      </c>
      <c r="J147" s="134"/>
      <c r="K147" s="46"/>
      <c r="L147" s="46"/>
      <c r="M147" s="46"/>
      <c r="N147" s="46"/>
      <c r="O147" s="46"/>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c r="AY147" s="34"/>
      <c r="AZ147" s="34"/>
      <c r="BA147" s="34"/>
      <c r="BB147" s="34"/>
      <c r="BC147" s="34"/>
      <c r="BD147" s="34"/>
      <c r="BE147" s="34"/>
      <c r="BF147" s="34"/>
      <c r="BG147" s="34"/>
      <c r="BH147" s="34"/>
      <c r="BI147" s="34"/>
      <c r="BJ147" s="34"/>
      <c r="BK147" s="34"/>
      <c r="BL147" s="34"/>
      <c r="BM147" s="34"/>
      <c r="BN147" s="34"/>
      <c r="BO147" s="34"/>
      <c r="BP147" s="34"/>
      <c r="BQ147" s="34"/>
      <c r="BR147" s="34"/>
      <c r="BS147" s="34"/>
      <c r="BT147" s="34"/>
      <c r="BU147" s="34"/>
      <c r="BV147" s="34"/>
      <c r="BW147" s="34"/>
      <c r="BX147" s="34"/>
      <c r="BY147" s="34"/>
      <c r="BZ147" s="34"/>
      <c r="CA147" s="34"/>
      <c r="CB147" s="34"/>
      <c r="CC147" s="34"/>
      <c r="CD147" s="34"/>
      <c r="CE147" s="34"/>
      <c r="CF147" s="34"/>
      <c r="CG147" s="34"/>
      <c r="CH147" s="34"/>
      <c r="CI147" s="34"/>
      <c r="CJ147" s="34"/>
      <c r="CK147" s="34"/>
      <c r="CL147" s="34"/>
      <c r="CM147" s="34"/>
      <c r="CN147" s="34"/>
      <c r="CO147" s="34"/>
      <c r="CP147" s="34"/>
      <c r="CQ147" s="34"/>
      <c r="CR147" s="34"/>
      <c r="CS147" s="34"/>
      <c r="CT147" s="34"/>
      <c r="CU147" s="34"/>
      <c r="CV147" s="34"/>
      <c r="CW147" s="34"/>
      <c r="CX147" s="34"/>
      <c r="CY147" s="34"/>
      <c r="CZ147" s="34"/>
      <c r="DA147" s="34"/>
      <c r="DB147" s="34"/>
      <c r="DC147" s="34"/>
      <c r="DD147" s="34"/>
      <c r="DE147" s="34"/>
      <c r="DF147" s="34"/>
      <c r="DG147" s="34"/>
      <c r="DH147" s="34"/>
      <c r="DI147" s="34"/>
      <c r="DJ147" s="34"/>
      <c r="DK147" s="34"/>
      <c r="DL147" s="34"/>
      <c r="DM147" s="34"/>
      <c r="DN147" s="34"/>
      <c r="DO147" s="34"/>
      <c r="DP147" s="34"/>
      <c r="DQ147" s="34"/>
      <c r="DR147" s="34"/>
      <c r="DS147" s="34"/>
      <c r="DT147" s="34"/>
      <c r="DU147" s="34"/>
      <c r="DV147" s="34"/>
      <c r="DW147" s="34"/>
      <c r="DX147" s="34"/>
      <c r="DY147" s="34"/>
      <c r="DZ147" s="34"/>
    </row>
    <row r="148" spans="1:130" outlineLevel="1">
      <c r="A148" s="21">
        <f t="shared" si="4"/>
        <v>36</v>
      </c>
      <c r="B148" s="21" t="s">
        <v>9</v>
      </c>
      <c r="C148" s="135" t="s">
        <v>542</v>
      </c>
      <c r="D148" s="218"/>
      <c r="E148" s="218"/>
      <c r="F148" s="218"/>
      <c r="G148" s="546"/>
      <c r="H148" s="21" t="s">
        <v>10</v>
      </c>
      <c r="I148" s="135" t="s">
        <v>893</v>
      </c>
      <c r="J148" s="134"/>
      <c r="K148" s="46" t="s">
        <v>1335</v>
      </c>
      <c r="L148" s="34" t="s">
        <v>1337</v>
      </c>
      <c r="M148" s="34" t="s">
        <v>1244</v>
      </c>
      <c r="N148" s="34" t="s">
        <v>1708</v>
      </c>
      <c r="O148" s="34" t="s">
        <v>1709</v>
      </c>
      <c r="P148" s="34" t="s">
        <v>1710</v>
      </c>
      <c r="Q148" s="34" t="s">
        <v>1336</v>
      </c>
      <c r="R148" s="46"/>
      <c r="S148" s="46"/>
      <c r="T148" s="46"/>
      <c r="U148" s="46"/>
      <c r="V148" s="46"/>
      <c r="W148" s="46"/>
      <c r="X148" s="46"/>
      <c r="Y148" s="46"/>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c r="AY148" s="34"/>
      <c r="AZ148" s="34"/>
      <c r="BA148" s="34"/>
      <c r="BB148" s="34"/>
      <c r="BC148" s="34"/>
      <c r="BD148" s="34"/>
      <c r="BE148" s="34"/>
      <c r="BF148" s="34"/>
      <c r="BG148" s="34"/>
      <c r="BH148" s="34"/>
      <c r="BI148" s="34"/>
      <c r="BJ148" s="34"/>
      <c r="BK148" s="34"/>
      <c r="BL148" s="34"/>
      <c r="BM148" s="34"/>
      <c r="BN148" s="34"/>
      <c r="BO148" s="34"/>
      <c r="BP148" s="34"/>
      <c r="BQ148" s="34"/>
      <c r="BR148" s="34"/>
      <c r="BS148" s="34"/>
      <c r="BT148" s="34"/>
      <c r="BU148" s="34"/>
      <c r="BV148" s="34"/>
      <c r="BW148" s="34"/>
      <c r="BX148" s="34"/>
      <c r="BY148" s="34"/>
      <c r="BZ148" s="34"/>
      <c r="CA148" s="34"/>
      <c r="CB148" s="34"/>
      <c r="CC148" s="34"/>
      <c r="CD148" s="34"/>
      <c r="CE148" s="34"/>
      <c r="CF148" s="34"/>
      <c r="CG148" s="34"/>
      <c r="CH148" s="34"/>
      <c r="CI148" s="34"/>
      <c r="CJ148" s="34"/>
      <c r="CK148" s="34"/>
      <c r="CL148" s="34"/>
      <c r="CM148" s="34"/>
      <c r="CN148" s="34"/>
      <c r="CO148" s="34"/>
      <c r="CP148" s="34"/>
      <c r="CQ148" s="34"/>
      <c r="CR148" s="34"/>
      <c r="CS148" s="34"/>
      <c r="CT148" s="34"/>
      <c r="CU148" s="34"/>
      <c r="CV148" s="34"/>
      <c r="CW148" s="34"/>
      <c r="CX148" s="34"/>
      <c r="CY148" s="34"/>
      <c r="CZ148" s="34"/>
      <c r="DA148" s="34"/>
      <c r="DB148" s="34"/>
      <c r="DC148" s="34"/>
      <c r="DD148" s="34"/>
      <c r="DE148" s="34"/>
      <c r="DF148" s="34"/>
      <c r="DG148" s="34"/>
      <c r="DH148" s="34"/>
      <c r="DI148" s="34"/>
      <c r="DJ148" s="34"/>
      <c r="DK148" s="34"/>
      <c r="DL148" s="34"/>
      <c r="DM148" s="34"/>
      <c r="DN148" s="34"/>
      <c r="DO148" s="34"/>
      <c r="DP148" s="34"/>
      <c r="DQ148" s="34"/>
      <c r="DR148" s="34"/>
      <c r="DS148" s="34"/>
      <c r="DT148" s="34"/>
      <c r="DU148" s="34"/>
      <c r="DV148" s="34"/>
      <c r="DW148" s="34"/>
      <c r="DX148" s="34"/>
      <c r="DY148" s="34"/>
      <c r="DZ148" s="34"/>
    </row>
    <row r="149" spans="1:130" outlineLevel="1">
      <c r="A149" s="21">
        <f t="shared" si="4"/>
        <v>36</v>
      </c>
      <c r="B149" s="21" t="s">
        <v>9</v>
      </c>
      <c r="C149" s="135" t="s">
        <v>542</v>
      </c>
      <c r="D149" s="218"/>
      <c r="E149" s="218"/>
      <c r="F149" s="218"/>
      <c r="G149" s="546"/>
      <c r="H149" s="21" t="s">
        <v>10</v>
      </c>
      <c r="I149" s="135" t="s">
        <v>837</v>
      </c>
      <c r="J149" s="134"/>
      <c r="K149" s="331"/>
      <c r="L149" s="331"/>
      <c r="M149" s="331"/>
      <c r="N149" s="331"/>
      <c r="O149" s="331"/>
      <c r="P149" s="331"/>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34"/>
      <c r="AX149" s="34"/>
      <c r="AY149" s="34"/>
      <c r="AZ149" s="34"/>
      <c r="BA149" s="34"/>
      <c r="BB149" s="34"/>
      <c r="BC149" s="34"/>
      <c r="BD149" s="34"/>
      <c r="BE149" s="34"/>
      <c r="BF149" s="34"/>
      <c r="BG149" s="34"/>
      <c r="BH149" s="34"/>
      <c r="BI149" s="34"/>
      <c r="BJ149" s="34"/>
      <c r="BK149" s="34"/>
      <c r="BL149" s="34"/>
      <c r="BM149" s="34"/>
      <c r="BN149" s="34"/>
      <c r="BO149" s="34"/>
      <c r="BP149" s="34"/>
      <c r="BQ149" s="34"/>
      <c r="BR149" s="34"/>
      <c r="BS149" s="34"/>
      <c r="BT149" s="34"/>
      <c r="BU149" s="34"/>
      <c r="BV149" s="34"/>
      <c r="BW149" s="34"/>
      <c r="BX149" s="34"/>
      <c r="BY149" s="34"/>
      <c r="BZ149" s="34"/>
      <c r="CA149" s="34"/>
      <c r="CB149" s="34"/>
      <c r="CC149" s="34"/>
      <c r="CD149" s="34"/>
      <c r="CE149" s="34"/>
      <c r="CF149" s="34"/>
      <c r="CG149" s="34"/>
      <c r="CH149" s="34"/>
      <c r="CI149" s="34"/>
      <c r="CJ149" s="34"/>
      <c r="CK149" s="34"/>
      <c r="CL149" s="34"/>
      <c r="CM149" s="34"/>
      <c r="CN149" s="34"/>
      <c r="CO149" s="34"/>
      <c r="CP149" s="34"/>
      <c r="CQ149" s="34"/>
      <c r="CR149" s="34"/>
      <c r="CS149" s="34"/>
      <c r="CT149" s="34"/>
      <c r="CU149" s="34"/>
      <c r="CV149" s="34"/>
      <c r="CW149" s="34"/>
      <c r="CX149" s="34"/>
      <c r="CY149" s="34"/>
      <c r="CZ149" s="34"/>
      <c r="DA149" s="34"/>
      <c r="DB149" s="34"/>
      <c r="DC149" s="34"/>
      <c r="DD149" s="34"/>
      <c r="DE149" s="34"/>
      <c r="DF149" s="34"/>
      <c r="DG149" s="34"/>
      <c r="DH149" s="34"/>
      <c r="DI149" s="34"/>
      <c r="DJ149" s="34"/>
      <c r="DK149" s="34"/>
      <c r="DL149" s="34"/>
      <c r="DM149" s="34"/>
      <c r="DN149" s="34"/>
      <c r="DO149" s="34"/>
      <c r="DP149" s="34"/>
      <c r="DQ149" s="34"/>
      <c r="DR149" s="34"/>
      <c r="DS149" s="34"/>
      <c r="DT149" s="34"/>
      <c r="DU149" s="34"/>
      <c r="DV149" s="34"/>
      <c r="DW149" s="34"/>
      <c r="DX149" s="34"/>
      <c r="DY149" s="34"/>
      <c r="DZ149" s="34"/>
    </row>
    <row r="150" spans="1:130" outlineLevel="1">
      <c r="A150" s="21">
        <f t="shared" si="4"/>
        <v>36</v>
      </c>
      <c r="B150" s="21" t="s">
        <v>9</v>
      </c>
      <c r="C150" s="135" t="s">
        <v>542</v>
      </c>
      <c r="D150" s="218"/>
      <c r="E150" s="218"/>
      <c r="F150" s="218"/>
      <c r="G150" s="546" t="s">
        <v>1657</v>
      </c>
      <c r="H150" s="21" t="s">
        <v>10</v>
      </c>
      <c r="I150" s="135" t="s">
        <v>841</v>
      </c>
      <c r="J150" s="134"/>
      <c r="K150" s="331" t="s">
        <v>842</v>
      </c>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c r="AY150" s="34"/>
      <c r="AZ150" s="34"/>
      <c r="BA150" s="34"/>
      <c r="BB150" s="34"/>
      <c r="BC150" s="34"/>
      <c r="BD150" s="34"/>
      <c r="BE150" s="34"/>
      <c r="BF150" s="34"/>
      <c r="BG150" s="34"/>
      <c r="BH150" s="34"/>
      <c r="BI150" s="34"/>
      <c r="BJ150" s="34"/>
      <c r="BK150" s="34"/>
      <c r="BL150" s="34"/>
      <c r="BM150" s="34"/>
      <c r="BN150" s="34"/>
      <c r="BO150" s="34"/>
      <c r="BP150" s="34"/>
      <c r="BQ150" s="34"/>
      <c r="BR150" s="34"/>
      <c r="BS150" s="34"/>
      <c r="BT150" s="34"/>
      <c r="BU150" s="34"/>
      <c r="BV150" s="34"/>
      <c r="BW150" s="34"/>
      <c r="BX150" s="34"/>
      <c r="BY150" s="34"/>
      <c r="BZ150" s="34"/>
      <c r="CA150" s="34"/>
      <c r="CB150" s="34"/>
      <c r="CC150" s="34"/>
      <c r="CD150" s="34"/>
      <c r="CE150" s="34"/>
      <c r="CF150" s="34"/>
      <c r="CG150" s="34"/>
      <c r="CH150" s="34"/>
      <c r="CI150" s="34"/>
      <c r="CJ150" s="34"/>
      <c r="CK150" s="34"/>
      <c r="CL150" s="34"/>
      <c r="CM150" s="34"/>
      <c r="CN150" s="34"/>
      <c r="CO150" s="34"/>
      <c r="CP150" s="34"/>
      <c r="CQ150" s="34"/>
      <c r="CR150" s="34"/>
      <c r="CS150" s="34"/>
      <c r="CT150" s="34"/>
      <c r="CU150" s="34"/>
      <c r="CV150" s="34"/>
      <c r="CW150" s="34"/>
      <c r="CX150" s="34"/>
      <c r="CY150" s="34"/>
      <c r="CZ150" s="34"/>
      <c r="DA150" s="34"/>
      <c r="DB150" s="34"/>
      <c r="DC150" s="34"/>
      <c r="DD150" s="34"/>
      <c r="DE150" s="34"/>
      <c r="DF150" s="34"/>
      <c r="DG150" s="34"/>
      <c r="DH150" s="34"/>
      <c r="DI150" s="34"/>
      <c r="DJ150" s="34"/>
      <c r="DK150" s="34"/>
      <c r="DL150" s="34"/>
      <c r="DM150" s="34"/>
      <c r="DN150" s="34"/>
      <c r="DO150" s="34"/>
      <c r="DP150" s="34"/>
      <c r="DQ150" s="34"/>
      <c r="DR150" s="34"/>
      <c r="DS150" s="34"/>
      <c r="DT150" s="34"/>
      <c r="DU150" s="34"/>
      <c r="DV150" s="34"/>
      <c r="DW150" s="34"/>
      <c r="DX150" s="34"/>
      <c r="DY150" s="34"/>
      <c r="DZ150" s="34"/>
    </row>
    <row r="151" spans="1:130" outlineLevel="1">
      <c r="A151" s="21">
        <f t="shared" si="4"/>
        <v>36</v>
      </c>
      <c r="B151" s="21" t="s">
        <v>9</v>
      </c>
      <c r="C151" s="135" t="s">
        <v>542</v>
      </c>
      <c r="D151" s="218"/>
      <c r="E151" s="218"/>
      <c r="F151" s="218"/>
      <c r="G151" s="546"/>
      <c r="H151" s="21" t="s">
        <v>10</v>
      </c>
      <c r="I151" s="135" t="s">
        <v>838</v>
      </c>
      <c r="J151" s="134"/>
      <c r="K151" s="331"/>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c r="AY151" s="34"/>
      <c r="AZ151" s="34"/>
      <c r="BA151" s="34"/>
      <c r="BB151" s="34"/>
      <c r="BC151" s="34"/>
      <c r="BD151" s="34"/>
      <c r="BE151" s="34"/>
      <c r="BF151" s="34"/>
      <c r="BG151" s="34"/>
      <c r="BH151" s="34"/>
      <c r="BI151" s="34"/>
      <c r="BJ151" s="34"/>
      <c r="BK151" s="34"/>
      <c r="BL151" s="34"/>
      <c r="BM151" s="34"/>
      <c r="BN151" s="34"/>
      <c r="BO151" s="34"/>
      <c r="BP151" s="34"/>
      <c r="BQ151" s="34"/>
      <c r="BR151" s="34"/>
      <c r="BS151" s="34"/>
      <c r="BT151" s="34"/>
      <c r="BU151" s="34"/>
      <c r="BV151" s="34"/>
      <c r="BW151" s="34"/>
      <c r="BX151" s="34"/>
      <c r="BY151" s="34"/>
      <c r="BZ151" s="34"/>
      <c r="CA151" s="34"/>
      <c r="CB151" s="34"/>
      <c r="CC151" s="34"/>
      <c r="CD151" s="34"/>
      <c r="CE151" s="34"/>
      <c r="CF151" s="34"/>
      <c r="CG151" s="34"/>
      <c r="CH151" s="34"/>
      <c r="CI151" s="34"/>
      <c r="CJ151" s="34"/>
      <c r="CK151" s="34"/>
      <c r="CL151" s="34"/>
      <c r="CM151" s="34"/>
      <c r="CN151" s="34"/>
      <c r="CO151" s="34"/>
      <c r="CP151" s="34"/>
      <c r="CQ151" s="34"/>
      <c r="CR151" s="34"/>
      <c r="CS151" s="34"/>
      <c r="CT151" s="34"/>
      <c r="CU151" s="34"/>
      <c r="CV151" s="34"/>
      <c r="CW151" s="34"/>
      <c r="CX151" s="34"/>
      <c r="CY151" s="34"/>
      <c r="CZ151" s="34"/>
      <c r="DA151" s="34"/>
      <c r="DB151" s="34"/>
      <c r="DC151" s="34"/>
      <c r="DD151" s="34"/>
      <c r="DE151" s="34"/>
      <c r="DF151" s="34"/>
      <c r="DG151" s="34"/>
      <c r="DH151" s="34"/>
      <c r="DI151" s="34"/>
      <c r="DJ151" s="34"/>
      <c r="DK151" s="34"/>
      <c r="DL151" s="34"/>
      <c r="DM151" s="34"/>
      <c r="DN151" s="34"/>
      <c r="DO151" s="34"/>
      <c r="DP151" s="34"/>
      <c r="DQ151" s="34"/>
      <c r="DR151" s="34"/>
      <c r="DS151" s="34"/>
      <c r="DT151" s="34"/>
      <c r="DU151" s="34"/>
      <c r="DV151" s="34"/>
      <c r="DW151" s="34"/>
      <c r="DX151" s="34"/>
      <c r="DY151" s="34"/>
      <c r="DZ151" s="34"/>
    </row>
    <row r="152" spans="1:130" outlineLevel="1">
      <c r="A152" s="21">
        <f t="shared" si="4"/>
        <v>36</v>
      </c>
      <c r="B152" s="21" t="s">
        <v>9</v>
      </c>
      <c r="C152" s="135" t="s">
        <v>542</v>
      </c>
      <c r="D152" s="218"/>
      <c r="E152" s="218"/>
      <c r="F152" s="218"/>
      <c r="G152" s="546" t="s">
        <v>1657</v>
      </c>
      <c r="H152" s="21" t="s">
        <v>10</v>
      </c>
      <c r="I152" s="135" t="s">
        <v>840</v>
      </c>
      <c r="J152" s="134"/>
      <c r="K152" s="331" t="s">
        <v>911</v>
      </c>
      <c r="L152" s="331" t="s">
        <v>1012</v>
      </c>
      <c r="M152" s="331" t="s">
        <v>1013</v>
      </c>
      <c r="N152" s="331" t="s">
        <v>1014</v>
      </c>
      <c r="O152" s="331" t="s">
        <v>1011</v>
      </c>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c r="AY152" s="34"/>
      <c r="AZ152" s="34"/>
      <c r="BA152" s="34"/>
      <c r="BB152" s="34"/>
      <c r="BC152" s="34"/>
      <c r="BD152" s="34"/>
      <c r="BE152" s="34"/>
      <c r="BF152" s="34"/>
      <c r="BG152" s="34"/>
      <c r="BH152" s="34"/>
      <c r="BI152" s="34"/>
      <c r="BJ152" s="34"/>
      <c r="BK152" s="34"/>
      <c r="BL152" s="34"/>
      <c r="BM152" s="34"/>
      <c r="BN152" s="34"/>
      <c r="BO152" s="34"/>
      <c r="BP152" s="34"/>
      <c r="BQ152" s="34"/>
      <c r="BR152" s="34"/>
      <c r="BS152" s="34"/>
      <c r="BT152" s="34"/>
      <c r="BU152" s="34"/>
      <c r="BV152" s="34"/>
      <c r="BW152" s="34"/>
      <c r="BX152" s="34"/>
      <c r="BY152" s="34"/>
      <c r="BZ152" s="34"/>
      <c r="CA152" s="34"/>
      <c r="CB152" s="34"/>
      <c r="CC152" s="34"/>
      <c r="CD152" s="34"/>
      <c r="CE152" s="34"/>
      <c r="CF152" s="34"/>
      <c r="CG152" s="34"/>
      <c r="CH152" s="34"/>
      <c r="CI152" s="34"/>
      <c r="CJ152" s="34"/>
      <c r="CK152" s="34"/>
      <c r="CL152" s="34"/>
      <c r="CM152" s="34"/>
      <c r="CN152" s="34"/>
      <c r="CO152" s="34"/>
      <c r="CP152" s="34"/>
      <c r="CQ152" s="34"/>
      <c r="CR152" s="34"/>
      <c r="CS152" s="34"/>
      <c r="CT152" s="34"/>
      <c r="CU152" s="34"/>
      <c r="CV152" s="34"/>
      <c r="CW152" s="34"/>
      <c r="CX152" s="34"/>
      <c r="CY152" s="34"/>
      <c r="CZ152" s="34"/>
      <c r="DA152" s="34"/>
      <c r="DB152" s="34"/>
      <c r="DC152" s="34"/>
      <c r="DD152" s="34"/>
      <c r="DE152" s="34"/>
      <c r="DF152" s="34"/>
      <c r="DG152" s="34"/>
      <c r="DH152" s="34"/>
      <c r="DI152" s="34"/>
      <c r="DJ152" s="34"/>
      <c r="DK152" s="34"/>
      <c r="DL152" s="34"/>
      <c r="DM152" s="34"/>
      <c r="DN152" s="34"/>
      <c r="DO152" s="34"/>
      <c r="DP152" s="34"/>
      <c r="DQ152" s="34"/>
      <c r="DR152" s="34"/>
      <c r="DS152" s="34"/>
      <c r="DT152" s="34"/>
      <c r="DU152" s="34"/>
      <c r="DV152" s="34"/>
      <c r="DW152" s="34"/>
      <c r="DX152" s="34"/>
      <c r="DY152" s="34"/>
      <c r="DZ152" s="34"/>
    </row>
    <row r="153" spans="1:130" outlineLevel="1">
      <c r="A153" s="21">
        <f t="shared" si="4"/>
        <v>36</v>
      </c>
      <c r="B153" s="21" t="s">
        <v>9</v>
      </c>
      <c r="C153" s="135" t="s">
        <v>542</v>
      </c>
      <c r="D153" s="218"/>
      <c r="E153" s="218"/>
      <c r="F153" s="218"/>
      <c r="G153" s="546"/>
      <c r="H153" s="21" t="s">
        <v>10</v>
      </c>
      <c r="I153" s="135" t="s">
        <v>396</v>
      </c>
      <c r="J153" s="134"/>
      <c r="K153" s="331"/>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c r="AW153" s="34"/>
      <c r="AX153" s="34"/>
      <c r="AY153" s="34"/>
      <c r="AZ153" s="34"/>
      <c r="BA153" s="34"/>
      <c r="BB153" s="34"/>
      <c r="BC153" s="34"/>
      <c r="BD153" s="34"/>
      <c r="BE153" s="34"/>
      <c r="BF153" s="34"/>
      <c r="BG153" s="34"/>
      <c r="BH153" s="34"/>
      <c r="BI153" s="34"/>
      <c r="BJ153" s="34"/>
      <c r="BK153" s="34"/>
      <c r="BL153" s="34"/>
      <c r="BM153" s="34"/>
      <c r="BN153" s="34"/>
      <c r="BO153" s="34"/>
      <c r="BP153" s="34"/>
      <c r="BQ153" s="34"/>
      <c r="BR153" s="34"/>
      <c r="BS153" s="34"/>
      <c r="BT153" s="34"/>
      <c r="BU153" s="34"/>
      <c r="BV153" s="34"/>
      <c r="BW153" s="34"/>
      <c r="BX153" s="34"/>
      <c r="BY153" s="34"/>
      <c r="BZ153" s="34"/>
      <c r="CA153" s="34"/>
      <c r="CB153" s="34"/>
      <c r="CC153" s="34"/>
      <c r="CD153" s="34"/>
      <c r="CE153" s="34"/>
      <c r="CF153" s="34"/>
      <c r="CG153" s="34"/>
      <c r="CH153" s="34"/>
      <c r="CI153" s="34"/>
      <c r="CJ153" s="34"/>
      <c r="CK153" s="34"/>
      <c r="CL153" s="34"/>
      <c r="CM153" s="34"/>
      <c r="CN153" s="34"/>
      <c r="CO153" s="34"/>
      <c r="CP153" s="34"/>
      <c r="CQ153" s="34"/>
      <c r="CR153" s="34"/>
      <c r="CS153" s="34"/>
      <c r="CT153" s="34"/>
      <c r="CU153" s="34"/>
      <c r="CV153" s="34"/>
      <c r="CW153" s="34"/>
      <c r="CX153" s="34"/>
      <c r="CY153" s="34"/>
      <c r="CZ153" s="34"/>
      <c r="DA153" s="34"/>
      <c r="DB153" s="34"/>
      <c r="DC153" s="34"/>
      <c r="DD153" s="34"/>
      <c r="DE153" s="34"/>
      <c r="DF153" s="34"/>
      <c r="DG153" s="34"/>
      <c r="DH153" s="34"/>
      <c r="DI153" s="34"/>
      <c r="DJ153" s="34"/>
      <c r="DK153" s="34"/>
      <c r="DL153" s="34"/>
      <c r="DM153" s="34"/>
      <c r="DN153" s="34"/>
      <c r="DO153" s="34"/>
      <c r="DP153" s="34"/>
      <c r="DQ153" s="34"/>
      <c r="DR153" s="34"/>
      <c r="DS153" s="34"/>
      <c r="DT153" s="34"/>
      <c r="DU153" s="34"/>
      <c r="DV153" s="34"/>
      <c r="DW153" s="34"/>
      <c r="DX153" s="34"/>
      <c r="DY153" s="34"/>
      <c r="DZ153" s="34"/>
    </row>
    <row r="154" spans="1:130" outlineLevel="1">
      <c r="A154" s="21">
        <f t="shared" si="4"/>
        <v>36</v>
      </c>
      <c r="B154" s="21" t="s">
        <v>9</v>
      </c>
      <c r="C154" s="135" t="s">
        <v>542</v>
      </c>
      <c r="D154" s="218"/>
      <c r="E154" s="218"/>
      <c r="F154" s="218"/>
      <c r="G154" s="546"/>
      <c r="H154" s="21" t="s">
        <v>10</v>
      </c>
      <c r="I154" s="135" t="s">
        <v>1366</v>
      </c>
      <c r="J154" s="134"/>
      <c r="K154" s="331"/>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c r="AW154" s="34"/>
      <c r="AX154" s="34"/>
      <c r="AY154" s="34"/>
      <c r="AZ154" s="34"/>
      <c r="BA154" s="34"/>
      <c r="BB154" s="34"/>
      <c r="BC154" s="34"/>
      <c r="BD154" s="34"/>
      <c r="BE154" s="34"/>
      <c r="BF154" s="34"/>
      <c r="BG154" s="34"/>
      <c r="BH154" s="34"/>
      <c r="BI154" s="34"/>
      <c r="BJ154" s="34"/>
      <c r="BK154" s="34"/>
      <c r="BL154" s="34"/>
      <c r="BM154" s="34"/>
      <c r="BN154" s="34"/>
      <c r="BO154" s="34"/>
      <c r="BP154" s="34"/>
      <c r="BQ154" s="34"/>
      <c r="BR154" s="34"/>
      <c r="BS154" s="34"/>
      <c r="BT154" s="34"/>
      <c r="BU154" s="34"/>
      <c r="BV154" s="34"/>
      <c r="BW154" s="34"/>
      <c r="BX154" s="34"/>
      <c r="BY154" s="34"/>
      <c r="BZ154" s="34"/>
      <c r="CA154" s="34"/>
      <c r="CB154" s="34"/>
      <c r="CC154" s="34"/>
      <c r="CD154" s="34"/>
      <c r="CE154" s="34"/>
      <c r="CF154" s="34"/>
      <c r="CG154" s="34"/>
      <c r="CH154" s="34"/>
      <c r="CI154" s="34"/>
      <c r="CJ154" s="34"/>
      <c r="CK154" s="34"/>
      <c r="CL154" s="34"/>
      <c r="CM154" s="34"/>
      <c r="CN154" s="34"/>
      <c r="CO154" s="34"/>
      <c r="CP154" s="34"/>
      <c r="CQ154" s="34"/>
      <c r="CR154" s="34"/>
      <c r="CS154" s="34"/>
      <c r="CT154" s="34"/>
      <c r="CU154" s="34"/>
      <c r="CV154" s="34"/>
      <c r="CW154" s="34"/>
      <c r="CX154" s="34"/>
      <c r="CY154" s="34"/>
      <c r="CZ154" s="34"/>
      <c r="DA154" s="34"/>
      <c r="DB154" s="34"/>
      <c r="DC154" s="34"/>
      <c r="DD154" s="34"/>
      <c r="DE154" s="34"/>
      <c r="DF154" s="34"/>
      <c r="DG154" s="34"/>
      <c r="DH154" s="34"/>
      <c r="DI154" s="34"/>
      <c r="DJ154" s="34"/>
      <c r="DK154" s="34"/>
      <c r="DL154" s="34"/>
      <c r="DM154" s="34"/>
      <c r="DN154" s="34"/>
      <c r="DO154" s="34"/>
      <c r="DP154" s="34"/>
      <c r="DQ154" s="34"/>
      <c r="DR154" s="34"/>
      <c r="DS154" s="34"/>
      <c r="DT154" s="34"/>
      <c r="DU154" s="34"/>
      <c r="DV154" s="34"/>
      <c r="DW154" s="34"/>
      <c r="DX154" s="34"/>
      <c r="DY154" s="34"/>
      <c r="DZ154" s="34"/>
    </row>
    <row r="155" spans="1:130" outlineLevel="1">
      <c r="A155" s="21">
        <f t="shared" si="4"/>
        <v>36</v>
      </c>
      <c r="B155" s="21" t="s">
        <v>9</v>
      </c>
      <c r="C155" s="135" t="s">
        <v>542</v>
      </c>
      <c r="D155" s="218"/>
      <c r="E155" s="218"/>
      <c r="F155" s="218"/>
      <c r="G155" s="546"/>
      <c r="H155" s="21" t="s">
        <v>10</v>
      </c>
      <c r="I155" s="135" t="s">
        <v>1326</v>
      </c>
      <c r="J155" s="134"/>
      <c r="K155" s="481" t="s">
        <v>911</v>
      </c>
      <c r="L155" s="331" t="s">
        <v>1328</v>
      </c>
      <c r="M155" s="331" t="s">
        <v>1329</v>
      </c>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c r="AY155" s="34"/>
      <c r="AZ155" s="34"/>
      <c r="BA155" s="34"/>
      <c r="BB155" s="34"/>
      <c r="BC155" s="34"/>
      <c r="BD155" s="34"/>
      <c r="BE155" s="34"/>
      <c r="BF155" s="34"/>
      <c r="BG155" s="34"/>
      <c r="BH155" s="34"/>
      <c r="BI155" s="34"/>
      <c r="BJ155" s="34"/>
      <c r="BK155" s="34"/>
      <c r="BL155" s="34"/>
      <c r="BM155" s="34"/>
      <c r="BN155" s="34"/>
      <c r="BO155" s="34"/>
      <c r="BP155" s="34"/>
      <c r="BQ155" s="34"/>
      <c r="BR155" s="34"/>
      <c r="BS155" s="34"/>
      <c r="BT155" s="34"/>
      <c r="BU155" s="34"/>
      <c r="BV155" s="34"/>
      <c r="BW155" s="34"/>
      <c r="BX155" s="34"/>
      <c r="BY155" s="34"/>
      <c r="BZ155" s="34"/>
      <c r="CA155" s="34"/>
      <c r="CB155" s="34"/>
      <c r="CC155" s="34"/>
      <c r="CD155" s="34"/>
      <c r="CE155" s="34"/>
      <c r="CF155" s="34"/>
      <c r="CG155" s="34"/>
      <c r="CH155" s="34"/>
      <c r="CI155" s="34"/>
      <c r="CJ155" s="34"/>
      <c r="CK155" s="34"/>
      <c r="CL155" s="34"/>
      <c r="CM155" s="34"/>
      <c r="CN155" s="34"/>
      <c r="CO155" s="34"/>
      <c r="CP155" s="34"/>
      <c r="CQ155" s="34"/>
      <c r="CR155" s="34"/>
      <c r="CS155" s="34"/>
      <c r="CT155" s="34"/>
      <c r="CU155" s="34"/>
      <c r="CV155" s="34"/>
      <c r="CW155" s="34"/>
      <c r="CX155" s="34"/>
      <c r="CY155" s="34"/>
      <c r="CZ155" s="34"/>
      <c r="DA155" s="34"/>
      <c r="DB155" s="34"/>
      <c r="DC155" s="34"/>
      <c r="DD155" s="34"/>
      <c r="DE155" s="34"/>
      <c r="DF155" s="34"/>
      <c r="DG155" s="34"/>
      <c r="DH155" s="34"/>
      <c r="DI155" s="34"/>
      <c r="DJ155" s="34"/>
      <c r="DK155" s="34"/>
      <c r="DL155" s="34"/>
      <c r="DM155" s="34"/>
      <c r="DN155" s="34"/>
      <c r="DO155" s="34"/>
      <c r="DP155" s="34"/>
      <c r="DQ155" s="34"/>
      <c r="DR155" s="34"/>
      <c r="DS155" s="34"/>
      <c r="DT155" s="34"/>
      <c r="DU155" s="34"/>
      <c r="DV155" s="34"/>
      <c r="DW155" s="34"/>
      <c r="DX155" s="34"/>
      <c r="DY155" s="34"/>
      <c r="DZ155" s="34"/>
    </row>
    <row r="156" spans="1:130" outlineLevel="1">
      <c r="A156" s="21">
        <f t="shared" si="4"/>
        <v>36</v>
      </c>
      <c r="B156" s="21" t="s">
        <v>9</v>
      </c>
      <c r="C156" s="135" t="s">
        <v>542</v>
      </c>
      <c r="D156" s="218"/>
      <c r="E156" s="218"/>
      <c r="F156" s="218"/>
      <c r="G156" s="546"/>
      <c r="H156" s="21" t="s">
        <v>10</v>
      </c>
      <c r="I156" s="135" t="s">
        <v>1528</v>
      </c>
      <c r="J156" s="136"/>
      <c r="K156" s="331"/>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c r="AW156" s="34"/>
      <c r="AX156" s="34"/>
      <c r="AY156" s="34"/>
      <c r="AZ156" s="34"/>
      <c r="BA156" s="34"/>
      <c r="BB156" s="34"/>
      <c r="BC156" s="34"/>
      <c r="BD156" s="34"/>
      <c r="BE156" s="34"/>
      <c r="BF156" s="34"/>
      <c r="BG156" s="34"/>
      <c r="BH156" s="34"/>
      <c r="BI156" s="34"/>
      <c r="BJ156" s="34"/>
      <c r="BK156" s="34"/>
      <c r="BL156" s="34"/>
      <c r="BM156" s="34"/>
      <c r="BN156" s="34"/>
      <c r="BO156" s="34"/>
      <c r="BP156" s="34"/>
      <c r="BQ156" s="34"/>
      <c r="BR156" s="34"/>
      <c r="BS156" s="34"/>
      <c r="BT156" s="34"/>
      <c r="BU156" s="34"/>
      <c r="BV156" s="34"/>
      <c r="BW156" s="34"/>
      <c r="BX156" s="34"/>
      <c r="BY156" s="34"/>
      <c r="BZ156" s="34"/>
      <c r="CA156" s="34"/>
      <c r="CB156" s="34"/>
      <c r="CC156" s="34"/>
      <c r="CD156" s="34"/>
      <c r="CE156" s="34"/>
      <c r="CF156" s="34"/>
      <c r="CG156" s="34"/>
      <c r="CH156" s="34"/>
      <c r="CI156" s="34"/>
      <c r="CJ156" s="34"/>
      <c r="CK156" s="34"/>
      <c r="CL156" s="34"/>
      <c r="CM156" s="34"/>
      <c r="CN156" s="34"/>
      <c r="CO156" s="34"/>
      <c r="CP156" s="34"/>
      <c r="CQ156" s="34"/>
      <c r="CR156" s="34"/>
      <c r="CS156" s="34"/>
      <c r="CT156" s="34"/>
      <c r="CU156" s="34"/>
      <c r="CV156" s="34"/>
      <c r="CW156" s="34"/>
      <c r="CX156" s="34"/>
      <c r="CY156" s="34"/>
      <c r="CZ156" s="34"/>
      <c r="DA156" s="34"/>
      <c r="DB156" s="34"/>
      <c r="DC156" s="34"/>
      <c r="DD156" s="34"/>
      <c r="DE156" s="34"/>
      <c r="DF156" s="34"/>
      <c r="DG156" s="34"/>
      <c r="DH156" s="34"/>
      <c r="DI156" s="34"/>
      <c r="DJ156" s="34"/>
      <c r="DK156" s="34"/>
      <c r="DL156" s="34"/>
      <c r="DM156" s="34"/>
      <c r="DN156" s="34"/>
      <c r="DO156" s="34"/>
      <c r="DP156" s="34"/>
      <c r="DQ156" s="34"/>
      <c r="DR156" s="34"/>
      <c r="DS156" s="34"/>
      <c r="DT156" s="34"/>
      <c r="DU156" s="34"/>
      <c r="DV156" s="34"/>
      <c r="DW156" s="34"/>
      <c r="DX156" s="34"/>
      <c r="DY156" s="34"/>
      <c r="DZ156" s="34"/>
    </row>
    <row r="157" spans="1:130" outlineLevel="1">
      <c r="A157" s="21">
        <f t="shared" si="4"/>
        <v>36</v>
      </c>
      <c r="B157" s="21" t="s">
        <v>9</v>
      </c>
      <c r="C157" s="135" t="s">
        <v>542</v>
      </c>
      <c r="D157" s="218"/>
      <c r="E157" s="218"/>
      <c r="F157" s="218"/>
      <c r="G157" s="546"/>
      <c r="H157" s="21" t="s">
        <v>10</v>
      </c>
      <c r="I157" s="135" t="s">
        <v>312</v>
      </c>
      <c r="J157" s="134"/>
      <c r="K157" s="331" t="s">
        <v>353</v>
      </c>
      <c r="L157" s="331" t="s">
        <v>387</v>
      </c>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c r="AW157" s="34"/>
      <c r="AX157" s="34"/>
      <c r="AY157" s="34"/>
      <c r="AZ157" s="34"/>
      <c r="BA157" s="34"/>
      <c r="BB157" s="34"/>
      <c r="BC157" s="34"/>
      <c r="BD157" s="34"/>
      <c r="BE157" s="34"/>
      <c r="BF157" s="34"/>
      <c r="BG157" s="34"/>
      <c r="BH157" s="34"/>
      <c r="BI157" s="34"/>
      <c r="BJ157" s="34"/>
      <c r="BK157" s="34"/>
      <c r="BL157" s="34"/>
      <c r="BM157" s="34"/>
      <c r="BN157" s="34"/>
      <c r="BO157" s="34"/>
      <c r="BP157" s="34"/>
      <c r="BQ157" s="34"/>
      <c r="BR157" s="34"/>
      <c r="BS157" s="34"/>
      <c r="BT157" s="34"/>
      <c r="BU157" s="34"/>
      <c r="BV157" s="34"/>
      <c r="BW157" s="34"/>
      <c r="BX157" s="34"/>
      <c r="BY157" s="34"/>
      <c r="BZ157" s="34"/>
      <c r="CA157" s="34"/>
      <c r="CB157" s="34"/>
      <c r="CC157" s="34"/>
      <c r="CD157" s="34"/>
      <c r="CE157" s="34"/>
      <c r="CF157" s="34"/>
      <c r="CG157" s="34"/>
      <c r="CH157" s="34"/>
      <c r="CI157" s="34"/>
      <c r="CJ157" s="34"/>
      <c r="CK157" s="34"/>
      <c r="CL157" s="34"/>
      <c r="CM157" s="34"/>
      <c r="CN157" s="34"/>
      <c r="CO157" s="34"/>
      <c r="CP157" s="34"/>
      <c r="CQ157" s="34"/>
      <c r="CR157" s="34"/>
      <c r="CS157" s="34"/>
      <c r="CT157" s="34"/>
      <c r="CU157" s="34"/>
      <c r="CV157" s="34"/>
      <c r="CW157" s="34"/>
      <c r="CX157" s="34"/>
      <c r="CY157" s="34"/>
      <c r="CZ157" s="34"/>
      <c r="DA157" s="34"/>
      <c r="DB157" s="34"/>
      <c r="DC157" s="34"/>
      <c r="DD157" s="34"/>
      <c r="DE157" s="34"/>
      <c r="DF157" s="34"/>
      <c r="DG157" s="34"/>
      <c r="DH157" s="34"/>
      <c r="DI157" s="34"/>
      <c r="DJ157" s="34"/>
      <c r="DK157" s="34"/>
      <c r="DL157" s="34"/>
      <c r="DM157" s="34"/>
      <c r="DN157" s="34"/>
      <c r="DO157" s="34"/>
      <c r="DP157" s="34"/>
      <c r="DQ157" s="34"/>
      <c r="DR157" s="34"/>
      <c r="DS157" s="34"/>
      <c r="DT157" s="34"/>
      <c r="DU157" s="34"/>
      <c r="DV157" s="34"/>
      <c r="DW157" s="34"/>
      <c r="DX157" s="34"/>
      <c r="DY157" s="34"/>
      <c r="DZ157" s="34"/>
    </row>
    <row r="158" spans="1:130" outlineLevel="1">
      <c r="A158" s="21">
        <f t="shared" si="4"/>
        <v>36</v>
      </c>
      <c r="B158" s="21" t="s">
        <v>9</v>
      </c>
      <c r="C158" s="135" t="s">
        <v>542</v>
      </c>
      <c r="D158" s="218"/>
      <c r="E158" s="218"/>
      <c r="F158" s="218"/>
      <c r="G158" s="546"/>
      <c r="H158" s="21" t="s">
        <v>10</v>
      </c>
      <c r="I158" s="135" t="s">
        <v>955</v>
      </c>
      <c r="J158" s="134"/>
      <c r="K158" s="331" t="s">
        <v>353</v>
      </c>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c r="AW158" s="34"/>
      <c r="AX158" s="34"/>
      <c r="AY158" s="34"/>
      <c r="AZ158" s="34"/>
      <c r="BA158" s="34"/>
      <c r="BB158" s="34"/>
      <c r="BC158" s="34"/>
      <c r="BD158" s="34"/>
      <c r="BE158" s="34"/>
      <c r="BF158" s="34"/>
      <c r="BG158" s="34"/>
      <c r="BH158" s="34"/>
      <c r="BI158" s="34"/>
      <c r="BJ158" s="34"/>
      <c r="BK158" s="34"/>
      <c r="BL158" s="34"/>
      <c r="BM158" s="34"/>
      <c r="BN158" s="34"/>
      <c r="BO158" s="34"/>
      <c r="BP158" s="34"/>
      <c r="BQ158" s="34"/>
      <c r="BR158" s="34"/>
      <c r="BS158" s="34"/>
      <c r="BT158" s="34"/>
      <c r="BU158" s="34"/>
      <c r="BV158" s="34"/>
      <c r="BW158" s="34"/>
      <c r="BX158" s="34"/>
      <c r="BY158" s="34"/>
      <c r="BZ158" s="34"/>
      <c r="CA158" s="34"/>
      <c r="CB158" s="34"/>
      <c r="CC158" s="34"/>
      <c r="CD158" s="34"/>
      <c r="CE158" s="34"/>
      <c r="CF158" s="34"/>
      <c r="CG158" s="34"/>
      <c r="CH158" s="34"/>
      <c r="CI158" s="34"/>
      <c r="CJ158" s="34"/>
      <c r="CK158" s="34"/>
      <c r="CL158" s="34"/>
      <c r="CM158" s="34"/>
      <c r="CN158" s="34"/>
      <c r="CO158" s="34"/>
      <c r="CP158" s="34"/>
      <c r="CQ158" s="34"/>
      <c r="CR158" s="34"/>
      <c r="CS158" s="34"/>
      <c r="CT158" s="34"/>
      <c r="CU158" s="34"/>
      <c r="CV158" s="34"/>
      <c r="CW158" s="34"/>
      <c r="CX158" s="34"/>
      <c r="CY158" s="34"/>
      <c r="CZ158" s="34"/>
      <c r="DA158" s="34"/>
      <c r="DB158" s="34"/>
      <c r="DC158" s="34"/>
      <c r="DD158" s="34"/>
      <c r="DE158" s="34"/>
      <c r="DF158" s="34"/>
      <c r="DG158" s="34"/>
      <c r="DH158" s="34"/>
      <c r="DI158" s="34"/>
      <c r="DJ158" s="34"/>
      <c r="DK158" s="34"/>
      <c r="DL158" s="34"/>
      <c r="DM158" s="34"/>
      <c r="DN158" s="34"/>
      <c r="DO158" s="34"/>
      <c r="DP158" s="34"/>
      <c r="DQ158" s="34"/>
      <c r="DR158" s="34"/>
      <c r="DS158" s="34"/>
      <c r="DT158" s="34"/>
      <c r="DU158" s="34"/>
      <c r="DV158" s="34"/>
      <c r="DW158" s="34"/>
      <c r="DX158" s="34"/>
      <c r="DY158" s="34"/>
      <c r="DZ158" s="34"/>
    </row>
    <row r="159" spans="1:130" outlineLevel="1">
      <c r="A159" s="21">
        <f t="shared" si="4"/>
        <v>36</v>
      </c>
      <c r="B159" s="21" t="s">
        <v>9</v>
      </c>
      <c r="C159" s="135" t="s">
        <v>542</v>
      </c>
      <c r="D159" s="218"/>
      <c r="E159" s="218"/>
      <c r="F159" s="218"/>
      <c r="G159" s="546" t="s">
        <v>1657</v>
      </c>
      <c r="H159" s="21" t="s">
        <v>10</v>
      </c>
      <c r="I159" s="135" t="s">
        <v>397</v>
      </c>
      <c r="J159" s="136"/>
      <c r="K159" s="331"/>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c r="AW159" s="34"/>
      <c r="AX159" s="34"/>
      <c r="AY159" s="34"/>
      <c r="AZ159" s="34"/>
      <c r="BA159" s="34"/>
      <c r="BB159" s="34"/>
      <c r="BC159" s="34"/>
      <c r="BD159" s="34"/>
      <c r="BE159" s="34"/>
      <c r="BF159" s="34"/>
      <c r="BG159" s="34"/>
      <c r="BH159" s="34"/>
      <c r="BI159" s="34"/>
      <c r="BJ159" s="34"/>
      <c r="BK159" s="34"/>
      <c r="BL159" s="34"/>
      <c r="BM159" s="34"/>
      <c r="BN159" s="34"/>
      <c r="BO159" s="34"/>
      <c r="BP159" s="34"/>
      <c r="BQ159" s="34"/>
      <c r="BR159" s="34"/>
      <c r="BS159" s="34"/>
      <c r="BT159" s="34"/>
      <c r="BU159" s="34"/>
      <c r="BV159" s="34"/>
      <c r="BW159" s="34"/>
      <c r="BX159" s="34"/>
      <c r="BY159" s="34"/>
      <c r="BZ159" s="34"/>
      <c r="CA159" s="34"/>
      <c r="CB159" s="34"/>
      <c r="CC159" s="34"/>
      <c r="CD159" s="34"/>
      <c r="CE159" s="34"/>
      <c r="CF159" s="34"/>
      <c r="CG159" s="34"/>
      <c r="CH159" s="34"/>
      <c r="CI159" s="34"/>
      <c r="CJ159" s="34"/>
      <c r="CK159" s="34"/>
      <c r="CL159" s="34"/>
      <c r="CM159" s="34"/>
      <c r="CN159" s="34"/>
      <c r="CO159" s="34"/>
      <c r="CP159" s="34"/>
      <c r="CQ159" s="34"/>
      <c r="CR159" s="34"/>
      <c r="CS159" s="34"/>
      <c r="CT159" s="34"/>
      <c r="CU159" s="34"/>
      <c r="CV159" s="34"/>
      <c r="CW159" s="34"/>
      <c r="CX159" s="34"/>
      <c r="CY159" s="34"/>
      <c r="CZ159" s="34"/>
      <c r="DA159" s="34"/>
      <c r="DB159" s="34"/>
      <c r="DC159" s="34"/>
      <c r="DD159" s="34"/>
      <c r="DE159" s="34"/>
      <c r="DF159" s="34"/>
      <c r="DG159" s="34"/>
      <c r="DH159" s="34"/>
      <c r="DI159" s="34"/>
      <c r="DJ159" s="34"/>
      <c r="DK159" s="34"/>
      <c r="DL159" s="34"/>
      <c r="DM159" s="34"/>
      <c r="DN159" s="34"/>
      <c r="DO159" s="34"/>
      <c r="DP159" s="34"/>
      <c r="DQ159" s="34"/>
      <c r="DR159" s="34"/>
      <c r="DS159" s="34"/>
      <c r="DT159" s="34"/>
      <c r="DU159" s="34"/>
      <c r="DV159" s="34"/>
      <c r="DW159" s="34"/>
      <c r="DX159" s="34"/>
      <c r="DY159" s="34"/>
      <c r="DZ159" s="34"/>
    </row>
    <row r="160" spans="1:130" outlineLevel="1">
      <c r="A160" s="21"/>
      <c r="B160" s="21"/>
      <c r="C160" s="135"/>
      <c r="D160" s="218"/>
      <c r="E160" s="218"/>
      <c r="F160" s="218"/>
      <c r="G160" s="546" t="s">
        <v>1659</v>
      </c>
      <c r="H160" s="21"/>
      <c r="I160" s="135"/>
      <c r="J160" s="136"/>
      <c r="K160" s="331"/>
      <c r="L160" s="34"/>
      <c r="M160" s="34"/>
      <c r="N160" s="34"/>
      <c r="O160" s="34"/>
      <c r="P160" s="34"/>
      <c r="Q160" s="34"/>
      <c r="R160" s="34"/>
      <c r="S160" s="34"/>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c r="AW160" s="34"/>
      <c r="AX160" s="34"/>
      <c r="AY160" s="34"/>
      <c r="AZ160" s="34"/>
      <c r="BA160" s="34"/>
      <c r="BB160" s="34"/>
      <c r="BC160" s="34"/>
      <c r="BD160" s="34"/>
      <c r="BE160" s="34"/>
      <c r="BF160" s="34"/>
      <c r="BG160" s="34"/>
      <c r="BH160" s="34"/>
      <c r="BI160" s="34"/>
      <c r="BJ160" s="34"/>
      <c r="BK160" s="34"/>
      <c r="BL160" s="34"/>
      <c r="BM160" s="34"/>
      <c r="BN160" s="34"/>
      <c r="BO160" s="34"/>
      <c r="BP160" s="34"/>
      <c r="BQ160" s="34"/>
      <c r="BR160" s="34"/>
      <c r="BS160" s="34"/>
      <c r="BT160" s="34"/>
      <c r="BU160" s="34"/>
      <c r="BV160" s="34"/>
      <c r="BW160" s="34"/>
      <c r="BX160" s="34"/>
      <c r="BY160" s="34"/>
      <c r="BZ160" s="34"/>
      <c r="CA160" s="34"/>
      <c r="CB160" s="34"/>
      <c r="CC160" s="34"/>
      <c r="CD160" s="34"/>
      <c r="CE160" s="34"/>
      <c r="CF160" s="34"/>
      <c r="CG160" s="34"/>
      <c r="CH160" s="34"/>
      <c r="CI160" s="34"/>
      <c r="CJ160" s="34"/>
      <c r="CK160" s="34"/>
      <c r="CL160" s="34"/>
      <c r="CM160" s="34"/>
      <c r="CN160" s="34"/>
      <c r="CO160" s="34"/>
      <c r="CP160" s="34"/>
      <c r="CQ160" s="34"/>
      <c r="CR160" s="34"/>
      <c r="CS160" s="34"/>
      <c r="CT160" s="34"/>
      <c r="CU160" s="34"/>
      <c r="CV160" s="34"/>
      <c r="CW160" s="34"/>
      <c r="CX160" s="34"/>
      <c r="CY160" s="34"/>
      <c r="CZ160" s="34"/>
      <c r="DA160" s="34"/>
      <c r="DB160" s="34"/>
      <c r="DC160" s="34"/>
      <c r="DD160" s="34"/>
      <c r="DE160" s="34"/>
      <c r="DF160" s="34"/>
      <c r="DG160" s="34"/>
      <c r="DH160" s="34"/>
      <c r="DI160" s="34"/>
      <c r="DJ160" s="34"/>
      <c r="DK160" s="34"/>
      <c r="DL160" s="34"/>
      <c r="DM160" s="34"/>
      <c r="DN160" s="34"/>
      <c r="DO160" s="34"/>
      <c r="DP160" s="34"/>
      <c r="DQ160" s="34"/>
      <c r="DR160" s="34"/>
      <c r="DS160" s="34"/>
      <c r="DT160" s="34"/>
      <c r="DU160" s="34"/>
      <c r="DV160" s="34"/>
      <c r="DW160" s="34"/>
      <c r="DX160" s="34"/>
      <c r="DY160" s="34"/>
      <c r="DZ160" s="34"/>
    </row>
    <row r="161" spans="1:130" outlineLevel="1">
      <c r="A161" s="21">
        <f t="shared" ref="A161:A224" si="5">IF($C161="","blank",MATCH($C161,$I$5:$I$202,0))</f>
        <v>36</v>
      </c>
      <c r="B161" s="21" t="s">
        <v>9</v>
      </c>
      <c r="C161" s="135" t="s">
        <v>542</v>
      </c>
      <c r="D161" s="218"/>
      <c r="E161" s="218"/>
      <c r="F161" s="218"/>
      <c r="G161" s="546" t="s">
        <v>1657</v>
      </c>
      <c r="H161" s="21" t="s">
        <v>10</v>
      </c>
      <c r="I161" s="135" t="s">
        <v>354</v>
      </c>
      <c r="J161" s="136"/>
      <c r="K161" s="331" t="s">
        <v>355</v>
      </c>
      <c r="L161" s="34"/>
      <c r="M161" s="34"/>
      <c r="N161" s="34"/>
      <c r="O161" s="34"/>
      <c r="P161" s="34"/>
      <c r="Q161" s="34"/>
      <c r="R161" s="34"/>
      <c r="S161" s="34"/>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c r="AW161" s="34"/>
      <c r="AX161" s="34"/>
      <c r="AY161" s="34"/>
      <c r="AZ161" s="34"/>
      <c r="BA161" s="34"/>
      <c r="BB161" s="34"/>
      <c r="BC161" s="34"/>
      <c r="BD161" s="34"/>
      <c r="BE161" s="34"/>
      <c r="BF161" s="34"/>
      <c r="BG161" s="34"/>
      <c r="BH161" s="34"/>
      <c r="BI161" s="34"/>
      <c r="BJ161" s="34"/>
      <c r="BK161" s="34"/>
      <c r="BL161" s="34"/>
      <c r="BM161" s="34"/>
      <c r="BN161" s="34"/>
      <c r="BO161" s="34"/>
      <c r="BP161" s="34"/>
      <c r="BQ161" s="34"/>
      <c r="BR161" s="34"/>
      <c r="BS161" s="34"/>
      <c r="BT161" s="34"/>
      <c r="BU161" s="34"/>
      <c r="BV161" s="34"/>
      <c r="BW161" s="34"/>
      <c r="BX161" s="34"/>
      <c r="BY161" s="34"/>
      <c r="BZ161" s="34"/>
      <c r="CA161" s="34"/>
      <c r="CB161" s="34"/>
      <c r="CC161" s="34"/>
      <c r="CD161" s="34"/>
      <c r="CE161" s="34"/>
      <c r="CF161" s="34"/>
      <c r="CG161" s="34"/>
      <c r="CH161" s="34"/>
      <c r="CI161" s="34"/>
      <c r="CJ161" s="34"/>
      <c r="CK161" s="34"/>
      <c r="CL161" s="34"/>
      <c r="CM161" s="34"/>
      <c r="CN161" s="34"/>
      <c r="CO161" s="34"/>
      <c r="CP161" s="34"/>
      <c r="CQ161" s="34"/>
      <c r="CR161" s="34"/>
      <c r="CS161" s="34"/>
      <c r="CT161" s="34"/>
      <c r="CU161" s="34"/>
      <c r="CV161" s="34"/>
      <c r="CW161" s="34"/>
      <c r="CX161" s="34"/>
      <c r="CY161" s="34"/>
      <c r="CZ161" s="34"/>
      <c r="DA161" s="34"/>
      <c r="DB161" s="34"/>
      <c r="DC161" s="34"/>
      <c r="DD161" s="34"/>
      <c r="DE161" s="34"/>
      <c r="DF161" s="34"/>
      <c r="DG161" s="34"/>
      <c r="DH161" s="34"/>
      <c r="DI161" s="34"/>
      <c r="DJ161" s="34"/>
      <c r="DK161" s="34"/>
      <c r="DL161" s="34"/>
      <c r="DM161" s="34"/>
      <c r="DN161" s="34"/>
      <c r="DO161" s="34"/>
      <c r="DP161" s="34"/>
      <c r="DQ161" s="34"/>
      <c r="DR161" s="34"/>
      <c r="DS161" s="34"/>
      <c r="DT161" s="34"/>
      <c r="DU161" s="34"/>
      <c r="DV161" s="34"/>
      <c r="DW161" s="34"/>
      <c r="DX161" s="34"/>
      <c r="DY161" s="34"/>
      <c r="DZ161" s="34"/>
    </row>
    <row r="162" spans="1:130" outlineLevel="1">
      <c r="A162" s="21">
        <f t="shared" si="5"/>
        <v>36</v>
      </c>
      <c r="B162" s="21" t="s">
        <v>9</v>
      </c>
      <c r="C162" s="135" t="s">
        <v>542</v>
      </c>
      <c r="D162" s="218"/>
      <c r="E162" s="218"/>
      <c r="F162" s="218"/>
      <c r="G162" s="546" t="s">
        <v>1657</v>
      </c>
      <c r="H162" s="21" t="s">
        <v>10</v>
      </c>
      <c r="I162" s="135" t="s">
        <v>843</v>
      </c>
      <c r="J162" s="136"/>
      <c r="K162" s="331" t="s">
        <v>844</v>
      </c>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c r="AW162" s="34"/>
      <c r="AX162" s="34"/>
      <c r="AY162" s="34"/>
      <c r="AZ162" s="34"/>
      <c r="BA162" s="34"/>
      <c r="BB162" s="34"/>
      <c r="BC162" s="34"/>
      <c r="BD162" s="34"/>
      <c r="BE162" s="34"/>
      <c r="BF162" s="34"/>
      <c r="BG162" s="34"/>
      <c r="BH162" s="34"/>
      <c r="BI162" s="34"/>
      <c r="BJ162" s="34"/>
      <c r="BK162" s="34"/>
      <c r="BL162" s="34"/>
      <c r="BM162" s="34"/>
      <c r="BN162" s="34"/>
      <c r="BO162" s="34"/>
      <c r="BP162" s="34"/>
      <c r="BQ162" s="34"/>
      <c r="BR162" s="34"/>
      <c r="BS162" s="34"/>
      <c r="BT162" s="34"/>
      <c r="BU162" s="34"/>
      <c r="BV162" s="34"/>
      <c r="BW162" s="34"/>
      <c r="BX162" s="34"/>
      <c r="BY162" s="34"/>
      <c r="BZ162" s="34"/>
      <c r="CA162" s="34"/>
      <c r="CB162" s="34"/>
      <c r="CC162" s="34"/>
      <c r="CD162" s="34"/>
      <c r="CE162" s="34"/>
      <c r="CF162" s="34"/>
      <c r="CG162" s="34"/>
      <c r="CH162" s="34"/>
      <c r="CI162" s="34"/>
      <c r="CJ162" s="34"/>
      <c r="CK162" s="34"/>
      <c r="CL162" s="34"/>
      <c r="CM162" s="34"/>
      <c r="CN162" s="34"/>
      <c r="CO162" s="34"/>
      <c r="CP162" s="34"/>
      <c r="CQ162" s="34"/>
      <c r="CR162" s="34"/>
      <c r="CS162" s="34"/>
      <c r="CT162" s="34"/>
      <c r="CU162" s="34"/>
      <c r="CV162" s="34"/>
      <c r="CW162" s="34"/>
      <c r="CX162" s="34"/>
      <c r="CY162" s="34"/>
      <c r="CZ162" s="34"/>
      <c r="DA162" s="34"/>
      <c r="DB162" s="34"/>
      <c r="DC162" s="34"/>
      <c r="DD162" s="34"/>
      <c r="DE162" s="34"/>
      <c r="DF162" s="34"/>
      <c r="DG162" s="34"/>
      <c r="DH162" s="34"/>
      <c r="DI162" s="34"/>
      <c r="DJ162" s="34"/>
      <c r="DK162" s="34"/>
      <c r="DL162" s="34"/>
      <c r="DM162" s="34"/>
      <c r="DN162" s="34"/>
      <c r="DO162" s="34"/>
      <c r="DP162" s="34"/>
      <c r="DQ162" s="34"/>
      <c r="DR162" s="34"/>
      <c r="DS162" s="34"/>
      <c r="DT162" s="34"/>
      <c r="DU162" s="34"/>
      <c r="DV162" s="34"/>
      <c r="DW162" s="34"/>
      <c r="DX162" s="34"/>
      <c r="DY162" s="34"/>
      <c r="DZ162" s="34"/>
    </row>
    <row r="163" spans="1:130" outlineLevel="1">
      <c r="A163" s="21">
        <f t="shared" si="5"/>
        <v>36</v>
      </c>
      <c r="B163" s="21" t="s">
        <v>9</v>
      </c>
      <c r="C163" s="135" t="s">
        <v>542</v>
      </c>
      <c r="D163" s="218"/>
      <c r="E163" s="218"/>
      <c r="F163" s="218"/>
      <c r="G163" s="546" t="s">
        <v>1657</v>
      </c>
      <c r="H163" s="21" t="s">
        <v>10</v>
      </c>
      <c r="I163" s="135" t="s">
        <v>1076</v>
      </c>
      <c r="J163" s="136"/>
      <c r="K163" s="331" t="s">
        <v>6</v>
      </c>
      <c r="L163" s="34"/>
      <c r="M163" s="34"/>
      <c r="N163" s="34"/>
      <c r="O163" s="34"/>
      <c r="P163" s="34"/>
      <c r="Q163" s="34"/>
      <c r="R163" s="34"/>
      <c r="S163" s="34"/>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c r="AW163" s="34"/>
      <c r="AX163" s="34"/>
      <c r="AY163" s="34"/>
      <c r="AZ163" s="34"/>
      <c r="BA163" s="34"/>
      <c r="BB163" s="34"/>
      <c r="BC163" s="34"/>
      <c r="BD163" s="34"/>
      <c r="BE163" s="34"/>
      <c r="BF163" s="34"/>
      <c r="BG163" s="34"/>
      <c r="BH163" s="34"/>
      <c r="BI163" s="34"/>
      <c r="BJ163" s="34"/>
      <c r="BK163" s="34"/>
      <c r="BL163" s="34"/>
      <c r="BM163" s="34"/>
      <c r="BN163" s="34"/>
      <c r="BO163" s="34"/>
      <c r="BP163" s="34"/>
      <c r="BQ163" s="34"/>
      <c r="BR163" s="34"/>
      <c r="BS163" s="34"/>
      <c r="BT163" s="34"/>
      <c r="BU163" s="34"/>
      <c r="BV163" s="34"/>
      <c r="BW163" s="34"/>
      <c r="BX163" s="34"/>
      <c r="BY163" s="34"/>
      <c r="BZ163" s="34"/>
      <c r="CA163" s="34"/>
      <c r="CB163" s="34"/>
      <c r="CC163" s="34"/>
      <c r="CD163" s="34"/>
      <c r="CE163" s="34"/>
      <c r="CF163" s="34"/>
      <c r="CG163" s="34"/>
      <c r="CH163" s="34"/>
      <c r="CI163" s="34"/>
      <c r="CJ163" s="34"/>
      <c r="CK163" s="34"/>
      <c r="CL163" s="34"/>
      <c r="CM163" s="34"/>
      <c r="CN163" s="34"/>
      <c r="CO163" s="34"/>
      <c r="CP163" s="34"/>
      <c r="CQ163" s="34"/>
      <c r="CR163" s="34"/>
      <c r="CS163" s="34"/>
      <c r="CT163" s="34"/>
      <c r="CU163" s="34"/>
      <c r="CV163" s="34"/>
      <c r="CW163" s="34"/>
      <c r="CX163" s="34"/>
      <c r="CY163" s="34"/>
      <c r="CZ163" s="34"/>
      <c r="DA163" s="34"/>
      <c r="DB163" s="34"/>
      <c r="DC163" s="34"/>
      <c r="DD163" s="34"/>
      <c r="DE163" s="34"/>
      <c r="DF163" s="34"/>
      <c r="DG163" s="34"/>
      <c r="DH163" s="34"/>
      <c r="DI163" s="34"/>
      <c r="DJ163" s="34"/>
      <c r="DK163" s="34"/>
      <c r="DL163" s="34"/>
      <c r="DM163" s="34"/>
      <c r="DN163" s="34"/>
      <c r="DO163" s="34"/>
      <c r="DP163" s="34"/>
      <c r="DQ163" s="34"/>
      <c r="DR163" s="34"/>
      <c r="DS163" s="34"/>
      <c r="DT163" s="34"/>
      <c r="DU163" s="34"/>
      <c r="DV163" s="34"/>
      <c r="DW163" s="34"/>
      <c r="DX163" s="34"/>
      <c r="DY163" s="34"/>
      <c r="DZ163" s="34"/>
    </row>
    <row r="164" spans="1:130" outlineLevel="1">
      <c r="A164" s="21">
        <f t="shared" si="5"/>
        <v>36</v>
      </c>
      <c r="B164" s="21" t="s">
        <v>9</v>
      </c>
      <c r="C164" s="135" t="s">
        <v>542</v>
      </c>
      <c r="D164" s="218"/>
      <c r="E164" s="218"/>
      <c r="F164" s="218"/>
      <c r="G164" s="546" t="s">
        <v>1657</v>
      </c>
      <c r="H164" s="21" t="s">
        <v>10</v>
      </c>
      <c r="I164" s="135" t="s">
        <v>289</v>
      </c>
      <c r="J164" s="136"/>
      <c r="K164" s="331" t="s">
        <v>6</v>
      </c>
      <c r="L164" s="34"/>
      <c r="M164" s="34"/>
      <c r="N164" s="34"/>
      <c r="O164" s="34"/>
      <c r="P164" s="34"/>
      <c r="Q164" s="34"/>
      <c r="R164" s="34"/>
      <c r="S164" s="34"/>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c r="AW164" s="34"/>
      <c r="AX164" s="34"/>
      <c r="AY164" s="34"/>
      <c r="AZ164" s="34"/>
      <c r="BA164" s="34"/>
      <c r="BB164" s="34"/>
      <c r="BC164" s="34"/>
      <c r="BD164" s="34"/>
      <c r="BE164" s="34"/>
      <c r="BF164" s="34"/>
      <c r="BG164" s="34"/>
      <c r="BH164" s="34"/>
      <c r="BI164" s="34"/>
      <c r="BJ164" s="34"/>
      <c r="BK164" s="34"/>
      <c r="BL164" s="34"/>
      <c r="BM164" s="34"/>
      <c r="BN164" s="34"/>
      <c r="BO164" s="34"/>
      <c r="BP164" s="34"/>
      <c r="BQ164" s="34"/>
      <c r="BR164" s="34"/>
      <c r="BS164" s="34"/>
      <c r="BT164" s="34"/>
      <c r="BU164" s="34"/>
      <c r="BV164" s="34"/>
      <c r="BW164" s="34"/>
      <c r="BX164" s="34"/>
      <c r="BY164" s="34"/>
      <c r="BZ164" s="34"/>
      <c r="CA164" s="34"/>
      <c r="CB164" s="34"/>
      <c r="CC164" s="34"/>
      <c r="CD164" s="34"/>
      <c r="CE164" s="34"/>
      <c r="CF164" s="34"/>
      <c r="CG164" s="34"/>
      <c r="CH164" s="34"/>
      <c r="CI164" s="34"/>
      <c r="CJ164" s="34"/>
      <c r="CK164" s="34"/>
      <c r="CL164" s="34"/>
      <c r="CM164" s="34"/>
      <c r="CN164" s="34"/>
      <c r="CO164" s="34"/>
      <c r="CP164" s="34"/>
      <c r="CQ164" s="34"/>
      <c r="CR164" s="34"/>
      <c r="CS164" s="34"/>
      <c r="CT164" s="34"/>
      <c r="CU164" s="34"/>
      <c r="CV164" s="34"/>
      <c r="CW164" s="34"/>
      <c r="CX164" s="34"/>
      <c r="CY164" s="34"/>
      <c r="CZ164" s="34"/>
      <c r="DA164" s="34"/>
      <c r="DB164" s="34"/>
      <c r="DC164" s="34"/>
      <c r="DD164" s="34"/>
      <c r="DE164" s="34"/>
      <c r="DF164" s="34"/>
      <c r="DG164" s="34"/>
      <c r="DH164" s="34"/>
      <c r="DI164" s="34"/>
      <c r="DJ164" s="34"/>
      <c r="DK164" s="34"/>
      <c r="DL164" s="34"/>
      <c r="DM164" s="34"/>
      <c r="DN164" s="34"/>
      <c r="DO164" s="34"/>
      <c r="DP164" s="34"/>
      <c r="DQ164" s="34"/>
      <c r="DR164" s="34"/>
      <c r="DS164" s="34"/>
      <c r="DT164" s="34"/>
      <c r="DU164" s="34"/>
      <c r="DV164" s="34"/>
      <c r="DW164" s="34"/>
      <c r="DX164" s="34"/>
      <c r="DY164" s="34"/>
      <c r="DZ164" s="34"/>
    </row>
    <row r="165" spans="1:130" outlineLevel="1">
      <c r="A165" s="21">
        <f t="shared" si="5"/>
        <v>36</v>
      </c>
      <c r="B165" s="21" t="s">
        <v>9</v>
      </c>
      <c r="C165" s="135" t="s">
        <v>542</v>
      </c>
      <c r="D165" s="218"/>
      <c r="E165" s="218"/>
      <c r="F165" s="218"/>
      <c r="G165" s="546" t="s">
        <v>1657</v>
      </c>
      <c r="H165" s="21" t="s">
        <v>10</v>
      </c>
      <c r="I165" s="135" t="s">
        <v>290</v>
      </c>
      <c r="J165" s="136"/>
      <c r="K165" s="331" t="s">
        <v>6</v>
      </c>
      <c r="L165" s="34"/>
      <c r="M165" s="34"/>
      <c r="N165" s="34"/>
      <c r="O165" s="34"/>
      <c r="P165" s="34"/>
      <c r="Q165" s="34"/>
      <c r="R165" s="34"/>
      <c r="S165" s="34"/>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c r="AP165" s="34"/>
      <c r="AQ165" s="34"/>
      <c r="AR165" s="34"/>
      <c r="AS165" s="34"/>
      <c r="AT165" s="34"/>
      <c r="AU165" s="34"/>
      <c r="AV165" s="34"/>
      <c r="AW165" s="34"/>
      <c r="AX165" s="34"/>
      <c r="AY165" s="34"/>
      <c r="AZ165" s="34"/>
      <c r="BA165" s="34"/>
      <c r="BB165" s="34"/>
      <c r="BC165" s="34"/>
      <c r="BD165" s="34"/>
      <c r="BE165" s="34"/>
      <c r="BF165" s="34"/>
      <c r="BG165" s="34"/>
      <c r="BH165" s="34"/>
      <c r="BI165" s="34"/>
      <c r="BJ165" s="34"/>
      <c r="BK165" s="34"/>
      <c r="BL165" s="34"/>
      <c r="BM165" s="34"/>
      <c r="BN165" s="34"/>
      <c r="BO165" s="34"/>
      <c r="BP165" s="34"/>
      <c r="BQ165" s="34"/>
      <c r="BR165" s="34"/>
      <c r="BS165" s="34"/>
      <c r="BT165" s="34"/>
      <c r="BU165" s="34"/>
      <c r="BV165" s="34"/>
      <c r="BW165" s="34"/>
      <c r="BX165" s="34"/>
      <c r="BY165" s="34"/>
      <c r="BZ165" s="34"/>
      <c r="CA165" s="34"/>
      <c r="CB165" s="34"/>
      <c r="CC165" s="34"/>
      <c r="CD165" s="34"/>
      <c r="CE165" s="34"/>
      <c r="CF165" s="34"/>
      <c r="CG165" s="34"/>
      <c r="CH165" s="34"/>
      <c r="CI165" s="34"/>
      <c r="CJ165" s="34"/>
      <c r="CK165" s="34"/>
      <c r="CL165" s="34"/>
      <c r="CM165" s="34"/>
      <c r="CN165" s="34"/>
      <c r="CO165" s="34"/>
      <c r="CP165" s="34"/>
      <c r="CQ165" s="34"/>
      <c r="CR165" s="34"/>
      <c r="CS165" s="34"/>
      <c r="CT165" s="34"/>
      <c r="CU165" s="34"/>
      <c r="CV165" s="34"/>
      <c r="CW165" s="34"/>
      <c r="CX165" s="34"/>
      <c r="CY165" s="34"/>
      <c r="CZ165" s="34"/>
      <c r="DA165" s="34"/>
      <c r="DB165" s="34"/>
      <c r="DC165" s="34"/>
      <c r="DD165" s="34"/>
      <c r="DE165" s="34"/>
      <c r="DF165" s="34"/>
      <c r="DG165" s="34"/>
      <c r="DH165" s="34"/>
      <c r="DI165" s="34"/>
      <c r="DJ165" s="34"/>
      <c r="DK165" s="34"/>
      <c r="DL165" s="34"/>
      <c r="DM165" s="34"/>
      <c r="DN165" s="34"/>
      <c r="DO165" s="34"/>
      <c r="DP165" s="34"/>
      <c r="DQ165" s="34"/>
      <c r="DR165" s="34"/>
      <c r="DS165" s="34"/>
      <c r="DT165" s="34"/>
      <c r="DU165" s="34"/>
      <c r="DV165" s="34"/>
      <c r="DW165" s="34"/>
      <c r="DX165" s="34"/>
      <c r="DY165" s="34"/>
      <c r="DZ165" s="34"/>
    </row>
    <row r="166" spans="1:130" outlineLevel="1">
      <c r="A166" s="21">
        <f t="shared" si="5"/>
        <v>36</v>
      </c>
      <c r="B166" s="21" t="s">
        <v>9</v>
      </c>
      <c r="C166" s="135" t="s">
        <v>542</v>
      </c>
      <c r="D166" s="218"/>
      <c r="E166" s="218"/>
      <c r="F166" s="218"/>
      <c r="G166" s="546"/>
      <c r="H166" s="21" t="s">
        <v>10</v>
      </c>
      <c r="I166" s="135" t="s">
        <v>916</v>
      </c>
      <c r="J166" s="136"/>
      <c r="K166" s="331"/>
      <c r="L166" s="34"/>
      <c r="M166" s="34"/>
      <c r="N166" s="34"/>
      <c r="O166" s="34"/>
      <c r="P166" s="34"/>
      <c r="Q166" s="34"/>
      <c r="R166" s="34"/>
      <c r="S166" s="34"/>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AV166" s="34"/>
      <c r="AW166" s="34"/>
      <c r="AX166" s="34"/>
      <c r="AY166" s="34"/>
      <c r="AZ166" s="34"/>
      <c r="BA166" s="34"/>
      <c r="BB166" s="34"/>
      <c r="BC166" s="34"/>
      <c r="BD166" s="34"/>
      <c r="BE166" s="34"/>
      <c r="BF166" s="34"/>
      <c r="BG166" s="34"/>
      <c r="BH166" s="34"/>
      <c r="BI166" s="34"/>
      <c r="BJ166" s="34"/>
      <c r="BK166" s="34"/>
      <c r="BL166" s="34"/>
      <c r="BM166" s="34"/>
      <c r="BN166" s="34"/>
      <c r="BO166" s="34"/>
      <c r="BP166" s="34"/>
      <c r="BQ166" s="34"/>
      <c r="BR166" s="34"/>
      <c r="BS166" s="34"/>
      <c r="BT166" s="34"/>
      <c r="BU166" s="34"/>
      <c r="BV166" s="34"/>
      <c r="BW166" s="34"/>
      <c r="BX166" s="34"/>
      <c r="BY166" s="34"/>
      <c r="BZ166" s="34"/>
      <c r="CA166" s="34"/>
      <c r="CB166" s="34"/>
      <c r="CC166" s="34"/>
      <c r="CD166" s="34"/>
      <c r="CE166" s="34"/>
      <c r="CF166" s="34"/>
      <c r="CG166" s="34"/>
      <c r="CH166" s="34"/>
      <c r="CI166" s="34"/>
      <c r="CJ166" s="34"/>
      <c r="CK166" s="34"/>
      <c r="CL166" s="34"/>
      <c r="CM166" s="34"/>
      <c r="CN166" s="34"/>
      <c r="CO166" s="34"/>
      <c r="CP166" s="34"/>
      <c r="CQ166" s="34"/>
      <c r="CR166" s="34"/>
      <c r="CS166" s="34"/>
      <c r="CT166" s="34"/>
      <c r="CU166" s="34"/>
      <c r="CV166" s="34"/>
      <c r="CW166" s="34"/>
      <c r="CX166" s="34"/>
      <c r="CY166" s="34"/>
      <c r="CZ166" s="34"/>
      <c r="DA166" s="34"/>
      <c r="DB166" s="34"/>
      <c r="DC166" s="34"/>
      <c r="DD166" s="34"/>
      <c r="DE166" s="34"/>
      <c r="DF166" s="34"/>
      <c r="DG166" s="34"/>
      <c r="DH166" s="34"/>
      <c r="DI166" s="34"/>
      <c r="DJ166" s="34"/>
      <c r="DK166" s="34"/>
      <c r="DL166" s="34"/>
      <c r="DM166" s="34"/>
      <c r="DN166" s="34"/>
      <c r="DO166" s="34"/>
      <c r="DP166" s="34"/>
      <c r="DQ166" s="34"/>
      <c r="DR166" s="34"/>
      <c r="DS166" s="34"/>
      <c r="DT166" s="34"/>
      <c r="DU166" s="34"/>
      <c r="DV166" s="34"/>
      <c r="DW166" s="34"/>
      <c r="DX166" s="34"/>
      <c r="DY166" s="34"/>
      <c r="DZ166" s="34"/>
    </row>
    <row r="167" spans="1:130" outlineLevel="1">
      <c r="A167" s="21">
        <f t="shared" si="5"/>
        <v>36</v>
      </c>
      <c r="B167" s="21" t="s">
        <v>9</v>
      </c>
      <c r="C167" s="135" t="s">
        <v>542</v>
      </c>
      <c r="D167" s="218"/>
      <c r="E167" s="218"/>
      <c r="F167" s="218"/>
      <c r="G167" s="546"/>
      <c r="H167" s="21" t="s">
        <v>10</v>
      </c>
      <c r="I167" s="135" t="s">
        <v>913</v>
      </c>
      <c r="J167" s="136"/>
      <c r="K167" s="46" t="s">
        <v>1203</v>
      </c>
      <c r="L167" s="46"/>
      <c r="M167" s="46"/>
      <c r="N167" s="46"/>
      <c r="O167" s="46"/>
      <c r="P167" s="46"/>
      <c r="Q167" s="46"/>
      <c r="R167" s="46"/>
      <c r="S167" s="46"/>
      <c r="T167" s="46"/>
      <c r="U167" s="46"/>
      <c r="V167" s="46"/>
      <c r="W167" s="46"/>
      <c r="X167" s="46"/>
      <c r="Y167" s="46"/>
      <c r="Z167" s="46"/>
      <c r="AA167" s="46"/>
      <c r="AB167" s="46"/>
      <c r="AC167" s="46"/>
      <c r="AD167" s="46"/>
      <c r="AE167" s="46"/>
      <c r="AF167" s="46"/>
      <c r="AG167" s="46"/>
      <c r="AH167" s="46"/>
      <c r="AI167" s="46"/>
      <c r="AJ167" s="46"/>
      <c r="AK167" s="46"/>
      <c r="AL167" s="46"/>
      <c r="AM167" s="46"/>
      <c r="AN167" s="46"/>
      <c r="AO167" s="46"/>
      <c r="AP167" s="46"/>
      <c r="AQ167" s="46"/>
      <c r="AR167" s="46"/>
      <c r="AS167" s="46"/>
      <c r="AT167" s="46"/>
      <c r="AU167" s="46"/>
      <c r="AV167" s="46"/>
      <c r="AW167" s="46"/>
      <c r="AX167" s="46"/>
      <c r="AY167" s="46"/>
      <c r="AZ167" s="46"/>
      <c r="BA167" s="46"/>
      <c r="BB167" s="46"/>
      <c r="BC167" s="46"/>
      <c r="BD167" s="46"/>
      <c r="BE167" s="46"/>
      <c r="BF167" s="46"/>
      <c r="BG167" s="46"/>
      <c r="BH167" s="46"/>
      <c r="BI167" s="46"/>
      <c r="BJ167" s="46"/>
      <c r="BK167" s="46"/>
      <c r="BL167" s="46"/>
      <c r="BM167" s="46"/>
      <c r="BN167" s="46"/>
      <c r="BO167" s="46"/>
      <c r="BP167" s="46"/>
      <c r="BQ167" s="46"/>
      <c r="BR167" s="46"/>
      <c r="BS167" s="46"/>
      <c r="BT167" s="46"/>
      <c r="BU167" s="46"/>
      <c r="BV167" s="46"/>
      <c r="BW167" s="46"/>
      <c r="BX167" s="46"/>
      <c r="BY167" s="46"/>
      <c r="BZ167" s="46"/>
      <c r="CA167" s="46"/>
      <c r="CB167" s="46"/>
      <c r="CC167" s="46"/>
      <c r="CD167" s="46"/>
      <c r="CE167" s="46"/>
      <c r="CF167" s="46"/>
      <c r="CG167" s="46"/>
      <c r="CH167" s="46"/>
      <c r="CI167" s="46"/>
      <c r="CJ167" s="46"/>
      <c r="CK167" s="46"/>
      <c r="CL167" s="46"/>
      <c r="CM167" s="46"/>
      <c r="CN167" s="46"/>
      <c r="CO167" s="46"/>
      <c r="CP167" s="46"/>
      <c r="CQ167" s="46"/>
      <c r="CR167" s="46"/>
      <c r="CS167" s="46"/>
      <c r="CT167" s="46"/>
      <c r="CU167" s="46"/>
      <c r="CV167" s="46"/>
      <c r="CW167" s="46"/>
      <c r="CX167" s="46"/>
      <c r="CY167" s="46"/>
      <c r="CZ167" s="46"/>
      <c r="DA167" s="46"/>
      <c r="DB167" s="46"/>
      <c r="DC167" s="46"/>
      <c r="DD167" s="46"/>
      <c r="DE167" s="46"/>
      <c r="DF167" s="46"/>
      <c r="DG167" s="46"/>
      <c r="DH167" s="46"/>
      <c r="DI167" s="46"/>
      <c r="DJ167" s="46"/>
      <c r="DK167" s="46"/>
      <c r="DL167" s="46"/>
      <c r="DM167" s="46"/>
      <c r="DN167" s="46"/>
      <c r="DO167" s="46"/>
      <c r="DP167" s="46"/>
      <c r="DQ167" s="46"/>
      <c r="DR167" s="46"/>
      <c r="DS167" s="46"/>
      <c r="DT167" s="46"/>
      <c r="DU167" s="46"/>
      <c r="DV167" s="46"/>
      <c r="DW167" s="46"/>
      <c r="DX167" s="46"/>
      <c r="DY167" s="46"/>
      <c r="DZ167" s="46"/>
    </row>
    <row r="168" spans="1:130" outlineLevel="1">
      <c r="A168" s="21">
        <f t="shared" si="5"/>
        <v>36</v>
      </c>
      <c r="B168" s="21" t="s">
        <v>9</v>
      </c>
      <c r="C168" s="135" t="s">
        <v>542</v>
      </c>
      <c r="D168" s="218"/>
      <c r="E168" s="218"/>
      <c r="F168" s="218"/>
      <c r="G168" s="546" t="s">
        <v>1661</v>
      </c>
      <c r="H168" s="21" t="s">
        <v>0</v>
      </c>
      <c r="I168" s="135" t="s">
        <v>1259</v>
      </c>
      <c r="J168" s="136" t="s">
        <v>267</v>
      </c>
      <c r="K168" s="331"/>
      <c r="L168" s="34"/>
      <c r="M168" s="34"/>
      <c r="N168" s="34"/>
      <c r="O168" s="34"/>
      <c r="P168" s="34"/>
      <c r="Q168" s="34"/>
      <c r="R168" s="34"/>
      <c r="S168" s="34"/>
      <c r="T168" s="34"/>
      <c r="U168" s="34"/>
      <c r="V168" s="34"/>
      <c r="W168" s="34"/>
      <c r="X168" s="34"/>
      <c r="Y168" s="34"/>
      <c r="Z168" s="34"/>
      <c r="AA168" s="34"/>
      <c r="AB168" s="34"/>
      <c r="AC168" s="34"/>
      <c r="AD168" s="34"/>
      <c r="AE168" s="34"/>
      <c r="AF168" s="34"/>
      <c r="AG168" s="34"/>
      <c r="AH168" s="34"/>
      <c r="AI168" s="34"/>
      <c r="AJ168" s="34"/>
      <c r="AK168" s="34"/>
      <c r="AL168" s="34"/>
      <c r="AM168" s="34"/>
      <c r="AN168" s="34"/>
      <c r="AO168" s="34"/>
      <c r="AP168" s="34"/>
      <c r="AQ168" s="34"/>
      <c r="AR168" s="34"/>
      <c r="AS168" s="34"/>
      <c r="AT168" s="34"/>
      <c r="AU168" s="34"/>
      <c r="AV168" s="34"/>
      <c r="AW168" s="34"/>
      <c r="AX168" s="34"/>
      <c r="AY168" s="34"/>
      <c r="AZ168" s="34"/>
      <c r="BA168" s="34"/>
      <c r="BB168" s="34"/>
      <c r="BC168" s="34"/>
      <c r="BD168" s="34"/>
      <c r="BE168" s="34"/>
      <c r="BF168" s="34"/>
      <c r="BG168" s="34"/>
      <c r="BH168" s="34"/>
      <c r="BI168" s="34"/>
      <c r="BJ168" s="34"/>
      <c r="BK168" s="34"/>
      <c r="BL168" s="34"/>
      <c r="BM168" s="34"/>
      <c r="BN168" s="34"/>
      <c r="BO168" s="34"/>
      <c r="BP168" s="34"/>
      <c r="BQ168" s="34"/>
      <c r="BR168" s="34"/>
      <c r="BS168" s="34"/>
      <c r="BT168" s="34"/>
      <c r="BU168" s="34"/>
      <c r="BV168" s="34"/>
      <c r="BW168" s="34"/>
      <c r="BX168" s="34"/>
      <c r="BY168" s="34"/>
      <c r="BZ168" s="34"/>
      <c r="CA168" s="34"/>
      <c r="CB168" s="34"/>
      <c r="CC168" s="34"/>
      <c r="CD168" s="34"/>
      <c r="CE168" s="34"/>
      <c r="CF168" s="34"/>
      <c r="CG168" s="34"/>
      <c r="CH168" s="34"/>
      <c r="CI168" s="34"/>
      <c r="CJ168" s="34"/>
      <c r="CK168" s="34"/>
      <c r="CL168" s="34"/>
      <c r="CM168" s="34"/>
      <c r="CN168" s="34"/>
      <c r="CO168" s="34"/>
      <c r="CP168" s="34"/>
      <c r="CQ168" s="34"/>
      <c r="CR168" s="34"/>
      <c r="CS168" s="34"/>
      <c r="CT168" s="34"/>
      <c r="CU168" s="34"/>
      <c r="CV168" s="34"/>
      <c r="CW168" s="34"/>
      <c r="CX168" s="34"/>
      <c r="CY168" s="34"/>
      <c r="CZ168" s="34"/>
      <c r="DA168" s="34"/>
      <c r="DB168" s="34"/>
      <c r="DC168" s="34"/>
      <c r="DD168" s="34"/>
      <c r="DE168" s="34"/>
      <c r="DF168" s="34"/>
      <c r="DG168" s="34"/>
      <c r="DH168" s="34"/>
      <c r="DI168" s="34"/>
      <c r="DJ168" s="34"/>
      <c r="DK168" s="34"/>
      <c r="DL168" s="34"/>
      <c r="DM168" s="34"/>
      <c r="DN168" s="34"/>
      <c r="DO168" s="34"/>
      <c r="DP168" s="34"/>
      <c r="DQ168" s="34"/>
      <c r="DR168" s="34"/>
      <c r="DS168" s="34"/>
      <c r="DT168" s="34"/>
      <c r="DU168" s="34"/>
      <c r="DV168" s="34"/>
      <c r="DW168" s="34"/>
      <c r="DX168" s="34"/>
      <c r="DY168" s="34"/>
      <c r="DZ168" s="34"/>
    </row>
    <row r="169" spans="1:130">
      <c r="A169" s="21">
        <f t="shared" si="5"/>
        <v>36</v>
      </c>
      <c r="B169" s="21" t="s">
        <v>9</v>
      </c>
      <c r="C169" s="135" t="s">
        <v>542</v>
      </c>
      <c r="D169" s="218"/>
      <c r="E169" s="218"/>
      <c r="F169" s="218"/>
      <c r="G169" s="546"/>
      <c r="H169" s="133" t="s">
        <v>18</v>
      </c>
      <c r="I169" s="337" t="s">
        <v>1222</v>
      </c>
      <c r="J169" s="134"/>
      <c r="K169" s="330"/>
      <c r="L169" s="34"/>
      <c r="M169" s="34"/>
      <c r="N169" s="34"/>
      <c r="O169" s="34"/>
      <c r="P169" s="34"/>
      <c r="Q169" s="34"/>
      <c r="R169" s="34"/>
      <c r="S169" s="34"/>
      <c r="T169" s="34"/>
      <c r="U169" s="34"/>
      <c r="V169" s="34"/>
      <c r="W169" s="34"/>
      <c r="X169" s="34"/>
      <c r="Y169" s="34"/>
      <c r="Z169" s="34"/>
      <c r="AA169" s="34"/>
      <c r="AB169" s="34"/>
      <c r="AC169" s="34"/>
      <c r="AD169" s="34"/>
      <c r="AE169" s="34"/>
      <c r="AF169" s="34"/>
      <c r="AG169" s="34"/>
      <c r="AH169" s="34"/>
      <c r="AI169" s="34"/>
      <c r="AJ169" s="34"/>
      <c r="AK169" s="34"/>
      <c r="AL169" s="34"/>
      <c r="AM169" s="34"/>
      <c r="AN169" s="34"/>
      <c r="AO169" s="34"/>
      <c r="AP169" s="34"/>
      <c r="AQ169" s="34"/>
      <c r="AR169" s="34"/>
      <c r="AS169" s="34"/>
      <c r="AT169" s="34"/>
      <c r="AU169" s="34"/>
      <c r="AV169" s="34"/>
      <c r="AW169" s="34"/>
      <c r="AX169" s="34"/>
      <c r="AY169" s="34"/>
      <c r="AZ169" s="34"/>
      <c r="BA169" s="34"/>
      <c r="BB169" s="34"/>
      <c r="BC169" s="34"/>
      <c r="BD169" s="34"/>
      <c r="BE169" s="34"/>
      <c r="BF169" s="34"/>
      <c r="BG169" s="34"/>
      <c r="BH169" s="34"/>
      <c r="BI169" s="34"/>
      <c r="BJ169" s="34"/>
      <c r="BK169" s="34"/>
      <c r="BL169" s="34"/>
      <c r="BM169" s="34"/>
      <c r="BN169" s="34"/>
      <c r="BO169" s="34"/>
      <c r="BP169" s="34"/>
      <c r="BQ169" s="34"/>
      <c r="BR169" s="34"/>
      <c r="BS169" s="34"/>
      <c r="BT169" s="34"/>
      <c r="BU169" s="34"/>
      <c r="BV169" s="34"/>
      <c r="BW169" s="34"/>
      <c r="BX169" s="34"/>
      <c r="BY169" s="34"/>
      <c r="BZ169" s="34"/>
      <c r="CA169" s="34"/>
      <c r="CB169" s="34"/>
      <c r="CC169" s="34"/>
      <c r="CD169" s="34"/>
      <c r="CE169" s="34"/>
      <c r="CF169" s="34"/>
      <c r="CG169" s="34"/>
      <c r="CH169" s="34"/>
      <c r="CI169" s="34"/>
      <c r="CJ169" s="34"/>
      <c r="CK169" s="34"/>
      <c r="CL169" s="34"/>
      <c r="CM169" s="34"/>
      <c r="CN169" s="34"/>
      <c r="CO169" s="34"/>
      <c r="CP169" s="34"/>
      <c r="CQ169" s="34"/>
      <c r="CR169" s="34"/>
      <c r="CS169" s="34"/>
      <c r="CT169" s="34"/>
      <c r="CU169" s="34"/>
      <c r="CV169" s="34"/>
      <c r="CW169" s="34"/>
      <c r="CX169" s="34"/>
      <c r="CY169" s="34"/>
      <c r="CZ169" s="34"/>
      <c r="DA169" s="34"/>
      <c r="DB169" s="34"/>
      <c r="DC169" s="34"/>
      <c r="DD169" s="34"/>
      <c r="DE169" s="34"/>
      <c r="DF169" s="34"/>
      <c r="DG169" s="34"/>
      <c r="DH169" s="34"/>
      <c r="DI169" s="34"/>
      <c r="DJ169" s="34"/>
      <c r="DK169" s="34"/>
      <c r="DL169" s="34"/>
      <c r="DM169" s="34"/>
      <c r="DN169" s="34"/>
      <c r="DO169" s="34"/>
      <c r="DP169" s="34"/>
      <c r="DQ169" s="34"/>
      <c r="DR169" s="34"/>
      <c r="DS169" s="34"/>
      <c r="DT169" s="34"/>
      <c r="DU169" s="34"/>
      <c r="DV169" s="34"/>
      <c r="DW169" s="34"/>
      <c r="DX169" s="34"/>
      <c r="DY169" s="34"/>
      <c r="DZ169" s="34"/>
    </row>
    <row r="170" spans="1:130" outlineLevel="1">
      <c r="A170" s="21">
        <f t="shared" si="5"/>
        <v>36</v>
      </c>
      <c r="B170" s="21" t="s">
        <v>9</v>
      </c>
      <c r="C170" s="135" t="s">
        <v>542</v>
      </c>
      <c r="D170" s="218"/>
      <c r="E170" s="218"/>
      <c r="F170" s="218"/>
      <c r="G170" s="546" t="s">
        <v>1662</v>
      </c>
      <c r="H170" s="21" t="s">
        <v>10</v>
      </c>
      <c r="I170" s="135" t="s">
        <v>1470</v>
      </c>
      <c r="J170" s="134"/>
      <c r="K170" s="330"/>
      <c r="L170" s="34"/>
      <c r="M170" s="34"/>
      <c r="N170" s="34"/>
      <c r="O170" s="34"/>
      <c r="P170" s="34"/>
      <c r="Q170" s="34"/>
      <c r="R170" s="34"/>
      <c r="S170" s="34"/>
      <c r="T170" s="34"/>
      <c r="U170" s="34"/>
      <c r="V170" s="34"/>
      <c r="W170" s="34"/>
      <c r="X170" s="34"/>
      <c r="Y170" s="34"/>
      <c r="Z170" s="34"/>
      <c r="AA170" s="34"/>
      <c r="AB170" s="34"/>
      <c r="AC170" s="34"/>
      <c r="AD170" s="34"/>
      <c r="AE170" s="34"/>
      <c r="AF170" s="34"/>
      <c r="AG170" s="34"/>
      <c r="AH170" s="34"/>
      <c r="AI170" s="34"/>
      <c r="AJ170" s="34"/>
      <c r="AK170" s="34"/>
      <c r="AL170" s="34"/>
      <c r="AM170" s="34"/>
      <c r="AN170" s="34"/>
      <c r="AO170" s="34"/>
      <c r="AP170" s="34"/>
      <c r="AQ170" s="34"/>
      <c r="AR170" s="34"/>
      <c r="AS170" s="34"/>
      <c r="AT170" s="34"/>
      <c r="AU170" s="34"/>
      <c r="AV170" s="34"/>
      <c r="AW170" s="34"/>
      <c r="AX170" s="34"/>
      <c r="AY170" s="34"/>
      <c r="AZ170" s="34"/>
      <c r="BA170" s="34"/>
      <c r="BB170" s="34"/>
      <c r="BC170" s="34"/>
      <c r="BD170" s="34"/>
      <c r="BE170" s="34"/>
      <c r="BF170" s="34"/>
      <c r="BG170" s="34"/>
      <c r="BH170" s="34"/>
      <c r="BI170" s="34"/>
      <c r="BJ170" s="34"/>
      <c r="BK170" s="34"/>
      <c r="BL170" s="34"/>
      <c r="BM170" s="34"/>
      <c r="BN170" s="34"/>
      <c r="BO170" s="34"/>
      <c r="BP170" s="34"/>
      <c r="BQ170" s="34"/>
      <c r="BR170" s="34"/>
      <c r="BS170" s="34"/>
      <c r="BT170" s="34"/>
      <c r="BU170" s="34"/>
      <c r="BV170" s="34"/>
      <c r="BW170" s="34"/>
      <c r="BX170" s="34"/>
      <c r="BY170" s="34"/>
      <c r="BZ170" s="34"/>
      <c r="CA170" s="34"/>
      <c r="CB170" s="34"/>
      <c r="CC170" s="34"/>
      <c r="CD170" s="34"/>
      <c r="CE170" s="34"/>
      <c r="CF170" s="34"/>
      <c r="CG170" s="34"/>
      <c r="CH170" s="34"/>
      <c r="CI170" s="34"/>
      <c r="CJ170" s="34"/>
      <c r="CK170" s="34"/>
      <c r="CL170" s="34"/>
      <c r="CM170" s="34"/>
      <c r="CN170" s="34"/>
      <c r="CO170" s="34"/>
      <c r="CP170" s="34"/>
      <c r="CQ170" s="34"/>
      <c r="CR170" s="34"/>
      <c r="CS170" s="34"/>
      <c r="CT170" s="34"/>
      <c r="CU170" s="34"/>
      <c r="CV170" s="34"/>
      <c r="CW170" s="34"/>
      <c r="CX170" s="34"/>
      <c r="CY170" s="34"/>
      <c r="CZ170" s="34"/>
      <c r="DA170" s="34"/>
      <c r="DB170" s="34"/>
      <c r="DC170" s="34"/>
      <c r="DD170" s="34"/>
      <c r="DE170" s="34"/>
      <c r="DF170" s="34"/>
      <c r="DG170" s="34"/>
      <c r="DH170" s="34"/>
      <c r="DI170" s="34"/>
      <c r="DJ170" s="34"/>
      <c r="DK170" s="34"/>
      <c r="DL170" s="34"/>
      <c r="DM170" s="34"/>
      <c r="DN170" s="34"/>
      <c r="DO170" s="34"/>
      <c r="DP170" s="34"/>
      <c r="DQ170" s="34"/>
      <c r="DR170" s="34"/>
      <c r="DS170" s="34"/>
      <c r="DT170" s="34"/>
      <c r="DU170" s="34"/>
      <c r="DV170" s="34"/>
      <c r="DW170" s="34"/>
      <c r="DX170" s="34"/>
      <c r="DY170" s="34"/>
      <c r="DZ170" s="34"/>
    </row>
    <row r="171" spans="1:130" outlineLevel="1">
      <c r="A171" s="21">
        <f t="shared" si="5"/>
        <v>36</v>
      </c>
      <c r="B171" s="21" t="s">
        <v>9</v>
      </c>
      <c r="C171" s="135" t="s">
        <v>542</v>
      </c>
      <c r="D171" s="218"/>
      <c r="E171" s="218"/>
      <c r="F171" s="218"/>
      <c r="G171" s="546" t="s">
        <v>1663</v>
      </c>
      <c r="H171" s="21" t="s">
        <v>10</v>
      </c>
      <c r="I171" s="135" t="s">
        <v>1471</v>
      </c>
      <c r="J171" s="134"/>
      <c r="K171" s="330"/>
      <c r="L171" s="34"/>
      <c r="M171" s="34"/>
      <c r="N171" s="34"/>
      <c r="O171" s="34"/>
      <c r="P171" s="34"/>
      <c r="Q171" s="34"/>
      <c r="R171" s="34"/>
      <c r="S171" s="34"/>
      <c r="T171" s="34"/>
      <c r="U171" s="34"/>
      <c r="V171" s="34"/>
      <c r="W171" s="34"/>
      <c r="X171" s="34"/>
      <c r="Y171" s="34"/>
      <c r="Z171" s="34"/>
      <c r="AA171" s="34"/>
      <c r="AB171" s="34"/>
      <c r="AC171" s="34"/>
      <c r="AD171" s="34"/>
      <c r="AE171" s="34"/>
      <c r="AF171" s="34"/>
      <c r="AG171" s="34"/>
      <c r="AH171" s="34"/>
      <c r="AI171" s="34"/>
      <c r="AJ171" s="34"/>
      <c r="AK171" s="34"/>
      <c r="AL171" s="34"/>
      <c r="AM171" s="34"/>
      <c r="AN171" s="34"/>
      <c r="AO171" s="34"/>
      <c r="AP171" s="34"/>
      <c r="AQ171" s="34"/>
      <c r="AR171" s="34"/>
      <c r="AS171" s="34"/>
      <c r="AT171" s="34"/>
      <c r="AU171" s="34"/>
      <c r="AV171" s="34"/>
      <c r="AW171" s="34"/>
      <c r="AX171" s="34"/>
      <c r="AY171" s="34"/>
      <c r="AZ171" s="34"/>
      <c r="BA171" s="34"/>
      <c r="BB171" s="34"/>
      <c r="BC171" s="34"/>
      <c r="BD171" s="34"/>
      <c r="BE171" s="34"/>
      <c r="BF171" s="34"/>
      <c r="BG171" s="34"/>
      <c r="BH171" s="34"/>
      <c r="BI171" s="34"/>
      <c r="BJ171" s="34"/>
      <c r="BK171" s="34"/>
      <c r="BL171" s="34"/>
      <c r="BM171" s="34"/>
      <c r="BN171" s="34"/>
      <c r="BO171" s="34"/>
      <c r="BP171" s="34"/>
      <c r="BQ171" s="34"/>
      <c r="BR171" s="34"/>
      <c r="BS171" s="34"/>
      <c r="BT171" s="34"/>
      <c r="BU171" s="34"/>
      <c r="BV171" s="34"/>
      <c r="BW171" s="34"/>
      <c r="BX171" s="34"/>
      <c r="BY171" s="34"/>
      <c r="BZ171" s="34"/>
      <c r="CA171" s="34"/>
      <c r="CB171" s="34"/>
      <c r="CC171" s="34"/>
      <c r="CD171" s="34"/>
      <c r="CE171" s="34"/>
      <c r="CF171" s="34"/>
      <c r="CG171" s="34"/>
      <c r="CH171" s="34"/>
      <c r="CI171" s="34"/>
      <c r="CJ171" s="34"/>
      <c r="CK171" s="34"/>
      <c r="CL171" s="34"/>
      <c r="CM171" s="34"/>
      <c r="CN171" s="34"/>
      <c r="CO171" s="34"/>
      <c r="CP171" s="34"/>
      <c r="CQ171" s="34"/>
      <c r="CR171" s="34"/>
      <c r="CS171" s="34"/>
      <c r="CT171" s="34"/>
      <c r="CU171" s="34"/>
      <c r="CV171" s="34"/>
      <c r="CW171" s="34"/>
      <c r="CX171" s="34"/>
      <c r="CY171" s="34"/>
      <c r="CZ171" s="34"/>
      <c r="DA171" s="34"/>
      <c r="DB171" s="34"/>
      <c r="DC171" s="34"/>
      <c r="DD171" s="34"/>
      <c r="DE171" s="34"/>
      <c r="DF171" s="34"/>
      <c r="DG171" s="34"/>
      <c r="DH171" s="34"/>
      <c r="DI171" s="34"/>
      <c r="DJ171" s="34"/>
      <c r="DK171" s="34"/>
      <c r="DL171" s="34"/>
      <c r="DM171" s="34"/>
      <c r="DN171" s="34"/>
      <c r="DO171" s="34"/>
      <c r="DP171" s="34"/>
      <c r="DQ171" s="34"/>
      <c r="DR171" s="34"/>
      <c r="DS171" s="34"/>
      <c r="DT171" s="34"/>
      <c r="DU171" s="34"/>
      <c r="DV171" s="34"/>
      <c r="DW171" s="34"/>
      <c r="DX171" s="34"/>
      <c r="DY171" s="34"/>
      <c r="DZ171" s="34"/>
    </row>
    <row r="172" spans="1:130" outlineLevel="1">
      <c r="A172" s="21">
        <f t="shared" si="5"/>
        <v>36</v>
      </c>
      <c r="B172" s="21" t="s">
        <v>9</v>
      </c>
      <c r="C172" s="135" t="s">
        <v>542</v>
      </c>
      <c r="D172" s="218"/>
      <c r="E172" s="218"/>
      <c r="F172" s="218"/>
      <c r="G172" s="546"/>
      <c r="H172" s="21" t="s">
        <v>0</v>
      </c>
      <c r="I172" s="135" t="s">
        <v>211</v>
      </c>
      <c r="J172" s="134"/>
      <c r="K172" s="331" t="s">
        <v>407</v>
      </c>
      <c r="L172" s="34"/>
      <c r="M172" s="34"/>
      <c r="N172" s="34"/>
      <c r="O172" s="34"/>
      <c r="P172" s="34"/>
      <c r="Q172" s="34"/>
      <c r="R172" s="34"/>
      <c r="S172" s="34"/>
      <c r="T172" s="34"/>
      <c r="U172" s="34"/>
      <c r="V172" s="34"/>
      <c r="W172" s="34"/>
      <c r="X172" s="34"/>
      <c r="Y172" s="34"/>
      <c r="Z172" s="34"/>
      <c r="AA172" s="34"/>
      <c r="AB172" s="34"/>
      <c r="AC172" s="34"/>
      <c r="AD172" s="34"/>
      <c r="AE172" s="34"/>
      <c r="AF172" s="34"/>
      <c r="AG172" s="34"/>
      <c r="AH172" s="34"/>
      <c r="AI172" s="34"/>
      <c r="AJ172" s="34"/>
      <c r="AK172" s="34"/>
      <c r="AL172" s="34"/>
      <c r="AM172" s="34"/>
      <c r="AN172" s="34"/>
      <c r="AO172" s="34"/>
      <c r="AP172" s="34"/>
      <c r="AQ172" s="34"/>
      <c r="AR172" s="34"/>
      <c r="AS172" s="34"/>
      <c r="AT172" s="34"/>
      <c r="AU172" s="34"/>
      <c r="AV172" s="34"/>
      <c r="AW172" s="34"/>
      <c r="AX172" s="34"/>
      <c r="AY172" s="34"/>
      <c r="AZ172" s="34"/>
      <c r="BA172" s="34"/>
      <c r="BB172" s="34"/>
      <c r="BC172" s="34"/>
      <c r="BD172" s="34"/>
      <c r="BE172" s="34"/>
      <c r="BF172" s="34"/>
      <c r="BG172" s="34"/>
      <c r="BH172" s="34"/>
      <c r="BI172" s="34"/>
      <c r="BJ172" s="34"/>
      <c r="BK172" s="34"/>
      <c r="BL172" s="34"/>
      <c r="BM172" s="34"/>
      <c r="BN172" s="34"/>
      <c r="BO172" s="34"/>
      <c r="BP172" s="34"/>
      <c r="BQ172" s="34"/>
      <c r="BR172" s="34"/>
      <c r="BS172" s="34"/>
      <c r="BT172" s="34"/>
      <c r="BU172" s="34"/>
      <c r="BV172" s="34"/>
      <c r="BW172" s="34"/>
      <c r="BX172" s="34"/>
      <c r="BY172" s="34"/>
      <c r="BZ172" s="34"/>
      <c r="CA172" s="34"/>
      <c r="CB172" s="34"/>
      <c r="CC172" s="34"/>
      <c r="CD172" s="34"/>
      <c r="CE172" s="34"/>
      <c r="CF172" s="34"/>
      <c r="CG172" s="34"/>
      <c r="CH172" s="34"/>
      <c r="CI172" s="34"/>
      <c r="CJ172" s="34"/>
      <c r="CK172" s="34"/>
      <c r="CL172" s="34"/>
      <c r="CM172" s="34"/>
      <c r="CN172" s="34"/>
      <c r="CO172" s="34"/>
      <c r="CP172" s="34"/>
      <c r="CQ172" s="34"/>
      <c r="CR172" s="34"/>
      <c r="CS172" s="34"/>
      <c r="CT172" s="34"/>
      <c r="CU172" s="34"/>
      <c r="CV172" s="34"/>
      <c r="CW172" s="34"/>
      <c r="CX172" s="34"/>
      <c r="CY172" s="34"/>
      <c r="CZ172" s="34"/>
      <c r="DA172" s="34"/>
      <c r="DB172" s="34"/>
      <c r="DC172" s="34"/>
      <c r="DD172" s="34"/>
      <c r="DE172" s="34"/>
      <c r="DF172" s="34"/>
      <c r="DG172" s="34"/>
      <c r="DH172" s="34"/>
      <c r="DI172" s="34"/>
      <c r="DJ172" s="34"/>
      <c r="DK172" s="34"/>
      <c r="DL172" s="34"/>
      <c r="DM172" s="34"/>
      <c r="DN172" s="34"/>
      <c r="DO172" s="34"/>
      <c r="DP172" s="34"/>
      <c r="DQ172" s="34"/>
      <c r="DR172" s="34"/>
      <c r="DS172" s="34"/>
      <c r="DT172" s="34"/>
      <c r="DU172" s="34"/>
      <c r="DV172" s="34"/>
      <c r="DW172" s="34"/>
      <c r="DX172" s="34"/>
      <c r="DY172" s="34"/>
      <c r="DZ172" s="34"/>
    </row>
    <row r="173" spans="1:130" outlineLevel="1">
      <c r="A173" s="21">
        <f t="shared" si="5"/>
        <v>36</v>
      </c>
      <c r="B173" s="21" t="s">
        <v>9</v>
      </c>
      <c r="C173" s="135" t="s">
        <v>542</v>
      </c>
      <c r="D173" s="218"/>
      <c r="E173" s="218"/>
      <c r="F173" s="218"/>
      <c r="G173" s="546"/>
      <c r="H173" s="21" t="s">
        <v>9</v>
      </c>
      <c r="I173" s="135" t="s">
        <v>211</v>
      </c>
      <c r="J173" s="134"/>
      <c r="K173" s="331" t="s">
        <v>412</v>
      </c>
      <c r="L173" s="34"/>
      <c r="M173" s="34"/>
      <c r="N173" s="34"/>
      <c r="O173" s="34"/>
      <c r="P173" s="34"/>
      <c r="Q173" s="34"/>
      <c r="R173" s="34"/>
      <c r="S173" s="34"/>
      <c r="T173" s="34"/>
      <c r="U173" s="34"/>
      <c r="V173" s="34"/>
      <c r="W173" s="34"/>
      <c r="X173" s="34"/>
      <c r="Y173" s="34"/>
      <c r="Z173" s="34"/>
      <c r="AA173" s="34"/>
      <c r="AB173" s="34"/>
      <c r="AC173" s="34"/>
      <c r="AD173" s="34"/>
      <c r="AE173" s="34"/>
      <c r="AF173" s="34"/>
      <c r="AG173" s="34"/>
      <c r="AH173" s="34"/>
      <c r="AI173" s="34"/>
      <c r="AJ173" s="34"/>
      <c r="AK173" s="34"/>
      <c r="AL173" s="34"/>
      <c r="AM173" s="34"/>
      <c r="AN173" s="34"/>
      <c r="AO173" s="34"/>
      <c r="AP173" s="34"/>
      <c r="AQ173" s="34"/>
      <c r="AR173" s="34"/>
      <c r="AS173" s="34"/>
      <c r="AT173" s="34"/>
      <c r="AU173" s="34"/>
      <c r="AV173" s="34"/>
      <c r="AW173" s="34"/>
      <c r="AX173" s="34"/>
      <c r="AY173" s="34"/>
      <c r="AZ173" s="34"/>
      <c r="BA173" s="34"/>
      <c r="BB173" s="34"/>
      <c r="BC173" s="34"/>
      <c r="BD173" s="34"/>
      <c r="BE173" s="34"/>
      <c r="BF173" s="34"/>
      <c r="BG173" s="34"/>
      <c r="BH173" s="34"/>
      <c r="BI173" s="34"/>
      <c r="BJ173" s="34"/>
      <c r="BK173" s="34"/>
      <c r="BL173" s="34"/>
      <c r="BM173" s="34"/>
      <c r="BN173" s="34"/>
      <c r="BO173" s="34"/>
      <c r="BP173" s="34"/>
      <c r="BQ173" s="34"/>
      <c r="BR173" s="34"/>
      <c r="BS173" s="34"/>
      <c r="BT173" s="34"/>
      <c r="BU173" s="34"/>
      <c r="BV173" s="34"/>
      <c r="BW173" s="34"/>
      <c r="BX173" s="34"/>
      <c r="BY173" s="34"/>
      <c r="BZ173" s="34"/>
      <c r="CA173" s="34"/>
      <c r="CB173" s="34"/>
      <c r="CC173" s="34"/>
      <c r="CD173" s="34"/>
      <c r="CE173" s="34"/>
      <c r="CF173" s="34"/>
      <c r="CG173" s="34"/>
      <c r="CH173" s="34"/>
      <c r="CI173" s="34"/>
      <c r="CJ173" s="34"/>
      <c r="CK173" s="34"/>
      <c r="CL173" s="34"/>
      <c r="CM173" s="34"/>
      <c r="CN173" s="34"/>
      <c r="CO173" s="34"/>
      <c r="CP173" s="34"/>
      <c r="CQ173" s="34"/>
      <c r="CR173" s="34"/>
      <c r="CS173" s="34"/>
      <c r="CT173" s="34"/>
      <c r="CU173" s="34"/>
      <c r="CV173" s="34"/>
      <c r="CW173" s="34"/>
      <c r="CX173" s="34"/>
      <c r="CY173" s="34"/>
      <c r="CZ173" s="34"/>
      <c r="DA173" s="34"/>
      <c r="DB173" s="34"/>
      <c r="DC173" s="34"/>
      <c r="DD173" s="34"/>
      <c r="DE173" s="34"/>
      <c r="DF173" s="34"/>
      <c r="DG173" s="34"/>
      <c r="DH173" s="34"/>
      <c r="DI173" s="34"/>
      <c r="DJ173" s="34"/>
      <c r="DK173" s="34"/>
      <c r="DL173" s="34"/>
      <c r="DM173" s="34"/>
      <c r="DN173" s="34"/>
      <c r="DO173" s="34"/>
      <c r="DP173" s="34"/>
      <c r="DQ173" s="34"/>
      <c r="DR173" s="34"/>
      <c r="DS173" s="34"/>
      <c r="DT173" s="34"/>
      <c r="DU173" s="34"/>
      <c r="DV173" s="34"/>
      <c r="DW173" s="34"/>
      <c r="DX173" s="34"/>
      <c r="DY173" s="34"/>
      <c r="DZ173" s="34"/>
    </row>
    <row r="174" spans="1:130" outlineLevel="1">
      <c r="A174" s="21">
        <f t="shared" si="5"/>
        <v>36</v>
      </c>
      <c r="B174" s="21" t="s">
        <v>9</v>
      </c>
      <c r="C174" s="135" t="s">
        <v>542</v>
      </c>
      <c r="D174" s="218"/>
      <c r="E174" s="218"/>
      <c r="F174" s="218"/>
      <c r="G174" s="546"/>
      <c r="H174" s="21" t="s">
        <v>0</v>
      </c>
      <c r="I174" s="135" t="s">
        <v>595</v>
      </c>
      <c r="J174" s="134"/>
      <c r="K174" s="331" t="s">
        <v>407</v>
      </c>
      <c r="L174" s="34"/>
      <c r="M174" s="34"/>
      <c r="N174" s="34"/>
      <c r="O174" s="34"/>
      <c r="P174" s="34"/>
      <c r="Q174" s="34"/>
      <c r="R174" s="34"/>
      <c r="S174" s="34"/>
      <c r="T174" s="34"/>
      <c r="U174" s="34"/>
      <c r="V174" s="34"/>
      <c r="W174" s="34"/>
      <c r="X174" s="34"/>
      <c r="Y174" s="34"/>
      <c r="Z174" s="34"/>
      <c r="AA174" s="34"/>
      <c r="AB174" s="34"/>
      <c r="AC174" s="34"/>
      <c r="AD174" s="34"/>
      <c r="AE174" s="34"/>
      <c r="AF174" s="34"/>
      <c r="AG174" s="34"/>
      <c r="AH174" s="34"/>
      <c r="AI174" s="34"/>
      <c r="AJ174" s="34"/>
      <c r="AK174" s="34"/>
      <c r="AL174" s="34"/>
      <c r="AM174" s="34"/>
      <c r="AN174" s="34"/>
      <c r="AO174" s="34"/>
      <c r="AP174" s="34"/>
      <c r="AQ174" s="34"/>
      <c r="AR174" s="34"/>
      <c r="AS174" s="34"/>
      <c r="AT174" s="34"/>
      <c r="AU174" s="34"/>
      <c r="AV174" s="34"/>
      <c r="AW174" s="34"/>
      <c r="AX174" s="34"/>
      <c r="AY174" s="34"/>
      <c r="AZ174" s="34"/>
      <c r="BA174" s="34"/>
      <c r="BB174" s="34"/>
      <c r="BC174" s="34"/>
      <c r="BD174" s="34"/>
      <c r="BE174" s="34"/>
      <c r="BF174" s="34"/>
      <c r="BG174" s="34"/>
      <c r="BH174" s="34"/>
      <c r="BI174" s="34"/>
      <c r="BJ174" s="34"/>
      <c r="BK174" s="34"/>
      <c r="BL174" s="34"/>
      <c r="BM174" s="34"/>
      <c r="BN174" s="34"/>
      <c r="BO174" s="34"/>
      <c r="BP174" s="34"/>
      <c r="BQ174" s="34"/>
      <c r="BR174" s="34"/>
      <c r="BS174" s="34"/>
      <c r="BT174" s="34"/>
      <c r="BU174" s="34"/>
      <c r="BV174" s="34"/>
      <c r="BW174" s="34"/>
      <c r="BX174" s="34"/>
      <c r="BY174" s="34"/>
      <c r="BZ174" s="34"/>
      <c r="CA174" s="34"/>
      <c r="CB174" s="34"/>
      <c r="CC174" s="34"/>
      <c r="CD174" s="34"/>
      <c r="CE174" s="34"/>
      <c r="CF174" s="34"/>
      <c r="CG174" s="34"/>
      <c r="CH174" s="34"/>
      <c r="CI174" s="34"/>
      <c r="CJ174" s="34"/>
      <c r="CK174" s="34"/>
      <c r="CL174" s="34"/>
      <c r="CM174" s="34"/>
      <c r="CN174" s="34"/>
      <c r="CO174" s="34"/>
      <c r="CP174" s="34"/>
      <c r="CQ174" s="34"/>
      <c r="CR174" s="34"/>
      <c r="CS174" s="34"/>
      <c r="CT174" s="34"/>
      <c r="CU174" s="34"/>
      <c r="CV174" s="34"/>
      <c r="CW174" s="34"/>
      <c r="CX174" s="34"/>
      <c r="CY174" s="34"/>
      <c r="CZ174" s="34"/>
      <c r="DA174" s="34"/>
      <c r="DB174" s="34"/>
      <c r="DC174" s="34"/>
      <c r="DD174" s="34"/>
      <c r="DE174" s="34"/>
      <c r="DF174" s="34"/>
      <c r="DG174" s="34"/>
      <c r="DH174" s="34"/>
      <c r="DI174" s="34"/>
      <c r="DJ174" s="34"/>
      <c r="DK174" s="34"/>
      <c r="DL174" s="34"/>
      <c r="DM174" s="34"/>
      <c r="DN174" s="34"/>
      <c r="DO174" s="34"/>
      <c r="DP174" s="34"/>
      <c r="DQ174" s="34"/>
      <c r="DR174" s="34"/>
      <c r="DS174" s="34"/>
      <c r="DT174" s="34"/>
      <c r="DU174" s="34"/>
      <c r="DV174" s="34"/>
      <c r="DW174" s="34"/>
      <c r="DX174" s="34"/>
      <c r="DY174" s="34"/>
      <c r="DZ174" s="34"/>
    </row>
    <row r="175" spans="1:130" outlineLevel="1">
      <c r="A175" s="21">
        <f t="shared" si="5"/>
        <v>36</v>
      </c>
      <c r="B175" s="21" t="s">
        <v>9</v>
      </c>
      <c r="C175" s="135" t="s">
        <v>542</v>
      </c>
      <c r="D175" s="218"/>
      <c r="E175" s="218"/>
      <c r="F175" s="218"/>
      <c r="G175" s="546"/>
      <c r="H175" s="21" t="s">
        <v>0</v>
      </c>
      <c r="I175" s="135" t="s">
        <v>210</v>
      </c>
      <c r="J175" s="134"/>
      <c r="K175" s="331" t="s">
        <v>419</v>
      </c>
      <c r="L175" s="34"/>
      <c r="M175" s="34"/>
      <c r="N175" s="34"/>
      <c r="O175" s="34"/>
      <c r="P175" s="34"/>
      <c r="Q175" s="34"/>
      <c r="R175" s="34"/>
      <c r="S175" s="34"/>
      <c r="T175" s="34"/>
      <c r="U175" s="34"/>
      <c r="V175" s="34"/>
      <c r="W175" s="34"/>
      <c r="X175" s="34"/>
      <c r="Y175" s="34"/>
      <c r="Z175" s="34"/>
      <c r="AA175" s="34"/>
      <c r="AB175" s="34"/>
      <c r="AC175" s="34"/>
      <c r="AD175" s="34"/>
      <c r="AE175" s="34"/>
      <c r="AF175" s="34"/>
      <c r="AG175" s="34"/>
      <c r="AH175" s="34"/>
      <c r="AI175" s="34"/>
      <c r="AJ175" s="34"/>
      <c r="AK175" s="34"/>
      <c r="AL175" s="34"/>
      <c r="AM175" s="34"/>
      <c r="AN175" s="34"/>
      <c r="AO175" s="34"/>
      <c r="AP175" s="34"/>
      <c r="AQ175" s="34"/>
      <c r="AR175" s="34"/>
      <c r="AS175" s="34"/>
      <c r="AT175" s="34"/>
      <c r="AU175" s="34"/>
      <c r="AV175" s="34"/>
      <c r="AW175" s="34"/>
      <c r="AX175" s="34"/>
      <c r="AY175" s="34"/>
      <c r="AZ175" s="34"/>
      <c r="BA175" s="34"/>
      <c r="BB175" s="34"/>
      <c r="BC175" s="34"/>
      <c r="BD175" s="34"/>
      <c r="BE175" s="34"/>
      <c r="BF175" s="34"/>
      <c r="BG175" s="34"/>
      <c r="BH175" s="34"/>
      <c r="BI175" s="34"/>
      <c r="BJ175" s="34"/>
      <c r="BK175" s="34"/>
      <c r="BL175" s="34"/>
      <c r="BM175" s="34"/>
      <c r="BN175" s="34"/>
      <c r="BO175" s="34"/>
      <c r="BP175" s="34"/>
      <c r="BQ175" s="34"/>
      <c r="BR175" s="34"/>
      <c r="BS175" s="34"/>
      <c r="BT175" s="34"/>
      <c r="BU175" s="34"/>
      <c r="BV175" s="34"/>
      <c r="BW175" s="34"/>
      <c r="BX175" s="34"/>
      <c r="BY175" s="34"/>
      <c r="BZ175" s="34"/>
      <c r="CA175" s="34"/>
      <c r="CB175" s="34"/>
      <c r="CC175" s="34"/>
      <c r="CD175" s="34"/>
      <c r="CE175" s="34"/>
      <c r="CF175" s="34"/>
      <c r="CG175" s="34"/>
      <c r="CH175" s="34"/>
      <c r="CI175" s="34"/>
      <c r="CJ175" s="34"/>
      <c r="CK175" s="34"/>
      <c r="CL175" s="34"/>
      <c r="CM175" s="34"/>
      <c r="CN175" s="34"/>
      <c r="CO175" s="34"/>
      <c r="CP175" s="34"/>
      <c r="CQ175" s="34"/>
      <c r="CR175" s="34"/>
      <c r="CS175" s="34"/>
      <c r="CT175" s="34"/>
      <c r="CU175" s="34"/>
      <c r="CV175" s="34"/>
      <c r="CW175" s="34"/>
      <c r="CX175" s="34"/>
      <c r="CY175" s="34"/>
      <c r="CZ175" s="34"/>
      <c r="DA175" s="34"/>
      <c r="DB175" s="34"/>
      <c r="DC175" s="34"/>
      <c r="DD175" s="34"/>
      <c r="DE175" s="34"/>
      <c r="DF175" s="34"/>
      <c r="DG175" s="34"/>
      <c r="DH175" s="34"/>
      <c r="DI175" s="34"/>
      <c r="DJ175" s="34"/>
      <c r="DK175" s="34"/>
      <c r="DL175" s="34"/>
      <c r="DM175" s="34"/>
      <c r="DN175" s="34"/>
      <c r="DO175" s="34"/>
      <c r="DP175" s="34"/>
      <c r="DQ175" s="34"/>
      <c r="DR175" s="34"/>
      <c r="DS175" s="34"/>
      <c r="DT175" s="34"/>
      <c r="DU175" s="34"/>
      <c r="DV175" s="34"/>
      <c r="DW175" s="34"/>
      <c r="DX175" s="34"/>
      <c r="DY175" s="34"/>
      <c r="DZ175" s="34"/>
    </row>
    <row r="176" spans="1:130" outlineLevel="1">
      <c r="A176" s="21">
        <f t="shared" si="5"/>
        <v>36</v>
      </c>
      <c r="B176" s="21" t="s">
        <v>9</v>
      </c>
      <c r="C176" s="135" t="s">
        <v>542</v>
      </c>
      <c r="D176" s="218"/>
      <c r="E176" s="218"/>
      <c r="F176" s="218"/>
      <c r="G176" s="546"/>
      <c r="H176" s="21" t="s">
        <v>9</v>
      </c>
      <c r="I176" s="135" t="s">
        <v>210</v>
      </c>
      <c r="J176" s="134"/>
      <c r="K176" s="331" t="s">
        <v>413</v>
      </c>
      <c r="L176" s="34"/>
      <c r="M176" s="34"/>
      <c r="N176" s="34"/>
      <c r="O176" s="34"/>
      <c r="P176" s="34"/>
      <c r="Q176" s="34"/>
      <c r="R176" s="34"/>
      <c r="S176" s="34"/>
      <c r="T176" s="34"/>
      <c r="U176" s="34"/>
      <c r="V176" s="34"/>
      <c r="W176" s="34"/>
      <c r="X176" s="34"/>
      <c r="Y176" s="34"/>
      <c r="Z176" s="34"/>
      <c r="AA176" s="34"/>
      <c r="AB176" s="34"/>
      <c r="AC176" s="34"/>
      <c r="AD176" s="34"/>
      <c r="AE176" s="34"/>
      <c r="AF176" s="34"/>
      <c r="AG176" s="34"/>
      <c r="AH176" s="34"/>
      <c r="AI176" s="34"/>
      <c r="AJ176" s="34"/>
      <c r="AK176" s="34"/>
      <c r="AL176" s="34"/>
      <c r="AM176" s="34"/>
      <c r="AN176" s="34"/>
      <c r="AO176" s="34"/>
      <c r="AP176" s="34"/>
      <c r="AQ176" s="34"/>
      <c r="AR176" s="34"/>
      <c r="AS176" s="34"/>
      <c r="AT176" s="34"/>
      <c r="AU176" s="34"/>
      <c r="AV176" s="34"/>
      <c r="AW176" s="34"/>
      <c r="AX176" s="34"/>
      <c r="AY176" s="34"/>
      <c r="AZ176" s="34"/>
      <c r="BA176" s="34"/>
      <c r="BB176" s="34"/>
      <c r="BC176" s="34"/>
      <c r="BD176" s="34"/>
      <c r="BE176" s="34"/>
      <c r="BF176" s="34"/>
      <c r="BG176" s="34"/>
      <c r="BH176" s="34"/>
      <c r="BI176" s="34"/>
      <c r="BJ176" s="34"/>
      <c r="BK176" s="34"/>
      <c r="BL176" s="34"/>
      <c r="BM176" s="34"/>
      <c r="BN176" s="34"/>
      <c r="BO176" s="34"/>
      <c r="BP176" s="34"/>
      <c r="BQ176" s="34"/>
      <c r="BR176" s="34"/>
      <c r="BS176" s="34"/>
      <c r="BT176" s="34"/>
      <c r="BU176" s="34"/>
      <c r="BV176" s="34"/>
      <c r="BW176" s="34"/>
      <c r="BX176" s="34"/>
      <c r="BY176" s="34"/>
      <c r="BZ176" s="34"/>
      <c r="CA176" s="34"/>
      <c r="CB176" s="34"/>
      <c r="CC176" s="34"/>
      <c r="CD176" s="34"/>
      <c r="CE176" s="34"/>
      <c r="CF176" s="34"/>
      <c r="CG176" s="34"/>
      <c r="CH176" s="34"/>
      <c r="CI176" s="34"/>
      <c r="CJ176" s="34"/>
      <c r="CK176" s="34"/>
      <c r="CL176" s="34"/>
      <c r="CM176" s="34"/>
      <c r="CN176" s="34"/>
      <c r="CO176" s="34"/>
      <c r="CP176" s="34"/>
      <c r="CQ176" s="34"/>
      <c r="CR176" s="34"/>
      <c r="CS176" s="34"/>
      <c r="CT176" s="34"/>
      <c r="CU176" s="34"/>
      <c r="CV176" s="34"/>
      <c r="CW176" s="34"/>
      <c r="CX176" s="34"/>
      <c r="CY176" s="34"/>
      <c r="CZ176" s="34"/>
      <c r="DA176" s="34"/>
      <c r="DB176" s="34"/>
      <c r="DC176" s="34"/>
      <c r="DD176" s="34"/>
      <c r="DE176" s="34"/>
      <c r="DF176" s="34"/>
      <c r="DG176" s="34"/>
      <c r="DH176" s="34"/>
      <c r="DI176" s="34"/>
      <c r="DJ176" s="34"/>
      <c r="DK176" s="34"/>
      <c r="DL176" s="34"/>
      <c r="DM176" s="34"/>
      <c r="DN176" s="34"/>
      <c r="DO176" s="34"/>
      <c r="DP176" s="34"/>
      <c r="DQ176" s="34"/>
      <c r="DR176" s="34"/>
      <c r="DS176" s="34"/>
      <c r="DT176" s="34"/>
      <c r="DU176" s="34"/>
      <c r="DV176" s="34"/>
      <c r="DW176" s="34"/>
      <c r="DX176" s="34"/>
      <c r="DY176" s="34"/>
      <c r="DZ176" s="34"/>
    </row>
    <row r="177" spans="1:130" outlineLevel="1">
      <c r="A177" s="21">
        <f t="shared" si="5"/>
        <v>36</v>
      </c>
      <c r="B177" s="21" t="s">
        <v>9</v>
      </c>
      <c r="C177" s="135" t="s">
        <v>542</v>
      </c>
      <c r="D177" s="218"/>
      <c r="E177" s="218"/>
      <c r="F177" s="218"/>
      <c r="G177" s="546"/>
      <c r="H177" s="21" t="s">
        <v>10</v>
      </c>
      <c r="I177" s="135" t="s">
        <v>76</v>
      </c>
      <c r="J177" s="134"/>
      <c r="K177" s="331"/>
      <c r="L177" s="34"/>
      <c r="M177" s="34"/>
      <c r="N177" s="34"/>
      <c r="O177" s="34"/>
      <c r="P177" s="34"/>
      <c r="Q177" s="34"/>
      <c r="R177" s="34"/>
      <c r="S177" s="34"/>
      <c r="T177" s="34"/>
      <c r="U177" s="34"/>
      <c r="V177" s="34"/>
      <c r="W177" s="34"/>
      <c r="X177" s="34"/>
      <c r="Y177" s="34"/>
      <c r="Z177" s="34"/>
      <c r="AA177" s="34"/>
      <c r="AB177" s="34"/>
      <c r="AC177" s="34"/>
      <c r="AD177" s="34"/>
      <c r="AE177" s="34"/>
      <c r="AF177" s="34"/>
      <c r="AG177" s="34"/>
      <c r="AH177" s="34"/>
      <c r="AI177" s="34"/>
      <c r="AJ177" s="34"/>
      <c r="AK177" s="34"/>
      <c r="AL177" s="34"/>
      <c r="AM177" s="34"/>
      <c r="AN177" s="34"/>
      <c r="AO177" s="34"/>
      <c r="AP177" s="34"/>
      <c r="AQ177" s="34"/>
      <c r="AR177" s="34"/>
      <c r="AS177" s="34"/>
      <c r="AT177" s="34"/>
      <c r="AU177" s="34"/>
      <c r="AV177" s="34"/>
      <c r="AW177" s="34"/>
      <c r="AX177" s="34"/>
      <c r="AY177" s="34"/>
      <c r="AZ177" s="34"/>
      <c r="BA177" s="34"/>
      <c r="BB177" s="34"/>
      <c r="BC177" s="34"/>
      <c r="BD177" s="34"/>
      <c r="BE177" s="34"/>
      <c r="BF177" s="34"/>
      <c r="BG177" s="34"/>
      <c r="BH177" s="34"/>
      <c r="BI177" s="34"/>
      <c r="BJ177" s="34"/>
      <c r="BK177" s="34"/>
      <c r="BL177" s="34"/>
      <c r="BM177" s="34"/>
      <c r="BN177" s="34"/>
      <c r="BO177" s="34"/>
      <c r="BP177" s="34"/>
      <c r="BQ177" s="34"/>
      <c r="BR177" s="34"/>
      <c r="BS177" s="34"/>
      <c r="BT177" s="34"/>
      <c r="BU177" s="34"/>
      <c r="BV177" s="34"/>
      <c r="BW177" s="34"/>
      <c r="BX177" s="34"/>
      <c r="BY177" s="34"/>
      <c r="BZ177" s="34"/>
      <c r="CA177" s="34"/>
      <c r="CB177" s="34"/>
      <c r="CC177" s="34"/>
      <c r="CD177" s="34"/>
      <c r="CE177" s="34"/>
      <c r="CF177" s="34"/>
      <c r="CG177" s="34"/>
      <c r="CH177" s="34"/>
      <c r="CI177" s="34"/>
      <c r="CJ177" s="34"/>
      <c r="CK177" s="34"/>
      <c r="CL177" s="34"/>
      <c r="CM177" s="34"/>
      <c r="CN177" s="34"/>
      <c r="CO177" s="34"/>
      <c r="CP177" s="34"/>
      <c r="CQ177" s="34"/>
      <c r="CR177" s="34"/>
      <c r="CS177" s="34"/>
      <c r="CT177" s="34"/>
      <c r="CU177" s="34"/>
      <c r="CV177" s="34"/>
      <c r="CW177" s="34"/>
      <c r="CX177" s="34"/>
      <c r="CY177" s="34"/>
      <c r="CZ177" s="34"/>
      <c r="DA177" s="34"/>
      <c r="DB177" s="34"/>
      <c r="DC177" s="34"/>
      <c r="DD177" s="34"/>
      <c r="DE177" s="34"/>
      <c r="DF177" s="34"/>
      <c r="DG177" s="34"/>
      <c r="DH177" s="34"/>
      <c r="DI177" s="34"/>
      <c r="DJ177" s="34"/>
      <c r="DK177" s="34"/>
      <c r="DL177" s="34"/>
      <c r="DM177" s="34"/>
      <c r="DN177" s="34"/>
      <c r="DO177" s="34"/>
      <c r="DP177" s="34"/>
      <c r="DQ177" s="34"/>
      <c r="DR177" s="34"/>
      <c r="DS177" s="34"/>
      <c r="DT177" s="34"/>
      <c r="DU177" s="34"/>
      <c r="DV177" s="34"/>
      <c r="DW177" s="34"/>
      <c r="DX177" s="34"/>
      <c r="DY177" s="34"/>
      <c r="DZ177" s="34"/>
    </row>
    <row r="178" spans="1:130" outlineLevel="1">
      <c r="A178" s="21">
        <f t="shared" si="5"/>
        <v>36</v>
      </c>
      <c r="B178" s="21" t="s">
        <v>9</v>
      </c>
      <c r="C178" s="135" t="s">
        <v>542</v>
      </c>
      <c r="D178" s="218"/>
      <c r="E178" s="218"/>
      <c r="F178" s="218"/>
      <c r="G178" s="546"/>
      <c r="H178" s="21" t="s">
        <v>10</v>
      </c>
      <c r="I178" s="135" t="s">
        <v>115</v>
      </c>
      <c r="J178" s="134"/>
      <c r="K178" s="331"/>
      <c r="L178" s="34"/>
      <c r="M178" s="34"/>
      <c r="N178" s="34"/>
      <c r="O178" s="34"/>
      <c r="P178" s="34"/>
      <c r="Q178" s="34"/>
      <c r="R178" s="34"/>
      <c r="S178" s="34"/>
      <c r="T178" s="34"/>
      <c r="U178" s="34"/>
      <c r="V178" s="34"/>
      <c r="W178" s="34"/>
      <c r="X178" s="34"/>
      <c r="Y178" s="34"/>
      <c r="Z178" s="34"/>
      <c r="AA178" s="34"/>
      <c r="AB178" s="34"/>
      <c r="AC178" s="34"/>
      <c r="AD178" s="34"/>
      <c r="AE178" s="34"/>
      <c r="AF178" s="34"/>
      <c r="AG178" s="34"/>
      <c r="AH178" s="34"/>
      <c r="AI178" s="34"/>
      <c r="AJ178" s="34"/>
      <c r="AK178" s="34"/>
      <c r="AL178" s="34"/>
      <c r="AM178" s="34"/>
      <c r="AN178" s="34"/>
      <c r="AO178" s="34"/>
      <c r="AP178" s="34"/>
      <c r="AQ178" s="34"/>
      <c r="AR178" s="34"/>
      <c r="AS178" s="34"/>
      <c r="AT178" s="34"/>
      <c r="AU178" s="34"/>
      <c r="AV178" s="34"/>
      <c r="AW178" s="34"/>
      <c r="AX178" s="34"/>
      <c r="AY178" s="34"/>
      <c r="AZ178" s="34"/>
      <c r="BA178" s="34"/>
      <c r="BB178" s="34"/>
      <c r="BC178" s="34"/>
      <c r="BD178" s="34"/>
      <c r="BE178" s="34"/>
      <c r="BF178" s="34"/>
      <c r="BG178" s="34"/>
      <c r="BH178" s="34"/>
      <c r="BI178" s="34"/>
      <c r="BJ178" s="34"/>
      <c r="BK178" s="34"/>
      <c r="BL178" s="34"/>
      <c r="BM178" s="34"/>
      <c r="BN178" s="34"/>
      <c r="BO178" s="34"/>
      <c r="BP178" s="34"/>
      <c r="BQ178" s="34"/>
      <c r="BR178" s="34"/>
      <c r="BS178" s="34"/>
      <c r="BT178" s="34"/>
      <c r="BU178" s="34"/>
      <c r="BV178" s="34"/>
      <c r="BW178" s="34"/>
      <c r="BX178" s="34"/>
      <c r="BY178" s="34"/>
      <c r="BZ178" s="34"/>
      <c r="CA178" s="34"/>
      <c r="CB178" s="34"/>
      <c r="CC178" s="34"/>
      <c r="CD178" s="34"/>
      <c r="CE178" s="34"/>
      <c r="CF178" s="34"/>
      <c r="CG178" s="34"/>
      <c r="CH178" s="34"/>
      <c r="CI178" s="34"/>
      <c r="CJ178" s="34"/>
      <c r="CK178" s="34"/>
      <c r="CL178" s="34"/>
      <c r="CM178" s="34"/>
      <c r="CN178" s="34"/>
      <c r="CO178" s="34"/>
      <c r="CP178" s="34"/>
      <c r="CQ178" s="34"/>
      <c r="CR178" s="34"/>
      <c r="CS178" s="34"/>
      <c r="CT178" s="34"/>
      <c r="CU178" s="34"/>
      <c r="CV178" s="34"/>
      <c r="CW178" s="34"/>
      <c r="CX178" s="34"/>
      <c r="CY178" s="34"/>
      <c r="CZ178" s="34"/>
      <c r="DA178" s="34"/>
      <c r="DB178" s="34"/>
      <c r="DC178" s="34"/>
      <c r="DD178" s="34"/>
      <c r="DE178" s="34"/>
      <c r="DF178" s="34"/>
      <c r="DG178" s="34"/>
      <c r="DH178" s="34"/>
      <c r="DI178" s="34"/>
      <c r="DJ178" s="34"/>
      <c r="DK178" s="34"/>
      <c r="DL178" s="34"/>
      <c r="DM178" s="34"/>
      <c r="DN178" s="34"/>
      <c r="DO178" s="34"/>
      <c r="DP178" s="34"/>
      <c r="DQ178" s="34"/>
      <c r="DR178" s="34"/>
      <c r="DS178" s="34"/>
      <c r="DT178" s="34"/>
      <c r="DU178" s="34"/>
      <c r="DV178" s="34"/>
      <c r="DW178" s="34"/>
      <c r="DX178" s="34"/>
      <c r="DY178" s="34"/>
      <c r="DZ178" s="34"/>
    </row>
    <row r="179" spans="1:130" outlineLevel="1">
      <c r="A179" s="21">
        <f t="shared" si="5"/>
        <v>36</v>
      </c>
      <c r="B179" s="21" t="s">
        <v>9</v>
      </c>
      <c r="C179" s="135" t="s">
        <v>542</v>
      </c>
      <c r="D179" s="218"/>
      <c r="E179" s="218"/>
      <c r="F179" s="218"/>
      <c r="G179" s="546"/>
      <c r="H179" s="21" t="s">
        <v>10</v>
      </c>
      <c r="I179" s="135" t="s">
        <v>77</v>
      </c>
      <c r="J179" s="134"/>
      <c r="K179" s="331"/>
      <c r="L179" s="34"/>
      <c r="M179" s="34"/>
      <c r="N179" s="34"/>
      <c r="O179" s="34"/>
      <c r="P179" s="34"/>
      <c r="Q179" s="34"/>
      <c r="R179" s="34"/>
      <c r="S179" s="34"/>
      <c r="T179" s="34"/>
      <c r="U179" s="34"/>
      <c r="V179" s="34"/>
      <c r="W179" s="34"/>
      <c r="X179" s="34"/>
      <c r="Y179" s="34"/>
      <c r="Z179" s="34"/>
      <c r="AA179" s="34"/>
      <c r="AB179" s="34"/>
      <c r="AC179" s="34"/>
      <c r="AD179" s="34"/>
      <c r="AE179" s="34"/>
      <c r="AF179" s="34"/>
      <c r="AG179" s="34"/>
      <c r="AH179" s="34"/>
      <c r="AI179" s="34"/>
      <c r="AJ179" s="34"/>
      <c r="AK179" s="34"/>
      <c r="AL179" s="34"/>
      <c r="AM179" s="34"/>
      <c r="AN179" s="34"/>
      <c r="AO179" s="34"/>
      <c r="AP179" s="34"/>
      <c r="AQ179" s="34"/>
      <c r="AR179" s="34"/>
      <c r="AS179" s="34"/>
      <c r="AT179" s="34"/>
      <c r="AU179" s="34"/>
      <c r="AV179" s="34"/>
      <c r="AW179" s="34"/>
      <c r="AX179" s="34"/>
      <c r="AY179" s="34"/>
      <c r="AZ179" s="34"/>
      <c r="BA179" s="34"/>
      <c r="BB179" s="34"/>
      <c r="BC179" s="34"/>
      <c r="BD179" s="34"/>
      <c r="BE179" s="34"/>
      <c r="BF179" s="34"/>
      <c r="BG179" s="34"/>
      <c r="BH179" s="34"/>
      <c r="BI179" s="34"/>
      <c r="BJ179" s="34"/>
      <c r="BK179" s="34"/>
      <c r="BL179" s="34"/>
      <c r="BM179" s="34"/>
      <c r="BN179" s="34"/>
      <c r="BO179" s="34"/>
      <c r="BP179" s="34"/>
      <c r="BQ179" s="34"/>
      <c r="BR179" s="34"/>
      <c r="BS179" s="34"/>
      <c r="BT179" s="34"/>
      <c r="BU179" s="34"/>
      <c r="BV179" s="34"/>
      <c r="BW179" s="34"/>
      <c r="BX179" s="34"/>
      <c r="BY179" s="34"/>
      <c r="BZ179" s="34"/>
      <c r="CA179" s="34"/>
      <c r="CB179" s="34"/>
      <c r="CC179" s="34"/>
      <c r="CD179" s="34"/>
      <c r="CE179" s="34"/>
      <c r="CF179" s="34"/>
      <c r="CG179" s="34"/>
      <c r="CH179" s="34"/>
      <c r="CI179" s="34"/>
      <c r="CJ179" s="34"/>
      <c r="CK179" s="34"/>
      <c r="CL179" s="34"/>
      <c r="CM179" s="34"/>
      <c r="CN179" s="34"/>
      <c r="CO179" s="34"/>
      <c r="CP179" s="34"/>
      <c r="CQ179" s="34"/>
      <c r="CR179" s="34"/>
      <c r="CS179" s="34"/>
      <c r="CT179" s="34"/>
      <c r="CU179" s="34"/>
      <c r="CV179" s="34"/>
      <c r="CW179" s="34"/>
      <c r="CX179" s="34"/>
      <c r="CY179" s="34"/>
      <c r="CZ179" s="34"/>
      <c r="DA179" s="34"/>
      <c r="DB179" s="34"/>
      <c r="DC179" s="34"/>
      <c r="DD179" s="34"/>
      <c r="DE179" s="34"/>
      <c r="DF179" s="34"/>
      <c r="DG179" s="34"/>
      <c r="DH179" s="34"/>
      <c r="DI179" s="34"/>
      <c r="DJ179" s="34"/>
      <c r="DK179" s="34"/>
      <c r="DL179" s="34"/>
      <c r="DM179" s="34"/>
      <c r="DN179" s="34"/>
      <c r="DO179" s="34"/>
      <c r="DP179" s="34"/>
      <c r="DQ179" s="34"/>
      <c r="DR179" s="34"/>
      <c r="DS179" s="34"/>
      <c r="DT179" s="34"/>
      <c r="DU179" s="34"/>
      <c r="DV179" s="34"/>
      <c r="DW179" s="34"/>
      <c r="DX179" s="34"/>
      <c r="DY179" s="34"/>
      <c r="DZ179" s="34"/>
    </row>
    <row r="180" spans="1:130" outlineLevel="1">
      <c r="A180" s="21">
        <f t="shared" si="5"/>
        <v>36</v>
      </c>
      <c r="B180" s="21" t="s">
        <v>9</v>
      </c>
      <c r="C180" s="135" t="s">
        <v>542</v>
      </c>
      <c r="D180" s="218"/>
      <c r="E180" s="218"/>
      <c r="F180" s="218"/>
      <c r="G180" s="546"/>
      <c r="H180" s="21" t="s">
        <v>10</v>
      </c>
      <c r="I180" s="135" t="s">
        <v>368</v>
      </c>
      <c r="J180" s="134"/>
      <c r="K180" s="331"/>
      <c r="L180" s="34"/>
      <c r="M180" s="34"/>
      <c r="N180" s="34"/>
      <c r="O180" s="34"/>
      <c r="P180" s="34"/>
      <c r="Q180" s="34"/>
      <c r="R180" s="34"/>
      <c r="S180" s="34"/>
      <c r="T180" s="34"/>
      <c r="U180" s="34"/>
      <c r="V180" s="34"/>
      <c r="W180" s="34"/>
      <c r="X180" s="34"/>
      <c r="Y180" s="34"/>
      <c r="Z180" s="34"/>
      <c r="AA180" s="34"/>
      <c r="AB180" s="34"/>
      <c r="AC180" s="34"/>
      <c r="AD180" s="34"/>
      <c r="AE180" s="34"/>
      <c r="AF180" s="34"/>
      <c r="AG180" s="34"/>
      <c r="AH180" s="34"/>
      <c r="AI180" s="34"/>
      <c r="AJ180" s="34"/>
      <c r="AK180" s="34"/>
      <c r="AL180" s="34"/>
      <c r="AM180" s="34"/>
      <c r="AN180" s="34"/>
      <c r="AO180" s="34"/>
      <c r="AP180" s="34"/>
      <c r="AQ180" s="34"/>
      <c r="AR180" s="34"/>
      <c r="AS180" s="34"/>
      <c r="AT180" s="34"/>
      <c r="AU180" s="34"/>
      <c r="AV180" s="34"/>
      <c r="AW180" s="34"/>
      <c r="AX180" s="34"/>
      <c r="AY180" s="34"/>
      <c r="AZ180" s="34"/>
      <c r="BA180" s="34"/>
      <c r="BB180" s="34"/>
      <c r="BC180" s="34"/>
      <c r="BD180" s="34"/>
      <c r="BE180" s="34"/>
      <c r="BF180" s="34"/>
      <c r="BG180" s="34"/>
      <c r="BH180" s="34"/>
      <c r="BI180" s="34"/>
      <c r="BJ180" s="34"/>
      <c r="BK180" s="34"/>
      <c r="BL180" s="34"/>
      <c r="BM180" s="34"/>
      <c r="BN180" s="34"/>
      <c r="BO180" s="34"/>
      <c r="BP180" s="34"/>
      <c r="BQ180" s="34"/>
      <c r="BR180" s="34"/>
      <c r="BS180" s="34"/>
      <c r="BT180" s="34"/>
      <c r="BU180" s="34"/>
      <c r="BV180" s="34"/>
      <c r="BW180" s="34"/>
      <c r="BX180" s="34"/>
      <c r="BY180" s="34"/>
      <c r="BZ180" s="34"/>
      <c r="CA180" s="34"/>
      <c r="CB180" s="34"/>
      <c r="CC180" s="34"/>
      <c r="CD180" s="34"/>
      <c r="CE180" s="34"/>
      <c r="CF180" s="34"/>
      <c r="CG180" s="34"/>
      <c r="CH180" s="34"/>
      <c r="CI180" s="34"/>
      <c r="CJ180" s="34"/>
      <c r="CK180" s="34"/>
      <c r="CL180" s="34"/>
      <c r="CM180" s="34"/>
      <c r="CN180" s="34"/>
      <c r="CO180" s="34"/>
      <c r="CP180" s="34"/>
      <c r="CQ180" s="34"/>
      <c r="CR180" s="34"/>
      <c r="CS180" s="34"/>
      <c r="CT180" s="34"/>
      <c r="CU180" s="34"/>
      <c r="CV180" s="34"/>
      <c r="CW180" s="34"/>
      <c r="CX180" s="34"/>
      <c r="CY180" s="34"/>
      <c r="CZ180" s="34"/>
      <c r="DA180" s="34"/>
      <c r="DB180" s="34"/>
      <c r="DC180" s="34"/>
      <c r="DD180" s="34"/>
      <c r="DE180" s="34"/>
      <c r="DF180" s="34"/>
      <c r="DG180" s="34"/>
      <c r="DH180" s="34"/>
      <c r="DI180" s="34"/>
      <c r="DJ180" s="34"/>
      <c r="DK180" s="34"/>
      <c r="DL180" s="34"/>
      <c r="DM180" s="34"/>
      <c r="DN180" s="34"/>
      <c r="DO180" s="34"/>
      <c r="DP180" s="34"/>
      <c r="DQ180" s="34"/>
      <c r="DR180" s="34"/>
      <c r="DS180" s="34"/>
      <c r="DT180" s="34"/>
      <c r="DU180" s="34"/>
      <c r="DV180" s="34"/>
      <c r="DW180" s="34"/>
      <c r="DX180" s="34"/>
      <c r="DY180" s="34"/>
      <c r="DZ180" s="34"/>
    </row>
    <row r="181" spans="1:130" outlineLevel="1">
      <c r="A181" s="21">
        <f t="shared" si="5"/>
        <v>36</v>
      </c>
      <c r="B181" s="21" t="s">
        <v>9</v>
      </c>
      <c r="C181" s="135" t="s">
        <v>542</v>
      </c>
      <c r="D181" s="218"/>
      <c r="E181" s="218"/>
      <c r="F181" s="218"/>
      <c r="G181" s="546" t="s">
        <v>1664</v>
      </c>
      <c r="H181" s="21" t="s">
        <v>0</v>
      </c>
      <c r="I181" s="135" t="s">
        <v>851</v>
      </c>
      <c r="J181" s="136"/>
      <c r="K181" s="331"/>
      <c r="L181" s="34"/>
      <c r="M181" s="34"/>
      <c r="N181" s="34"/>
      <c r="O181" s="34"/>
      <c r="P181" s="34"/>
      <c r="Q181" s="34"/>
      <c r="R181" s="34"/>
      <c r="S181" s="34"/>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c r="AY181" s="34"/>
      <c r="AZ181" s="34"/>
      <c r="BA181" s="34"/>
      <c r="BB181" s="34"/>
      <c r="BC181" s="34"/>
      <c r="BD181" s="34"/>
      <c r="BE181" s="34"/>
      <c r="BF181" s="34"/>
      <c r="BG181" s="34"/>
      <c r="BH181" s="34"/>
      <c r="BI181" s="34"/>
      <c r="BJ181" s="34"/>
      <c r="BK181" s="34"/>
      <c r="BL181" s="34"/>
      <c r="BM181" s="34"/>
      <c r="BN181" s="34"/>
      <c r="BO181" s="34"/>
      <c r="BP181" s="34"/>
      <c r="BQ181" s="34"/>
      <c r="BR181" s="34"/>
      <c r="BS181" s="34"/>
      <c r="BT181" s="34"/>
      <c r="BU181" s="34"/>
      <c r="BV181" s="34"/>
      <c r="BW181" s="34"/>
      <c r="BX181" s="34"/>
      <c r="BY181" s="34"/>
      <c r="BZ181" s="34"/>
      <c r="CA181" s="34"/>
      <c r="CB181" s="34"/>
      <c r="CC181" s="34"/>
      <c r="CD181" s="34"/>
      <c r="CE181" s="34"/>
      <c r="CF181" s="34"/>
      <c r="CG181" s="34"/>
      <c r="CH181" s="34"/>
      <c r="CI181" s="34"/>
      <c r="CJ181" s="34"/>
      <c r="CK181" s="34"/>
      <c r="CL181" s="34"/>
      <c r="CM181" s="34"/>
      <c r="CN181" s="34"/>
      <c r="CO181" s="34"/>
      <c r="CP181" s="34"/>
      <c r="CQ181" s="34"/>
      <c r="CR181" s="34"/>
      <c r="CS181" s="34"/>
      <c r="CT181" s="34"/>
      <c r="CU181" s="34"/>
      <c r="CV181" s="34"/>
      <c r="CW181" s="34"/>
      <c r="CX181" s="34"/>
      <c r="CY181" s="34"/>
      <c r="CZ181" s="34"/>
      <c r="DA181" s="34"/>
      <c r="DB181" s="34"/>
      <c r="DC181" s="34"/>
      <c r="DD181" s="34"/>
      <c r="DE181" s="34"/>
      <c r="DF181" s="34"/>
      <c r="DG181" s="34"/>
      <c r="DH181" s="34"/>
      <c r="DI181" s="34"/>
      <c r="DJ181" s="34"/>
      <c r="DK181" s="34"/>
      <c r="DL181" s="34"/>
      <c r="DM181" s="34"/>
      <c r="DN181" s="34"/>
      <c r="DO181" s="34"/>
      <c r="DP181" s="34"/>
      <c r="DQ181" s="34"/>
      <c r="DR181" s="34"/>
      <c r="DS181" s="34"/>
      <c r="DT181" s="34"/>
      <c r="DU181" s="34"/>
      <c r="DV181" s="34"/>
      <c r="DW181" s="34"/>
      <c r="DX181" s="34"/>
      <c r="DY181" s="34"/>
      <c r="DZ181" s="34"/>
    </row>
    <row r="182" spans="1:130" outlineLevel="1">
      <c r="A182" s="21">
        <f t="shared" si="5"/>
        <v>36</v>
      </c>
      <c r="B182" s="21" t="s">
        <v>9</v>
      </c>
      <c r="C182" s="135" t="s">
        <v>542</v>
      </c>
      <c r="D182" s="218"/>
      <c r="E182" s="218"/>
      <c r="F182" s="218"/>
      <c r="G182" s="546" t="s">
        <v>1665</v>
      </c>
      <c r="H182" s="21" t="s">
        <v>0</v>
      </c>
      <c r="I182" s="135" t="s">
        <v>1758</v>
      </c>
      <c r="J182" s="136"/>
      <c r="K182" s="331" t="s">
        <v>1208</v>
      </c>
      <c r="L182" s="34"/>
      <c r="M182" s="34"/>
      <c r="N182" s="34"/>
      <c r="O182" s="34"/>
      <c r="P182" s="34"/>
      <c r="Q182" s="34"/>
      <c r="R182" s="34"/>
      <c r="S182" s="34"/>
      <c r="T182" s="34"/>
      <c r="U182" s="34"/>
      <c r="V182" s="34"/>
      <c r="W182" s="34"/>
      <c r="X182" s="34"/>
      <c r="Y182" s="34"/>
      <c r="Z182" s="34"/>
      <c r="AA182" s="34"/>
      <c r="AB182" s="34"/>
      <c r="AC182" s="34"/>
      <c r="AD182" s="34"/>
      <c r="AE182" s="34"/>
      <c r="AF182" s="34"/>
      <c r="AG182" s="34"/>
      <c r="AH182" s="34"/>
      <c r="AI182" s="34"/>
      <c r="AJ182" s="34"/>
      <c r="AK182" s="34"/>
      <c r="AL182" s="34"/>
      <c r="AM182" s="34"/>
      <c r="AN182" s="34"/>
      <c r="AO182" s="34"/>
      <c r="AP182" s="34"/>
      <c r="AQ182" s="34"/>
      <c r="AR182" s="34"/>
      <c r="AS182" s="34"/>
      <c r="AT182" s="34"/>
      <c r="AU182" s="34"/>
      <c r="AV182" s="34"/>
      <c r="AW182" s="34"/>
      <c r="AX182" s="34"/>
      <c r="AY182" s="34"/>
      <c r="AZ182" s="34"/>
      <c r="BA182" s="34"/>
      <c r="BB182" s="34"/>
      <c r="BC182" s="34"/>
      <c r="BD182" s="34"/>
      <c r="BE182" s="34"/>
      <c r="BF182" s="34"/>
      <c r="BG182" s="34"/>
      <c r="BH182" s="34"/>
      <c r="BI182" s="34"/>
      <c r="BJ182" s="34"/>
      <c r="BK182" s="34"/>
      <c r="BL182" s="34"/>
      <c r="BM182" s="34"/>
      <c r="BN182" s="34"/>
      <c r="BO182" s="34"/>
      <c r="BP182" s="34"/>
      <c r="BQ182" s="34"/>
      <c r="BR182" s="34"/>
      <c r="BS182" s="34"/>
      <c r="BT182" s="34"/>
      <c r="BU182" s="34"/>
      <c r="BV182" s="34"/>
      <c r="BW182" s="34"/>
      <c r="BX182" s="34"/>
      <c r="BY182" s="34"/>
      <c r="BZ182" s="34"/>
      <c r="CA182" s="34"/>
      <c r="CB182" s="34"/>
      <c r="CC182" s="34"/>
      <c r="CD182" s="34"/>
      <c r="CE182" s="34"/>
      <c r="CF182" s="34"/>
      <c r="CG182" s="34"/>
      <c r="CH182" s="34"/>
      <c r="CI182" s="34"/>
      <c r="CJ182" s="34"/>
      <c r="CK182" s="34"/>
      <c r="CL182" s="34"/>
      <c r="CM182" s="34"/>
      <c r="CN182" s="34"/>
      <c r="CO182" s="34"/>
      <c r="CP182" s="34"/>
      <c r="CQ182" s="34"/>
      <c r="CR182" s="34"/>
      <c r="CS182" s="34"/>
      <c r="CT182" s="34"/>
      <c r="CU182" s="34"/>
      <c r="CV182" s="34"/>
      <c r="CW182" s="34"/>
      <c r="CX182" s="34"/>
      <c r="CY182" s="34"/>
      <c r="CZ182" s="34"/>
      <c r="DA182" s="34"/>
      <c r="DB182" s="34"/>
      <c r="DC182" s="34"/>
      <c r="DD182" s="34"/>
      <c r="DE182" s="34"/>
      <c r="DF182" s="34"/>
      <c r="DG182" s="34"/>
      <c r="DH182" s="34"/>
      <c r="DI182" s="34"/>
      <c r="DJ182" s="34"/>
      <c r="DK182" s="34"/>
      <c r="DL182" s="34"/>
      <c r="DM182" s="34"/>
      <c r="DN182" s="34"/>
      <c r="DO182" s="34"/>
      <c r="DP182" s="34"/>
      <c r="DQ182" s="34"/>
      <c r="DR182" s="34"/>
      <c r="DS182" s="34"/>
      <c r="DT182" s="34"/>
      <c r="DU182" s="34"/>
      <c r="DV182" s="34"/>
      <c r="DW182" s="34"/>
      <c r="DX182" s="34"/>
      <c r="DY182" s="34"/>
      <c r="DZ182" s="34"/>
    </row>
    <row r="183" spans="1:130" outlineLevel="1">
      <c r="A183" s="21">
        <f t="shared" si="5"/>
        <v>36</v>
      </c>
      <c r="B183" s="21" t="s">
        <v>9</v>
      </c>
      <c r="C183" s="135" t="s">
        <v>542</v>
      </c>
      <c r="D183" s="218"/>
      <c r="E183" s="218"/>
      <c r="F183" s="218"/>
      <c r="G183" s="546" t="s">
        <v>1666</v>
      </c>
      <c r="H183" s="21" t="s">
        <v>0</v>
      </c>
      <c r="I183" s="135" t="s">
        <v>1495</v>
      </c>
      <c r="J183" s="136"/>
      <c r="K183" s="331" t="s">
        <v>1208</v>
      </c>
      <c r="L183" s="331" t="s">
        <v>1496</v>
      </c>
      <c r="M183" s="218" t="s">
        <v>1497</v>
      </c>
      <c r="N183" s="34"/>
      <c r="O183" s="34"/>
      <c r="P183" s="34"/>
      <c r="Q183" s="34"/>
      <c r="R183" s="34"/>
      <c r="S183" s="34"/>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c r="AQ183" s="34"/>
      <c r="AR183" s="34"/>
      <c r="AS183" s="34"/>
      <c r="AT183" s="34"/>
      <c r="AU183" s="34"/>
      <c r="AV183" s="34"/>
      <c r="AW183" s="34"/>
      <c r="AX183" s="34"/>
      <c r="AY183" s="34"/>
      <c r="AZ183" s="34"/>
      <c r="BA183" s="34"/>
      <c r="BB183" s="34"/>
      <c r="BC183" s="34"/>
      <c r="BD183" s="34"/>
      <c r="BE183" s="34"/>
      <c r="BF183" s="34"/>
      <c r="BG183" s="34"/>
      <c r="BH183" s="34"/>
      <c r="BI183" s="34"/>
      <c r="BJ183" s="34"/>
      <c r="BK183" s="34"/>
      <c r="BL183" s="34"/>
      <c r="BM183" s="34"/>
      <c r="BN183" s="34"/>
      <c r="BO183" s="34"/>
      <c r="BP183" s="34"/>
      <c r="BQ183" s="34"/>
      <c r="BR183" s="34"/>
      <c r="BS183" s="34"/>
      <c r="BT183" s="34"/>
      <c r="BU183" s="34"/>
      <c r="BV183" s="34"/>
      <c r="BW183" s="34"/>
      <c r="BX183" s="34"/>
      <c r="BY183" s="34"/>
      <c r="BZ183" s="34"/>
      <c r="CA183" s="34"/>
      <c r="CB183" s="34"/>
      <c r="CC183" s="34"/>
      <c r="CD183" s="34"/>
      <c r="CE183" s="34"/>
      <c r="CF183" s="34"/>
      <c r="CG183" s="34"/>
      <c r="CH183" s="34"/>
      <c r="CI183" s="34"/>
      <c r="CJ183" s="34"/>
      <c r="CK183" s="34"/>
      <c r="CL183" s="34"/>
      <c r="CM183" s="34"/>
      <c r="CN183" s="34"/>
      <c r="CO183" s="34"/>
      <c r="CP183" s="34"/>
      <c r="CQ183" s="34"/>
      <c r="CR183" s="34"/>
      <c r="CS183" s="34"/>
      <c r="CT183" s="34"/>
      <c r="CU183" s="34"/>
      <c r="CV183" s="34"/>
      <c r="CW183" s="34"/>
      <c r="CX183" s="34"/>
      <c r="CY183" s="34"/>
      <c r="CZ183" s="34"/>
      <c r="DA183" s="34"/>
      <c r="DB183" s="34"/>
      <c r="DC183" s="34"/>
      <c r="DD183" s="34"/>
      <c r="DE183" s="34"/>
      <c r="DF183" s="34"/>
      <c r="DG183" s="34"/>
      <c r="DH183" s="34"/>
      <c r="DI183" s="34"/>
      <c r="DJ183" s="34"/>
      <c r="DK183" s="34"/>
      <c r="DL183" s="34"/>
      <c r="DM183" s="34"/>
      <c r="DN183" s="34"/>
      <c r="DO183" s="34"/>
      <c r="DP183" s="34"/>
      <c r="DQ183" s="34"/>
      <c r="DR183" s="34"/>
      <c r="DS183" s="34"/>
      <c r="DT183" s="34"/>
      <c r="DU183" s="34"/>
      <c r="DV183" s="34"/>
      <c r="DW183" s="34"/>
      <c r="DX183" s="34"/>
      <c r="DY183" s="34"/>
      <c r="DZ183" s="34"/>
    </row>
    <row r="184" spans="1:130" outlineLevel="1">
      <c r="A184" s="21">
        <f t="shared" si="5"/>
        <v>36</v>
      </c>
      <c r="B184" s="21" t="s">
        <v>9</v>
      </c>
      <c r="C184" s="135" t="s">
        <v>542</v>
      </c>
      <c r="D184" s="218"/>
      <c r="E184" s="218"/>
      <c r="F184" s="218"/>
      <c r="G184" s="546"/>
      <c r="H184" s="21" t="s">
        <v>0</v>
      </c>
      <c r="I184" s="135" t="s">
        <v>660</v>
      </c>
      <c r="J184" s="134"/>
      <c r="K184" s="331" t="s">
        <v>546</v>
      </c>
      <c r="L184" s="34"/>
      <c r="M184" s="34"/>
      <c r="N184" s="34"/>
      <c r="O184" s="34"/>
      <c r="P184" s="34"/>
      <c r="Q184" s="34"/>
      <c r="R184" s="34"/>
      <c r="S184" s="34"/>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c r="AS184" s="34"/>
      <c r="AT184" s="34"/>
      <c r="AU184" s="34"/>
      <c r="AV184" s="34"/>
      <c r="AW184" s="34"/>
      <c r="AX184" s="34"/>
      <c r="AY184" s="34"/>
      <c r="AZ184" s="34"/>
      <c r="BA184" s="34"/>
      <c r="BB184" s="34"/>
      <c r="BC184" s="34"/>
      <c r="BD184" s="34"/>
      <c r="BE184" s="34"/>
      <c r="BF184" s="34"/>
      <c r="BG184" s="34"/>
      <c r="BH184" s="34"/>
      <c r="BI184" s="34"/>
      <c r="BJ184" s="34"/>
      <c r="BK184" s="34"/>
      <c r="BL184" s="34"/>
      <c r="BM184" s="34"/>
      <c r="BN184" s="34"/>
      <c r="BO184" s="34"/>
      <c r="BP184" s="34"/>
      <c r="BQ184" s="34"/>
      <c r="BR184" s="34"/>
      <c r="BS184" s="34"/>
      <c r="BT184" s="34"/>
      <c r="BU184" s="34"/>
      <c r="BV184" s="34"/>
      <c r="BW184" s="34"/>
      <c r="BX184" s="34"/>
      <c r="BY184" s="34"/>
      <c r="BZ184" s="34"/>
      <c r="CA184" s="34"/>
      <c r="CB184" s="34"/>
      <c r="CC184" s="34"/>
      <c r="CD184" s="34"/>
      <c r="CE184" s="34"/>
      <c r="CF184" s="34"/>
      <c r="CG184" s="34"/>
      <c r="CH184" s="34"/>
      <c r="CI184" s="34"/>
      <c r="CJ184" s="34"/>
      <c r="CK184" s="34"/>
      <c r="CL184" s="34"/>
      <c r="CM184" s="34"/>
      <c r="CN184" s="34"/>
      <c r="CO184" s="34"/>
      <c r="CP184" s="34"/>
      <c r="CQ184" s="34"/>
      <c r="CR184" s="34"/>
      <c r="CS184" s="34"/>
      <c r="CT184" s="34"/>
      <c r="CU184" s="34"/>
      <c r="CV184" s="34"/>
      <c r="CW184" s="34"/>
      <c r="CX184" s="34"/>
      <c r="CY184" s="34"/>
      <c r="CZ184" s="34"/>
      <c r="DA184" s="34"/>
      <c r="DB184" s="34"/>
      <c r="DC184" s="34"/>
      <c r="DD184" s="34"/>
      <c r="DE184" s="34"/>
      <c r="DF184" s="34"/>
      <c r="DG184" s="34"/>
      <c r="DH184" s="34"/>
      <c r="DI184" s="34"/>
      <c r="DJ184" s="34"/>
      <c r="DK184" s="34"/>
      <c r="DL184" s="34"/>
      <c r="DM184" s="34"/>
      <c r="DN184" s="34"/>
      <c r="DO184" s="34"/>
      <c r="DP184" s="34"/>
      <c r="DQ184" s="34"/>
      <c r="DR184" s="34"/>
      <c r="DS184" s="34"/>
      <c r="DT184" s="34"/>
      <c r="DU184" s="34"/>
      <c r="DV184" s="34"/>
      <c r="DW184" s="34"/>
      <c r="DX184" s="34"/>
      <c r="DY184" s="34"/>
      <c r="DZ184" s="34"/>
    </row>
    <row r="185" spans="1:130">
      <c r="A185" s="21">
        <f t="shared" si="5"/>
        <v>36</v>
      </c>
      <c r="B185" s="21" t="s">
        <v>9</v>
      </c>
      <c r="C185" s="135" t="s">
        <v>542</v>
      </c>
      <c r="D185" s="218"/>
      <c r="E185" s="218"/>
      <c r="F185" s="218"/>
      <c r="G185" s="546"/>
      <c r="H185" s="133" t="s">
        <v>18</v>
      </c>
      <c r="I185" s="337" t="s">
        <v>1223</v>
      </c>
      <c r="J185" s="134"/>
      <c r="K185" s="330"/>
      <c r="L185" s="34"/>
      <c r="M185" s="34"/>
      <c r="N185" s="34"/>
      <c r="O185" s="34"/>
      <c r="P185" s="34"/>
      <c r="Q185" s="34"/>
      <c r="R185" s="34"/>
      <c r="S185" s="34"/>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c r="BA185" s="34"/>
      <c r="BB185" s="34"/>
      <c r="BC185" s="34"/>
      <c r="BD185" s="34"/>
      <c r="BE185" s="34"/>
      <c r="BF185" s="34"/>
      <c r="BG185" s="34"/>
      <c r="BH185" s="34"/>
      <c r="BI185" s="34"/>
      <c r="BJ185" s="34"/>
      <c r="BK185" s="34"/>
      <c r="BL185" s="34"/>
      <c r="BM185" s="34"/>
      <c r="BN185" s="34"/>
      <c r="BO185" s="34"/>
      <c r="BP185" s="34"/>
      <c r="BQ185" s="34"/>
      <c r="BR185" s="34"/>
      <c r="BS185" s="34"/>
      <c r="BT185" s="34"/>
      <c r="BU185" s="34"/>
      <c r="BV185" s="34"/>
      <c r="BW185" s="34"/>
      <c r="BX185" s="34"/>
      <c r="BY185" s="34"/>
      <c r="BZ185" s="34"/>
      <c r="CA185" s="34"/>
      <c r="CB185" s="34"/>
      <c r="CC185" s="34"/>
      <c r="CD185" s="34"/>
      <c r="CE185" s="34"/>
      <c r="CF185" s="34"/>
      <c r="CG185" s="34"/>
      <c r="CH185" s="34"/>
      <c r="CI185" s="34"/>
      <c r="CJ185" s="34"/>
      <c r="CK185" s="34"/>
      <c r="CL185" s="34"/>
      <c r="CM185" s="34"/>
      <c r="CN185" s="34"/>
      <c r="CO185" s="34"/>
      <c r="CP185" s="34"/>
      <c r="CQ185" s="34"/>
      <c r="CR185" s="34"/>
      <c r="CS185" s="34"/>
      <c r="CT185" s="34"/>
      <c r="CU185" s="34"/>
      <c r="CV185" s="34"/>
      <c r="CW185" s="34"/>
      <c r="CX185" s="34"/>
      <c r="CY185" s="34"/>
      <c r="CZ185" s="34"/>
      <c r="DA185" s="34"/>
      <c r="DB185" s="34"/>
      <c r="DC185" s="34"/>
      <c r="DD185" s="34"/>
      <c r="DE185" s="34"/>
      <c r="DF185" s="34"/>
      <c r="DG185" s="34"/>
      <c r="DH185" s="34"/>
      <c r="DI185" s="34"/>
      <c r="DJ185" s="34"/>
      <c r="DK185" s="34"/>
      <c r="DL185" s="34"/>
      <c r="DM185" s="34"/>
      <c r="DN185" s="34"/>
      <c r="DO185" s="34"/>
      <c r="DP185" s="34"/>
      <c r="DQ185" s="34"/>
      <c r="DR185" s="34"/>
      <c r="DS185" s="34"/>
      <c r="DT185" s="34"/>
      <c r="DU185" s="34"/>
      <c r="DV185" s="34"/>
      <c r="DW185" s="34"/>
      <c r="DX185" s="34"/>
      <c r="DY185" s="34"/>
      <c r="DZ185" s="34"/>
    </row>
    <row r="186" spans="1:130" outlineLevel="1">
      <c r="A186" s="21">
        <f t="shared" si="5"/>
        <v>36</v>
      </c>
      <c r="B186" s="21" t="s">
        <v>9</v>
      </c>
      <c r="C186" s="135" t="s">
        <v>542</v>
      </c>
      <c r="D186" s="218"/>
      <c r="E186" s="218"/>
      <c r="F186" s="218"/>
      <c r="G186" s="546"/>
      <c r="H186" s="21" t="s">
        <v>10</v>
      </c>
      <c r="I186" s="135" t="s">
        <v>1355</v>
      </c>
      <c r="J186" s="134"/>
      <c r="K186" s="331"/>
      <c r="L186" s="34"/>
      <c r="M186" s="34"/>
      <c r="N186" s="34"/>
      <c r="O186" s="34"/>
      <c r="P186" s="34"/>
      <c r="Q186" s="34"/>
      <c r="R186" s="34"/>
      <c r="S186" s="34"/>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34"/>
      <c r="AR186" s="34"/>
      <c r="AS186" s="34"/>
      <c r="AT186" s="34"/>
      <c r="AU186" s="34"/>
      <c r="AV186" s="34"/>
      <c r="AW186" s="34"/>
      <c r="AX186" s="34"/>
      <c r="AY186" s="34"/>
      <c r="AZ186" s="34"/>
      <c r="BA186" s="34"/>
      <c r="BB186" s="34"/>
      <c r="BC186" s="34"/>
      <c r="BD186" s="34"/>
      <c r="BE186" s="34"/>
      <c r="BF186" s="34"/>
      <c r="BG186" s="34"/>
      <c r="BH186" s="34"/>
      <c r="BI186" s="34"/>
      <c r="BJ186" s="34"/>
      <c r="BK186" s="34"/>
      <c r="BL186" s="34"/>
      <c r="BM186" s="34"/>
      <c r="BN186" s="34"/>
      <c r="BO186" s="34"/>
      <c r="BP186" s="34"/>
      <c r="BQ186" s="34"/>
      <c r="BR186" s="34"/>
      <c r="BS186" s="34"/>
      <c r="BT186" s="34"/>
      <c r="BU186" s="34"/>
      <c r="BV186" s="34"/>
      <c r="BW186" s="34"/>
      <c r="BX186" s="34"/>
      <c r="BY186" s="34"/>
      <c r="BZ186" s="34"/>
      <c r="CA186" s="34"/>
      <c r="CB186" s="34"/>
      <c r="CC186" s="34"/>
      <c r="CD186" s="34"/>
      <c r="CE186" s="34"/>
      <c r="CF186" s="34"/>
      <c r="CG186" s="34"/>
      <c r="CH186" s="34"/>
      <c r="CI186" s="34"/>
      <c r="CJ186" s="34"/>
      <c r="CK186" s="34"/>
      <c r="CL186" s="34"/>
      <c r="CM186" s="34"/>
      <c r="CN186" s="34"/>
      <c r="CO186" s="34"/>
      <c r="CP186" s="34"/>
      <c r="CQ186" s="34"/>
      <c r="CR186" s="34"/>
      <c r="CS186" s="34"/>
      <c r="CT186" s="34"/>
      <c r="CU186" s="34"/>
      <c r="CV186" s="34"/>
      <c r="CW186" s="34"/>
      <c r="CX186" s="34"/>
      <c r="CY186" s="34"/>
      <c r="CZ186" s="34"/>
      <c r="DA186" s="34"/>
      <c r="DB186" s="34"/>
      <c r="DC186" s="34"/>
      <c r="DD186" s="34"/>
      <c r="DE186" s="34"/>
      <c r="DF186" s="34"/>
      <c r="DG186" s="34"/>
      <c r="DH186" s="34"/>
      <c r="DI186" s="34"/>
      <c r="DJ186" s="34"/>
      <c r="DK186" s="34"/>
      <c r="DL186" s="34"/>
      <c r="DM186" s="34"/>
      <c r="DN186" s="34"/>
      <c r="DO186" s="34"/>
      <c r="DP186" s="34"/>
      <c r="DQ186" s="34"/>
      <c r="DR186" s="34"/>
      <c r="DS186" s="34"/>
      <c r="DT186" s="34"/>
      <c r="DU186" s="34"/>
      <c r="DV186" s="34"/>
      <c r="DW186" s="34"/>
      <c r="DX186" s="34"/>
      <c r="DY186" s="34"/>
      <c r="DZ186" s="34"/>
    </row>
    <row r="187" spans="1:130" outlineLevel="1">
      <c r="A187" s="21">
        <f t="shared" si="5"/>
        <v>36</v>
      </c>
      <c r="B187" s="21" t="s">
        <v>9</v>
      </c>
      <c r="C187" s="135" t="s">
        <v>542</v>
      </c>
      <c r="D187" s="218"/>
      <c r="E187" s="218"/>
      <c r="F187" s="218"/>
      <c r="G187" s="546"/>
      <c r="H187" s="21" t="s">
        <v>10</v>
      </c>
      <c r="I187" s="135" t="s">
        <v>1325</v>
      </c>
      <c r="J187" s="134"/>
      <c r="K187" s="331" t="s">
        <v>168</v>
      </c>
      <c r="L187" s="34"/>
      <c r="M187" s="34"/>
      <c r="N187" s="34"/>
      <c r="O187" s="34"/>
      <c r="P187" s="34"/>
      <c r="Q187" s="34"/>
      <c r="R187" s="34"/>
      <c r="S187" s="34"/>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4"/>
      <c r="BA187" s="34"/>
      <c r="BB187" s="34"/>
      <c r="BC187" s="34"/>
      <c r="BD187" s="34"/>
      <c r="BE187" s="34"/>
      <c r="BF187" s="34"/>
      <c r="BG187" s="34"/>
      <c r="BH187" s="34"/>
      <c r="BI187" s="34"/>
      <c r="BJ187" s="34"/>
      <c r="BK187" s="34"/>
      <c r="BL187" s="34"/>
      <c r="BM187" s="34"/>
      <c r="BN187" s="34"/>
      <c r="BO187" s="34"/>
      <c r="BP187" s="34"/>
      <c r="BQ187" s="34"/>
      <c r="BR187" s="34"/>
      <c r="BS187" s="34"/>
      <c r="BT187" s="34"/>
      <c r="BU187" s="34"/>
      <c r="BV187" s="34"/>
      <c r="BW187" s="34"/>
      <c r="BX187" s="34"/>
      <c r="BY187" s="34"/>
      <c r="BZ187" s="34"/>
      <c r="CA187" s="34"/>
      <c r="CB187" s="34"/>
      <c r="CC187" s="34"/>
      <c r="CD187" s="34"/>
      <c r="CE187" s="34"/>
      <c r="CF187" s="34"/>
      <c r="CG187" s="34"/>
      <c r="CH187" s="34"/>
      <c r="CI187" s="34"/>
      <c r="CJ187" s="34"/>
      <c r="CK187" s="34"/>
      <c r="CL187" s="34"/>
      <c r="CM187" s="34"/>
      <c r="CN187" s="34"/>
      <c r="CO187" s="34"/>
      <c r="CP187" s="34"/>
      <c r="CQ187" s="34"/>
      <c r="CR187" s="34"/>
      <c r="CS187" s="34"/>
      <c r="CT187" s="34"/>
      <c r="CU187" s="34"/>
      <c r="CV187" s="34"/>
      <c r="CW187" s="34"/>
      <c r="CX187" s="34"/>
      <c r="CY187" s="34"/>
      <c r="CZ187" s="34"/>
      <c r="DA187" s="34"/>
      <c r="DB187" s="34"/>
      <c r="DC187" s="34"/>
      <c r="DD187" s="34"/>
      <c r="DE187" s="34"/>
      <c r="DF187" s="34"/>
      <c r="DG187" s="34"/>
      <c r="DH187" s="34"/>
      <c r="DI187" s="34"/>
      <c r="DJ187" s="34"/>
      <c r="DK187" s="34"/>
      <c r="DL187" s="34"/>
      <c r="DM187" s="34"/>
      <c r="DN187" s="34"/>
      <c r="DO187" s="34"/>
      <c r="DP187" s="34"/>
      <c r="DQ187" s="34"/>
      <c r="DR187" s="34"/>
      <c r="DS187" s="34"/>
      <c r="DT187" s="34"/>
      <c r="DU187" s="34"/>
      <c r="DV187" s="34"/>
      <c r="DW187" s="34"/>
      <c r="DX187" s="34"/>
      <c r="DY187" s="34"/>
      <c r="DZ187" s="34"/>
    </row>
    <row r="188" spans="1:130" outlineLevel="1">
      <c r="A188" s="21">
        <f t="shared" si="5"/>
        <v>36</v>
      </c>
      <c r="B188" s="21" t="s">
        <v>9</v>
      </c>
      <c r="C188" s="135" t="s">
        <v>542</v>
      </c>
      <c r="D188" s="218"/>
      <c r="E188" s="218"/>
      <c r="F188" s="218"/>
      <c r="G188" s="546"/>
      <c r="H188" s="21" t="s">
        <v>10</v>
      </c>
      <c r="I188" s="135" t="s">
        <v>1316</v>
      </c>
      <c r="J188" s="134"/>
      <c r="K188" s="331"/>
      <c r="L188" s="34"/>
      <c r="M188" s="34"/>
      <c r="N188" s="34"/>
      <c r="O188" s="34"/>
      <c r="P188" s="34"/>
      <c r="Q188" s="34"/>
      <c r="R188" s="34"/>
      <c r="S188" s="34"/>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c r="AY188" s="34"/>
      <c r="AZ188" s="34"/>
      <c r="BA188" s="34"/>
      <c r="BB188" s="34"/>
      <c r="BC188" s="34"/>
      <c r="BD188" s="34"/>
      <c r="BE188" s="34"/>
      <c r="BF188" s="34"/>
      <c r="BG188" s="34"/>
      <c r="BH188" s="34"/>
      <c r="BI188" s="34"/>
      <c r="BJ188" s="34"/>
      <c r="BK188" s="34"/>
      <c r="BL188" s="34"/>
      <c r="BM188" s="34"/>
      <c r="BN188" s="34"/>
      <c r="BO188" s="34"/>
      <c r="BP188" s="34"/>
      <c r="BQ188" s="34"/>
      <c r="BR188" s="34"/>
      <c r="BS188" s="34"/>
      <c r="BT188" s="34"/>
      <c r="BU188" s="34"/>
      <c r="BV188" s="34"/>
      <c r="BW188" s="34"/>
      <c r="BX188" s="34"/>
      <c r="BY188" s="34"/>
      <c r="BZ188" s="34"/>
      <c r="CA188" s="34"/>
      <c r="CB188" s="34"/>
      <c r="CC188" s="34"/>
      <c r="CD188" s="34"/>
      <c r="CE188" s="34"/>
      <c r="CF188" s="34"/>
      <c r="CG188" s="34"/>
      <c r="CH188" s="34"/>
      <c r="CI188" s="34"/>
      <c r="CJ188" s="34"/>
      <c r="CK188" s="34"/>
      <c r="CL188" s="34"/>
      <c r="CM188" s="34"/>
      <c r="CN188" s="34"/>
      <c r="CO188" s="34"/>
      <c r="CP188" s="34"/>
      <c r="CQ188" s="34"/>
      <c r="CR188" s="34"/>
      <c r="CS188" s="34"/>
      <c r="CT188" s="34"/>
      <c r="CU188" s="34"/>
      <c r="CV188" s="34"/>
      <c r="CW188" s="34"/>
      <c r="CX188" s="34"/>
      <c r="CY188" s="34"/>
      <c r="CZ188" s="34"/>
      <c r="DA188" s="34"/>
      <c r="DB188" s="34"/>
      <c r="DC188" s="34"/>
      <c r="DD188" s="34"/>
      <c r="DE188" s="34"/>
      <c r="DF188" s="34"/>
      <c r="DG188" s="34"/>
      <c r="DH188" s="34"/>
      <c r="DI188" s="34"/>
      <c r="DJ188" s="34"/>
      <c r="DK188" s="34"/>
      <c r="DL188" s="34"/>
      <c r="DM188" s="34"/>
      <c r="DN188" s="34"/>
      <c r="DO188" s="34"/>
      <c r="DP188" s="34"/>
      <c r="DQ188" s="34"/>
      <c r="DR188" s="34"/>
      <c r="DS188" s="34"/>
      <c r="DT188" s="34"/>
      <c r="DU188" s="34"/>
      <c r="DV188" s="34"/>
      <c r="DW188" s="34"/>
      <c r="DX188" s="34"/>
      <c r="DY188" s="34"/>
      <c r="DZ188" s="34"/>
    </row>
    <row r="189" spans="1:130" outlineLevel="1">
      <c r="A189" s="21">
        <f t="shared" si="5"/>
        <v>36</v>
      </c>
      <c r="B189" s="21" t="s">
        <v>9</v>
      </c>
      <c r="C189" s="135" t="s">
        <v>542</v>
      </c>
      <c r="D189" s="218"/>
      <c r="E189" s="218"/>
      <c r="F189" s="218"/>
      <c r="G189" s="546"/>
      <c r="H189" s="21" t="s">
        <v>0</v>
      </c>
      <c r="I189" s="135" t="s">
        <v>365</v>
      </c>
      <c r="J189" s="134"/>
      <c r="K189" s="331"/>
      <c r="L189" s="34"/>
      <c r="M189" s="34"/>
      <c r="N189" s="34"/>
      <c r="O189" s="34"/>
      <c r="P189" s="34"/>
      <c r="Q189" s="34"/>
      <c r="R189" s="34"/>
      <c r="S189" s="34"/>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c r="AY189" s="34"/>
      <c r="AZ189" s="34"/>
      <c r="BA189" s="34"/>
      <c r="BB189" s="34"/>
      <c r="BC189" s="34"/>
      <c r="BD189" s="34"/>
      <c r="BE189" s="34"/>
      <c r="BF189" s="34"/>
      <c r="BG189" s="34"/>
      <c r="BH189" s="34"/>
      <c r="BI189" s="34"/>
      <c r="BJ189" s="34"/>
      <c r="BK189" s="34"/>
      <c r="BL189" s="34"/>
      <c r="BM189" s="34"/>
      <c r="BN189" s="34"/>
      <c r="BO189" s="34"/>
      <c r="BP189" s="34"/>
      <c r="BQ189" s="34"/>
      <c r="BR189" s="34"/>
      <c r="BS189" s="34"/>
      <c r="BT189" s="34"/>
      <c r="BU189" s="34"/>
      <c r="BV189" s="34"/>
      <c r="BW189" s="34"/>
      <c r="BX189" s="34"/>
      <c r="BY189" s="34"/>
      <c r="BZ189" s="34"/>
      <c r="CA189" s="34"/>
      <c r="CB189" s="34"/>
      <c r="CC189" s="34"/>
      <c r="CD189" s="34"/>
      <c r="CE189" s="34"/>
      <c r="CF189" s="34"/>
      <c r="CG189" s="34"/>
      <c r="CH189" s="34"/>
      <c r="CI189" s="34"/>
      <c r="CJ189" s="34"/>
      <c r="CK189" s="34"/>
      <c r="CL189" s="34"/>
      <c r="CM189" s="34"/>
      <c r="CN189" s="34"/>
      <c r="CO189" s="34"/>
      <c r="CP189" s="34"/>
      <c r="CQ189" s="34"/>
      <c r="CR189" s="34"/>
      <c r="CS189" s="34"/>
      <c r="CT189" s="34"/>
      <c r="CU189" s="34"/>
      <c r="CV189" s="34"/>
      <c r="CW189" s="34"/>
      <c r="CX189" s="34"/>
      <c r="CY189" s="34"/>
      <c r="CZ189" s="34"/>
      <c r="DA189" s="34"/>
      <c r="DB189" s="34"/>
      <c r="DC189" s="34"/>
      <c r="DD189" s="34"/>
      <c r="DE189" s="34"/>
      <c r="DF189" s="34"/>
      <c r="DG189" s="34"/>
      <c r="DH189" s="34"/>
      <c r="DI189" s="34"/>
      <c r="DJ189" s="34"/>
      <c r="DK189" s="34"/>
      <c r="DL189" s="34"/>
      <c r="DM189" s="34"/>
      <c r="DN189" s="34"/>
      <c r="DO189" s="34"/>
      <c r="DP189" s="34"/>
      <c r="DQ189" s="34"/>
      <c r="DR189" s="34"/>
      <c r="DS189" s="34"/>
      <c r="DT189" s="34"/>
      <c r="DU189" s="34"/>
      <c r="DV189" s="34"/>
      <c r="DW189" s="34"/>
      <c r="DX189" s="34"/>
      <c r="DY189" s="34"/>
      <c r="DZ189" s="34"/>
    </row>
    <row r="190" spans="1:130" outlineLevel="1">
      <c r="A190" s="21">
        <f t="shared" si="5"/>
        <v>36</v>
      </c>
      <c r="B190" s="21" t="s">
        <v>9</v>
      </c>
      <c r="C190" s="135" t="s">
        <v>542</v>
      </c>
      <c r="D190" s="218"/>
      <c r="E190" s="218"/>
      <c r="F190" s="218"/>
      <c r="G190" s="546" t="s">
        <v>1672</v>
      </c>
      <c r="H190" s="21" t="s">
        <v>0</v>
      </c>
      <c r="I190" s="135" t="s">
        <v>1498</v>
      </c>
      <c r="J190" s="136" t="s">
        <v>267</v>
      </c>
      <c r="K190" s="331"/>
      <c r="L190" s="331"/>
      <c r="M190" s="331"/>
      <c r="N190" s="331"/>
      <c r="O190" s="34"/>
      <c r="P190" s="34"/>
      <c r="Q190" s="34"/>
      <c r="R190" s="34"/>
      <c r="S190" s="34"/>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s="34"/>
      <c r="AY190" s="34"/>
      <c r="AZ190" s="34"/>
      <c r="BA190" s="34"/>
      <c r="BB190" s="34"/>
      <c r="BC190" s="34"/>
      <c r="BD190" s="34"/>
      <c r="BE190" s="34"/>
      <c r="BF190" s="34"/>
      <c r="BG190" s="34"/>
      <c r="BH190" s="34"/>
      <c r="BI190" s="34"/>
      <c r="BJ190" s="34"/>
      <c r="BK190" s="34"/>
      <c r="BL190" s="34"/>
      <c r="BM190" s="34"/>
      <c r="BN190" s="34"/>
      <c r="BO190" s="34"/>
      <c r="BP190" s="34"/>
      <c r="BQ190" s="34"/>
      <c r="BR190" s="34"/>
      <c r="BS190" s="34"/>
      <c r="BT190" s="34"/>
      <c r="BU190" s="34"/>
      <c r="BV190" s="34"/>
      <c r="BW190" s="34"/>
      <c r="BX190" s="34"/>
      <c r="BY190" s="34"/>
      <c r="BZ190" s="34"/>
      <c r="CA190" s="34"/>
      <c r="CB190" s="34"/>
      <c r="CC190" s="34"/>
      <c r="CD190" s="34"/>
      <c r="CE190" s="34"/>
      <c r="CF190" s="34"/>
      <c r="CG190" s="34"/>
      <c r="CH190" s="34"/>
      <c r="CI190" s="34"/>
      <c r="CJ190" s="34"/>
      <c r="CK190" s="34"/>
      <c r="CL190" s="34"/>
      <c r="CM190" s="34"/>
      <c r="CN190" s="34"/>
      <c r="CO190" s="34"/>
      <c r="CP190" s="34"/>
      <c r="CQ190" s="34"/>
      <c r="CR190" s="34"/>
      <c r="CS190" s="34"/>
      <c r="CT190" s="34"/>
      <c r="CU190" s="34"/>
      <c r="CV190" s="34"/>
      <c r="CW190" s="34"/>
      <c r="CX190" s="34"/>
      <c r="CY190" s="34"/>
      <c r="CZ190" s="34"/>
      <c r="DA190" s="34"/>
      <c r="DB190" s="34"/>
      <c r="DC190" s="34"/>
      <c r="DD190" s="34"/>
      <c r="DE190" s="34"/>
      <c r="DF190" s="34"/>
      <c r="DG190" s="34"/>
      <c r="DH190" s="34"/>
      <c r="DI190" s="34"/>
      <c r="DJ190" s="34"/>
      <c r="DK190" s="34"/>
      <c r="DL190" s="34"/>
      <c r="DM190" s="34"/>
      <c r="DN190" s="34"/>
      <c r="DO190" s="34"/>
      <c r="DP190" s="34"/>
      <c r="DQ190" s="34"/>
      <c r="DR190" s="34"/>
      <c r="DS190" s="34"/>
      <c r="DT190" s="34"/>
      <c r="DU190" s="34"/>
      <c r="DV190" s="34"/>
      <c r="DW190" s="34"/>
      <c r="DX190" s="34"/>
      <c r="DY190" s="34"/>
      <c r="DZ190" s="34"/>
    </row>
    <row r="191" spans="1:130" outlineLevel="1">
      <c r="A191" s="21">
        <f t="shared" si="5"/>
        <v>36</v>
      </c>
      <c r="B191" s="21" t="s">
        <v>9</v>
      </c>
      <c r="C191" s="135" t="s">
        <v>542</v>
      </c>
      <c r="D191" s="218"/>
      <c r="E191" s="218"/>
      <c r="F191" s="218"/>
      <c r="G191" s="546"/>
      <c r="H191" s="21" t="s">
        <v>0</v>
      </c>
      <c r="I191" s="135" t="s">
        <v>1609</v>
      </c>
      <c r="J191" s="136" t="s">
        <v>267</v>
      </c>
      <c r="K191" s="331" t="s">
        <v>1514</v>
      </c>
      <c r="L191" s="331" t="s">
        <v>1610</v>
      </c>
      <c r="M191" s="331" t="s">
        <v>1611</v>
      </c>
      <c r="N191" s="331" t="s">
        <v>1612</v>
      </c>
      <c r="O191" s="34" t="s">
        <v>1613</v>
      </c>
      <c r="P191" s="34" t="s">
        <v>1614</v>
      </c>
      <c r="Q191" s="34" t="s">
        <v>1615</v>
      </c>
      <c r="R191" s="34"/>
      <c r="S191" s="34"/>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c r="AY191" s="34"/>
      <c r="AZ191" s="34"/>
      <c r="BA191" s="34"/>
      <c r="BB191" s="34"/>
      <c r="BC191" s="34"/>
      <c r="BD191" s="34"/>
      <c r="BE191" s="34"/>
      <c r="BF191" s="34"/>
      <c r="BG191" s="34"/>
      <c r="BH191" s="34"/>
      <c r="BI191" s="34"/>
      <c r="BJ191" s="34"/>
      <c r="BK191" s="34"/>
      <c r="BL191" s="34"/>
      <c r="BM191" s="34"/>
      <c r="BN191" s="34"/>
      <c r="BO191" s="34"/>
      <c r="BP191" s="34"/>
      <c r="BQ191" s="34"/>
      <c r="BR191" s="34"/>
      <c r="BS191" s="34"/>
      <c r="BT191" s="34"/>
      <c r="BU191" s="34"/>
      <c r="BV191" s="34"/>
      <c r="BW191" s="34"/>
      <c r="BX191" s="34"/>
      <c r="BY191" s="34"/>
      <c r="BZ191" s="34"/>
      <c r="CA191" s="34"/>
      <c r="CB191" s="34"/>
      <c r="CC191" s="34"/>
      <c r="CD191" s="34"/>
      <c r="CE191" s="34"/>
      <c r="CF191" s="34"/>
      <c r="CG191" s="34"/>
      <c r="CH191" s="34"/>
      <c r="CI191" s="34"/>
      <c r="CJ191" s="34"/>
      <c r="CK191" s="34"/>
      <c r="CL191" s="34"/>
      <c r="CM191" s="34"/>
      <c r="CN191" s="34"/>
      <c r="CO191" s="34"/>
      <c r="CP191" s="34"/>
      <c r="CQ191" s="34"/>
      <c r="CR191" s="34"/>
      <c r="CS191" s="34"/>
      <c r="CT191" s="34"/>
      <c r="CU191" s="34"/>
      <c r="CV191" s="34"/>
      <c r="CW191" s="34"/>
      <c r="CX191" s="34"/>
      <c r="CY191" s="34"/>
      <c r="CZ191" s="34"/>
      <c r="DA191" s="34"/>
      <c r="DB191" s="34"/>
      <c r="DC191" s="34"/>
      <c r="DD191" s="34"/>
      <c r="DE191" s="34"/>
      <c r="DF191" s="34"/>
      <c r="DG191" s="34"/>
      <c r="DH191" s="34"/>
      <c r="DI191" s="34"/>
      <c r="DJ191" s="34"/>
      <c r="DK191" s="34"/>
      <c r="DL191" s="34"/>
      <c r="DM191" s="34"/>
      <c r="DN191" s="34"/>
      <c r="DO191" s="34"/>
      <c r="DP191" s="34"/>
      <c r="DQ191" s="34"/>
      <c r="DR191" s="34"/>
      <c r="DS191" s="34"/>
      <c r="DT191" s="34"/>
      <c r="DU191" s="34"/>
      <c r="DV191" s="34"/>
      <c r="DW191" s="34"/>
      <c r="DX191" s="34"/>
      <c r="DY191" s="34"/>
      <c r="DZ191" s="34"/>
    </row>
    <row r="192" spans="1:130" outlineLevel="1">
      <c r="A192" s="21">
        <f t="shared" si="5"/>
        <v>36</v>
      </c>
      <c r="B192" s="21" t="s">
        <v>9</v>
      </c>
      <c r="C192" s="135" t="s">
        <v>542</v>
      </c>
      <c r="D192" s="218"/>
      <c r="E192" s="218"/>
      <c r="F192" s="218"/>
      <c r="G192" s="546"/>
      <c r="H192" s="21" t="s">
        <v>0</v>
      </c>
      <c r="I192" s="135" t="s">
        <v>1711</v>
      </c>
      <c r="J192" s="136" t="s">
        <v>267</v>
      </c>
      <c r="K192" s="331" t="s">
        <v>6</v>
      </c>
      <c r="L192" s="331" t="s">
        <v>7</v>
      </c>
      <c r="M192" s="331" t="s">
        <v>8</v>
      </c>
      <c r="N192" s="331" t="s">
        <v>168</v>
      </c>
      <c r="O192" s="34" t="s">
        <v>183</v>
      </c>
      <c r="P192" s="34" t="s">
        <v>246</v>
      </c>
      <c r="Q192" s="34" t="s">
        <v>248</v>
      </c>
      <c r="R192" s="34"/>
      <c r="S192" s="34"/>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c r="AY192" s="34"/>
      <c r="AZ192" s="34"/>
      <c r="BA192" s="34"/>
      <c r="BB192" s="34"/>
      <c r="BC192" s="34"/>
      <c r="BD192" s="34"/>
      <c r="BE192" s="34"/>
      <c r="BF192" s="34"/>
      <c r="BG192" s="34"/>
      <c r="BH192" s="34"/>
      <c r="BI192" s="34"/>
      <c r="BJ192" s="34"/>
      <c r="BK192" s="34"/>
      <c r="BL192" s="34"/>
      <c r="BM192" s="34"/>
      <c r="BN192" s="34"/>
      <c r="BO192" s="34"/>
      <c r="BP192" s="34"/>
      <c r="BQ192" s="34"/>
      <c r="BR192" s="34"/>
      <c r="BS192" s="34"/>
      <c r="BT192" s="34"/>
      <c r="BU192" s="34"/>
      <c r="BV192" s="34"/>
      <c r="BW192" s="34"/>
      <c r="BX192" s="34"/>
      <c r="BY192" s="34"/>
      <c r="BZ192" s="34"/>
      <c r="CA192" s="34"/>
      <c r="CB192" s="34"/>
      <c r="CC192" s="34"/>
      <c r="CD192" s="34"/>
      <c r="CE192" s="34"/>
      <c r="CF192" s="34"/>
      <c r="CG192" s="34"/>
      <c r="CH192" s="34"/>
      <c r="CI192" s="34"/>
      <c r="CJ192" s="34"/>
      <c r="CK192" s="34"/>
      <c r="CL192" s="34"/>
      <c r="CM192" s="34"/>
      <c r="CN192" s="34"/>
      <c r="CO192" s="34"/>
      <c r="CP192" s="34"/>
      <c r="CQ192" s="34"/>
      <c r="CR192" s="34"/>
      <c r="CS192" s="34"/>
      <c r="CT192" s="34"/>
      <c r="CU192" s="34"/>
      <c r="CV192" s="34"/>
      <c r="CW192" s="34"/>
      <c r="CX192" s="34"/>
      <c r="CY192" s="34"/>
      <c r="CZ192" s="34"/>
      <c r="DA192" s="34"/>
      <c r="DB192" s="34"/>
      <c r="DC192" s="34"/>
      <c r="DD192" s="34"/>
      <c r="DE192" s="34"/>
      <c r="DF192" s="34"/>
      <c r="DG192" s="34"/>
      <c r="DH192" s="34"/>
      <c r="DI192" s="34"/>
      <c r="DJ192" s="34"/>
      <c r="DK192" s="34"/>
      <c r="DL192" s="34"/>
      <c r="DM192" s="34"/>
      <c r="DN192" s="34"/>
      <c r="DO192" s="34"/>
      <c r="DP192" s="34"/>
      <c r="DQ192" s="34"/>
      <c r="DR192" s="34"/>
      <c r="DS192" s="34"/>
      <c r="DT192" s="34"/>
      <c r="DU192" s="34"/>
      <c r="DV192" s="34"/>
      <c r="DW192" s="34"/>
      <c r="DX192" s="34"/>
      <c r="DY192" s="34"/>
      <c r="DZ192" s="34"/>
    </row>
    <row r="193" spans="1:130" outlineLevel="1">
      <c r="A193" s="21">
        <f t="shared" si="5"/>
        <v>36</v>
      </c>
      <c r="B193" s="21" t="s">
        <v>9</v>
      </c>
      <c r="C193" s="135" t="s">
        <v>542</v>
      </c>
      <c r="D193" s="218"/>
      <c r="E193" s="218"/>
      <c r="F193" s="218"/>
      <c r="G193" s="546"/>
      <c r="H193" s="21" t="s">
        <v>0</v>
      </c>
      <c r="I193" s="135" t="s">
        <v>800</v>
      </c>
      <c r="J193" s="136" t="s">
        <v>267</v>
      </c>
      <c r="K193" s="331"/>
      <c r="L193" s="34"/>
      <c r="M193" s="34"/>
      <c r="N193" s="34"/>
      <c r="O193" s="34"/>
      <c r="P193" s="34"/>
      <c r="Q193" s="34"/>
      <c r="R193" s="34"/>
      <c r="S193" s="34"/>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c r="AY193" s="34"/>
      <c r="AZ193" s="34"/>
      <c r="BA193" s="34"/>
      <c r="BB193" s="34"/>
      <c r="BC193" s="34"/>
      <c r="BD193" s="34"/>
      <c r="BE193" s="34"/>
      <c r="BF193" s="34"/>
      <c r="BG193" s="34"/>
      <c r="BH193" s="34"/>
      <c r="BI193" s="34"/>
      <c r="BJ193" s="34"/>
      <c r="BK193" s="34"/>
      <c r="BL193" s="34"/>
      <c r="BM193" s="34"/>
      <c r="BN193" s="34"/>
      <c r="BO193" s="34"/>
      <c r="BP193" s="34"/>
      <c r="BQ193" s="34"/>
      <c r="BR193" s="34"/>
      <c r="BS193" s="34"/>
      <c r="BT193" s="34"/>
      <c r="BU193" s="34"/>
      <c r="BV193" s="34"/>
      <c r="BW193" s="34"/>
      <c r="BX193" s="34"/>
      <c r="BY193" s="34"/>
      <c r="BZ193" s="34"/>
      <c r="CA193" s="34"/>
      <c r="CB193" s="34"/>
      <c r="CC193" s="34"/>
      <c r="CD193" s="34"/>
      <c r="CE193" s="34"/>
      <c r="CF193" s="34"/>
      <c r="CG193" s="34"/>
      <c r="CH193" s="34"/>
      <c r="CI193" s="34"/>
      <c r="CJ193" s="34"/>
      <c r="CK193" s="34"/>
      <c r="CL193" s="34"/>
      <c r="CM193" s="34"/>
      <c r="CN193" s="34"/>
      <c r="CO193" s="34"/>
      <c r="CP193" s="34"/>
      <c r="CQ193" s="34"/>
      <c r="CR193" s="34"/>
      <c r="CS193" s="34"/>
      <c r="CT193" s="34"/>
      <c r="CU193" s="34"/>
      <c r="CV193" s="34"/>
      <c r="CW193" s="34"/>
      <c r="CX193" s="34"/>
      <c r="CY193" s="34"/>
      <c r="CZ193" s="34"/>
      <c r="DA193" s="34"/>
      <c r="DB193" s="34"/>
      <c r="DC193" s="34"/>
      <c r="DD193" s="34"/>
      <c r="DE193" s="34"/>
      <c r="DF193" s="34"/>
      <c r="DG193" s="34"/>
      <c r="DH193" s="34"/>
      <c r="DI193" s="34"/>
      <c r="DJ193" s="34"/>
      <c r="DK193" s="34"/>
      <c r="DL193" s="34"/>
      <c r="DM193" s="34"/>
      <c r="DN193" s="34"/>
      <c r="DO193" s="34"/>
      <c r="DP193" s="34"/>
      <c r="DQ193" s="34"/>
      <c r="DR193" s="34"/>
      <c r="DS193" s="34"/>
      <c r="DT193" s="34"/>
      <c r="DU193" s="34"/>
      <c r="DV193" s="34"/>
      <c r="DW193" s="34"/>
      <c r="DX193" s="34"/>
      <c r="DY193" s="34"/>
      <c r="DZ193" s="34"/>
    </row>
    <row r="194" spans="1:130" outlineLevel="1">
      <c r="A194" s="21">
        <f t="shared" si="5"/>
        <v>36</v>
      </c>
      <c r="B194" s="21" t="s">
        <v>9</v>
      </c>
      <c r="C194" s="135" t="s">
        <v>542</v>
      </c>
      <c r="D194" s="218"/>
      <c r="E194" s="218"/>
      <c r="F194" s="218"/>
      <c r="G194" s="546"/>
      <c r="H194" s="21" t="s">
        <v>0</v>
      </c>
      <c r="I194" s="135" t="s">
        <v>1333</v>
      </c>
      <c r="J194" s="136"/>
      <c r="K194" s="331"/>
      <c r="L194" s="34"/>
      <c r="M194" s="34"/>
      <c r="N194" s="34"/>
      <c r="O194" s="34"/>
      <c r="P194" s="34"/>
      <c r="Q194" s="34"/>
      <c r="R194" s="34"/>
      <c r="S194" s="34"/>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c r="AY194" s="34"/>
      <c r="AZ194" s="34"/>
      <c r="BA194" s="34"/>
      <c r="BB194" s="34"/>
      <c r="BC194" s="34"/>
      <c r="BD194" s="34"/>
      <c r="BE194" s="34"/>
      <c r="BF194" s="34"/>
      <c r="BG194" s="34"/>
      <c r="BH194" s="34"/>
      <c r="BI194" s="34"/>
      <c r="BJ194" s="34"/>
      <c r="BK194" s="34"/>
      <c r="BL194" s="34"/>
      <c r="BM194" s="34"/>
      <c r="BN194" s="34"/>
      <c r="BO194" s="34"/>
      <c r="BP194" s="34"/>
      <c r="BQ194" s="34"/>
      <c r="BR194" s="34"/>
      <c r="BS194" s="34"/>
      <c r="BT194" s="34"/>
      <c r="BU194" s="34"/>
      <c r="BV194" s="34"/>
      <c r="BW194" s="34"/>
      <c r="BX194" s="34"/>
      <c r="BY194" s="34"/>
      <c r="BZ194" s="34"/>
      <c r="CA194" s="34"/>
      <c r="CB194" s="34"/>
      <c r="CC194" s="34"/>
      <c r="CD194" s="34"/>
      <c r="CE194" s="34"/>
      <c r="CF194" s="34"/>
      <c r="CG194" s="34"/>
      <c r="CH194" s="34"/>
      <c r="CI194" s="34"/>
      <c r="CJ194" s="34"/>
      <c r="CK194" s="34"/>
      <c r="CL194" s="34"/>
      <c r="CM194" s="34"/>
      <c r="CN194" s="34"/>
      <c r="CO194" s="34"/>
      <c r="CP194" s="34"/>
      <c r="CQ194" s="34"/>
      <c r="CR194" s="34"/>
      <c r="CS194" s="34"/>
      <c r="CT194" s="34"/>
      <c r="CU194" s="34"/>
      <c r="CV194" s="34"/>
      <c r="CW194" s="34"/>
      <c r="CX194" s="34"/>
      <c r="CY194" s="34"/>
      <c r="CZ194" s="34"/>
      <c r="DA194" s="34"/>
      <c r="DB194" s="34"/>
      <c r="DC194" s="34"/>
      <c r="DD194" s="34"/>
      <c r="DE194" s="34"/>
      <c r="DF194" s="34"/>
      <c r="DG194" s="34"/>
      <c r="DH194" s="34"/>
      <c r="DI194" s="34"/>
      <c r="DJ194" s="34"/>
      <c r="DK194" s="34"/>
      <c r="DL194" s="34"/>
      <c r="DM194" s="34"/>
      <c r="DN194" s="34"/>
      <c r="DO194" s="34"/>
      <c r="DP194" s="34"/>
      <c r="DQ194" s="34"/>
      <c r="DR194" s="34"/>
      <c r="DS194" s="34"/>
      <c r="DT194" s="34"/>
      <c r="DU194" s="34"/>
      <c r="DV194" s="34"/>
      <c r="DW194" s="34"/>
      <c r="DX194" s="34"/>
      <c r="DY194" s="34"/>
      <c r="DZ194" s="34"/>
    </row>
    <row r="195" spans="1:130" outlineLevel="1">
      <c r="A195" s="21">
        <f t="shared" si="5"/>
        <v>36</v>
      </c>
      <c r="B195" s="21" t="s">
        <v>9</v>
      </c>
      <c r="C195" s="135" t="s">
        <v>542</v>
      </c>
      <c r="D195" s="218"/>
      <c r="E195" s="218"/>
      <c r="F195" s="218"/>
      <c r="G195" s="546" t="s">
        <v>1670</v>
      </c>
      <c r="H195" s="21" t="s">
        <v>0</v>
      </c>
      <c r="I195" s="135" t="s">
        <v>1474</v>
      </c>
      <c r="J195" s="136"/>
      <c r="K195" s="331"/>
      <c r="L195" s="34"/>
      <c r="M195" s="34"/>
      <c r="N195" s="34"/>
      <c r="O195" s="34"/>
      <c r="P195" s="34"/>
      <c r="Q195" s="34"/>
      <c r="R195" s="34"/>
      <c r="S195" s="34"/>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c r="AY195" s="34"/>
      <c r="AZ195" s="34"/>
      <c r="BA195" s="34"/>
      <c r="BB195" s="34"/>
      <c r="BC195" s="34"/>
      <c r="BD195" s="34"/>
      <c r="BE195" s="34"/>
      <c r="BF195" s="34"/>
      <c r="BG195" s="34"/>
      <c r="BH195" s="34"/>
      <c r="BI195" s="34"/>
      <c r="BJ195" s="34"/>
      <c r="BK195" s="34"/>
      <c r="BL195" s="34"/>
      <c r="BM195" s="34"/>
      <c r="BN195" s="34"/>
      <c r="BO195" s="34"/>
      <c r="BP195" s="34"/>
      <c r="BQ195" s="34"/>
      <c r="BR195" s="34"/>
      <c r="BS195" s="34"/>
      <c r="BT195" s="34"/>
      <c r="BU195" s="34"/>
      <c r="BV195" s="34"/>
      <c r="BW195" s="34"/>
      <c r="BX195" s="34"/>
      <c r="BY195" s="34"/>
      <c r="BZ195" s="34"/>
      <c r="CA195" s="34"/>
      <c r="CB195" s="34"/>
      <c r="CC195" s="34"/>
      <c r="CD195" s="34"/>
      <c r="CE195" s="34"/>
      <c r="CF195" s="34"/>
      <c r="CG195" s="34"/>
      <c r="CH195" s="34"/>
      <c r="CI195" s="34"/>
      <c r="CJ195" s="34"/>
      <c r="CK195" s="34"/>
      <c r="CL195" s="34"/>
      <c r="CM195" s="34"/>
      <c r="CN195" s="34"/>
      <c r="CO195" s="34"/>
      <c r="CP195" s="34"/>
      <c r="CQ195" s="34"/>
      <c r="CR195" s="34"/>
      <c r="CS195" s="34"/>
      <c r="CT195" s="34"/>
      <c r="CU195" s="34"/>
      <c r="CV195" s="34"/>
      <c r="CW195" s="34"/>
      <c r="CX195" s="34"/>
      <c r="CY195" s="34"/>
      <c r="CZ195" s="34"/>
      <c r="DA195" s="34"/>
      <c r="DB195" s="34"/>
      <c r="DC195" s="34"/>
      <c r="DD195" s="34"/>
      <c r="DE195" s="34"/>
      <c r="DF195" s="34"/>
      <c r="DG195" s="34"/>
      <c r="DH195" s="34"/>
      <c r="DI195" s="34"/>
      <c r="DJ195" s="34"/>
      <c r="DK195" s="34"/>
      <c r="DL195" s="34"/>
      <c r="DM195" s="34"/>
      <c r="DN195" s="34"/>
      <c r="DO195" s="34"/>
      <c r="DP195" s="34"/>
      <c r="DQ195" s="34"/>
      <c r="DR195" s="34"/>
      <c r="DS195" s="34"/>
      <c r="DT195" s="34"/>
      <c r="DU195" s="34"/>
      <c r="DV195" s="34"/>
      <c r="DW195" s="34"/>
      <c r="DX195" s="34"/>
      <c r="DY195" s="34"/>
      <c r="DZ195" s="34"/>
    </row>
    <row r="196" spans="1:130" outlineLevel="1">
      <c r="A196" s="21">
        <f t="shared" si="5"/>
        <v>36</v>
      </c>
      <c r="B196" s="21" t="s">
        <v>9</v>
      </c>
      <c r="C196" s="135" t="s">
        <v>542</v>
      </c>
      <c r="D196" s="218"/>
      <c r="E196" s="218"/>
      <c r="F196" s="218"/>
      <c r="G196" s="546" t="s">
        <v>1667</v>
      </c>
      <c r="H196" s="21" t="s">
        <v>10</v>
      </c>
      <c r="I196" s="135" t="s">
        <v>1469</v>
      </c>
      <c r="J196" s="136"/>
      <c r="K196" s="331"/>
      <c r="L196" s="34"/>
      <c r="M196" s="34"/>
      <c r="N196" s="34"/>
      <c r="O196" s="34"/>
      <c r="P196" s="34"/>
      <c r="Q196" s="34"/>
      <c r="R196" s="34"/>
      <c r="S196" s="34"/>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c r="BA196" s="34"/>
      <c r="BB196" s="34"/>
      <c r="BC196" s="34"/>
      <c r="BD196" s="34"/>
      <c r="BE196" s="34"/>
      <c r="BF196" s="34"/>
      <c r="BG196" s="34"/>
      <c r="BH196" s="34"/>
      <c r="BI196" s="34"/>
      <c r="BJ196" s="34"/>
      <c r="BK196" s="34"/>
      <c r="BL196" s="34"/>
      <c r="BM196" s="34"/>
      <c r="BN196" s="34"/>
      <c r="BO196" s="34"/>
      <c r="BP196" s="34"/>
      <c r="BQ196" s="34"/>
      <c r="BR196" s="34"/>
      <c r="BS196" s="34"/>
      <c r="BT196" s="34"/>
      <c r="BU196" s="34"/>
      <c r="BV196" s="34"/>
      <c r="BW196" s="34"/>
      <c r="BX196" s="34"/>
      <c r="BY196" s="34"/>
      <c r="BZ196" s="34"/>
      <c r="CA196" s="34"/>
      <c r="CB196" s="34"/>
      <c r="CC196" s="34"/>
      <c r="CD196" s="34"/>
      <c r="CE196" s="34"/>
      <c r="CF196" s="34"/>
      <c r="CG196" s="34"/>
      <c r="CH196" s="34"/>
      <c r="CI196" s="34"/>
      <c r="CJ196" s="34"/>
      <c r="CK196" s="34"/>
      <c r="CL196" s="34"/>
      <c r="CM196" s="34"/>
      <c r="CN196" s="34"/>
      <c r="CO196" s="34"/>
      <c r="CP196" s="34"/>
      <c r="CQ196" s="34"/>
      <c r="CR196" s="34"/>
      <c r="CS196" s="34"/>
      <c r="CT196" s="34"/>
      <c r="CU196" s="34"/>
      <c r="CV196" s="34"/>
      <c r="CW196" s="34"/>
      <c r="CX196" s="34"/>
      <c r="CY196" s="34"/>
      <c r="CZ196" s="34"/>
      <c r="DA196" s="34"/>
      <c r="DB196" s="34"/>
      <c r="DC196" s="34"/>
      <c r="DD196" s="34"/>
      <c r="DE196" s="34"/>
      <c r="DF196" s="34"/>
      <c r="DG196" s="34"/>
      <c r="DH196" s="34"/>
      <c r="DI196" s="34"/>
      <c r="DJ196" s="34"/>
      <c r="DK196" s="34"/>
      <c r="DL196" s="34"/>
      <c r="DM196" s="34"/>
      <c r="DN196" s="34"/>
      <c r="DO196" s="34"/>
      <c r="DP196" s="34"/>
      <c r="DQ196" s="34"/>
      <c r="DR196" s="34"/>
      <c r="DS196" s="34"/>
      <c r="DT196" s="34"/>
      <c r="DU196" s="34"/>
      <c r="DV196" s="34"/>
      <c r="DW196" s="34"/>
      <c r="DX196" s="34"/>
      <c r="DY196" s="34"/>
      <c r="DZ196" s="34"/>
    </row>
    <row r="197" spans="1:130" outlineLevel="1">
      <c r="A197" s="21">
        <f t="shared" si="5"/>
        <v>36</v>
      </c>
      <c r="B197" s="21" t="s">
        <v>9</v>
      </c>
      <c r="C197" s="135" t="s">
        <v>542</v>
      </c>
      <c r="D197" s="218"/>
      <c r="E197" s="218"/>
      <c r="F197" s="218"/>
      <c r="G197" s="546" t="s">
        <v>1671</v>
      </c>
      <c r="H197" s="21" t="s">
        <v>10</v>
      </c>
      <c r="I197" s="135" t="s">
        <v>1647</v>
      </c>
      <c r="J197" s="134"/>
      <c r="K197" s="331"/>
      <c r="L197" s="34"/>
      <c r="M197" s="34"/>
      <c r="N197" s="34"/>
      <c r="O197" s="34"/>
      <c r="P197" s="34"/>
      <c r="Q197" s="34"/>
      <c r="R197" s="34"/>
      <c r="S197" s="34"/>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c r="BA197" s="34"/>
      <c r="BB197" s="34"/>
      <c r="BC197" s="34"/>
      <c r="BD197" s="34"/>
      <c r="BE197" s="34"/>
      <c r="BF197" s="34"/>
      <c r="BG197" s="34"/>
      <c r="BH197" s="34"/>
      <c r="BI197" s="34"/>
      <c r="BJ197" s="34"/>
      <c r="BK197" s="34"/>
      <c r="BL197" s="34"/>
      <c r="BM197" s="34"/>
      <c r="BN197" s="34"/>
      <c r="BO197" s="34"/>
      <c r="BP197" s="34"/>
      <c r="BQ197" s="34"/>
      <c r="BR197" s="34"/>
      <c r="BS197" s="34"/>
      <c r="BT197" s="34"/>
      <c r="BU197" s="34"/>
      <c r="BV197" s="34"/>
      <c r="BW197" s="34"/>
      <c r="BX197" s="34"/>
      <c r="BY197" s="34"/>
      <c r="BZ197" s="34"/>
      <c r="CA197" s="34"/>
      <c r="CB197" s="34"/>
      <c r="CC197" s="34"/>
      <c r="CD197" s="34"/>
      <c r="CE197" s="34"/>
      <c r="CF197" s="34"/>
      <c r="CG197" s="34"/>
      <c r="CH197" s="34"/>
      <c r="CI197" s="34"/>
      <c r="CJ197" s="34"/>
      <c r="CK197" s="34"/>
      <c r="CL197" s="34"/>
      <c r="CM197" s="34"/>
      <c r="CN197" s="34"/>
      <c r="CO197" s="34"/>
      <c r="CP197" s="34"/>
      <c r="CQ197" s="34"/>
      <c r="CR197" s="34"/>
      <c r="CS197" s="34"/>
      <c r="CT197" s="34"/>
      <c r="CU197" s="34"/>
      <c r="CV197" s="34"/>
      <c r="CW197" s="34"/>
      <c r="CX197" s="34"/>
      <c r="CY197" s="34"/>
      <c r="CZ197" s="34"/>
      <c r="DA197" s="34"/>
      <c r="DB197" s="34"/>
      <c r="DC197" s="34"/>
      <c r="DD197" s="34"/>
      <c r="DE197" s="34"/>
      <c r="DF197" s="34"/>
      <c r="DG197" s="34"/>
      <c r="DH197" s="34"/>
      <c r="DI197" s="34"/>
      <c r="DJ197" s="34"/>
      <c r="DK197" s="34"/>
      <c r="DL197" s="34"/>
      <c r="DM197" s="34"/>
      <c r="DN197" s="34"/>
      <c r="DO197" s="34"/>
      <c r="DP197" s="34"/>
      <c r="DQ197" s="34"/>
      <c r="DR197" s="34"/>
      <c r="DS197" s="34"/>
      <c r="DT197" s="34"/>
      <c r="DU197" s="34"/>
      <c r="DV197" s="34"/>
      <c r="DW197" s="34"/>
      <c r="DX197" s="34"/>
      <c r="DY197" s="34"/>
      <c r="DZ197" s="34"/>
    </row>
    <row r="198" spans="1:130" outlineLevel="1">
      <c r="A198" s="21">
        <f t="shared" si="5"/>
        <v>36</v>
      </c>
      <c r="B198" s="21" t="s">
        <v>9</v>
      </c>
      <c r="C198" s="135" t="s">
        <v>542</v>
      </c>
      <c r="D198" s="218"/>
      <c r="E198" s="218"/>
      <c r="F198" s="218"/>
      <c r="G198" s="546"/>
      <c r="H198" s="21" t="s">
        <v>10</v>
      </c>
      <c r="I198" s="135" t="s">
        <v>1553</v>
      </c>
      <c r="J198" s="134"/>
      <c r="K198" s="331"/>
      <c r="L198" s="34"/>
      <c r="M198" s="34"/>
      <c r="N198" s="34"/>
      <c r="O198" s="34"/>
      <c r="P198" s="34"/>
      <c r="Q198" s="34"/>
      <c r="R198" s="34"/>
      <c r="S198" s="34"/>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c r="AY198" s="34"/>
      <c r="AZ198" s="34"/>
      <c r="BA198" s="34"/>
      <c r="BB198" s="34"/>
      <c r="BC198" s="34"/>
      <c r="BD198" s="34"/>
      <c r="BE198" s="34"/>
      <c r="BF198" s="34"/>
      <c r="BG198" s="34"/>
      <c r="BH198" s="34"/>
      <c r="BI198" s="34"/>
      <c r="BJ198" s="34"/>
      <c r="BK198" s="34"/>
      <c r="BL198" s="34"/>
      <c r="BM198" s="34"/>
      <c r="BN198" s="34"/>
      <c r="BO198" s="34"/>
      <c r="BP198" s="34"/>
      <c r="BQ198" s="34"/>
      <c r="BR198" s="34"/>
      <c r="BS198" s="34"/>
      <c r="BT198" s="34"/>
      <c r="BU198" s="34"/>
      <c r="BV198" s="34"/>
      <c r="BW198" s="34"/>
      <c r="BX198" s="34"/>
      <c r="BY198" s="34"/>
      <c r="BZ198" s="34"/>
      <c r="CA198" s="34"/>
      <c r="CB198" s="34"/>
      <c r="CC198" s="34"/>
      <c r="CD198" s="34"/>
      <c r="CE198" s="34"/>
      <c r="CF198" s="34"/>
      <c r="CG198" s="34"/>
      <c r="CH198" s="34"/>
      <c r="CI198" s="34"/>
      <c r="CJ198" s="34"/>
      <c r="CK198" s="34"/>
      <c r="CL198" s="34"/>
      <c r="CM198" s="34"/>
      <c r="CN198" s="34"/>
      <c r="CO198" s="34"/>
      <c r="CP198" s="34"/>
      <c r="CQ198" s="34"/>
      <c r="CR198" s="34"/>
      <c r="CS198" s="34"/>
      <c r="CT198" s="34"/>
      <c r="CU198" s="34"/>
      <c r="CV198" s="34"/>
      <c r="CW198" s="34"/>
      <c r="CX198" s="34"/>
      <c r="CY198" s="34"/>
      <c r="CZ198" s="34"/>
      <c r="DA198" s="34"/>
      <c r="DB198" s="34"/>
      <c r="DC198" s="34"/>
      <c r="DD198" s="34"/>
      <c r="DE198" s="34"/>
      <c r="DF198" s="34"/>
      <c r="DG198" s="34"/>
      <c r="DH198" s="34"/>
      <c r="DI198" s="34"/>
      <c r="DJ198" s="34"/>
      <c r="DK198" s="34"/>
      <c r="DL198" s="34"/>
      <c r="DM198" s="34"/>
      <c r="DN198" s="34"/>
      <c r="DO198" s="34"/>
      <c r="DP198" s="34"/>
      <c r="DQ198" s="34"/>
      <c r="DR198" s="34"/>
      <c r="DS198" s="34"/>
      <c r="DT198" s="34"/>
      <c r="DU198" s="34"/>
      <c r="DV198" s="34"/>
      <c r="DW198" s="34"/>
      <c r="DX198" s="34"/>
      <c r="DY198" s="34"/>
      <c r="DZ198" s="34"/>
    </row>
    <row r="199" spans="1:130" outlineLevel="1">
      <c r="A199" s="21">
        <f t="shared" si="5"/>
        <v>36</v>
      </c>
      <c r="B199" s="21" t="s">
        <v>9</v>
      </c>
      <c r="C199" s="135" t="s">
        <v>542</v>
      </c>
      <c r="D199" s="218"/>
      <c r="E199" s="218"/>
      <c r="F199" s="218"/>
      <c r="G199" s="546" t="s">
        <v>1668</v>
      </c>
      <c r="H199" s="21" t="s">
        <v>10</v>
      </c>
      <c r="I199" s="135" t="s">
        <v>1472</v>
      </c>
      <c r="J199" s="134"/>
      <c r="K199" s="331"/>
      <c r="L199" s="34"/>
      <c r="M199" s="34"/>
      <c r="N199" s="34"/>
      <c r="O199" s="34"/>
      <c r="P199" s="34"/>
      <c r="Q199" s="34"/>
      <c r="R199" s="34"/>
      <c r="S199" s="34"/>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c r="AY199" s="34"/>
      <c r="AZ199" s="34"/>
      <c r="BA199" s="34"/>
      <c r="BB199" s="34"/>
      <c r="BC199" s="34"/>
      <c r="BD199" s="34"/>
      <c r="BE199" s="34"/>
      <c r="BF199" s="34"/>
      <c r="BG199" s="34"/>
      <c r="BH199" s="34"/>
      <c r="BI199" s="34"/>
      <c r="BJ199" s="34"/>
      <c r="BK199" s="34"/>
      <c r="BL199" s="34"/>
      <c r="BM199" s="34"/>
      <c r="BN199" s="34"/>
      <c r="BO199" s="34"/>
      <c r="BP199" s="34"/>
      <c r="BQ199" s="34"/>
      <c r="BR199" s="34"/>
      <c r="BS199" s="34"/>
      <c r="BT199" s="34"/>
      <c r="BU199" s="34"/>
      <c r="BV199" s="34"/>
      <c r="BW199" s="34"/>
      <c r="BX199" s="34"/>
      <c r="BY199" s="34"/>
      <c r="BZ199" s="34"/>
      <c r="CA199" s="34"/>
      <c r="CB199" s="34"/>
      <c r="CC199" s="34"/>
      <c r="CD199" s="34"/>
      <c r="CE199" s="34"/>
      <c r="CF199" s="34"/>
      <c r="CG199" s="34"/>
      <c r="CH199" s="34"/>
      <c r="CI199" s="34"/>
      <c r="CJ199" s="34"/>
      <c r="CK199" s="34"/>
      <c r="CL199" s="34"/>
      <c r="CM199" s="34"/>
      <c r="CN199" s="34"/>
      <c r="CO199" s="34"/>
      <c r="CP199" s="34"/>
      <c r="CQ199" s="34"/>
      <c r="CR199" s="34"/>
      <c r="CS199" s="34"/>
      <c r="CT199" s="34"/>
      <c r="CU199" s="34"/>
      <c r="CV199" s="34"/>
      <c r="CW199" s="34"/>
      <c r="CX199" s="34"/>
      <c r="CY199" s="34"/>
      <c r="CZ199" s="34"/>
      <c r="DA199" s="34"/>
      <c r="DB199" s="34"/>
      <c r="DC199" s="34"/>
      <c r="DD199" s="34"/>
      <c r="DE199" s="34"/>
      <c r="DF199" s="34"/>
      <c r="DG199" s="34"/>
      <c r="DH199" s="34"/>
      <c r="DI199" s="34"/>
      <c r="DJ199" s="34"/>
      <c r="DK199" s="34"/>
      <c r="DL199" s="34"/>
      <c r="DM199" s="34"/>
      <c r="DN199" s="34"/>
      <c r="DO199" s="34"/>
      <c r="DP199" s="34"/>
      <c r="DQ199" s="34"/>
      <c r="DR199" s="34"/>
      <c r="DS199" s="34"/>
      <c r="DT199" s="34"/>
      <c r="DU199" s="34"/>
      <c r="DV199" s="34"/>
      <c r="DW199" s="34"/>
      <c r="DX199" s="34"/>
      <c r="DY199" s="34"/>
      <c r="DZ199" s="34"/>
    </row>
    <row r="200" spans="1:130" outlineLevel="1">
      <c r="A200" s="21">
        <f t="shared" si="5"/>
        <v>36</v>
      </c>
      <c r="B200" s="21" t="s">
        <v>9</v>
      </c>
      <c r="C200" s="135" t="s">
        <v>542</v>
      </c>
      <c r="D200" s="218"/>
      <c r="E200" s="218"/>
      <c r="F200" s="218"/>
      <c r="G200" s="546" t="s">
        <v>1669</v>
      </c>
      <c r="H200" s="21" t="s">
        <v>10</v>
      </c>
      <c r="I200" s="135" t="s">
        <v>1473</v>
      </c>
      <c r="J200" s="134"/>
      <c r="K200" s="331"/>
      <c r="L200" s="34"/>
      <c r="M200" s="34"/>
      <c r="N200" s="34"/>
      <c r="O200" s="34"/>
      <c r="P200" s="34"/>
      <c r="Q200" s="34"/>
      <c r="R200" s="34"/>
      <c r="S200" s="34"/>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c r="AY200" s="34"/>
      <c r="AZ200" s="34"/>
      <c r="BA200" s="34"/>
      <c r="BB200" s="34"/>
      <c r="BC200" s="34"/>
      <c r="BD200" s="34"/>
      <c r="BE200" s="34"/>
      <c r="BF200" s="34"/>
      <c r="BG200" s="34"/>
      <c r="BH200" s="34"/>
      <c r="BI200" s="34"/>
      <c r="BJ200" s="34"/>
      <c r="BK200" s="34"/>
      <c r="BL200" s="34"/>
      <c r="BM200" s="34"/>
      <c r="BN200" s="34"/>
      <c r="BO200" s="34"/>
      <c r="BP200" s="34"/>
      <c r="BQ200" s="34"/>
      <c r="BR200" s="34"/>
      <c r="BS200" s="34"/>
      <c r="BT200" s="34"/>
      <c r="BU200" s="34"/>
      <c r="BV200" s="34"/>
      <c r="BW200" s="34"/>
      <c r="BX200" s="34"/>
      <c r="BY200" s="34"/>
      <c r="BZ200" s="34"/>
      <c r="CA200" s="34"/>
      <c r="CB200" s="34"/>
      <c r="CC200" s="34"/>
      <c r="CD200" s="34"/>
      <c r="CE200" s="34"/>
      <c r="CF200" s="34"/>
      <c r="CG200" s="34"/>
      <c r="CH200" s="34"/>
      <c r="CI200" s="34"/>
      <c r="CJ200" s="34"/>
      <c r="CK200" s="34"/>
      <c r="CL200" s="34"/>
      <c r="CM200" s="34"/>
      <c r="CN200" s="34"/>
      <c r="CO200" s="34"/>
      <c r="CP200" s="34"/>
      <c r="CQ200" s="34"/>
      <c r="CR200" s="34"/>
      <c r="CS200" s="34"/>
      <c r="CT200" s="34"/>
      <c r="CU200" s="34"/>
      <c r="CV200" s="34"/>
      <c r="CW200" s="34"/>
      <c r="CX200" s="34"/>
      <c r="CY200" s="34"/>
      <c r="CZ200" s="34"/>
      <c r="DA200" s="34"/>
      <c r="DB200" s="34"/>
      <c r="DC200" s="34"/>
      <c r="DD200" s="34"/>
      <c r="DE200" s="34"/>
      <c r="DF200" s="34"/>
      <c r="DG200" s="34"/>
      <c r="DH200" s="34"/>
      <c r="DI200" s="34"/>
      <c r="DJ200" s="34"/>
      <c r="DK200" s="34"/>
      <c r="DL200" s="34"/>
      <c r="DM200" s="34"/>
      <c r="DN200" s="34"/>
      <c r="DO200" s="34"/>
      <c r="DP200" s="34"/>
      <c r="DQ200" s="34"/>
      <c r="DR200" s="34"/>
      <c r="DS200" s="34"/>
      <c r="DT200" s="34"/>
      <c r="DU200" s="34"/>
      <c r="DV200" s="34"/>
      <c r="DW200" s="34"/>
      <c r="DX200" s="34"/>
      <c r="DY200" s="34"/>
      <c r="DZ200" s="34"/>
    </row>
    <row r="201" spans="1:130" outlineLevel="1">
      <c r="A201" s="21">
        <f t="shared" si="5"/>
        <v>36</v>
      </c>
      <c r="B201" s="21" t="s">
        <v>9</v>
      </c>
      <c r="C201" s="135" t="s">
        <v>542</v>
      </c>
      <c r="D201" s="218"/>
      <c r="E201" s="218"/>
      <c r="F201" s="218"/>
      <c r="G201" s="546"/>
      <c r="H201" s="21" t="s">
        <v>0</v>
      </c>
      <c r="I201" s="135" t="s">
        <v>500</v>
      </c>
      <c r="J201" s="136"/>
      <c r="K201" s="331"/>
      <c r="L201" s="34"/>
      <c r="M201" s="34"/>
      <c r="N201" s="34"/>
      <c r="O201" s="34"/>
      <c r="P201" s="34"/>
      <c r="Q201" s="34"/>
      <c r="R201" s="34"/>
      <c r="S201" s="34"/>
      <c r="T201" s="34"/>
      <c r="U201" s="34"/>
      <c r="V201" s="34"/>
      <c r="W201" s="34"/>
      <c r="X201" s="34"/>
      <c r="Y201" s="34"/>
      <c r="Z201" s="34"/>
      <c r="AA201" s="34"/>
      <c r="AB201" s="34"/>
      <c r="AC201" s="34"/>
      <c r="AD201" s="34"/>
      <c r="AE201" s="34"/>
      <c r="AF201" s="34"/>
      <c r="AG201" s="34"/>
      <c r="AH201" s="34"/>
      <c r="AI201" s="34"/>
      <c r="AJ201" s="34"/>
      <c r="AK201" s="34"/>
      <c r="AL201" s="34"/>
      <c r="AM201" s="34"/>
      <c r="AN201" s="34"/>
      <c r="AO201" s="34"/>
      <c r="AP201" s="34"/>
      <c r="AQ201" s="34"/>
      <c r="AR201" s="34"/>
      <c r="AS201" s="34"/>
      <c r="AT201" s="34"/>
      <c r="AU201" s="34"/>
      <c r="AV201" s="34"/>
      <c r="AW201" s="34"/>
      <c r="AX201" s="34"/>
      <c r="AY201" s="34"/>
      <c r="AZ201" s="34"/>
      <c r="BA201" s="34"/>
      <c r="BB201" s="34"/>
      <c r="BC201" s="34"/>
      <c r="BD201" s="34"/>
      <c r="BE201" s="34"/>
      <c r="BF201" s="34"/>
      <c r="BG201" s="34"/>
      <c r="BH201" s="34"/>
      <c r="BI201" s="34"/>
      <c r="BJ201" s="34"/>
      <c r="BK201" s="34"/>
      <c r="BL201" s="34"/>
      <c r="BM201" s="34"/>
      <c r="BN201" s="34"/>
      <c r="BO201" s="34"/>
      <c r="BP201" s="34"/>
      <c r="BQ201" s="34"/>
      <c r="BR201" s="34"/>
      <c r="BS201" s="34"/>
      <c r="BT201" s="34"/>
      <c r="BU201" s="34"/>
      <c r="BV201" s="34"/>
      <c r="BW201" s="34"/>
      <c r="BX201" s="34"/>
      <c r="BY201" s="34"/>
      <c r="BZ201" s="34"/>
      <c r="CA201" s="34"/>
      <c r="CB201" s="34"/>
      <c r="CC201" s="34"/>
      <c r="CD201" s="34"/>
      <c r="CE201" s="34"/>
      <c r="CF201" s="34"/>
      <c r="CG201" s="34"/>
      <c r="CH201" s="34"/>
      <c r="CI201" s="34"/>
      <c r="CJ201" s="34"/>
      <c r="CK201" s="34"/>
      <c r="CL201" s="34"/>
      <c r="CM201" s="34"/>
      <c r="CN201" s="34"/>
      <c r="CO201" s="34"/>
      <c r="CP201" s="34"/>
      <c r="CQ201" s="34"/>
      <c r="CR201" s="34"/>
      <c r="CS201" s="34"/>
      <c r="CT201" s="34"/>
      <c r="CU201" s="34"/>
      <c r="CV201" s="34"/>
      <c r="CW201" s="34"/>
      <c r="CX201" s="34"/>
      <c r="CY201" s="34"/>
      <c r="CZ201" s="34"/>
      <c r="DA201" s="34"/>
      <c r="DB201" s="34"/>
      <c r="DC201" s="34"/>
      <c r="DD201" s="34"/>
      <c r="DE201" s="34"/>
      <c r="DF201" s="34"/>
      <c r="DG201" s="34"/>
      <c r="DH201" s="34"/>
      <c r="DI201" s="34"/>
      <c r="DJ201" s="34"/>
      <c r="DK201" s="34"/>
      <c r="DL201" s="34"/>
      <c r="DM201" s="34"/>
      <c r="DN201" s="34"/>
      <c r="DO201" s="34"/>
      <c r="DP201" s="34"/>
      <c r="DQ201" s="34"/>
      <c r="DR201" s="34"/>
      <c r="DS201" s="34"/>
      <c r="DT201" s="34"/>
      <c r="DU201" s="34"/>
      <c r="DV201" s="34"/>
      <c r="DW201" s="34"/>
      <c r="DX201" s="34"/>
      <c r="DY201" s="34"/>
      <c r="DZ201" s="34"/>
    </row>
    <row r="202" spans="1:130" collapsed="1">
      <c r="A202" s="21">
        <f t="shared" si="5"/>
        <v>36</v>
      </c>
      <c r="B202" s="21" t="s">
        <v>9</v>
      </c>
      <c r="C202" s="135" t="s">
        <v>542</v>
      </c>
      <c r="D202" s="135"/>
      <c r="E202" s="218"/>
      <c r="F202" s="218"/>
      <c r="G202" s="546"/>
      <c r="H202" s="133" t="s">
        <v>18</v>
      </c>
      <c r="I202" s="128" t="s">
        <v>190</v>
      </c>
      <c r="J202" s="96" t="s">
        <v>190</v>
      </c>
    </row>
    <row r="203" spans="1:130">
      <c r="A203" s="21">
        <f t="shared" si="5"/>
        <v>36</v>
      </c>
      <c r="B203" s="21" t="s">
        <v>9</v>
      </c>
      <c r="C203" s="135" t="s">
        <v>542</v>
      </c>
      <c r="D203" s="135"/>
      <c r="E203" s="218"/>
      <c r="F203" s="218"/>
      <c r="G203" s="218"/>
    </row>
    <row r="204" spans="1:130">
      <c r="A204" s="21">
        <f t="shared" si="5"/>
        <v>36</v>
      </c>
      <c r="B204" s="21" t="s">
        <v>9</v>
      </c>
      <c r="C204" s="135" t="s">
        <v>542</v>
      </c>
      <c r="D204" s="135"/>
      <c r="E204" s="218"/>
      <c r="F204" s="218"/>
      <c r="G204" s="218"/>
    </row>
    <row r="205" spans="1:130">
      <c r="A205" s="21">
        <f t="shared" si="5"/>
        <v>36</v>
      </c>
      <c r="B205" s="21" t="s">
        <v>9</v>
      </c>
      <c r="C205" s="135" t="s">
        <v>542</v>
      </c>
      <c r="D205" s="135"/>
      <c r="E205" s="218"/>
      <c r="F205" s="218"/>
      <c r="G205" s="218"/>
    </row>
    <row r="206" spans="1:130">
      <c r="A206" s="21">
        <f t="shared" si="5"/>
        <v>36</v>
      </c>
      <c r="B206" s="21" t="s">
        <v>9</v>
      </c>
      <c r="C206" s="135" t="s">
        <v>542</v>
      </c>
      <c r="D206" s="135"/>
      <c r="E206" s="218"/>
      <c r="F206" s="218"/>
      <c r="G206" s="218"/>
    </row>
    <row r="207" spans="1:130">
      <c r="A207" s="21">
        <f t="shared" si="5"/>
        <v>36</v>
      </c>
      <c r="B207" s="21" t="s">
        <v>9</v>
      </c>
      <c r="C207" s="135" t="s">
        <v>542</v>
      </c>
      <c r="D207" s="135"/>
      <c r="E207" s="218"/>
      <c r="F207" s="218"/>
      <c r="G207" s="218"/>
    </row>
    <row r="208" spans="1:130">
      <c r="A208" s="21">
        <f t="shared" si="5"/>
        <v>36</v>
      </c>
      <c r="B208" s="21" t="s">
        <v>9</v>
      </c>
      <c r="C208" s="135" t="s">
        <v>542</v>
      </c>
      <c r="D208" s="135"/>
      <c r="E208" s="218"/>
      <c r="F208" s="218"/>
      <c r="G208" s="218"/>
    </row>
    <row r="209" spans="1:7">
      <c r="A209" s="21">
        <f t="shared" si="5"/>
        <v>36</v>
      </c>
      <c r="B209" s="21" t="s">
        <v>9</v>
      </c>
      <c r="C209" s="135" t="s">
        <v>542</v>
      </c>
      <c r="D209" s="135"/>
      <c r="E209" s="218"/>
      <c r="F209" s="218"/>
      <c r="G209" s="218"/>
    </row>
    <row r="210" spans="1:7">
      <c r="A210" s="21">
        <f t="shared" si="5"/>
        <v>36</v>
      </c>
      <c r="B210" s="21" t="s">
        <v>9</v>
      </c>
      <c r="C210" s="135" t="s">
        <v>542</v>
      </c>
      <c r="D210" s="135"/>
      <c r="E210" s="218"/>
      <c r="F210" s="218"/>
      <c r="G210" s="218"/>
    </row>
    <row r="211" spans="1:7">
      <c r="A211" s="21">
        <f t="shared" si="5"/>
        <v>36</v>
      </c>
      <c r="B211" s="21" t="s">
        <v>9</v>
      </c>
      <c r="C211" s="135" t="s">
        <v>542</v>
      </c>
      <c r="D211" s="135"/>
      <c r="E211" s="218"/>
      <c r="F211" s="218"/>
      <c r="G211" s="218"/>
    </row>
    <row r="212" spans="1:7">
      <c r="A212" s="21">
        <f t="shared" si="5"/>
        <v>36</v>
      </c>
      <c r="B212" s="21" t="s">
        <v>9</v>
      </c>
      <c r="C212" s="135" t="s">
        <v>542</v>
      </c>
      <c r="D212" s="135"/>
      <c r="E212" s="218"/>
      <c r="F212" s="218"/>
      <c r="G212" s="218"/>
    </row>
    <row r="213" spans="1:7">
      <c r="A213" s="21">
        <f t="shared" si="5"/>
        <v>36</v>
      </c>
      <c r="B213" s="21" t="s">
        <v>9</v>
      </c>
      <c r="C213" s="135" t="s">
        <v>542</v>
      </c>
      <c r="D213" s="135"/>
      <c r="E213" s="218"/>
      <c r="F213" s="218"/>
      <c r="G213" s="218"/>
    </row>
    <row r="214" spans="1:7">
      <c r="A214" s="21">
        <f t="shared" si="5"/>
        <v>36</v>
      </c>
      <c r="B214" s="21" t="s">
        <v>9</v>
      </c>
      <c r="C214" s="135" t="s">
        <v>542</v>
      </c>
      <c r="D214" s="135"/>
      <c r="E214" s="218"/>
      <c r="F214" s="218"/>
      <c r="G214" s="218"/>
    </row>
    <row r="215" spans="1:7">
      <c r="A215" s="21">
        <f t="shared" si="5"/>
        <v>36</v>
      </c>
      <c r="B215" s="21" t="s">
        <v>9</v>
      </c>
      <c r="C215" s="135" t="s">
        <v>542</v>
      </c>
      <c r="D215" s="135"/>
      <c r="E215" s="218"/>
      <c r="F215" s="218"/>
      <c r="G215" s="218"/>
    </row>
    <row r="216" spans="1:7">
      <c r="A216" s="21">
        <f t="shared" si="5"/>
        <v>36</v>
      </c>
      <c r="B216" s="21" t="s">
        <v>9</v>
      </c>
      <c r="C216" s="135" t="s">
        <v>542</v>
      </c>
      <c r="D216" s="135"/>
      <c r="E216" s="218"/>
      <c r="F216" s="218"/>
      <c r="G216" s="218"/>
    </row>
    <row r="217" spans="1:7">
      <c r="A217" s="21">
        <f t="shared" si="5"/>
        <v>36</v>
      </c>
      <c r="B217" s="21" t="s">
        <v>9</v>
      </c>
      <c r="C217" s="135" t="s">
        <v>542</v>
      </c>
      <c r="D217" s="135"/>
      <c r="E217" s="218"/>
      <c r="F217" s="218"/>
      <c r="G217" s="218"/>
    </row>
    <row r="218" spans="1:7">
      <c r="A218" s="21">
        <f t="shared" si="5"/>
        <v>36</v>
      </c>
      <c r="B218" s="21" t="s">
        <v>9</v>
      </c>
      <c r="C218" s="135" t="s">
        <v>542</v>
      </c>
      <c r="D218" s="135"/>
      <c r="E218" s="218"/>
      <c r="F218" s="218"/>
      <c r="G218" s="218"/>
    </row>
    <row r="219" spans="1:7">
      <c r="A219" s="21">
        <f t="shared" si="5"/>
        <v>36</v>
      </c>
      <c r="B219" s="21" t="s">
        <v>9</v>
      </c>
      <c r="C219" s="135" t="s">
        <v>542</v>
      </c>
      <c r="D219" s="135"/>
      <c r="E219" s="218"/>
      <c r="F219" s="218"/>
      <c r="G219" s="218"/>
    </row>
    <row r="220" spans="1:7">
      <c r="A220" s="21">
        <f t="shared" si="5"/>
        <v>36</v>
      </c>
      <c r="B220" s="21" t="s">
        <v>9</v>
      </c>
      <c r="C220" s="135" t="s">
        <v>542</v>
      </c>
      <c r="D220" s="135"/>
      <c r="E220" s="218"/>
      <c r="F220" s="218"/>
      <c r="G220" s="218"/>
    </row>
    <row r="221" spans="1:7">
      <c r="A221" s="21">
        <f t="shared" si="5"/>
        <v>36</v>
      </c>
      <c r="B221" s="21" t="s">
        <v>9</v>
      </c>
      <c r="C221" s="135" t="s">
        <v>542</v>
      </c>
      <c r="D221" s="135"/>
      <c r="E221" s="218"/>
      <c r="F221" s="218"/>
      <c r="G221" s="218"/>
    </row>
    <row r="222" spans="1:7">
      <c r="A222" s="21">
        <f t="shared" si="5"/>
        <v>36</v>
      </c>
      <c r="B222" s="21" t="s">
        <v>9</v>
      </c>
      <c r="C222" s="135" t="s">
        <v>542</v>
      </c>
      <c r="D222" s="135"/>
      <c r="E222" s="218"/>
      <c r="F222" s="218"/>
      <c r="G222" s="218"/>
    </row>
    <row r="223" spans="1:7">
      <c r="A223" s="21">
        <f t="shared" si="5"/>
        <v>36</v>
      </c>
      <c r="B223" s="21" t="s">
        <v>9</v>
      </c>
      <c r="C223" s="135" t="s">
        <v>542</v>
      </c>
      <c r="D223" s="135"/>
      <c r="E223" s="218"/>
      <c r="F223" s="218"/>
      <c r="G223" s="218"/>
    </row>
    <row r="224" spans="1:7">
      <c r="A224" s="21">
        <f t="shared" si="5"/>
        <v>36</v>
      </c>
      <c r="B224" s="21" t="s">
        <v>9</v>
      </c>
      <c r="C224" s="135" t="s">
        <v>542</v>
      </c>
      <c r="D224" s="135"/>
      <c r="E224" s="218"/>
      <c r="F224" s="218"/>
      <c r="G224" s="218"/>
    </row>
    <row r="225" spans="1:7">
      <c r="A225" s="21">
        <f t="shared" ref="A225:A288" si="6">IF($C225="","blank",MATCH($C225,$I$5:$I$202,0))</f>
        <v>36</v>
      </c>
      <c r="B225" s="21" t="s">
        <v>9</v>
      </c>
      <c r="C225" s="135" t="s">
        <v>542</v>
      </c>
      <c r="D225" s="135"/>
      <c r="E225" s="218"/>
      <c r="F225" s="218"/>
      <c r="G225" s="218"/>
    </row>
    <row r="226" spans="1:7">
      <c r="A226" s="21">
        <f t="shared" si="6"/>
        <v>36</v>
      </c>
      <c r="B226" s="21" t="s">
        <v>9</v>
      </c>
      <c r="C226" s="135" t="s">
        <v>542</v>
      </c>
      <c r="D226" s="135"/>
      <c r="E226" s="218"/>
      <c r="F226" s="218"/>
      <c r="G226" s="218"/>
    </row>
    <row r="227" spans="1:7">
      <c r="A227" s="21">
        <f t="shared" si="6"/>
        <v>36</v>
      </c>
      <c r="B227" s="21" t="s">
        <v>9</v>
      </c>
      <c r="C227" s="135" t="s">
        <v>542</v>
      </c>
      <c r="D227" s="135"/>
      <c r="E227" s="218"/>
      <c r="F227" s="218"/>
      <c r="G227" s="218"/>
    </row>
    <row r="228" spans="1:7">
      <c r="A228" s="21">
        <f t="shared" si="6"/>
        <v>36</v>
      </c>
      <c r="B228" s="21" t="s">
        <v>9</v>
      </c>
      <c r="C228" s="135" t="s">
        <v>542</v>
      </c>
      <c r="D228" s="135"/>
      <c r="E228" s="218"/>
      <c r="F228" s="218"/>
      <c r="G228" s="218"/>
    </row>
    <row r="229" spans="1:7">
      <c r="A229" s="21">
        <f t="shared" si="6"/>
        <v>36</v>
      </c>
      <c r="B229" s="21" t="s">
        <v>9</v>
      </c>
      <c r="C229" s="135" t="s">
        <v>542</v>
      </c>
      <c r="D229" s="135"/>
      <c r="E229" s="218"/>
      <c r="F229" s="218"/>
      <c r="G229" s="218"/>
    </row>
    <row r="230" spans="1:7">
      <c r="A230" s="21">
        <f t="shared" si="6"/>
        <v>36</v>
      </c>
      <c r="B230" s="21" t="s">
        <v>9</v>
      </c>
      <c r="C230" s="135" t="s">
        <v>542</v>
      </c>
      <c r="D230" s="135"/>
      <c r="E230" s="218"/>
      <c r="F230" s="218"/>
      <c r="G230" s="218"/>
    </row>
    <row r="231" spans="1:7">
      <c r="A231" s="21">
        <f t="shared" si="6"/>
        <v>36</v>
      </c>
      <c r="B231" s="21" t="s">
        <v>9</v>
      </c>
      <c r="C231" s="135" t="s">
        <v>542</v>
      </c>
      <c r="D231" s="135"/>
      <c r="E231" s="218"/>
      <c r="F231" s="218"/>
      <c r="G231" s="218"/>
    </row>
    <row r="232" spans="1:7">
      <c r="A232" s="21">
        <f t="shared" si="6"/>
        <v>36</v>
      </c>
      <c r="B232" s="21" t="s">
        <v>9</v>
      </c>
      <c r="C232" s="135" t="s">
        <v>542</v>
      </c>
      <c r="D232" s="135"/>
      <c r="E232" s="218"/>
      <c r="F232" s="218"/>
      <c r="G232" s="218"/>
    </row>
    <row r="233" spans="1:7">
      <c r="A233" s="21">
        <f t="shared" si="6"/>
        <v>36</v>
      </c>
      <c r="B233" s="21" t="s">
        <v>9</v>
      </c>
      <c r="C233" s="135" t="s">
        <v>542</v>
      </c>
      <c r="D233" s="135"/>
      <c r="E233" s="218"/>
      <c r="F233" s="218"/>
      <c r="G233" s="218"/>
    </row>
    <row r="234" spans="1:7">
      <c r="A234" s="21">
        <f t="shared" si="6"/>
        <v>36</v>
      </c>
      <c r="B234" s="21" t="s">
        <v>9</v>
      </c>
      <c r="C234" s="135" t="s">
        <v>542</v>
      </c>
      <c r="D234" s="135"/>
      <c r="E234" s="218"/>
      <c r="F234" s="218"/>
      <c r="G234" s="218"/>
    </row>
    <row r="235" spans="1:7">
      <c r="A235" s="21">
        <f t="shared" si="6"/>
        <v>36</v>
      </c>
      <c r="B235" s="21" t="s">
        <v>9</v>
      </c>
      <c r="C235" s="135" t="s">
        <v>542</v>
      </c>
      <c r="D235" s="135"/>
      <c r="E235" s="218"/>
      <c r="F235" s="218"/>
      <c r="G235" s="218"/>
    </row>
    <row r="236" spans="1:7">
      <c r="A236" s="21">
        <f t="shared" si="6"/>
        <v>36</v>
      </c>
      <c r="B236" s="21" t="s">
        <v>9</v>
      </c>
      <c r="C236" s="135" t="s">
        <v>542</v>
      </c>
      <c r="D236" s="135"/>
      <c r="E236" s="218"/>
      <c r="F236" s="218"/>
      <c r="G236" s="218"/>
    </row>
    <row r="237" spans="1:7">
      <c r="A237" s="21">
        <f t="shared" si="6"/>
        <v>36</v>
      </c>
      <c r="B237" s="21" t="s">
        <v>9</v>
      </c>
      <c r="C237" s="135" t="s">
        <v>542</v>
      </c>
      <c r="D237" s="135"/>
      <c r="E237" s="218"/>
      <c r="F237" s="218"/>
      <c r="G237" s="218"/>
    </row>
    <row r="238" spans="1:7">
      <c r="A238" s="21">
        <f t="shared" si="6"/>
        <v>36</v>
      </c>
      <c r="B238" s="21" t="s">
        <v>9</v>
      </c>
      <c r="C238" s="135" t="s">
        <v>542</v>
      </c>
      <c r="D238" s="135"/>
      <c r="E238" s="218"/>
      <c r="F238" s="218"/>
      <c r="G238" s="218"/>
    </row>
    <row r="239" spans="1:7">
      <c r="A239" s="21">
        <f t="shared" si="6"/>
        <v>36</v>
      </c>
      <c r="B239" s="21" t="s">
        <v>9</v>
      </c>
      <c r="C239" s="135" t="s">
        <v>542</v>
      </c>
      <c r="D239" s="135"/>
      <c r="E239" s="218"/>
      <c r="F239" s="218"/>
      <c r="G239" s="218"/>
    </row>
    <row r="240" spans="1:7">
      <c r="A240" s="21">
        <f t="shared" si="6"/>
        <v>36</v>
      </c>
      <c r="B240" s="21" t="s">
        <v>9</v>
      </c>
      <c r="C240" s="135" t="s">
        <v>542</v>
      </c>
      <c r="D240" s="135"/>
      <c r="E240" s="218"/>
      <c r="F240" s="218"/>
      <c r="G240" s="218"/>
    </row>
    <row r="241" spans="1:7">
      <c r="A241" s="21">
        <f t="shared" si="6"/>
        <v>36</v>
      </c>
      <c r="B241" s="21" t="s">
        <v>9</v>
      </c>
      <c r="C241" s="135" t="s">
        <v>542</v>
      </c>
      <c r="D241" s="135"/>
      <c r="E241" s="218"/>
      <c r="F241" s="218"/>
      <c r="G241" s="218"/>
    </row>
    <row r="242" spans="1:7">
      <c r="A242" s="21">
        <f t="shared" si="6"/>
        <v>36</v>
      </c>
      <c r="B242" s="21" t="s">
        <v>9</v>
      </c>
      <c r="C242" s="135" t="s">
        <v>542</v>
      </c>
      <c r="D242" s="135"/>
      <c r="E242" s="218"/>
      <c r="F242" s="218"/>
      <c r="G242" s="218"/>
    </row>
    <row r="243" spans="1:7">
      <c r="A243" s="21">
        <f t="shared" si="6"/>
        <v>36</v>
      </c>
      <c r="B243" s="21" t="s">
        <v>9</v>
      </c>
      <c r="C243" s="135" t="s">
        <v>542</v>
      </c>
      <c r="D243" s="135"/>
      <c r="E243" s="218"/>
      <c r="F243" s="218"/>
      <c r="G243" s="218"/>
    </row>
    <row r="244" spans="1:7">
      <c r="A244" s="21">
        <f t="shared" si="6"/>
        <v>36</v>
      </c>
      <c r="B244" s="21" t="s">
        <v>9</v>
      </c>
      <c r="C244" s="135" t="s">
        <v>542</v>
      </c>
      <c r="D244" s="135"/>
      <c r="E244" s="218"/>
      <c r="F244" s="218"/>
      <c r="G244" s="218"/>
    </row>
    <row r="245" spans="1:7">
      <c r="A245" s="21">
        <f t="shared" si="6"/>
        <v>36</v>
      </c>
      <c r="B245" s="21" t="s">
        <v>9</v>
      </c>
      <c r="C245" s="135" t="s">
        <v>542</v>
      </c>
      <c r="D245" s="135"/>
      <c r="E245" s="218"/>
      <c r="F245" s="218"/>
      <c r="G245" s="218"/>
    </row>
    <row r="246" spans="1:7">
      <c r="A246" s="21">
        <f t="shared" si="6"/>
        <v>36</v>
      </c>
      <c r="B246" s="21" t="s">
        <v>9</v>
      </c>
      <c r="C246" s="135" t="s">
        <v>542</v>
      </c>
      <c r="D246" s="135"/>
      <c r="E246" s="218"/>
      <c r="F246" s="218"/>
      <c r="G246" s="218"/>
    </row>
    <row r="247" spans="1:7">
      <c r="A247" s="21">
        <f t="shared" si="6"/>
        <v>36</v>
      </c>
      <c r="B247" s="21" t="s">
        <v>9</v>
      </c>
      <c r="C247" s="135" t="s">
        <v>542</v>
      </c>
      <c r="D247" s="135"/>
      <c r="E247" s="218"/>
      <c r="F247" s="218"/>
      <c r="G247" s="218"/>
    </row>
    <row r="248" spans="1:7">
      <c r="A248" s="21">
        <f t="shared" si="6"/>
        <v>36</v>
      </c>
      <c r="B248" s="21" t="s">
        <v>9</v>
      </c>
      <c r="C248" s="135" t="s">
        <v>542</v>
      </c>
      <c r="D248" s="135"/>
      <c r="E248" s="218"/>
      <c r="F248" s="218"/>
      <c r="G248" s="218"/>
    </row>
    <row r="249" spans="1:7">
      <c r="A249" s="21">
        <f t="shared" si="6"/>
        <v>36</v>
      </c>
      <c r="B249" s="21" t="s">
        <v>9</v>
      </c>
      <c r="C249" s="135" t="s">
        <v>542</v>
      </c>
      <c r="D249" s="135"/>
      <c r="E249" s="218"/>
      <c r="F249" s="218"/>
      <c r="G249" s="218"/>
    </row>
    <row r="250" spans="1:7">
      <c r="A250" s="21">
        <f t="shared" si="6"/>
        <v>36</v>
      </c>
      <c r="B250" s="21" t="s">
        <v>9</v>
      </c>
      <c r="C250" s="135" t="s">
        <v>542</v>
      </c>
      <c r="D250" s="135"/>
      <c r="E250" s="218"/>
      <c r="F250" s="218"/>
      <c r="G250" s="218"/>
    </row>
    <row r="251" spans="1:7">
      <c r="A251" s="21">
        <f t="shared" si="6"/>
        <v>36</v>
      </c>
      <c r="B251" s="21" t="s">
        <v>9</v>
      </c>
      <c r="C251" s="135" t="s">
        <v>542</v>
      </c>
      <c r="D251" s="135"/>
      <c r="E251" s="218"/>
      <c r="F251" s="218"/>
      <c r="G251" s="218"/>
    </row>
    <row r="252" spans="1:7">
      <c r="A252" s="21">
        <f t="shared" si="6"/>
        <v>36</v>
      </c>
      <c r="B252" s="21" t="s">
        <v>9</v>
      </c>
      <c r="C252" s="135" t="s">
        <v>542</v>
      </c>
      <c r="D252" s="135"/>
      <c r="E252" s="218"/>
      <c r="F252" s="218"/>
      <c r="G252" s="218"/>
    </row>
    <row r="253" spans="1:7">
      <c r="A253" s="21">
        <f t="shared" si="6"/>
        <v>36</v>
      </c>
      <c r="B253" s="21" t="s">
        <v>9</v>
      </c>
      <c r="C253" s="135" t="s">
        <v>542</v>
      </c>
      <c r="D253" s="135"/>
      <c r="E253" s="218"/>
      <c r="F253" s="218"/>
      <c r="G253" s="218"/>
    </row>
    <row r="254" spans="1:7">
      <c r="A254" s="21">
        <f t="shared" si="6"/>
        <v>36</v>
      </c>
      <c r="B254" s="21" t="s">
        <v>9</v>
      </c>
      <c r="C254" s="135" t="s">
        <v>542</v>
      </c>
      <c r="D254" s="135"/>
      <c r="E254" s="218"/>
      <c r="F254" s="218"/>
      <c r="G254" s="218"/>
    </row>
    <row r="255" spans="1:7">
      <c r="A255" s="21">
        <f t="shared" si="6"/>
        <v>36</v>
      </c>
      <c r="B255" s="21" t="s">
        <v>9</v>
      </c>
      <c r="C255" s="135" t="s">
        <v>542</v>
      </c>
      <c r="D255" s="135"/>
      <c r="E255" s="218"/>
      <c r="F255" s="218"/>
      <c r="G255" s="218"/>
    </row>
    <row r="256" spans="1:7">
      <c r="A256" s="21">
        <f t="shared" si="6"/>
        <v>36</v>
      </c>
      <c r="B256" s="21" t="s">
        <v>9</v>
      </c>
      <c r="C256" s="135" t="s">
        <v>542</v>
      </c>
      <c r="D256" s="135"/>
      <c r="E256" s="218"/>
      <c r="F256" s="218"/>
      <c r="G256" s="218"/>
    </row>
    <row r="257" spans="1:7">
      <c r="A257" s="21">
        <f t="shared" si="6"/>
        <v>36</v>
      </c>
      <c r="B257" s="21" t="s">
        <v>9</v>
      </c>
      <c r="C257" s="135" t="s">
        <v>542</v>
      </c>
      <c r="D257" s="135"/>
      <c r="E257" s="218"/>
      <c r="F257" s="218"/>
      <c r="G257" s="218"/>
    </row>
    <row r="258" spans="1:7">
      <c r="A258" s="21">
        <f t="shared" si="6"/>
        <v>36</v>
      </c>
      <c r="B258" s="21" t="s">
        <v>9</v>
      </c>
      <c r="C258" s="135" t="s">
        <v>542</v>
      </c>
      <c r="D258" s="135"/>
      <c r="E258" s="218"/>
      <c r="F258" s="218"/>
      <c r="G258" s="218"/>
    </row>
    <row r="259" spans="1:7">
      <c r="A259" s="21">
        <f t="shared" si="6"/>
        <v>36</v>
      </c>
      <c r="B259" s="21" t="s">
        <v>9</v>
      </c>
      <c r="C259" s="135" t="s">
        <v>542</v>
      </c>
      <c r="D259" s="135"/>
      <c r="E259" s="218"/>
      <c r="F259" s="218"/>
      <c r="G259" s="218"/>
    </row>
    <row r="260" spans="1:7">
      <c r="A260" s="21">
        <f t="shared" si="6"/>
        <v>36</v>
      </c>
      <c r="B260" s="21" t="s">
        <v>9</v>
      </c>
      <c r="C260" s="135" t="s">
        <v>542</v>
      </c>
      <c r="D260" s="135"/>
      <c r="E260" s="218"/>
      <c r="F260" s="218"/>
      <c r="G260" s="218"/>
    </row>
    <row r="261" spans="1:7">
      <c r="A261" s="21">
        <f t="shared" si="6"/>
        <v>36</v>
      </c>
      <c r="B261" s="21" t="s">
        <v>9</v>
      </c>
      <c r="C261" s="135" t="s">
        <v>542</v>
      </c>
      <c r="D261" s="135"/>
      <c r="E261" s="218"/>
      <c r="F261" s="218"/>
      <c r="G261" s="218"/>
    </row>
    <row r="262" spans="1:7">
      <c r="A262" s="21">
        <f t="shared" si="6"/>
        <v>36</v>
      </c>
      <c r="B262" s="21" t="s">
        <v>9</v>
      </c>
      <c r="C262" s="135" t="s">
        <v>542</v>
      </c>
      <c r="D262" s="135"/>
      <c r="E262" s="218"/>
      <c r="F262" s="218"/>
      <c r="G262" s="218"/>
    </row>
    <row r="263" spans="1:7">
      <c r="A263" s="21">
        <f t="shared" si="6"/>
        <v>36</v>
      </c>
      <c r="B263" s="21" t="s">
        <v>9</v>
      </c>
      <c r="C263" s="135" t="s">
        <v>542</v>
      </c>
      <c r="D263" s="135"/>
      <c r="E263" s="218"/>
      <c r="F263" s="218"/>
      <c r="G263" s="218"/>
    </row>
    <row r="264" spans="1:7">
      <c r="A264" s="21">
        <f t="shared" si="6"/>
        <v>36</v>
      </c>
      <c r="B264" s="21" t="s">
        <v>9</v>
      </c>
      <c r="C264" s="135" t="s">
        <v>542</v>
      </c>
      <c r="D264" s="135"/>
      <c r="E264" s="218"/>
      <c r="F264" s="218"/>
      <c r="G264" s="218"/>
    </row>
    <row r="265" spans="1:7">
      <c r="A265" s="21">
        <f t="shared" si="6"/>
        <v>36</v>
      </c>
      <c r="B265" s="21" t="s">
        <v>9</v>
      </c>
      <c r="C265" s="135" t="s">
        <v>542</v>
      </c>
      <c r="D265" s="135"/>
      <c r="E265" s="218"/>
      <c r="F265" s="218"/>
      <c r="G265" s="218"/>
    </row>
    <row r="266" spans="1:7">
      <c r="A266" s="21">
        <f t="shared" si="6"/>
        <v>36</v>
      </c>
      <c r="B266" s="21" t="s">
        <v>9</v>
      </c>
      <c r="C266" s="135" t="s">
        <v>542</v>
      </c>
      <c r="D266" s="135"/>
      <c r="E266" s="218"/>
      <c r="F266" s="218"/>
      <c r="G266" s="218"/>
    </row>
    <row r="267" spans="1:7">
      <c r="A267" s="21">
        <f t="shared" si="6"/>
        <v>36</v>
      </c>
      <c r="B267" s="21" t="s">
        <v>9</v>
      </c>
      <c r="C267" s="135" t="s">
        <v>542</v>
      </c>
      <c r="D267" s="135"/>
      <c r="E267" s="218"/>
      <c r="F267" s="218"/>
      <c r="G267" s="218"/>
    </row>
    <row r="268" spans="1:7">
      <c r="A268" s="21">
        <f t="shared" si="6"/>
        <v>36</v>
      </c>
      <c r="B268" s="21" t="s">
        <v>9</v>
      </c>
      <c r="C268" s="135" t="s">
        <v>542</v>
      </c>
      <c r="D268" s="135"/>
      <c r="E268" s="218"/>
      <c r="F268" s="218"/>
      <c r="G268" s="218"/>
    </row>
    <row r="269" spans="1:7">
      <c r="A269" s="21">
        <f t="shared" si="6"/>
        <v>36</v>
      </c>
      <c r="B269" s="21" t="s">
        <v>9</v>
      </c>
      <c r="C269" s="135" t="s">
        <v>542</v>
      </c>
      <c r="D269" s="135"/>
      <c r="E269" s="218"/>
      <c r="F269" s="218"/>
      <c r="G269" s="218"/>
    </row>
    <row r="270" spans="1:7">
      <c r="A270" s="21">
        <f t="shared" si="6"/>
        <v>36</v>
      </c>
      <c r="B270" s="21" t="s">
        <v>9</v>
      </c>
      <c r="C270" s="135" t="s">
        <v>542</v>
      </c>
      <c r="D270" s="135"/>
      <c r="E270" s="218"/>
      <c r="F270" s="218"/>
      <c r="G270" s="218"/>
    </row>
    <row r="271" spans="1:7">
      <c r="A271" s="21">
        <f t="shared" si="6"/>
        <v>36</v>
      </c>
      <c r="B271" s="21" t="s">
        <v>9</v>
      </c>
      <c r="C271" s="135" t="s">
        <v>542</v>
      </c>
      <c r="D271" s="135"/>
      <c r="E271" s="218"/>
      <c r="F271" s="218"/>
      <c r="G271" s="218"/>
    </row>
    <row r="272" spans="1:7">
      <c r="A272" s="21">
        <f t="shared" si="6"/>
        <v>36</v>
      </c>
      <c r="B272" s="21" t="s">
        <v>9</v>
      </c>
      <c r="C272" s="135" t="s">
        <v>542</v>
      </c>
      <c r="D272" s="135"/>
      <c r="E272" s="218"/>
      <c r="F272" s="218"/>
      <c r="G272" s="218"/>
    </row>
    <row r="273" spans="1:7">
      <c r="A273" s="21">
        <f t="shared" si="6"/>
        <v>36</v>
      </c>
      <c r="B273" s="21" t="s">
        <v>9</v>
      </c>
      <c r="C273" s="135" t="s">
        <v>542</v>
      </c>
      <c r="D273" s="135"/>
      <c r="E273" s="218"/>
      <c r="F273" s="218"/>
      <c r="G273" s="218"/>
    </row>
    <row r="274" spans="1:7">
      <c r="A274" s="21">
        <f t="shared" si="6"/>
        <v>36</v>
      </c>
      <c r="B274" s="21" t="s">
        <v>9</v>
      </c>
      <c r="C274" s="135" t="s">
        <v>542</v>
      </c>
      <c r="D274" s="135"/>
      <c r="E274" s="218"/>
      <c r="F274" s="218"/>
      <c r="G274" s="218"/>
    </row>
    <row r="275" spans="1:7">
      <c r="A275" s="21">
        <f t="shared" si="6"/>
        <v>36</v>
      </c>
      <c r="B275" s="21" t="s">
        <v>9</v>
      </c>
      <c r="C275" s="135" t="s">
        <v>542</v>
      </c>
      <c r="D275" s="135"/>
      <c r="E275" s="218"/>
      <c r="F275" s="218"/>
      <c r="G275" s="218"/>
    </row>
    <row r="276" spans="1:7">
      <c r="A276" s="21">
        <f t="shared" si="6"/>
        <v>36</v>
      </c>
      <c r="B276" s="21" t="s">
        <v>9</v>
      </c>
      <c r="C276" s="135" t="s">
        <v>542</v>
      </c>
      <c r="D276" s="135"/>
      <c r="E276" s="218"/>
      <c r="F276" s="218"/>
      <c r="G276" s="218"/>
    </row>
    <row r="277" spans="1:7">
      <c r="A277" s="21">
        <f t="shared" si="6"/>
        <v>36</v>
      </c>
      <c r="B277" s="21" t="s">
        <v>9</v>
      </c>
      <c r="C277" s="135" t="s">
        <v>542</v>
      </c>
      <c r="D277" s="135"/>
      <c r="E277" s="218"/>
      <c r="F277" s="218"/>
      <c r="G277" s="218"/>
    </row>
    <row r="278" spans="1:7">
      <c r="A278" s="21">
        <f t="shared" si="6"/>
        <v>36</v>
      </c>
      <c r="B278" s="21" t="s">
        <v>9</v>
      </c>
      <c r="C278" s="135" t="s">
        <v>542</v>
      </c>
      <c r="D278" s="135"/>
      <c r="E278" s="218"/>
      <c r="F278" s="218"/>
      <c r="G278" s="218"/>
    </row>
    <row r="279" spans="1:7">
      <c r="A279" s="21">
        <f t="shared" si="6"/>
        <v>36</v>
      </c>
      <c r="B279" s="21" t="s">
        <v>9</v>
      </c>
      <c r="C279" s="135" t="s">
        <v>542</v>
      </c>
      <c r="D279" s="135"/>
      <c r="E279" s="218"/>
      <c r="F279" s="218"/>
      <c r="G279" s="218"/>
    </row>
    <row r="280" spans="1:7">
      <c r="A280" s="21">
        <f t="shared" si="6"/>
        <v>36</v>
      </c>
      <c r="B280" s="21" t="s">
        <v>9</v>
      </c>
      <c r="C280" s="135" t="s">
        <v>542</v>
      </c>
      <c r="D280" s="135"/>
      <c r="E280" s="218"/>
      <c r="F280" s="218"/>
      <c r="G280" s="218"/>
    </row>
    <row r="281" spans="1:7">
      <c r="A281" s="21">
        <f t="shared" si="6"/>
        <v>36</v>
      </c>
      <c r="B281" s="21" t="s">
        <v>9</v>
      </c>
      <c r="C281" s="135" t="s">
        <v>542</v>
      </c>
      <c r="D281" s="135"/>
      <c r="E281" s="218"/>
      <c r="F281" s="218"/>
      <c r="G281" s="218"/>
    </row>
    <row r="282" spans="1:7">
      <c r="A282" s="21">
        <f t="shared" si="6"/>
        <v>36</v>
      </c>
      <c r="B282" s="21" t="s">
        <v>9</v>
      </c>
      <c r="C282" s="135" t="s">
        <v>542</v>
      </c>
      <c r="D282" s="135"/>
      <c r="E282" s="218"/>
      <c r="F282" s="218"/>
      <c r="G282" s="218"/>
    </row>
    <row r="283" spans="1:7">
      <c r="A283" s="21">
        <f t="shared" si="6"/>
        <v>36</v>
      </c>
      <c r="B283" s="21" t="s">
        <v>9</v>
      </c>
      <c r="C283" s="135" t="s">
        <v>542</v>
      </c>
      <c r="D283" s="135"/>
      <c r="E283" s="218"/>
      <c r="F283" s="218"/>
      <c r="G283" s="218"/>
    </row>
    <row r="284" spans="1:7">
      <c r="A284" s="21">
        <f t="shared" si="6"/>
        <v>36</v>
      </c>
      <c r="B284" s="21" t="s">
        <v>9</v>
      </c>
      <c r="C284" s="135" t="s">
        <v>542</v>
      </c>
      <c r="D284" s="135"/>
      <c r="E284" s="218"/>
      <c r="F284" s="218"/>
      <c r="G284" s="218"/>
    </row>
    <row r="285" spans="1:7">
      <c r="A285" s="21">
        <f t="shared" si="6"/>
        <v>36</v>
      </c>
      <c r="B285" s="21" t="s">
        <v>9</v>
      </c>
      <c r="C285" s="135" t="s">
        <v>542</v>
      </c>
      <c r="D285" s="135"/>
      <c r="E285" s="218"/>
      <c r="F285" s="218"/>
      <c r="G285" s="218"/>
    </row>
    <row r="286" spans="1:7">
      <c r="A286" s="21">
        <f t="shared" si="6"/>
        <v>36</v>
      </c>
      <c r="B286" s="21" t="s">
        <v>9</v>
      </c>
      <c r="C286" s="135" t="s">
        <v>542</v>
      </c>
      <c r="D286" s="135"/>
      <c r="E286" s="218"/>
      <c r="F286" s="218"/>
      <c r="G286" s="218"/>
    </row>
    <row r="287" spans="1:7">
      <c r="A287" s="21">
        <f t="shared" si="6"/>
        <v>36</v>
      </c>
      <c r="B287" s="21" t="s">
        <v>9</v>
      </c>
      <c r="C287" s="135" t="s">
        <v>542</v>
      </c>
      <c r="D287" s="135"/>
      <c r="E287" s="218"/>
      <c r="F287" s="218"/>
      <c r="G287" s="218"/>
    </row>
    <row r="288" spans="1:7">
      <c r="A288" s="21">
        <f t="shared" si="6"/>
        <v>36</v>
      </c>
      <c r="B288" s="21" t="s">
        <v>9</v>
      </c>
      <c r="C288" s="135" t="s">
        <v>542</v>
      </c>
      <c r="D288" s="135"/>
      <c r="E288" s="218"/>
      <c r="F288" s="218"/>
      <c r="G288" s="218"/>
    </row>
    <row r="289" spans="1:7">
      <c r="A289" s="21">
        <f t="shared" ref="A289:A352" si="7">IF($C289="","blank",MATCH($C289,$I$5:$I$202,0))</f>
        <v>36</v>
      </c>
      <c r="B289" s="21" t="s">
        <v>9</v>
      </c>
      <c r="C289" s="135" t="s">
        <v>542</v>
      </c>
      <c r="D289" s="135"/>
      <c r="E289" s="218"/>
      <c r="F289" s="218"/>
      <c r="G289" s="218"/>
    </row>
    <row r="290" spans="1:7">
      <c r="A290" s="21">
        <f t="shared" si="7"/>
        <v>36</v>
      </c>
      <c r="B290" s="21" t="s">
        <v>9</v>
      </c>
      <c r="C290" s="135" t="s">
        <v>542</v>
      </c>
      <c r="D290" s="135"/>
      <c r="E290" s="218"/>
      <c r="F290" s="218"/>
      <c r="G290" s="218"/>
    </row>
    <row r="291" spans="1:7">
      <c r="A291" s="21">
        <f t="shared" si="7"/>
        <v>36</v>
      </c>
      <c r="B291" s="21" t="s">
        <v>9</v>
      </c>
      <c r="C291" s="135" t="s">
        <v>542</v>
      </c>
      <c r="D291" s="135"/>
      <c r="E291" s="218"/>
      <c r="F291" s="218"/>
      <c r="G291" s="218"/>
    </row>
    <row r="292" spans="1:7">
      <c r="A292" s="21">
        <f t="shared" si="7"/>
        <v>36</v>
      </c>
      <c r="B292" s="21" t="s">
        <v>9</v>
      </c>
      <c r="C292" s="135" t="s">
        <v>542</v>
      </c>
      <c r="D292" s="135"/>
      <c r="E292" s="218"/>
      <c r="F292" s="218"/>
      <c r="G292" s="218"/>
    </row>
    <row r="293" spans="1:7">
      <c r="A293" s="21">
        <f t="shared" si="7"/>
        <v>36</v>
      </c>
      <c r="B293" s="21" t="s">
        <v>9</v>
      </c>
      <c r="C293" s="135" t="s">
        <v>542</v>
      </c>
      <c r="D293" s="135"/>
      <c r="E293" s="218"/>
      <c r="F293" s="218"/>
      <c r="G293" s="218"/>
    </row>
    <row r="294" spans="1:7">
      <c r="A294" s="21">
        <f t="shared" si="7"/>
        <v>36</v>
      </c>
      <c r="B294" s="21" t="s">
        <v>9</v>
      </c>
      <c r="C294" s="135" t="s">
        <v>542</v>
      </c>
      <c r="D294" s="135"/>
      <c r="E294" s="218"/>
      <c r="F294" s="218"/>
      <c r="G294" s="218"/>
    </row>
    <row r="295" spans="1:7">
      <c r="A295" s="21">
        <f t="shared" si="7"/>
        <v>36</v>
      </c>
      <c r="B295" s="21" t="s">
        <v>9</v>
      </c>
      <c r="C295" s="135" t="s">
        <v>542</v>
      </c>
      <c r="D295" s="135"/>
      <c r="E295" s="218"/>
      <c r="F295" s="218"/>
      <c r="G295" s="218"/>
    </row>
    <row r="296" spans="1:7">
      <c r="A296" s="21">
        <f t="shared" si="7"/>
        <v>36</v>
      </c>
      <c r="B296" s="21" t="s">
        <v>9</v>
      </c>
      <c r="C296" s="135" t="s">
        <v>542</v>
      </c>
      <c r="D296" s="135"/>
      <c r="E296" s="218"/>
      <c r="F296" s="218"/>
      <c r="G296" s="218"/>
    </row>
    <row r="297" spans="1:7">
      <c r="A297" s="21">
        <f t="shared" si="7"/>
        <v>36</v>
      </c>
      <c r="B297" s="21" t="s">
        <v>9</v>
      </c>
      <c r="C297" s="135" t="s">
        <v>542</v>
      </c>
      <c r="D297" s="135"/>
      <c r="E297" s="218"/>
      <c r="F297" s="218"/>
      <c r="G297" s="218"/>
    </row>
    <row r="298" spans="1:7">
      <c r="A298" s="21">
        <f t="shared" si="7"/>
        <v>36</v>
      </c>
      <c r="B298" s="21" t="s">
        <v>9</v>
      </c>
      <c r="C298" s="135" t="s">
        <v>542</v>
      </c>
      <c r="D298" s="135"/>
      <c r="E298" s="218"/>
      <c r="F298" s="218"/>
      <c r="G298" s="218"/>
    </row>
    <row r="299" spans="1:7">
      <c r="A299" s="21">
        <f t="shared" si="7"/>
        <v>36</v>
      </c>
      <c r="B299" s="21" t="s">
        <v>9</v>
      </c>
      <c r="C299" s="135" t="s">
        <v>542</v>
      </c>
      <c r="D299" s="135"/>
      <c r="E299" s="218"/>
      <c r="F299" s="218"/>
      <c r="G299" s="218"/>
    </row>
    <row r="300" spans="1:7">
      <c r="A300" s="21">
        <f t="shared" si="7"/>
        <v>36</v>
      </c>
      <c r="B300" s="21" t="s">
        <v>9</v>
      </c>
      <c r="C300" s="135" t="s">
        <v>542</v>
      </c>
      <c r="D300" s="135"/>
      <c r="E300" s="218"/>
      <c r="F300" s="218"/>
      <c r="G300" s="218"/>
    </row>
    <row r="301" spans="1:7">
      <c r="A301" s="21">
        <f t="shared" si="7"/>
        <v>36</v>
      </c>
      <c r="B301" s="21" t="s">
        <v>9</v>
      </c>
      <c r="C301" s="135" t="s">
        <v>542</v>
      </c>
      <c r="D301" s="135"/>
      <c r="E301" s="218"/>
      <c r="F301" s="218"/>
      <c r="G301" s="218"/>
    </row>
    <row r="302" spans="1:7">
      <c r="A302" s="21">
        <f t="shared" si="7"/>
        <v>36</v>
      </c>
      <c r="B302" s="21" t="s">
        <v>9</v>
      </c>
      <c r="C302" s="135" t="s">
        <v>542</v>
      </c>
      <c r="D302" s="135"/>
      <c r="E302" s="218"/>
      <c r="F302" s="218"/>
      <c r="G302" s="218"/>
    </row>
    <row r="303" spans="1:7">
      <c r="A303" s="21">
        <f t="shared" si="7"/>
        <v>36</v>
      </c>
      <c r="B303" s="21" t="s">
        <v>9</v>
      </c>
      <c r="C303" s="135" t="s">
        <v>542</v>
      </c>
      <c r="D303" s="135"/>
      <c r="E303" s="218"/>
      <c r="F303" s="218"/>
      <c r="G303" s="218"/>
    </row>
    <row r="304" spans="1:7">
      <c r="A304" s="21">
        <f t="shared" si="7"/>
        <v>36</v>
      </c>
      <c r="B304" s="21" t="s">
        <v>9</v>
      </c>
      <c r="C304" s="135" t="s">
        <v>542</v>
      </c>
      <c r="D304" s="135"/>
      <c r="E304" s="218"/>
      <c r="F304" s="218"/>
      <c r="G304" s="218"/>
    </row>
    <row r="305" spans="1:7">
      <c r="A305" s="21">
        <f t="shared" si="7"/>
        <v>36</v>
      </c>
      <c r="B305" s="21" t="s">
        <v>9</v>
      </c>
      <c r="C305" s="135" t="s">
        <v>542</v>
      </c>
      <c r="D305" s="135"/>
      <c r="E305" s="218"/>
      <c r="F305" s="218"/>
      <c r="G305" s="218"/>
    </row>
    <row r="306" spans="1:7">
      <c r="A306" s="21">
        <f t="shared" si="7"/>
        <v>36</v>
      </c>
      <c r="B306" s="21" t="s">
        <v>9</v>
      </c>
      <c r="C306" s="135" t="s">
        <v>542</v>
      </c>
      <c r="D306" s="135"/>
      <c r="E306" s="218"/>
      <c r="F306" s="218"/>
      <c r="G306" s="218"/>
    </row>
    <row r="307" spans="1:7">
      <c r="A307" s="21">
        <f t="shared" si="7"/>
        <v>36</v>
      </c>
      <c r="B307" s="21" t="s">
        <v>9</v>
      </c>
      <c r="C307" s="135" t="s">
        <v>542</v>
      </c>
      <c r="D307" s="135"/>
      <c r="E307" s="218"/>
      <c r="F307" s="218"/>
      <c r="G307" s="218"/>
    </row>
    <row r="308" spans="1:7">
      <c r="A308" s="21">
        <f t="shared" si="7"/>
        <v>36</v>
      </c>
      <c r="B308" s="21" t="s">
        <v>9</v>
      </c>
      <c r="C308" s="135" t="s">
        <v>542</v>
      </c>
      <c r="D308" s="135"/>
      <c r="E308" s="218"/>
      <c r="F308" s="218"/>
      <c r="G308" s="218"/>
    </row>
    <row r="309" spans="1:7">
      <c r="A309" s="21">
        <f t="shared" si="7"/>
        <v>36</v>
      </c>
      <c r="B309" s="21" t="s">
        <v>9</v>
      </c>
      <c r="C309" s="135" t="s">
        <v>542</v>
      </c>
      <c r="D309" s="135"/>
      <c r="E309" s="218"/>
      <c r="F309" s="218"/>
      <c r="G309" s="218"/>
    </row>
    <row r="310" spans="1:7">
      <c r="A310" s="21">
        <f t="shared" si="7"/>
        <v>36</v>
      </c>
      <c r="B310" s="21" t="s">
        <v>9</v>
      </c>
      <c r="C310" s="135" t="s">
        <v>542</v>
      </c>
      <c r="D310" s="135"/>
      <c r="E310" s="218"/>
      <c r="F310" s="218"/>
      <c r="G310" s="218"/>
    </row>
    <row r="311" spans="1:7">
      <c r="A311" s="21">
        <f t="shared" si="7"/>
        <v>36</v>
      </c>
      <c r="B311" s="21" t="s">
        <v>9</v>
      </c>
      <c r="C311" s="135" t="s">
        <v>542</v>
      </c>
      <c r="D311" s="135"/>
      <c r="E311" s="218"/>
      <c r="F311" s="218"/>
      <c r="G311" s="218"/>
    </row>
    <row r="312" spans="1:7">
      <c r="A312" s="21">
        <f t="shared" si="7"/>
        <v>36</v>
      </c>
      <c r="B312" s="21" t="s">
        <v>9</v>
      </c>
      <c r="C312" s="135" t="s">
        <v>542</v>
      </c>
      <c r="D312" s="135"/>
      <c r="E312" s="218"/>
      <c r="F312" s="218"/>
      <c r="G312" s="218"/>
    </row>
    <row r="313" spans="1:7">
      <c r="A313" s="21">
        <f t="shared" si="7"/>
        <v>36</v>
      </c>
      <c r="B313" s="21" t="s">
        <v>9</v>
      </c>
      <c r="C313" s="135" t="s">
        <v>542</v>
      </c>
      <c r="D313" s="135"/>
      <c r="E313" s="218"/>
      <c r="F313" s="218"/>
      <c r="G313" s="218"/>
    </row>
    <row r="314" spans="1:7">
      <c r="A314" s="21">
        <f t="shared" si="7"/>
        <v>36</v>
      </c>
      <c r="B314" s="21" t="s">
        <v>9</v>
      </c>
      <c r="C314" s="135" t="s">
        <v>542</v>
      </c>
      <c r="D314" s="135"/>
      <c r="E314" s="218"/>
      <c r="F314" s="218"/>
      <c r="G314" s="218"/>
    </row>
    <row r="315" spans="1:7">
      <c r="A315" s="21">
        <f t="shared" si="7"/>
        <v>36</v>
      </c>
      <c r="B315" s="21" t="s">
        <v>9</v>
      </c>
      <c r="C315" s="135" t="s">
        <v>542</v>
      </c>
      <c r="D315" s="135"/>
      <c r="E315" s="218"/>
      <c r="F315" s="218"/>
      <c r="G315" s="218"/>
    </row>
    <row r="316" spans="1:7">
      <c r="A316" s="21">
        <f t="shared" si="7"/>
        <v>36</v>
      </c>
      <c r="B316" s="21" t="s">
        <v>9</v>
      </c>
      <c r="C316" s="135" t="s">
        <v>542</v>
      </c>
      <c r="D316" s="135"/>
      <c r="E316" s="218"/>
      <c r="F316" s="218"/>
      <c r="G316" s="218"/>
    </row>
    <row r="317" spans="1:7">
      <c r="A317" s="21">
        <f t="shared" si="7"/>
        <v>36</v>
      </c>
      <c r="B317" s="21" t="s">
        <v>9</v>
      </c>
      <c r="C317" s="135" t="s">
        <v>542</v>
      </c>
      <c r="D317" s="135"/>
      <c r="E317" s="218"/>
      <c r="F317" s="218"/>
      <c r="G317" s="218"/>
    </row>
    <row r="318" spans="1:7">
      <c r="A318" s="21">
        <f t="shared" si="7"/>
        <v>36</v>
      </c>
      <c r="B318" s="21" t="s">
        <v>9</v>
      </c>
      <c r="C318" s="135" t="s">
        <v>542</v>
      </c>
      <c r="D318" s="135"/>
      <c r="E318" s="218"/>
      <c r="F318" s="218"/>
      <c r="G318" s="218"/>
    </row>
    <row r="319" spans="1:7">
      <c r="A319" s="21">
        <f t="shared" si="7"/>
        <v>36</v>
      </c>
      <c r="B319" s="21" t="s">
        <v>9</v>
      </c>
      <c r="C319" s="135" t="s">
        <v>542</v>
      </c>
      <c r="D319" s="135"/>
      <c r="E319" s="218"/>
      <c r="F319" s="218"/>
      <c r="G319" s="218"/>
    </row>
    <row r="320" spans="1:7">
      <c r="A320" s="21">
        <f t="shared" si="7"/>
        <v>36</v>
      </c>
      <c r="B320" s="21" t="s">
        <v>9</v>
      </c>
      <c r="C320" s="135" t="s">
        <v>542</v>
      </c>
      <c r="D320" s="135"/>
      <c r="E320" s="218"/>
      <c r="F320" s="218"/>
      <c r="G320" s="218"/>
    </row>
    <row r="321" spans="1:7">
      <c r="A321" s="21">
        <f t="shared" si="7"/>
        <v>36</v>
      </c>
      <c r="B321" s="21" t="s">
        <v>9</v>
      </c>
      <c r="C321" s="135" t="s">
        <v>542</v>
      </c>
      <c r="D321" s="135"/>
      <c r="E321" s="218"/>
      <c r="F321" s="218"/>
      <c r="G321" s="218"/>
    </row>
    <row r="322" spans="1:7">
      <c r="A322" s="21">
        <f t="shared" si="7"/>
        <v>36</v>
      </c>
      <c r="B322" s="21" t="s">
        <v>9</v>
      </c>
      <c r="C322" s="135" t="s">
        <v>542</v>
      </c>
      <c r="D322" s="135"/>
      <c r="E322" s="218"/>
      <c r="F322" s="218"/>
      <c r="G322" s="218"/>
    </row>
    <row r="323" spans="1:7">
      <c r="A323" s="21">
        <f t="shared" si="7"/>
        <v>36</v>
      </c>
      <c r="B323" s="21" t="s">
        <v>9</v>
      </c>
      <c r="C323" s="135" t="s">
        <v>542</v>
      </c>
      <c r="D323" s="135"/>
      <c r="E323" s="218"/>
      <c r="F323" s="218"/>
      <c r="G323" s="218"/>
    </row>
    <row r="324" spans="1:7">
      <c r="A324" s="21">
        <f t="shared" si="7"/>
        <v>36</v>
      </c>
      <c r="B324" s="21" t="s">
        <v>9</v>
      </c>
      <c r="C324" s="135" t="s">
        <v>542</v>
      </c>
      <c r="D324" s="135"/>
      <c r="E324" s="218"/>
      <c r="F324" s="218"/>
      <c r="G324" s="218"/>
    </row>
    <row r="325" spans="1:7">
      <c r="A325" s="21">
        <f t="shared" si="7"/>
        <v>36</v>
      </c>
      <c r="B325" s="21" t="s">
        <v>9</v>
      </c>
      <c r="C325" s="135" t="s">
        <v>542</v>
      </c>
      <c r="D325" s="135"/>
      <c r="E325" s="218"/>
      <c r="F325" s="218"/>
      <c r="G325" s="218"/>
    </row>
    <row r="326" spans="1:7">
      <c r="A326" s="21">
        <f t="shared" si="7"/>
        <v>36</v>
      </c>
      <c r="B326" s="21" t="s">
        <v>9</v>
      </c>
      <c r="C326" s="135" t="s">
        <v>542</v>
      </c>
      <c r="D326" s="135"/>
      <c r="E326" s="218"/>
      <c r="F326" s="218"/>
      <c r="G326" s="218"/>
    </row>
    <row r="327" spans="1:7">
      <c r="A327" s="21">
        <f t="shared" si="7"/>
        <v>36</v>
      </c>
      <c r="B327" s="21" t="s">
        <v>9</v>
      </c>
      <c r="C327" s="135" t="s">
        <v>542</v>
      </c>
      <c r="D327" s="135"/>
      <c r="E327" s="218"/>
      <c r="F327" s="218"/>
      <c r="G327" s="218"/>
    </row>
    <row r="328" spans="1:7">
      <c r="A328" s="21">
        <f t="shared" si="7"/>
        <v>36</v>
      </c>
      <c r="B328" s="21" t="s">
        <v>9</v>
      </c>
      <c r="C328" s="135" t="s">
        <v>542</v>
      </c>
      <c r="D328" s="135"/>
      <c r="E328" s="218"/>
      <c r="F328" s="218"/>
      <c r="G328" s="218"/>
    </row>
    <row r="329" spans="1:7">
      <c r="A329" s="21">
        <f t="shared" si="7"/>
        <v>36</v>
      </c>
      <c r="B329" s="21" t="s">
        <v>9</v>
      </c>
      <c r="C329" s="135" t="s">
        <v>542</v>
      </c>
      <c r="D329" s="135"/>
      <c r="E329" s="218"/>
      <c r="F329" s="218"/>
      <c r="G329" s="218"/>
    </row>
    <row r="330" spans="1:7">
      <c r="A330" s="21">
        <f t="shared" si="7"/>
        <v>36</v>
      </c>
      <c r="B330" s="21" t="s">
        <v>9</v>
      </c>
      <c r="C330" s="135" t="s">
        <v>542</v>
      </c>
      <c r="D330" s="135"/>
      <c r="E330" s="218"/>
      <c r="F330" s="218"/>
      <c r="G330" s="218"/>
    </row>
    <row r="331" spans="1:7">
      <c r="A331" s="21">
        <f t="shared" si="7"/>
        <v>36</v>
      </c>
      <c r="B331" s="21" t="s">
        <v>9</v>
      </c>
      <c r="C331" s="135" t="s">
        <v>542</v>
      </c>
      <c r="D331" s="135"/>
      <c r="E331" s="218"/>
      <c r="F331" s="218"/>
      <c r="G331" s="218"/>
    </row>
    <row r="332" spans="1:7">
      <c r="A332" s="21">
        <f t="shared" si="7"/>
        <v>36</v>
      </c>
      <c r="B332" s="21" t="s">
        <v>9</v>
      </c>
      <c r="C332" s="135" t="s">
        <v>542</v>
      </c>
      <c r="D332" s="135"/>
      <c r="E332" s="218"/>
      <c r="F332" s="218"/>
      <c r="G332" s="218"/>
    </row>
    <row r="333" spans="1:7">
      <c r="A333" s="21">
        <f t="shared" si="7"/>
        <v>36</v>
      </c>
      <c r="B333" s="21" t="s">
        <v>9</v>
      </c>
      <c r="C333" s="135" t="s">
        <v>542</v>
      </c>
      <c r="D333" s="135"/>
      <c r="E333" s="218"/>
      <c r="F333" s="218"/>
      <c r="G333" s="218"/>
    </row>
    <row r="334" spans="1:7">
      <c r="A334" s="21">
        <f t="shared" si="7"/>
        <v>36</v>
      </c>
      <c r="B334" s="21" t="s">
        <v>9</v>
      </c>
      <c r="C334" s="135" t="s">
        <v>542</v>
      </c>
      <c r="D334" s="135"/>
      <c r="E334" s="218"/>
      <c r="F334" s="218"/>
      <c r="G334" s="218"/>
    </row>
    <row r="335" spans="1:7">
      <c r="A335" s="21">
        <f t="shared" si="7"/>
        <v>36</v>
      </c>
      <c r="B335" s="21" t="s">
        <v>9</v>
      </c>
      <c r="C335" s="135" t="s">
        <v>542</v>
      </c>
      <c r="D335" s="135"/>
      <c r="E335" s="218"/>
      <c r="F335" s="218"/>
      <c r="G335" s="218"/>
    </row>
    <row r="336" spans="1:7">
      <c r="A336" s="21">
        <f t="shared" si="7"/>
        <v>36</v>
      </c>
      <c r="B336" s="21" t="s">
        <v>9</v>
      </c>
      <c r="C336" s="135" t="s">
        <v>542</v>
      </c>
      <c r="D336" s="135"/>
      <c r="E336" s="218"/>
      <c r="F336" s="218"/>
      <c r="G336" s="218"/>
    </row>
    <row r="337" spans="1:7">
      <c r="A337" s="21">
        <f t="shared" si="7"/>
        <v>36</v>
      </c>
      <c r="B337" s="21" t="s">
        <v>9</v>
      </c>
      <c r="C337" s="135" t="s">
        <v>542</v>
      </c>
      <c r="D337" s="135"/>
      <c r="E337" s="218"/>
      <c r="F337" s="218"/>
      <c r="G337" s="218"/>
    </row>
    <row r="338" spans="1:7">
      <c r="A338" s="21">
        <f t="shared" si="7"/>
        <v>36</v>
      </c>
      <c r="B338" s="21" t="s">
        <v>9</v>
      </c>
      <c r="C338" s="135" t="s">
        <v>542</v>
      </c>
      <c r="D338" s="135"/>
      <c r="E338" s="218"/>
      <c r="F338" s="218"/>
      <c r="G338" s="218"/>
    </row>
    <row r="339" spans="1:7">
      <c r="A339" s="21">
        <f t="shared" si="7"/>
        <v>36</v>
      </c>
      <c r="B339" s="21" t="s">
        <v>9</v>
      </c>
      <c r="C339" s="135" t="s">
        <v>542</v>
      </c>
      <c r="D339" s="135"/>
      <c r="E339" s="218"/>
      <c r="F339" s="218"/>
      <c r="G339" s="218"/>
    </row>
    <row r="340" spans="1:7">
      <c r="A340" s="21">
        <f t="shared" si="7"/>
        <v>36</v>
      </c>
      <c r="B340" s="21" t="s">
        <v>9</v>
      </c>
      <c r="C340" s="135" t="s">
        <v>542</v>
      </c>
      <c r="D340" s="135"/>
      <c r="E340" s="218"/>
      <c r="F340" s="218"/>
      <c r="G340" s="218"/>
    </row>
    <row r="341" spans="1:7">
      <c r="A341" s="21">
        <f t="shared" si="7"/>
        <v>36</v>
      </c>
      <c r="B341" s="21" t="s">
        <v>9</v>
      </c>
      <c r="C341" s="135" t="s">
        <v>542</v>
      </c>
      <c r="D341" s="135"/>
      <c r="E341" s="218"/>
      <c r="F341" s="218"/>
      <c r="G341" s="218"/>
    </row>
    <row r="342" spans="1:7">
      <c r="A342" s="21">
        <f t="shared" si="7"/>
        <v>36</v>
      </c>
      <c r="B342" s="21" t="s">
        <v>9</v>
      </c>
      <c r="C342" s="135" t="s">
        <v>542</v>
      </c>
      <c r="D342" s="135"/>
      <c r="E342" s="218"/>
      <c r="F342" s="218"/>
      <c r="G342" s="218"/>
    </row>
    <row r="343" spans="1:7">
      <c r="A343" s="21">
        <f t="shared" si="7"/>
        <v>36</v>
      </c>
      <c r="B343" s="21" t="s">
        <v>9</v>
      </c>
      <c r="C343" s="135" t="s">
        <v>542</v>
      </c>
      <c r="D343" s="135"/>
      <c r="E343" s="218"/>
      <c r="F343" s="218"/>
      <c r="G343" s="218"/>
    </row>
    <row r="344" spans="1:7">
      <c r="A344" s="21">
        <f t="shared" si="7"/>
        <v>36</v>
      </c>
      <c r="B344" s="21" t="s">
        <v>9</v>
      </c>
      <c r="C344" s="135" t="s">
        <v>542</v>
      </c>
      <c r="D344" s="135"/>
      <c r="E344" s="218"/>
      <c r="F344" s="218"/>
      <c r="G344" s="218"/>
    </row>
    <row r="345" spans="1:7">
      <c r="A345" s="21">
        <f t="shared" si="7"/>
        <v>36</v>
      </c>
      <c r="B345" s="21" t="s">
        <v>9</v>
      </c>
      <c r="C345" s="135" t="s">
        <v>542</v>
      </c>
      <c r="D345" s="135"/>
      <c r="E345" s="218"/>
      <c r="F345" s="218"/>
      <c r="G345" s="218"/>
    </row>
    <row r="346" spans="1:7">
      <c r="A346" s="21">
        <f t="shared" si="7"/>
        <v>36</v>
      </c>
      <c r="B346" s="21" t="s">
        <v>9</v>
      </c>
      <c r="C346" s="135" t="s">
        <v>542</v>
      </c>
      <c r="D346" s="135"/>
      <c r="E346" s="218"/>
      <c r="F346" s="218"/>
      <c r="G346" s="218"/>
    </row>
    <row r="347" spans="1:7">
      <c r="A347" s="21">
        <f t="shared" si="7"/>
        <v>36</v>
      </c>
      <c r="B347" s="21" t="s">
        <v>9</v>
      </c>
      <c r="C347" s="135" t="s">
        <v>542</v>
      </c>
      <c r="D347" s="135"/>
      <c r="E347" s="218"/>
      <c r="F347" s="218"/>
      <c r="G347" s="218"/>
    </row>
    <row r="348" spans="1:7">
      <c r="A348" s="21">
        <f t="shared" si="7"/>
        <v>36</v>
      </c>
      <c r="B348" s="21" t="s">
        <v>9</v>
      </c>
      <c r="C348" s="135" t="s">
        <v>542</v>
      </c>
      <c r="D348" s="135"/>
      <c r="E348" s="218"/>
      <c r="F348" s="218"/>
      <c r="G348" s="218"/>
    </row>
    <row r="349" spans="1:7">
      <c r="A349" s="21">
        <f t="shared" si="7"/>
        <v>36</v>
      </c>
      <c r="B349" s="21" t="s">
        <v>9</v>
      </c>
      <c r="C349" s="135" t="s">
        <v>542</v>
      </c>
      <c r="D349" s="135"/>
      <c r="E349" s="218"/>
      <c r="F349" s="218"/>
      <c r="G349" s="218"/>
    </row>
    <row r="350" spans="1:7">
      <c r="A350" s="21">
        <f t="shared" si="7"/>
        <v>36</v>
      </c>
      <c r="B350" s="21" t="s">
        <v>9</v>
      </c>
      <c r="C350" s="135" t="s">
        <v>542</v>
      </c>
      <c r="D350" s="135"/>
      <c r="E350" s="218"/>
      <c r="F350" s="218"/>
      <c r="G350" s="218"/>
    </row>
    <row r="351" spans="1:7">
      <c r="A351" s="21">
        <f t="shared" si="7"/>
        <v>36</v>
      </c>
      <c r="B351" s="21" t="s">
        <v>9</v>
      </c>
      <c r="C351" s="135" t="s">
        <v>542</v>
      </c>
      <c r="D351" s="135"/>
      <c r="E351" s="218"/>
      <c r="F351" s="218"/>
      <c r="G351" s="218"/>
    </row>
    <row r="352" spans="1:7">
      <c r="A352" s="21">
        <f t="shared" si="7"/>
        <v>36</v>
      </c>
      <c r="B352" s="21" t="s">
        <v>9</v>
      </c>
      <c r="C352" s="135" t="s">
        <v>542</v>
      </c>
      <c r="D352" s="135"/>
      <c r="E352" s="218"/>
      <c r="F352" s="218"/>
      <c r="G352" s="218"/>
    </row>
    <row r="353" spans="1:7">
      <c r="A353" s="21">
        <f t="shared" ref="A353:A416" si="8">IF($C353="","blank",MATCH($C353,$I$5:$I$202,0))</f>
        <v>36</v>
      </c>
      <c r="B353" s="21" t="s">
        <v>9</v>
      </c>
      <c r="C353" s="135" t="s">
        <v>542</v>
      </c>
      <c r="D353" s="135"/>
      <c r="E353" s="218"/>
      <c r="F353" s="218"/>
      <c r="G353" s="218"/>
    </row>
    <row r="354" spans="1:7">
      <c r="A354" s="21">
        <f t="shared" si="8"/>
        <v>36</v>
      </c>
      <c r="B354" s="21" t="s">
        <v>9</v>
      </c>
      <c r="C354" s="135" t="s">
        <v>542</v>
      </c>
      <c r="D354" s="135"/>
      <c r="E354" s="218"/>
      <c r="F354" s="218"/>
      <c r="G354" s="218"/>
    </row>
    <row r="355" spans="1:7">
      <c r="A355" s="21">
        <f t="shared" si="8"/>
        <v>36</v>
      </c>
      <c r="B355" s="21" t="s">
        <v>9</v>
      </c>
      <c r="C355" s="135" t="s">
        <v>542</v>
      </c>
      <c r="D355" s="135"/>
      <c r="E355" s="218"/>
      <c r="F355" s="218"/>
      <c r="G355" s="218"/>
    </row>
    <row r="356" spans="1:7">
      <c r="A356" s="21">
        <f t="shared" si="8"/>
        <v>36</v>
      </c>
      <c r="B356" s="21" t="s">
        <v>9</v>
      </c>
      <c r="C356" s="135" t="s">
        <v>542</v>
      </c>
      <c r="D356" s="135"/>
      <c r="E356" s="218"/>
      <c r="F356" s="218"/>
      <c r="G356" s="218"/>
    </row>
    <row r="357" spans="1:7">
      <c r="A357" s="21">
        <f t="shared" si="8"/>
        <v>36</v>
      </c>
      <c r="B357" s="21" t="s">
        <v>9</v>
      </c>
      <c r="C357" s="135" t="s">
        <v>542</v>
      </c>
      <c r="D357" s="135"/>
      <c r="E357" s="218"/>
      <c r="F357" s="218"/>
      <c r="G357" s="218"/>
    </row>
    <row r="358" spans="1:7">
      <c r="A358" s="21">
        <f t="shared" si="8"/>
        <v>36</v>
      </c>
      <c r="B358" s="21" t="s">
        <v>9</v>
      </c>
      <c r="C358" s="135" t="s">
        <v>542</v>
      </c>
      <c r="D358" s="135"/>
      <c r="E358" s="218"/>
      <c r="F358" s="218"/>
      <c r="G358" s="218"/>
    </row>
    <row r="359" spans="1:7">
      <c r="A359" s="21">
        <f t="shared" si="8"/>
        <v>36</v>
      </c>
      <c r="B359" s="21" t="s">
        <v>9</v>
      </c>
      <c r="C359" s="135" t="s">
        <v>542</v>
      </c>
      <c r="D359" s="135"/>
      <c r="E359" s="218"/>
      <c r="F359" s="218"/>
      <c r="G359" s="218"/>
    </row>
    <row r="360" spans="1:7">
      <c r="A360" s="21">
        <f t="shared" si="8"/>
        <v>36</v>
      </c>
      <c r="B360" s="21" t="s">
        <v>9</v>
      </c>
      <c r="C360" s="135" t="s">
        <v>542</v>
      </c>
      <c r="D360" s="135"/>
      <c r="E360" s="218"/>
      <c r="F360" s="218"/>
      <c r="G360" s="218"/>
    </row>
    <row r="361" spans="1:7">
      <c r="A361" s="21">
        <f t="shared" si="8"/>
        <v>36</v>
      </c>
      <c r="B361" s="21" t="s">
        <v>9</v>
      </c>
      <c r="C361" s="135" t="s">
        <v>542</v>
      </c>
      <c r="D361" s="135"/>
      <c r="E361" s="218"/>
      <c r="F361" s="218"/>
      <c r="G361" s="218"/>
    </row>
    <row r="362" spans="1:7">
      <c r="A362" s="21">
        <f t="shared" si="8"/>
        <v>36</v>
      </c>
      <c r="B362" s="21" t="s">
        <v>9</v>
      </c>
      <c r="C362" s="135" t="s">
        <v>542</v>
      </c>
      <c r="D362" s="135"/>
      <c r="E362" s="218"/>
      <c r="F362" s="218"/>
      <c r="G362" s="218"/>
    </row>
    <row r="363" spans="1:7">
      <c r="A363" s="21">
        <f t="shared" si="8"/>
        <v>36</v>
      </c>
      <c r="B363" s="21" t="s">
        <v>9</v>
      </c>
      <c r="C363" s="135" t="s">
        <v>542</v>
      </c>
      <c r="D363" s="135"/>
      <c r="E363" s="218"/>
      <c r="F363" s="218"/>
      <c r="G363" s="218"/>
    </row>
    <row r="364" spans="1:7">
      <c r="A364" s="21">
        <f t="shared" si="8"/>
        <v>36</v>
      </c>
      <c r="B364" s="21" t="s">
        <v>9</v>
      </c>
      <c r="C364" s="135" t="s">
        <v>542</v>
      </c>
      <c r="D364" s="135"/>
      <c r="E364" s="218"/>
      <c r="F364" s="218"/>
      <c r="G364" s="218"/>
    </row>
    <row r="365" spans="1:7">
      <c r="A365" s="21">
        <f t="shared" si="8"/>
        <v>36</v>
      </c>
      <c r="B365" s="21" t="s">
        <v>9</v>
      </c>
      <c r="C365" s="135" t="s">
        <v>542</v>
      </c>
      <c r="D365" s="135"/>
      <c r="E365" s="218"/>
      <c r="F365" s="218"/>
      <c r="G365" s="218"/>
    </row>
    <row r="366" spans="1:7">
      <c r="A366" s="21">
        <f t="shared" si="8"/>
        <v>36</v>
      </c>
      <c r="B366" s="21" t="s">
        <v>9</v>
      </c>
      <c r="C366" s="135" t="s">
        <v>542</v>
      </c>
      <c r="D366" s="135"/>
      <c r="E366" s="218"/>
      <c r="F366" s="218"/>
      <c r="G366" s="218"/>
    </row>
    <row r="367" spans="1:7">
      <c r="A367" s="21">
        <f t="shared" si="8"/>
        <v>36</v>
      </c>
      <c r="B367" s="21" t="s">
        <v>9</v>
      </c>
      <c r="C367" s="135" t="s">
        <v>542</v>
      </c>
      <c r="D367" s="135"/>
      <c r="E367" s="218"/>
      <c r="F367" s="218"/>
      <c r="G367" s="218"/>
    </row>
    <row r="368" spans="1:7">
      <c r="A368" s="21">
        <f t="shared" si="8"/>
        <v>36</v>
      </c>
      <c r="B368" s="21" t="s">
        <v>9</v>
      </c>
      <c r="C368" s="135" t="s">
        <v>542</v>
      </c>
      <c r="D368" s="135"/>
      <c r="E368" s="218"/>
      <c r="F368" s="218"/>
      <c r="G368" s="218"/>
    </row>
    <row r="369" spans="1:7">
      <c r="A369" s="21">
        <f t="shared" si="8"/>
        <v>36</v>
      </c>
      <c r="B369" s="21" t="s">
        <v>9</v>
      </c>
      <c r="C369" s="135" t="s">
        <v>542</v>
      </c>
      <c r="D369" s="135"/>
      <c r="E369" s="218"/>
      <c r="F369" s="218"/>
      <c r="G369" s="218"/>
    </row>
    <row r="370" spans="1:7">
      <c r="A370" s="21">
        <f t="shared" si="8"/>
        <v>36</v>
      </c>
      <c r="B370" s="21" t="s">
        <v>9</v>
      </c>
      <c r="C370" s="135" t="s">
        <v>542</v>
      </c>
      <c r="D370" s="135"/>
      <c r="E370" s="218"/>
      <c r="F370" s="218"/>
      <c r="G370" s="218"/>
    </row>
    <row r="371" spans="1:7">
      <c r="A371" s="21">
        <f t="shared" si="8"/>
        <v>36</v>
      </c>
      <c r="B371" s="21" t="s">
        <v>9</v>
      </c>
      <c r="C371" s="135" t="s">
        <v>542</v>
      </c>
      <c r="D371" s="135"/>
      <c r="E371" s="218"/>
      <c r="F371" s="218"/>
      <c r="G371" s="218"/>
    </row>
    <row r="372" spans="1:7">
      <c r="A372" s="21">
        <f t="shared" si="8"/>
        <v>36</v>
      </c>
      <c r="B372" s="21" t="s">
        <v>9</v>
      </c>
      <c r="C372" s="135" t="s">
        <v>542</v>
      </c>
      <c r="D372" s="135"/>
      <c r="E372" s="218"/>
      <c r="F372" s="218"/>
      <c r="G372" s="218"/>
    </row>
    <row r="373" spans="1:7">
      <c r="A373" s="21">
        <f t="shared" si="8"/>
        <v>36</v>
      </c>
      <c r="B373" s="21" t="s">
        <v>9</v>
      </c>
      <c r="C373" s="135" t="s">
        <v>542</v>
      </c>
      <c r="D373" s="135"/>
      <c r="E373" s="218"/>
      <c r="F373" s="218"/>
      <c r="G373" s="218"/>
    </row>
    <row r="374" spans="1:7">
      <c r="A374" s="21">
        <f t="shared" si="8"/>
        <v>36</v>
      </c>
      <c r="B374" s="21" t="s">
        <v>9</v>
      </c>
      <c r="C374" s="135" t="s">
        <v>542</v>
      </c>
      <c r="D374" s="135"/>
      <c r="E374" s="218"/>
      <c r="F374" s="218"/>
      <c r="G374" s="218"/>
    </row>
    <row r="375" spans="1:7">
      <c r="A375" s="21">
        <f t="shared" si="8"/>
        <v>36</v>
      </c>
      <c r="B375" s="21" t="s">
        <v>9</v>
      </c>
      <c r="C375" s="135" t="s">
        <v>542</v>
      </c>
      <c r="D375" s="135"/>
      <c r="E375" s="218"/>
      <c r="F375" s="218"/>
      <c r="G375" s="218"/>
    </row>
    <row r="376" spans="1:7">
      <c r="A376" s="21">
        <f t="shared" si="8"/>
        <v>36</v>
      </c>
      <c r="B376" s="21" t="s">
        <v>9</v>
      </c>
      <c r="C376" s="135" t="s">
        <v>542</v>
      </c>
      <c r="D376" s="135"/>
      <c r="E376" s="218"/>
      <c r="F376" s="218"/>
      <c r="G376" s="218"/>
    </row>
    <row r="377" spans="1:7">
      <c r="A377" s="21">
        <f t="shared" si="8"/>
        <v>36</v>
      </c>
      <c r="B377" s="21" t="s">
        <v>9</v>
      </c>
      <c r="C377" s="135" t="s">
        <v>542</v>
      </c>
      <c r="D377" s="135"/>
      <c r="E377" s="218"/>
      <c r="F377" s="218"/>
      <c r="G377" s="218"/>
    </row>
    <row r="378" spans="1:7">
      <c r="A378" s="21">
        <f t="shared" si="8"/>
        <v>36</v>
      </c>
      <c r="B378" s="21" t="s">
        <v>9</v>
      </c>
      <c r="C378" s="135" t="s">
        <v>542</v>
      </c>
      <c r="D378" s="135"/>
      <c r="E378" s="218"/>
      <c r="F378" s="218"/>
      <c r="G378" s="218"/>
    </row>
    <row r="379" spans="1:7">
      <c r="A379" s="21">
        <f t="shared" si="8"/>
        <v>36</v>
      </c>
      <c r="B379" s="21" t="s">
        <v>9</v>
      </c>
      <c r="C379" s="135" t="s">
        <v>542</v>
      </c>
      <c r="D379" s="135"/>
      <c r="E379" s="218"/>
      <c r="F379" s="218"/>
      <c r="G379" s="218"/>
    </row>
    <row r="380" spans="1:7">
      <c r="A380" s="21">
        <f t="shared" si="8"/>
        <v>36</v>
      </c>
      <c r="B380" s="21" t="s">
        <v>9</v>
      </c>
      <c r="C380" s="135" t="s">
        <v>542</v>
      </c>
      <c r="D380" s="135"/>
      <c r="E380" s="218"/>
      <c r="F380" s="218"/>
      <c r="G380" s="218"/>
    </row>
    <row r="381" spans="1:7">
      <c r="A381" s="21">
        <f t="shared" si="8"/>
        <v>36</v>
      </c>
      <c r="B381" s="21" t="s">
        <v>9</v>
      </c>
      <c r="C381" s="135" t="s">
        <v>542</v>
      </c>
      <c r="D381" s="135"/>
      <c r="E381" s="218"/>
      <c r="F381" s="218"/>
      <c r="G381" s="218"/>
    </row>
    <row r="382" spans="1:7">
      <c r="A382" s="21">
        <f t="shared" si="8"/>
        <v>36</v>
      </c>
      <c r="B382" s="21" t="s">
        <v>9</v>
      </c>
      <c r="C382" s="135" t="s">
        <v>542</v>
      </c>
      <c r="D382" s="135"/>
      <c r="E382" s="218"/>
      <c r="F382" s="218"/>
      <c r="G382" s="218"/>
    </row>
    <row r="383" spans="1:7">
      <c r="A383" s="21">
        <f t="shared" si="8"/>
        <v>36</v>
      </c>
      <c r="B383" s="21" t="s">
        <v>9</v>
      </c>
      <c r="C383" s="135" t="s">
        <v>542</v>
      </c>
      <c r="D383" s="135"/>
      <c r="E383" s="218"/>
      <c r="F383" s="218"/>
      <c r="G383" s="218"/>
    </row>
    <row r="384" spans="1:7">
      <c r="A384" s="21">
        <f t="shared" si="8"/>
        <v>36</v>
      </c>
      <c r="B384" s="21" t="s">
        <v>9</v>
      </c>
      <c r="C384" s="135" t="s">
        <v>542</v>
      </c>
      <c r="D384" s="135"/>
      <c r="E384" s="218"/>
      <c r="F384" s="218"/>
      <c r="G384" s="218"/>
    </row>
    <row r="385" spans="1:7">
      <c r="A385" s="21">
        <f t="shared" si="8"/>
        <v>36</v>
      </c>
      <c r="B385" s="21" t="s">
        <v>9</v>
      </c>
      <c r="C385" s="135" t="s">
        <v>542</v>
      </c>
      <c r="D385" s="135"/>
      <c r="E385" s="218"/>
      <c r="F385" s="218"/>
      <c r="G385" s="218"/>
    </row>
    <row r="386" spans="1:7">
      <c r="A386" s="21">
        <f t="shared" si="8"/>
        <v>36</v>
      </c>
      <c r="B386" s="21" t="s">
        <v>9</v>
      </c>
      <c r="C386" s="135" t="s">
        <v>542</v>
      </c>
      <c r="D386" s="135"/>
      <c r="E386" s="218"/>
      <c r="F386" s="218"/>
      <c r="G386" s="218"/>
    </row>
    <row r="387" spans="1:7">
      <c r="A387" s="21">
        <f t="shared" si="8"/>
        <v>36</v>
      </c>
      <c r="B387" s="21" t="s">
        <v>9</v>
      </c>
      <c r="C387" s="135" t="s">
        <v>542</v>
      </c>
      <c r="D387" s="135"/>
      <c r="E387" s="218"/>
      <c r="F387" s="218"/>
      <c r="G387" s="218"/>
    </row>
    <row r="388" spans="1:7">
      <c r="A388" s="21">
        <f t="shared" si="8"/>
        <v>36</v>
      </c>
      <c r="B388" s="21" t="s">
        <v>9</v>
      </c>
      <c r="C388" s="135" t="s">
        <v>542</v>
      </c>
      <c r="D388" s="135"/>
      <c r="E388" s="218"/>
      <c r="F388" s="218"/>
      <c r="G388" s="218"/>
    </row>
    <row r="389" spans="1:7">
      <c r="A389" s="21">
        <f t="shared" si="8"/>
        <v>36</v>
      </c>
      <c r="B389" s="21" t="s">
        <v>9</v>
      </c>
      <c r="C389" s="135" t="s">
        <v>542</v>
      </c>
      <c r="D389" s="135"/>
      <c r="E389" s="218"/>
      <c r="F389" s="218"/>
      <c r="G389" s="218"/>
    </row>
    <row r="390" spans="1:7">
      <c r="A390" s="21">
        <f t="shared" si="8"/>
        <v>36</v>
      </c>
      <c r="B390" s="21" t="s">
        <v>9</v>
      </c>
      <c r="C390" s="135" t="s">
        <v>542</v>
      </c>
      <c r="D390" s="135"/>
      <c r="E390" s="218"/>
      <c r="F390" s="218"/>
      <c r="G390" s="218"/>
    </row>
    <row r="391" spans="1:7">
      <c r="A391" s="21">
        <f t="shared" si="8"/>
        <v>36</v>
      </c>
      <c r="B391" s="21" t="s">
        <v>9</v>
      </c>
      <c r="C391" s="135" t="s">
        <v>542</v>
      </c>
      <c r="D391" s="135"/>
      <c r="E391" s="218"/>
      <c r="F391" s="218"/>
      <c r="G391" s="218"/>
    </row>
    <row r="392" spans="1:7">
      <c r="A392" s="21">
        <f t="shared" si="8"/>
        <v>36</v>
      </c>
      <c r="B392" s="21" t="s">
        <v>9</v>
      </c>
      <c r="C392" s="135" t="s">
        <v>542</v>
      </c>
      <c r="D392" s="135"/>
      <c r="E392" s="218"/>
      <c r="F392" s="218"/>
      <c r="G392" s="218"/>
    </row>
    <row r="393" spans="1:7">
      <c r="A393" s="21">
        <f t="shared" si="8"/>
        <v>36</v>
      </c>
      <c r="B393" s="21" t="s">
        <v>9</v>
      </c>
      <c r="C393" s="135" t="s">
        <v>542</v>
      </c>
      <c r="D393" s="135"/>
      <c r="E393" s="218"/>
      <c r="F393" s="218"/>
      <c r="G393" s="218"/>
    </row>
    <row r="394" spans="1:7">
      <c r="A394" s="21">
        <f t="shared" si="8"/>
        <v>36</v>
      </c>
      <c r="B394" s="21" t="s">
        <v>9</v>
      </c>
      <c r="C394" s="135" t="s">
        <v>542</v>
      </c>
      <c r="D394" s="135"/>
      <c r="E394" s="218"/>
      <c r="F394" s="218"/>
      <c r="G394" s="218"/>
    </row>
    <row r="395" spans="1:7">
      <c r="A395" s="21">
        <f t="shared" si="8"/>
        <v>36</v>
      </c>
      <c r="B395" s="21" t="s">
        <v>9</v>
      </c>
      <c r="C395" s="135" t="s">
        <v>542</v>
      </c>
      <c r="D395" s="135"/>
      <c r="E395" s="218"/>
      <c r="F395" s="218"/>
      <c r="G395" s="218"/>
    </row>
    <row r="396" spans="1:7">
      <c r="A396" s="21">
        <f t="shared" si="8"/>
        <v>36</v>
      </c>
      <c r="B396" s="21" t="s">
        <v>9</v>
      </c>
      <c r="C396" s="135" t="s">
        <v>542</v>
      </c>
      <c r="D396" s="135"/>
      <c r="E396" s="218"/>
      <c r="F396" s="218"/>
      <c r="G396" s="218"/>
    </row>
    <row r="397" spans="1:7">
      <c r="A397" s="21">
        <f t="shared" si="8"/>
        <v>36</v>
      </c>
      <c r="B397" s="21" t="s">
        <v>9</v>
      </c>
      <c r="C397" s="135" t="s">
        <v>542</v>
      </c>
      <c r="D397" s="135"/>
      <c r="E397" s="218"/>
      <c r="F397" s="218"/>
      <c r="G397" s="218"/>
    </row>
    <row r="398" spans="1:7">
      <c r="A398" s="21">
        <f t="shared" si="8"/>
        <v>36</v>
      </c>
      <c r="B398" s="21" t="s">
        <v>9</v>
      </c>
      <c r="C398" s="135" t="s">
        <v>542</v>
      </c>
      <c r="D398" s="135"/>
      <c r="E398" s="218"/>
      <c r="F398" s="218"/>
      <c r="G398" s="218"/>
    </row>
    <row r="399" spans="1:7">
      <c r="A399" s="21">
        <f t="shared" si="8"/>
        <v>36</v>
      </c>
      <c r="B399" s="21" t="s">
        <v>9</v>
      </c>
      <c r="C399" s="135" t="s">
        <v>542</v>
      </c>
      <c r="D399" s="135"/>
      <c r="E399" s="218"/>
      <c r="F399" s="218"/>
      <c r="G399" s="218"/>
    </row>
    <row r="400" spans="1:7">
      <c r="A400" s="21">
        <f t="shared" si="8"/>
        <v>36</v>
      </c>
      <c r="B400" s="21" t="s">
        <v>9</v>
      </c>
      <c r="C400" s="135" t="s">
        <v>542</v>
      </c>
      <c r="D400" s="135"/>
      <c r="E400" s="218"/>
      <c r="F400" s="218"/>
      <c r="G400" s="218"/>
    </row>
    <row r="401" spans="1:7">
      <c r="A401" s="21">
        <f t="shared" si="8"/>
        <v>36</v>
      </c>
      <c r="B401" s="21" t="s">
        <v>9</v>
      </c>
      <c r="C401" s="135" t="s">
        <v>542</v>
      </c>
      <c r="D401" s="135"/>
      <c r="E401" s="218"/>
      <c r="F401" s="218"/>
      <c r="G401" s="218"/>
    </row>
    <row r="402" spans="1:7">
      <c r="A402" s="21">
        <f t="shared" si="8"/>
        <v>36</v>
      </c>
      <c r="B402" s="21" t="s">
        <v>9</v>
      </c>
      <c r="C402" s="135" t="s">
        <v>542</v>
      </c>
      <c r="D402" s="135"/>
      <c r="E402" s="218"/>
      <c r="F402" s="218"/>
      <c r="G402" s="218"/>
    </row>
    <row r="403" spans="1:7">
      <c r="A403" s="21">
        <f t="shared" si="8"/>
        <v>36</v>
      </c>
      <c r="B403" s="21" t="s">
        <v>9</v>
      </c>
      <c r="C403" s="135" t="s">
        <v>542</v>
      </c>
      <c r="D403" s="135"/>
      <c r="E403" s="218"/>
      <c r="F403" s="218"/>
      <c r="G403" s="218"/>
    </row>
    <row r="404" spans="1:7">
      <c r="A404" s="21">
        <f t="shared" si="8"/>
        <v>36</v>
      </c>
      <c r="B404" s="21" t="s">
        <v>9</v>
      </c>
      <c r="C404" s="135" t="s">
        <v>542</v>
      </c>
      <c r="D404" s="135"/>
      <c r="E404" s="218"/>
      <c r="F404" s="218"/>
      <c r="G404" s="218"/>
    </row>
    <row r="405" spans="1:7">
      <c r="A405" s="21">
        <f t="shared" si="8"/>
        <v>36</v>
      </c>
      <c r="B405" s="21" t="s">
        <v>9</v>
      </c>
      <c r="C405" s="135" t="s">
        <v>542</v>
      </c>
      <c r="D405" s="135"/>
      <c r="E405" s="218"/>
      <c r="F405" s="218"/>
      <c r="G405" s="218"/>
    </row>
    <row r="406" spans="1:7">
      <c r="A406" s="21">
        <f t="shared" si="8"/>
        <v>36</v>
      </c>
      <c r="B406" s="21" t="s">
        <v>9</v>
      </c>
      <c r="C406" s="135" t="s">
        <v>542</v>
      </c>
      <c r="D406" s="135"/>
      <c r="E406" s="218"/>
      <c r="F406" s="218"/>
      <c r="G406" s="218"/>
    </row>
    <row r="407" spans="1:7">
      <c r="A407" s="21">
        <f t="shared" si="8"/>
        <v>36</v>
      </c>
      <c r="B407" s="21" t="s">
        <v>9</v>
      </c>
      <c r="C407" s="135" t="s">
        <v>542</v>
      </c>
      <c r="D407" s="135"/>
      <c r="E407" s="218"/>
      <c r="F407" s="218"/>
      <c r="G407" s="218"/>
    </row>
    <row r="408" spans="1:7">
      <c r="A408" s="21">
        <f t="shared" si="8"/>
        <v>36</v>
      </c>
      <c r="B408" s="21" t="s">
        <v>9</v>
      </c>
      <c r="C408" s="135" t="s">
        <v>542</v>
      </c>
      <c r="D408" s="135"/>
      <c r="E408" s="218"/>
      <c r="F408" s="218"/>
      <c r="G408" s="218"/>
    </row>
    <row r="409" spans="1:7">
      <c r="A409" s="21">
        <f t="shared" si="8"/>
        <v>36</v>
      </c>
      <c r="B409" s="21" t="s">
        <v>9</v>
      </c>
      <c r="C409" s="135" t="s">
        <v>542</v>
      </c>
      <c r="D409" s="135"/>
      <c r="E409" s="218"/>
      <c r="F409" s="218"/>
      <c r="G409" s="218"/>
    </row>
    <row r="410" spans="1:7">
      <c r="A410" s="21">
        <f t="shared" si="8"/>
        <v>36</v>
      </c>
      <c r="B410" s="21" t="s">
        <v>9</v>
      </c>
      <c r="C410" s="135" t="s">
        <v>542</v>
      </c>
      <c r="D410" s="135"/>
      <c r="E410" s="218"/>
      <c r="F410" s="218"/>
      <c r="G410" s="218"/>
    </row>
    <row r="411" spans="1:7">
      <c r="A411" s="21">
        <f t="shared" si="8"/>
        <v>36</v>
      </c>
      <c r="B411" s="21" t="s">
        <v>9</v>
      </c>
      <c r="C411" s="135" t="s">
        <v>542</v>
      </c>
      <c r="D411" s="135"/>
      <c r="E411" s="218"/>
      <c r="F411" s="218"/>
      <c r="G411" s="218"/>
    </row>
    <row r="412" spans="1:7">
      <c r="A412" s="21">
        <f t="shared" si="8"/>
        <v>36</v>
      </c>
      <c r="B412" s="21" t="s">
        <v>9</v>
      </c>
      <c r="C412" s="135" t="s">
        <v>542</v>
      </c>
      <c r="D412" s="135"/>
      <c r="E412" s="218"/>
      <c r="F412" s="218"/>
      <c r="G412" s="218"/>
    </row>
    <row r="413" spans="1:7">
      <c r="A413" s="21">
        <f t="shared" si="8"/>
        <v>36</v>
      </c>
      <c r="B413" s="21" t="s">
        <v>9</v>
      </c>
      <c r="C413" s="135" t="s">
        <v>542</v>
      </c>
      <c r="D413" s="135"/>
      <c r="E413" s="218"/>
      <c r="F413" s="218"/>
      <c r="G413" s="218"/>
    </row>
    <row r="414" spans="1:7">
      <c r="A414" s="21">
        <f t="shared" si="8"/>
        <v>36</v>
      </c>
      <c r="B414" s="21" t="s">
        <v>9</v>
      </c>
      <c r="C414" s="135" t="s">
        <v>542</v>
      </c>
      <c r="D414" s="135"/>
      <c r="E414" s="218"/>
      <c r="F414" s="218"/>
      <c r="G414" s="218"/>
    </row>
    <row r="415" spans="1:7">
      <c r="A415" s="21">
        <f t="shared" si="8"/>
        <v>36</v>
      </c>
      <c r="B415" s="21" t="s">
        <v>9</v>
      </c>
      <c r="C415" s="135" t="s">
        <v>542</v>
      </c>
      <c r="D415" s="135"/>
      <c r="E415" s="218"/>
      <c r="F415" s="218"/>
      <c r="G415" s="218"/>
    </row>
    <row r="416" spans="1:7">
      <c r="A416" s="21">
        <f t="shared" si="8"/>
        <v>36</v>
      </c>
      <c r="B416" s="21" t="s">
        <v>9</v>
      </c>
      <c r="C416" s="135" t="s">
        <v>542</v>
      </c>
      <c r="D416" s="135"/>
      <c r="E416" s="218"/>
      <c r="F416" s="218"/>
      <c r="G416" s="218"/>
    </row>
    <row r="417" spans="1:7">
      <c r="A417" s="21">
        <f t="shared" ref="A417:A480" si="9">IF($C417="","blank",MATCH($C417,$I$5:$I$202,0))</f>
        <v>36</v>
      </c>
      <c r="B417" s="21" t="s">
        <v>9</v>
      </c>
      <c r="C417" s="135" t="s">
        <v>542</v>
      </c>
      <c r="D417" s="135"/>
      <c r="E417" s="218"/>
      <c r="F417" s="218"/>
      <c r="G417" s="218"/>
    </row>
    <row r="418" spans="1:7">
      <c r="A418" s="21">
        <f t="shared" si="9"/>
        <v>36</v>
      </c>
      <c r="B418" s="21" t="s">
        <v>9</v>
      </c>
      <c r="C418" s="135" t="s">
        <v>542</v>
      </c>
      <c r="D418" s="135"/>
      <c r="E418" s="218"/>
      <c r="F418" s="218"/>
      <c r="G418" s="218"/>
    </row>
    <row r="419" spans="1:7">
      <c r="A419" s="21">
        <f t="shared" si="9"/>
        <v>36</v>
      </c>
      <c r="B419" s="21" t="s">
        <v>9</v>
      </c>
      <c r="C419" s="135" t="s">
        <v>542</v>
      </c>
      <c r="D419" s="135"/>
      <c r="E419" s="218"/>
      <c r="F419" s="218"/>
      <c r="G419" s="218"/>
    </row>
    <row r="420" spans="1:7">
      <c r="A420" s="21">
        <f t="shared" si="9"/>
        <v>36</v>
      </c>
      <c r="B420" s="21" t="s">
        <v>9</v>
      </c>
      <c r="C420" s="135" t="s">
        <v>542</v>
      </c>
      <c r="D420" s="135"/>
      <c r="E420" s="218"/>
      <c r="F420" s="218"/>
      <c r="G420" s="218"/>
    </row>
    <row r="421" spans="1:7">
      <c r="A421" s="21">
        <f t="shared" si="9"/>
        <v>36</v>
      </c>
      <c r="B421" s="21" t="s">
        <v>9</v>
      </c>
      <c r="C421" s="135" t="s">
        <v>542</v>
      </c>
      <c r="D421" s="135"/>
      <c r="E421" s="218"/>
      <c r="F421" s="218"/>
      <c r="G421" s="218"/>
    </row>
    <row r="422" spans="1:7">
      <c r="A422" s="21">
        <f t="shared" si="9"/>
        <v>36</v>
      </c>
      <c r="B422" s="21" t="s">
        <v>9</v>
      </c>
      <c r="C422" s="135" t="s">
        <v>542</v>
      </c>
      <c r="D422" s="135"/>
      <c r="E422" s="218"/>
      <c r="F422" s="218"/>
      <c r="G422" s="218"/>
    </row>
    <row r="423" spans="1:7">
      <c r="A423" s="21">
        <f t="shared" si="9"/>
        <v>36</v>
      </c>
      <c r="B423" s="21" t="s">
        <v>9</v>
      </c>
      <c r="C423" s="135" t="s">
        <v>542</v>
      </c>
      <c r="D423" s="135"/>
      <c r="E423" s="218"/>
      <c r="F423" s="218"/>
      <c r="G423" s="218"/>
    </row>
    <row r="424" spans="1:7">
      <c r="A424" s="21">
        <f t="shared" si="9"/>
        <v>36</v>
      </c>
      <c r="B424" s="21" t="s">
        <v>9</v>
      </c>
      <c r="C424" s="135" t="s">
        <v>542</v>
      </c>
      <c r="D424" s="135"/>
      <c r="E424" s="218"/>
      <c r="F424" s="218"/>
      <c r="G424" s="218"/>
    </row>
    <row r="425" spans="1:7">
      <c r="A425" s="21">
        <f t="shared" si="9"/>
        <v>36</v>
      </c>
      <c r="B425" s="21" t="s">
        <v>9</v>
      </c>
      <c r="C425" s="135" t="s">
        <v>542</v>
      </c>
      <c r="D425" s="135"/>
      <c r="E425" s="218"/>
      <c r="F425" s="218"/>
      <c r="G425" s="218"/>
    </row>
    <row r="426" spans="1:7">
      <c r="A426" s="21">
        <f t="shared" si="9"/>
        <v>36</v>
      </c>
      <c r="B426" s="21" t="s">
        <v>9</v>
      </c>
      <c r="C426" s="135" t="s">
        <v>542</v>
      </c>
      <c r="D426" s="135"/>
      <c r="E426" s="218"/>
      <c r="F426" s="218"/>
      <c r="G426" s="218"/>
    </row>
    <row r="427" spans="1:7">
      <c r="A427" s="21">
        <f t="shared" si="9"/>
        <v>36</v>
      </c>
      <c r="B427" s="21" t="s">
        <v>9</v>
      </c>
      <c r="C427" s="135" t="s">
        <v>542</v>
      </c>
      <c r="D427" s="135"/>
      <c r="E427" s="218"/>
      <c r="F427" s="218"/>
      <c r="G427" s="218"/>
    </row>
    <row r="428" spans="1:7">
      <c r="A428" s="21">
        <f t="shared" si="9"/>
        <v>36</v>
      </c>
      <c r="B428" s="21" t="s">
        <v>9</v>
      </c>
      <c r="C428" s="135" t="s">
        <v>542</v>
      </c>
      <c r="D428" s="135"/>
      <c r="E428" s="218"/>
      <c r="F428" s="218"/>
      <c r="G428" s="218"/>
    </row>
    <row r="429" spans="1:7">
      <c r="A429" s="21">
        <f t="shared" si="9"/>
        <v>36</v>
      </c>
      <c r="B429" s="21" t="s">
        <v>9</v>
      </c>
      <c r="C429" s="135" t="s">
        <v>542</v>
      </c>
      <c r="D429" s="135"/>
      <c r="E429" s="218"/>
      <c r="F429" s="218"/>
      <c r="G429" s="218"/>
    </row>
    <row r="430" spans="1:7">
      <c r="A430" s="21">
        <f t="shared" si="9"/>
        <v>36</v>
      </c>
      <c r="B430" s="21" t="s">
        <v>9</v>
      </c>
      <c r="C430" s="135" t="s">
        <v>542</v>
      </c>
      <c r="D430" s="135"/>
      <c r="E430" s="218"/>
      <c r="F430" s="218"/>
      <c r="G430" s="218"/>
    </row>
    <row r="431" spans="1:7">
      <c r="A431" s="21">
        <f t="shared" si="9"/>
        <v>36</v>
      </c>
      <c r="B431" s="21" t="s">
        <v>9</v>
      </c>
      <c r="C431" s="135" t="s">
        <v>542</v>
      </c>
      <c r="D431" s="135"/>
      <c r="E431" s="218"/>
      <c r="F431" s="218"/>
      <c r="G431" s="218"/>
    </row>
    <row r="432" spans="1:7">
      <c r="A432" s="21">
        <f t="shared" si="9"/>
        <v>36</v>
      </c>
      <c r="B432" s="21" t="s">
        <v>9</v>
      </c>
      <c r="C432" s="135" t="s">
        <v>542</v>
      </c>
      <c r="D432" s="135"/>
      <c r="E432" s="218"/>
      <c r="F432" s="218"/>
      <c r="G432" s="218"/>
    </row>
    <row r="433" spans="1:7">
      <c r="A433" s="21">
        <f t="shared" si="9"/>
        <v>36</v>
      </c>
      <c r="B433" s="21" t="s">
        <v>9</v>
      </c>
      <c r="C433" s="135" t="s">
        <v>542</v>
      </c>
      <c r="D433" s="135"/>
      <c r="E433" s="218"/>
      <c r="F433" s="218"/>
      <c r="G433" s="218"/>
    </row>
    <row r="434" spans="1:7">
      <c r="A434" s="21">
        <f t="shared" si="9"/>
        <v>36</v>
      </c>
      <c r="B434" s="21" t="s">
        <v>9</v>
      </c>
      <c r="C434" s="135" t="s">
        <v>542</v>
      </c>
      <c r="D434" s="135"/>
      <c r="E434" s="218"/>
      <c r="F434" s="218"/>
      <c r="G434" s="218"/>
    </row>
    <row r="435" spans="1:7">
      <c r="A435" s="21">
        <f t="shared" si="9"/>
        <v>36</v>
      </c>
      <c r="B435" s="21" t="s">
        <v>9</v>
      </c>
      <c r="C435" s="135" t="s">
        <v>542</v>
      </c>
      <c r="D435" s="135"/>
      <c r="E435" s="218"/>
      <c r="F435" s="218"/>
      <c r="G435" s="218"/>
    </row>
    <row r="436" spans="1:7">
      <c r="A436" s="21">
        <f t="shared" si="9"/>
        <v>36</v>
      </c>
      <c r="B436" s="21" t="s">
        <v>9</v>
      </c>
      <c r="C436" s="135" t="s">
        <v>542</v>
      </c>
      <c r="D436" s="135"/>
      <c r="E436" s="218"/>
      <c r="F436" s="218"/>
      <c r="G436" s="218"/>
    </row>
    <row r="437" spans="1:7">
      <c r="A437" s="21">
        <f t="shared" si="9"/>
        <v>36</v>
      </c>
      <c r="B437" s="21" t="s">
        <v>9</v>
      </c>
      <c r="C437" s="135" t="s">
        <v>542</v>
      </c>
      <c r="D437" s="135"/>
      <c r="E437" s="218"/>
      <c r="F437" s="218"/>
      <c r="G437" s="218"/>
    </row>
    <row r="438" spans="1:7">
      <c r="A438" s="21">
        <f t="shared" si="9"/>
        <v>36</v>
      </c>
      <c r="B438" s="21" t="s">
        <v>9</v>
      </c>
      <c r="C438" s="135" t="s">
        <v>542</v>
      </c>
      <c r="D438" s="135"/>
      <c r="E438" s="218"/>
      <c r="F438" s="218"/>
      <c r="G438" s="218"/>
    </row>
    <row r="439" spans="1:7">
      <c r="A439" s="21">
        <f t="shared" si="9"/>
        <v>78</v>
      </c>
      <c r="B439" s="21" t="s">
        <v>10</v>
      </c>
      <c r="C439" s="135" t="s">
        <v>881</v>
      </c>
      <c r="D439" s="135"/>
      <c r="E439" s="218"/>
      <c r="F439" s="218"/>
      <c r="G439" s="218"/>
    </row>
    <row r="440" spans="1:7">
      <c r="A440" s="21">
        <f t="shared" si="9"/>
        <v>82</v>
      </c>
      <c r="B440" s="21" t="s">
        <v>18</v>
      </c>
      <c r="C440" s="135" t="s">
        <v>1220</v>
      </c>
      <c r="D440" s="135"/>
      <c r="E440" s="218"/>
      <c r="F440" s="218"/>
      <c r="G440" s="218"/>
    </row>
    <row r="441" spans="1:7">
      <c r="A441" s="21">
        <f t="shared" si="9"/>
        <v>83</v>
      </c>
      <c r="B441" s="21" t="s">
        <v>10</v>
      </c>
      <c r="C441" s="135" t="s">
        <v>32</v>
      </c>
      <c r="D441" s="135"/>
      <c r="E441" s="218"/>
      <c r="F441" s="218"/>
      <c r="G441" s="218"/>
    </row>
    <row r="442" spans="1:7">
      <c r="A442" s="21">
        <f t="shared" si="9"/>
        <v>84</v>
      </c>
      <c r="B442" s="21" t="s">
        <v>10</v>
      </c>
      <c r="C442" s="135" t="s">
        <v>15</v>
      </c>
      <c r="D442" s="135"/>
      <c r="E442" s="218"/>
      <c r="F442" s="218"/>
      <c r="G442" s="218"/>
    </row>
    <row r="443" spans="1:7">
      <c r="A443" s="21">
        <f t="shared" si="9"/>
        <v>87</v>
      </c>
      <c r="B443" s="21" t="s">
        <v>10</v>
      </c>
      <c r="C443" s="135" t="s">
        <v>27</v>
      </c>
      <c r="D443" s="135"/>
      <c r="E443" s="218"/>
      <c r="F443" s="218"/>
      <c r="G443" s="218"/>
    </row>
    <row r="444" spans="1:7">
      <c r="A444" s="21">
        <f t="shared" si="9"/>
        <v>105</v>
      </c>
      <c r="B444" s="21" t="s">
        <v>9</v>
      </c>
      <c r="C444" s="135" t="s">
        <v>1519</v>
      </c>
      <c r="D444" s="135"/>
      <c r="E444" s="218"/>
      <c r="F444" s="218"/>
      <c r="G444" s="218"/>
    </row>
    <row r="445" spans="1:7">
      <c r="A445" s="21">
        <f t="shared" si="9"/>
        <v>105</v>
      </c>
      <c r="B445" s="21" t="s">
        <v>9</v>
      </c>
      <c r="C445" s="135" t="s">
        <v>1519</v>
      </c>
      <c r="D445" s="135"/>
      <c r="E445" s="218"/>
      <c r="F445" s="218"/>
      <c r="G445" s="218"/>
    </row>
    <row r="446" spans="1:7">
      <c r="A446" s="21">
        <f t="shared" si="9"/>
        <v>105</v>
      </c>
      <c r="B446" s="21" t="s">
        <v>9</v>
      </c>
      <c r="C446" s="135" t="s">
        <v>1519</v>
      </c>
      <c r="D446" s="135"/>
      <c r="E446" s="218"/>
      <c r="F446" s="218"/>
      <c r="G446" s="218"/>
    </row>
    <row r="447" spans="1:7">
      <c r="A447" s="21">
        <f t="shared" si="9"/>
        <v>105</v>
      </c>
      <c r="B447" s="21" t="s">
        <v>9</v>
      </c>
      <c r="C447" s="135" t="s">
        <v>1519</v>
      </c>
      <c r="D447" s="135"/>
      <c r="E447" s="218"/>
      <c r="F447" s="218"/>
      <c r="G447" s="218"/>
    </row>
    <row r="448" spans="1:7">
      <c r="A448" s="21">
        <f t="shared" si="9"/>
        <v>105</v>
      </c>
      <c r="B448" s="21" t="s">
        <v>9</v>
      </c>
      <c r="C448" s="135" t="s">
        <v>1519</v>
      </c>
      <c r="D448" s="135"/>
      <c r="E448" s="218"/>
      <c r="F448" s="218"/>
      <c r="G448" s="218"/>
    </row>
    <row r="449" spans="1:7">
      <c r="A449" s="21">
        <f t="shared" si="9"/>
        <v>105</v>
      </c>
      <c r="B449" s="21" t="s">
        <v>9</v>
      </c>
      <c r="C449" s="135" t="s">
        <v>1519</v>
      </c>
      <c r="D449" s="135"/>
      <c r="E449" s="218"/>
      <c r="F449" s="218"/>
      <c r="G449" s="218"/>
    </row>
    <row r="450" spans="1:7">
      <c r="A450" s="21">
        <f t="shared" si="9"/>
        <v>105</v>
      </c>
      <c r="B450" s="21" t="s">
        <v>9</v>
      </c>
      <c r="C450" s="135" t="s">
        <v>1519</v>
      </c>
      <c r="D450" s="135"/>
      <c r="E450" s="218"/>
      <c r="F450" s="218"/>
      <c r="G450" s="218"/>
    </row>
    <row r="451" spans="1:7">
      <c r="A451" s="21">
        <f t="shared" si="9"/>
        <v>105</v>
      </c>
      <c r="B451" s="21" t="s">
        <v>9</v>
      </c>
      <c r="C451" s="135" t="s">
        <v>1519</v>
      </c>
      <c r="D451" s="135"/>
      <c r="E451" s="218"/>
      <c r="F451" s="218"/>
      <c r="G451" s="218"/>
    </row>
    <row r="452" spans="1:7">
      <c r="A452" s="21">
        <f t="shared" si="9"/>
        <v>105</v>
      </c>
      <c r="B452" s="21" t="s">
        <v>9</v>
      </c>
      <c r="C452" s="135" t="s">
        <v>1519</v>
      </c>
      <c r="D452" s="135"/>
      <c r="E452" s="218"/>
      <c r="F452" s="218"/>
      <c r="G452" s="218"/>
    </row>
    <row r="453" spans="1:7">
      <c r="A453" s="21">
        <f t="shared" si="9"/>
        <v>112</v>
      </c>
      <c r="B453" s="21" t="s">
        <v>9</v>
      </c>
      <c r="C453" s="135" t="s">
        <v>409</v>
      </c>
      <c r="D453" s="135"/>
      <c r="E453" s="218"/>
      <c r="F453" s="218"/>
      <c r="G453" s="218"/>
    </row>
    <row r="454" spans="1:7">
      <c r="A454" s="21">
        <f t="shared" si="9"/>
        <v>112</v>
      </c>
      <c r="B454" s="21" t="s">
        <v>9</v>
      </c>
      <c r="C454" s="135" t="s">
        <v>409</v>
      </c>
      <c r="D454" s="135"/>
      <c r="E454" s="218"/>
      <c r="F454" s="218"/>
      <c r="G454" s="218"/>
    </row>
    <row r="455" spans="1:7">
      <c r="A455" s="21">
        <f t="shared" si="9"/>
        <v>112</v>
      </c>
      <c r="B455" s="21" t="s">
        <v>9</v>
      </c>
      <c r="C455" s="135" t="s">
        <v>409</v>
      </c>
      <c r="D455" s="135"/>
      <c r="E455" s="218"/>
      <c r="F455" s="218"/>
      <c r="G455" s="218"/>
    </row>
    <row r="456" spans="1:7">
      <c r="A456" s="21">
        <f t="shared" si="9"/>
        <v>112</v>
      </c>
      <c r="B456" s="21" t="s">
        <v>9</v>
      </c>
      <c r="C456" s="135" t="s">
        <v>409</v>
      </c>
      <c r="D456" s="135"/>
      <c r="E456" s="218"/>
      <c r="F456" s="218"/>
      <c r="G456" s="218"/>
    </row>
    <row r="457" spans="1:7">
      <c r="A457" s="21">
        <f t="shared" si="9"/>
        <v>112</v>
      </c>
      <c r="B457" s="21" t="s">
        <v>9</v>
      </c>
      <c r="C457" s="135" t="s">
        <v>409</v>
      </c>
      <c r="D457" s="135"/>
      <c r="E457" s="218"/>
      <c r="F457" s="218"/>
      <c r="G457" s="218"/>
    </row>
    <row r="458" spans="1:7">
      <c r="A458" s="21">
        <f t="shared" si="9"/>
        <v>112</v>
      </c>
      <c r="B458" s="21" t="s">
        <v>9</v>
      </c>
      <c r="C458" s="135" t="s">
        <v>409</v>
      </c>
      <c r="D458" s="135"/>
      <c r="E458" s="218"/>
      <c r="F458" s="218"/>
      <c r="G458" s="218"/>
    </row>
    <row r="459" spans="1:7">
      <c r="A459" s="21">
        <f t="shared" si="9"/>
        <v>112</v>
      </c>
      <c r="B459" s="21" t="s">
        <v>9</v>
      </c>
      <c r="C459" s="135" t="s">
        <v>409</v>
      </c>
      <c r="D459" s="135"/>
      <c r="E459" s="218"/>
      <c r="F459" s="218"/>
      <c r="G459" s="218"/>
    </row>
    <row r="460" spans="1:7">
      <c r="A460" s="21">
        <f t="shared" si="9"/>
        <v>112</v>
      </c>
      <c r="B460" s="21" t="s">
        <v>9</v>
      </c>
      <c r="C460" s="135" t="s">
        <v>409</v>
      </c>
      <c r="D460" s="135"/>
      <c r="E460" s="218"/>
      <c r="F460" s="218"/>
      <c r="G460" s="218"/>
    </row>
    <row r="461" spans="1:7">
      <c r="A461" s="21">
        <f t="shared" si="9"/>
        <v>115</v>
      </c>
      <c r="B461" s="21" t="s">
        <v>9</v>
      </c>
      <c r="C461" s="135" t="s">
        <v>1627</v>
      </c>
      <c r="D461" s="135"/>
      <c r="E461" s="218"/>
      <c r="F461" s="218"/>
      <c r="G461" s="218"/>
    </row>
    <row r="462" spans="1:7">
      <c r="A462" s="21">
        <f t="shared" si="9"/>
        <v>116</v>
      </c>
      <c r="B462" s="21" t="s">
        <v>9</v>
      </c>
      <c r="C462" s="135" t="s">
        <v>1628</v>
      </c>
      <c r="D462" s="135"/>
      <c r="E462" s="218"/>
      <c r="F462" s="218"/>
      <c r="G462" s="218"/>
    </row>
    <row r="463" spans="1:7">
      <c r="A463" s="21">
        <f t="shared" si="9"/>
        <v>120</v>
      </c>
      <c r="B463" s="21" t="s">
        <v>18</v>
      </c>
      <c r="C463" s="135" t="s">
        <v>1237</v>
      </c>
      <c r="D463" s="135"/>
      <c r="E463" s="218"/>
      <c r="F463" s="218"/>
      <c r="G463" s="218"/>
    </row>
    <row r="464" spans="1:7">
      <c r="A464" s="21">
        <f t="shared" si="9"/>
        <v>130</v>
      </c>
      <c r="B464" s="21" t="s">
        <v>10</v>
      </c>
      <c r="C464" s="135" t="s">
        <v>14</v>
      </c>
      <c r="D464" s="135"/>
      <c r="E464" s="218"/>
      <c r="F464" s="218"/>
      <c r="G464" s="218"/>
    </row>
    <row r="465" spans="1:7">
      <c r="A465" s="21">
        <f t="shared" si="9"/>
        <v>130</v>
      </c>
      <c r="B465" s="21" t="s">
        <v>10</v>
      </c>
      <c r="C465" s="135" t="s">
        <v>14</v>
      </c>
      <c r="D465" s="135"/>
      <c r="E465" s="218"/>
      <c r="F465" s="218"/>
      <c r="G465" s="218"/>
    </row>
    <row r="466" spans="1:7">
      <c r="A466" s="21">
        <f t="shared" si="9"/>
        <v>130</v>
      </c>
      <c r="B466" s="21" t="s">
        <v>10</v>
      </c>
      <c r="C466" s="135" t="s">
        <v>14</v>
      </c>
      <c r="D466" s="135"/>
      <c r="E466" s="218"/>
      <c r="F466" s="218"/>
      <c r="G466" s="218"/>
    </row>
    <row r="467" spans="1:7">
      <c r="A467" s="21">
        <f t="shared" si="9"/>
        <v>131</v>
      </c>
      <c r="B467" s="21" t="s">
        <v>9</v>
      </c>
      <c r="C467" s="135" t="s">
        <v>943</v>
      </c>
      <c r="D467" s="135"/>
      <c r="E467" s="218"/>
      <c r="F467" s="218"/>
      <c r="G467" s="218"/>
    </row>
    <row r="468" spans="1:7">
      <c r="A468" s="21">
        <f t="shared" si="9"/>
        <v>132</v>
      </c>
      <c r="B468" s="21" t="s">
        <v>10</v>
      </c>
      <c r="C468" s="135" t="s">
        <v>19</v>
      </c>
      <c r="D468" s="135"/>
      <c r="E468" s="218"/>
      <c r="F468" s="218"/>
      <c r="G468" s="218"/>
    </row>
    <row r="469" spans="1:7">
      <c r="A469" s="21">
        <f t="shared" si="9"/>
        <v>132</v>
      </c>
      <c r="B469" s="21" t="s">
        <v>10</v>
      </c>
      <c r="C469" s="135" t="s">
        <v>19</v>
      </c>
      <c r="D469" s="135"/>
      <c r="E469" s="218"/>
      <c r="F469" s="218"/>
      <c r="G469" s="218"/>
    </row>
    <row r="470" spans="1:7">
      <c r="A470" s="21">
        <f t="shared" si="9"/>
        <v>133</v>
      </c>
      <c r="B470" s="21" t="s">
        <v>10</v>
      </c>
      <c r="C470" s="135" t="s">
        <v>722</v>
      </c>
      <c r="D470" s="135"/>
      <c r="E470" s="218"/>
      <c r="F470" s="218"/>
      <c r="G470" s="218"/>
    </row>
    <row r="471" spans="1:7">
      <c r="A471" s="21">
        <f t="shared" si="9"/>
        <v>134</v>
      </c>
      <c r="B471" s="21" t="s">
        <v>10</v>
      </c>
      <c r="C471" s="135" t="s">
        <v>836</v>
      </c>
      <c r="D471" s="135"/>
      <c r="E471" s="218"/>
      <c r="F471" s="218"/>
      <c r="G471" s="218"/>
    </row>
    <row r="472" spans="1:7">
      <c r="A472" s="21">
        <f t="shared" si="9"/>
        <v>133</v>
      </c>
      <c r="B472" s="21" t="s">
        <v>10</v>
      </c>
      <c r="C472" s="135" t="s">
        <v>722</v>
      </c>
      <c r="D472" s="135"/>
      <c r="E472" s="218"/>
      <c r="F472" s="218"/>
      <c r="G472" s="218"/>
    </row>
    <row r="473" spans="1:7">
      <c r="A473" s="21">
        <f t="shared" si="9"/>
        <v>134</v>
      </c>
      <c r="B473" s="21" t="s">
        <v>10</v>
      </c>
      <c r="C473" s="135" t="s">
        <v>836</v>
      </c>
      <c r="D473" s="135"/>
      <c r="E473" s="218"/>
      <c r="F473" s="218"/>
      <c r="G473" s="218"/>
    </row>
    <row r="474" spans="1:7">
      <c r="A474" s="21">
        <f t="shared" si="9"/>
        <v>135</v>
      </c>
      <c r="B474" s="21" t="s">
        <v>10</v>
      </c>
      <c r="C474" s="135" t="s">
        <v>956</v>
      </c>
      <c r="D474" s="135"/>
      <c r="E474" s="218"/>
      <c r="F474" s="218"/>
      <c r="G474" s="218"/>
    </row>
    <row r="475" spans="1:7">
      <c r="A475" s="21">
        <f t="shared" si="9"/>
        <v>135</v>
      </c>
      <c r="B475" s="21" t="s">
        <v>10</v>
      </c>
      <c r="C475" s="135" t="s">
        <v>956</v>
      </c>
      <c r="D475" s="135"/>
      <c r="E475" s="218"/>
      <c r="F475" s="218"/>
      <c r="G475" s="218"/>
    </row>
    <row r="476" spans="1:7">
      <c r="A476" s="21">
        <f t="shared" si="9"/>
        <v>137</v>
      </c>
      <c r="B476" s="21" t="s">
        <v>10</v>
      </c>
      <c r="C476" s="135" t="s">
        <v>363</v>
      </c>
      <c r="D476" s="135"/>
      <c r="E476" s="218"/>
      <c r="F476" s="218"/>
      <c r="G476" s="218"/>
    </row>
    <row r="477" spans="1:7">
      <c r="A477" s="21">
        <f t="shared" si="9"/>
        <v>139</v>
      </c>
      <c r="B477" s="21" t="s">
        <v>10</v>
      </c>
      <c r="C477" s="135" t="s">
        <v>834</v>
      </c>
      <c r="D477" s="135"/>
      <c r="E477" s="218"/>
      <c r="F477" s="218"/>
      <c r="G477" s="218"/>
    </row>
    <row r="478" spans="1:7">
      <c r="A478" s="21">
        <f t="shared" si="9"/>
        <v>141</v>
      </c>
      <c r="B478" s="21" t="s">
        <v>10</v>
      </c>
      <c r="C478" s="135" t="s">
        <v>892</v>
      </c>
      <c r="D478" s="135"/>
      <c r="E478" s="218"/>
      <c r="F478" s="218"/>
      <c r="G478" s="218"/>
    </row>
    <row r="479" spans="1:7">
      <c r="A479" s="21">
        <f t="shared" si="9"/>
        <v>141</v>
      </c>
      <c r="B479" s="21" t="s">
        <v>10</v>
      </c>
      <c r="C479" s="135" t="s">
        <v>892</v>
      </c>
      <c r="D479" s="135"/>
      <c r="E479" s="218"/>
      <c r="F479" s="218"/>
      <c r="G479" s="218"/>
    </row>
    <row r="480" spans="1:7">
      <c r="A480" s="21">
        <f t="shared" si="9"/>
        <v>141</v>
      </c>
      <c r="B480" s="21" t="s">
        <v>10</v>
      </c>
      <c r="C480" s="135" t="s">
        <v>892</v>
      </c>
      <c r="D480" s="135"/>
      <c r="E480" s="218"/>
      <c r="F480" s="218"/>
      <c r="G480" s="218"/>
    </row>
    <row r="481" spans="1:7">
      <c r="A481" s="21">
        <f t="shared" ref="A481:A544" si="10">IF($C481="","blank",MATCH($C481,$I$5:$I$202,0))</f>
        <v>141</v>
      </c>
      <c r="B481" s="21" t="s">
        <v>10</v>
      </c>
      <c r="C481" s="135" t="s">
        <v>892</v>
      </c>
      <c r="D481" s="135"/>
      <c r="E481" s="218"/>
      <c r="F481" s="218"/>
      <c r="G481" s="218"/>
    </row>
    <row r="482" spans="1:7">
      <c r="A482" s="21">
        <f t="shared" si="10"/>
        <v>141</v>
      </c>
      <c r="B482" s="21" t="s">
        <v>10</v>
      </c>
      <c r="C482" s="135" t="s">
        <v>892</v>
      </c>
      <c r="D482" s="135"/>
      <c r="E482" s="218"/>
      <c r="F482" s="218"/>
      <c r="G482" s="218"/>
    </row>
    <row r="483" spans="1:7">
      <c r="A483" s="21">
        <f t="shared" si="10"/>
        <v>141</v>
      </c>
      <c r="B483" s="21" t="s">
        <v>10</v>
      </c>
      <c r="C483" s="135" t="s">
        <v>892</v>
      </c>
      <c r="D483" s="135"/>
      <c r="E483" s="218"/>
      <c r="F483" s="218"/>
      <c r="G483" s="218"/>
    </row>
    <row r="484" spans="1:7">
      <c r="A484" s="21">
        <f t="shared" si="10"/>
        <v>141</v>
      </c>
      <c r="B484" s="21" t="s">
        <v>10</v>
      </c>
      <c r="C484" s="135" t="s">
        <v>892</v>
      </c>
      <c r="D484" s="135"/>
      <c r="E484" s="218"/>
      <c r="F484" s="218"/>
      <c r="G484" s="218"/>
    </row>
    <row r="485" spans="1:7">
      <c r="A485" s="21">
        <f t="shared" si="10"/>
        <v>141</v>
      </c>
      <c r="B485" s="21" t="s">
        <v>10</v>
      </c>
      <c r="C485" s="135" t="s">
        <v>892</v>
      </c>
      <c r="D485" s="135"/>
      <c r="E485" s="218"/>
      <c r="F485" s="218"/>
      <c r="G485" s="218"/>
    </row>
    <row r="486" spans="1:7">
      <c r="A486" s="21">
        <f t="shared" si="10"/>
        <v>141</v>
      </c>
      <c r="B486" s="21" t="s">
        <v>10</v>
      </c>
      <c r="C486" s="135" t="s">
        <v>892</v>
      </c>
      <c r="D486" s="135"/>
      <c r="E486" s="218"/>
      <c r="F486" s="218"/>
      <c r="G486" s="218"/>
    </row>
    <row r="487" spans="1:7">
      <c r="A487" s="21">
        <f t="shared" si="10"/>
        <v>141</v>
      </c>
      <c r="B487" s="21" t="s">
        <v>10</v>
      </c>
      <c r="C487" s="135" t="s">
        <v>892</v>
      </c>
      <c r="D487" s="135"/>
      <c r="E487" s="218"/>
      <c r="F487" s="218"/>
      <c r="G487" s="218"/>
    </row>
    <row r="488" spans="1:7">
      <c r="A488" s="21">
        <f t="shared" si="10"/>
        <v>141</v>
      </c>
      <c r="B488" s="21" t="s">
        <v>10</v>
      </c>
      <c r="C488" s="135" t="s">
        <v>892</v>
      </c>
      <c r="D488" s="135"/>
      <c r="E488" s="218"/>
      <c r="F488" s="218"/>
      <c r="G488" s="218"/>
    </row>
    <row r="489" spans="1:7">
      <c r="A489" s="21">
        <f t="shared" si="10"/>
        <v>141</v>
      </c>
      <c r="B489" s="21" t="s">
        <v>10</v>
      </c>
      <c r="C489" s="135" t="s">
        <v>892</v>
      </c>
      <c r="D489" s="135"/>
      <c r="E489" s="218"/>
      <c r="F489" s="218"/>
      <c r="G489" s="218"/>
    </row>
    <row r="490" spans="1:7">
      <c r="A490" s="21">
        <f t="shared" si="10"/>
        <v>141</v>
      </c>
      <c r="B490" s="21" t="s">
        <v>10</v>
      </c>
      <c r="C490" s="135" t="s">
        <v>892</v>
      </c>
      <c r="D490" s="135"/>
      <c r="E490" s="218"/>
      <c r="F490" s="218"/>
      <c r="G490" s="218"/>
    </row>
    <row r="491" spans="1:7">
      <c r="A491" s="21">
        <f t="shared" si="10"/>
        <v>141</v>
      </c>
      <c r="B491" s="21" t="s">
        <v>10</v>
      </c>
      <c r="C491" s="135" t="s">
        <v>892</v>
      </c>
      <c r="D491" s="135"/>
      <c r="E491" s="218"/>
      <c r="F491" s="218"/>
      <c r="G491" s="218"/>
    </row>
    <row r="492" spans="1:7">
      <c r="A492" s="21">
        <f t="shared" si="10"/>
        <v>141</v>
      </c>
      <c r="B492" s="21" t="s">
        <v>10</v>
      </c>
      <c r="C492" s="135" t="s">
        <v>892</v>
      </c>
      <c r="D492" s="135"/>
      <c r="E492" s="218"/>
      <c r="F492" s="218"/>
      <c r="G492" s="218"/>
    </row>
    <row r="493" spans="1:7">
      <c r="A493" s="21">
        <f t="shared" si="10"/>
        <v>141</v>
      </c>
      <c r="B493" s="21" t="s">
        <v>10</v>
      </c>
      <c r="C493" s="135" t="s">
        <v>892</v>
      </c>
      <c r="D493" s="135"/>
      <c r="E493" s="218"/>
      <c r="F493" s="218"/>
      <c r="G493" s="218"/>
    </row>
    <row r="494" spans="1:7">
      <c r="A494" s="21">
        <f t="shared" si="10"/>
        <v>141</v>
      </c>
      <c r="B494" s="21" t="s">
        <v>10</v>
      </c>
      <c r="C494" s="135" t="s">
        <v>892</v>
      </c>
      <c r="D494" s="135"/>
      <c r="E494" s="218"/>
      <c r="F494" s="218"/>
      <c r="G494" s="218"/>
    </row>
    <row r="495" spans="1:7">
      <c r="A495" s="21">
        <f t="shared" si="10"/>
        <v>141</v>
      </c>
      <c r="B495" s="21" t="s">
        <v>10</v>
      </c>
      <c r="C495" s="135" t="s">
        <v>892</v>
      </c>
      <c r="D495" s="135"/>
      <c r="E495" s="218"/>
      <c r="F495" s="218"/>
      <c r="G495" s="218"/>
    </row>
    <row r="496" spans="1:7">
      <c r="A496" s="21">
        <f t="shared" si="10"/>
        <v>141</v>
      </c>
      <c r="B496" s="21" t="s">
        <v>10</v>
      </c>
      <c r="C496" s="135" t="s">
        <v>892</v>
      </c>
      <c r="D496" s="135"/>
      <c r="E496" s="218"/>
      <c r="F496" s="218"/>
      <c r="G496" s="218"/>
    </row>
    <row r="497" spans="1:7">
      <c r="A497" s="21">
        <f t="shared" si="10"/>
        <v>141</v>
      </c>
      <c r="B497" s="21" t="s">
        <v>10</v>
      </c>
      <c r="C497" s="135" t="s">
        <v>892</v>
      </c>
      <c r="D497" s="135"/>
      <c r="E497" s="218"/>
      <c r="F497" s="218"/>
      <c r="G497" s="218"/>
    </row>
    <row r="498" spans="1:7">
      <c r="A498" s="21">
        <f t="shared" si="10"/>
        <v>141</v>
      </c>
      <c r="B498" s="21" t="s">
        <v>10</v>
      </c>
      <c r="C498" s="135" t="s">
        <v>892</v>
      </c>
      <c r="D498" s="135"/>
      <c r="E498" s="218"/>
      <c r="F498" s="218"/>
      <c r="G498" s="218"/>
    </row>
    <row r="499" spans="1:7">
      <c r="A499" s="21">
        <f t="shared" si="10"/>
        <v>141</v>
      </c>
      <c r="B499" s="21" t="s">
        <v>10</v>
      </c>
      <c r="C499" s="135" t="s">
        <v>892</v>
      </c>
      <c r="D499" s="135"/>
      <c r="E499" s="218"/>
      <c r="F499" s="218"/>
      <c r="G499" s="218"/>
    </row>
    <row r="500" spans="1:7">
      <c r="A500" s="21">
        <f t="shared" si="10"/>
        <v>142</v>
      </c>
      <c r="B500" s="21" t="s">
        <v>10</v>
      </c>
      <c r="C500" s="135" t="s">
        <v>835</v>
      </c>
      <c r="D500" s="135"/>
      <c r="E500" s="218"/>
      <c r="F500" s="218"/>
      <c r="G500" s="218"/>
    </row>
    <row r="501" spans="1:7">
      <c r="A501" s="21">
        <f t="shared" si="10"/>
        <v>144</v>
      </c>
      <c r="B501" s="21" t="s">
        <v>10</v>
      </c>
      <c r="C501" s="135" t="s">
        <v>893</v>
      </c>
      <c r="D501" s="135"/>
      <c r="E501" s="218"/>
      <c r="F501" s="218"/>
      <c r="G501" s="218"/>
    </row>
    <row r="502" spans="1:7">
      <c r="A502" s="21">
        <f t="shared" si="10"/>
        <v>144</v>
      </c>
      <c r="B502" s="21" t="s">
        <v>10</v>
      </c>
      <c r="C502" s="135" t="s">
        <v>893</v>
      </c>
      <c r="D502" s="135"/>
      <c r="E502" s="218"/>
      <c r="F502" s="218"/>
      <c r="G502" s="218"/>
    </row>
    <row r="503" spans="1:7">
      <c r="A503" s="21">
        <f t="shared" si="10"/>
        <v>144</v>
      </c>
      <c r="B503" s="21" t="s">
        <v>10</v>
      </c>
      <c r="C503" s="135" t="s">
        <v>893</v>
      </c>
      <c r="D503" s="135"/>
      <c r="E503" s="218"/>
      <c r="F503" s="218"/>
      <c r="G503" s="218"/>
    </row>
    <row r="504" spans="1:7">
      <c r="A504" s="21">
        <f t="shared" si="10"/>
        <v>144</v>
      </c>
      <c r="B504" s="21" t="s">
        <v>10</v>
      </c>
      <c r="C504" s="135" t="s">
        <v>893</v>
      </c>
      <c r="D504" s="135"/>
      <c r="E504" s="218"/>
      <c r="F504" s="218"/>
      <c r="G504" s="218"/>
    </row>
    <row r="505" spans="1:7">
      <c r="A505" s="21">
        <f t="shared" si="10"/>
        <v>144</v>
      </c>
      <c r="B505" s="21" t="s">
        <v>10</v>
      </c>
      <c r="C505" s="135" t="s">
        <v>893</v>
      </c>
      <c r="D505" s="135"/>
      <c r="E505" s="218"/>
      <c r="F505" s="218"/>
      <c r="G505" s="218"/>
    </row>
    <row r="506" spans="1:7">
      <c r="A506" s="21">
        <f t="shared" si="10"/>
        <v>144</v>
      </c>
      <c r="B506" s="21" t="s">
        <v>10</v>
      </c>
      <c r="C506" s="135" t="s">
        <v>893</v>
      </c>
      <c r="D506" s="135"/>
      <c r="E506" s="218"/>
      <c r="F506" s="218"/>
      <c r="G506" s="218"/>
    </row>
    <row r="507" spans="1:7">
      <c r="A507" s="21">
        <f t="shared" si="10"/>
        <v>144</v>
      </c>
      <c r="B507" s="21" t="s">
        <v>10</v>
      </c>
      <c r="C507" s="135" t="s">
        <v>893</v>
      </c>
      <c r="D507" s="135"/>
      <c r="E507" s="218"/>
      <c r="F507" s="218"/>
      <c r="G507" s="218"/>
    </row>
    <row r="508" spans="1:7">
      <c r="A508" s="21">
        <f t="shared" si="10"/>
        <v>144</v>
      </c>
      <c r="B508" s="21" t="s">
        <v>10</v>
      </c>
      <c r="C508" s="135" t="s">
        <v>893</v>
      </c>
      <c r="D508" s="135"/>
      <c r="E508" s="218"/>
      <c r="F508" s="218"/>
      <c r="G508" s="218"/>
    </row>
    <row r="509" spans="1:7">
      <c r="A509" s="21">
        <f t="shared" si="10"/>
        <v>144</v>
      </c>
      <c r="B509" s="21" t="s">
        <v>10</v>
      </c>
      <c r="C509" s="135" t="s">
        <v>893</v>
      </c>
      <c r="D509" s="135"/>
      <c r="E509" s="218"/>
      <c r="F509" s="218"/>
      <c r="G509" s="218"/>
    </row>
    <row r="510" spans="1:7">
      <c r="A510" s="21">
        <f t="shared" si="10"/>
        <v>144</v>
      </c>
      <c r="B510" s="21" t="s">
        <v>10</v>
      </c>
      <c r="C510" s="135" t="s">
        <v>893</v>
      </c>
      <c r="D510" s="135"/>
      <c r="E510" s="218"/>
      <c r="F510" s="218"/>
      <c r="G510" s="218"/>
    </row>
    <row r="511" spans="1:7">
      <c r="A511" s="21">
        <f t="shared" si="10"/>
        <v>144</v>
      </c>
      <c r="B511" s="21" t="s">
        <v>10</v>
      </c>
      <c r="C511" s="135" t="s">
        <v>893</v>
      </c>
      <c r="D511" s="135"/>
      <c r="E511" s="218"/>
      <c r="F511" s="218"/>
      <c r="G511" s="218"/>
    </row>
    <row r="512" spans="1:7">
      <c r="A512" s="21">
        <f t="shared" si="10"/>
        <v>144</v>
      </c>
      <c r="B512" s="21" t="s">
        <v>10</v>
      </c>
      <c r="C512" s="135" t="s">
        <v>893</v>
      </c>
      <c r="D512" s="135"/>
      <c r="E512" s="218"/>
      <c r="F512" s="218"/>
      <c r="G512" s="218"/>
    </row>
    <row r="513" spans="1:7">
      <c r="A513" s="21">
        <f t="shared" si="10"/>
        <v>144</v>
      </c>
      <c r="B513" s="21" t="s">
        <v>10</v>
      </c>
      <c r="C513" s="135" t="s">
        <v>893</v>
      </c>
      <c r="D513" s="135"/>
      <c r="E513" s="218"/>
      <c r="F513" s="218"/>
      <c r="G513" s="218"/>
    </row>
    <row r="514" spans="1:7">
      <c r="A514" s="21">
        <f t="shared" si="10"/>
        <v>144</v>
      </c>
      <c r="B514" s="21" t="s">
        <v>10</v>
      </c>
      <c r="C514" s="135" t="s">
        <v>893</v>
      </c>
      <c r="D514" s="135"/>
      <c r="E514" s="218"/>
      <c r="F514" s="218"/>
      <c r="G514" s="218"/>
    </row>
    <row r="515" spans="1:7">
      <c r="A515" s="21">
        <f t="shared" si="10"/>
        <v>144</v>
      </c>
      <c r="B515" s="21" t="s">
        <v>10</v>
      </c>
      <c r="C515" s="135" t="s">
        <v>893</v>
      </c>
      <c r="D515" s="135"/>
      <c r="E515" s="218"/>
      <c r="F515" s="218"/>
      <c r="G515" s="218"/>
    </row>
    <row r="516" spans="1:7">
      <c r="A516" s="21">
        <f t="shared" si="10"/>
        <v>144</v>
      </c>
      <c r="B516" s="21" t="s">
        <v>10</v>
      </c>
      <c r="C516" s="135" t="s">
        <v>893</v>
      </c>
      <c r="D516" s="135"/>
      <c r="E516" s="218"/>
      <c r="F516" s="218"/>
      <c r="G516" s="218"/>
    </row>
    <row r="517" spans="1:7">
      <c r="A517" s="21">
        <f t="shared" si="10"/>
        <v>144</v>
      </c>
      <c r="B517" s="21" t="s">
        <v>10</v>
      </c>
      <c r="C517" s="135" t="s">
        <v>893</v>
      </c>
      <c r="D517" s="135"/>
      <c r="E517" s="218"/>
      <c r="F517" s="218"/>
      <c r="G517" s="218"/>
    </row>
    <row r="518" spans="1:7">
      <c r="A518" s="21">
        <f t="shared" si="10"/>
        <v>144</v>
      </c>
      <c r="B518" s="21" t="s">
        <v>10</v>
      </c>
      <c r="C518" s="135" t="s">
        <v>893</v>
      </c>
      <c r="D518" s="135"/>
      <c r="E518" s="218"/>
      <c r="F518" s="218"/>
      <c r="G518" s="218"/>
    </row>
    <row r="519" spans="1:7">
      <c r="A519" s="21">
        <f t="shared" si="10"/>
        <v>144</v>
      </c>
      <c r="B519" s="21" t="s">
        <v>10</v>
      </c>
      <c r="C519" s="135" t="s">
        <v>893</v>
      </c>
      <c r="D519" s="135"/>
      <c r="E519" s="218"/>
      <c r="F519" s="218"/>
      <c r="G519" s="218"/>
    </row>
    <row r="520" spans="1:7">
      <c r="A520" s="21">
        <f t="shared" si="10"/>
        <v>144</v>
      </c>
      <c r="B520" s="21" t="s">
        <v>10</v>
      </c>
      <c r="C520" s="135" t="s">
        <v>893</v>
      </c>
      <c r="D520" s="135"/>
      <c r="E520" s="218"/>
      <c r="F520" s="218"/>
      <c r="G520" s="218"/>
    </row>
    <row r="521" spans="1:7">
      <c r="A521" s="21">
        <f t="shared" si="10"/>
        <v>144</v>
      </c>
      <c r="B521" s="21" t="s">
        <v>10</v>
      </c>
      <c r="C521" s="135" t="s">
        <v>893</v>
      </c>
      <c r="D521" s="135"/>
      <c r="E521" s="218"/>
      <c r="F521" s="218"/>
      <c r="G521" s="218"/>
    </row>
    <row r="522" spans="1:7">
      <c r="A522" s="21">
        <f t="shared" si="10"/>
        <v>145</v>
      </c>
      <c r="B522" s="21" t="s">
        <v>10</v>
      </c>
      <c r="C522" s="135" t="s">
        <v>837</v>
      </c>
      <c r="D522" s="135"/>
      <c r="E522" s="218"/>
      <c r="F522" s="218"/>
      <c r="G522" s="218"/>
    </row>
    <row r="523" spans="1:7">
      <c r="A523" s="21">
        <f t="shared" si="10"/>
        <v>146</v>
      </c>
      <c r="B523" s="21" t="s">
        <v>10</v>
      </c>
      <c r="C523" s="135" t="s">
        <v>841</v>
      </c>
      <c r="D523" s="135"/>
      <c r="E523" s="218"/>
      <c r="F523" s="218"/>
      <c r="G523" s="218"/>
    </row>
    <row r="524" spans="1:7">
      <c r="A524" s="21">
        <f t="shared" si="10"/>
        <v>146</v>
      </c>
      <c r="B524" s="21" t="s">
        <v>10</v>
      </c>
      <c r="C524" s="135" t="s">
        <v>841</v>
      </c>
      <c r="D524" s="135"/>
      <c r="E524" s="218"/>
      <c r="F524" s="218"/>
      <c r="G524" s="218"/>
    </row>
    <row r="525" spans="1:7">
      <c r="A525" s="21">
        <f t="shared" si="10"/>
        <v>147</v>
      </c>
      <c r="B525" s="21" t="s">
        <v>10</v>
      </c>
      <c r="C525" s="135" t="s">
        <v>838</v>
      </c>
      <c r="D525" s="135"/>
      <c r="E525" s="218"/>
      <c r="F525" s="218"/>
      <c r="G525" s="218"/>
    </row>
    <row r="526" spans="1:7">
      <c r="A526" s="21">
        <f t="shared" si="10"/>
        <v>148</v>
      </c>
      <c r="B526" s="21" t="s">
        <v>10</v>
      </c>
      <c r="C526" s="135" t="s">
        <v>840</v>
      </c>
      <c r="D526" s="135"/>
      <c r="E526" s="218"/>
      <c r="F526" s="218"/>
      <c r="G526" s="218"/>
    </row>
    <row r="527" spans="1:7">
      <c r="A527" s="21">
        <f t="shared" si="10"/>
        <v>148</v>
      </c>
      <c r="B527" s="21" t="s">
        <v>10</v>
      </c>
      <c r="C527" s="135" t="s">
        <v>840</v>
      </c>
      <c r="D527" s="135"/>
      <c r="E527" s="218"/>
      <c r="F527" s="218"/>
      <c r="G527" s="218"/>
    </row>
    <row r="528" spans="1:7">
      <c r="A528" s="21">
        <f t="shared" si="10"/>
        <v>148</v>
      </c>
      <c r="B528" s="21" t="s">
        <v>10</v>
      </c>
      <c r="C528" s="135" t="s">
        <v>840</v>
      </c>
      <c r="D528" s="135"/>
      <c r="E528" s="218"/>
      <c r="F528" s="218"/>
      <c r="G528" s="218"/>
    </row>
    <row r="529" spans="1:7">
      <c r="A529" s="21">
        <f t="shared" si="10"/>
        <v>148</v>
      </c>
      <c r="B529" s="21" t="s">
        <v>10</v>
      </c>
      <c r="C529" s="135" t="s">
        <v>840</v>
      </c>
      <c r="D529" s="135"/>
      <c r="E529" s="218"/>
      <c r="F529" s="218"/>
      <c r="G529" s="218"/>
    </row>
    <row r="530" spans="1:7">
      <c r="A530" s="21">
        <f t="shared" si="10"/>
        <v>150</v>
      </c>
      <c r="B530" s="21" t="s">
        <v>10</v>
      </c>
      <c r="C530" s="135" t="s">
        <v>1366</v>
      </c>
      <c r="D530" s="135"/>
      <c r="E530" s="218"/>
      <c r="F530" s="218"/>
      <c r="G530" s="218"/>
    </row>
    <row r="531" spans="1:7">
      <c r="A531" s="21">
        <f t="shared" si="10"/>
        <v>151</v>
      </c>
      <c r="B531" s="21" t="s">
        <v>10</v>
      </c>
      <c r="C531" s="135" t="s">
        <v>1326</v>
      </c>
      <c r="D531" s="135"/>
      <c r="E531" s="218"/>
      <c r="F531" s="218"/>
      <c r="G531" s="218"/>
    </row>
    <row r="532" spans="1:7">
      <c r="A532" s="21">
        <f t="shared" si="10"/>
        <v>151</v>
      </c>
      <c r="B532" s="21" t="s">
        <v>10</v>
      </c>
      <c r="C532" s="135" t="s">
        <v>1326</v>
      </c>
      <c r="D532" s="135"/>
      <c r="E532" s="218"/>
      <c r="F532" s="218"/>
      <c r="G532" s="218"/>
    </row>
    <row r="533" spans="1:7">
      <c r="A533" s="21">
        <f t="shared" si="10"/>
        <v>152</v>
      </c>
      <c r="B533" s="21" t="s">
        <v>10</v>
      </c>
      <c r="C533" s="135" t="s">
        <v>1528</v>
      </c>
      <c r="D533" s="135"/>
      <c r="E533" s="218"/>
      <c r="F533" s="218"/>
      <c r="G533" s="218"/>
    </row>
    <row r="534" spans="1:7">
      <c r="A534" s="21">
        <f t="shared" si="10"/>
        <v>153</v>
      </c>
      <c r="B534" s="21" t="s">
        <v>10</v>
      </c>
      <c r="C534" s="135" t="s">
        <v>312</v>
      </c>
      <c r="D534" s="135"/>
      <c r="E534" s="218"/>
      <c r="F534" s="218"/>
      <c r="G534" s="218"/>
    </row>
    <row r="535" spans="1:7">
      <c r="A535" s="21">
        <f t="shared" si="10"/>
        <v>153</v>
      </c>
      <c r="B535" s="21" t="s">
        <v>10</v>
      </c>
      <c r="C535" s="135" t="s">
        <v>312</v>
      </c>
      <c r="D535" s="135"/>
      <c r="E535" s="218"/>
      <c r="F535" s="218"/>
      <c r="G535" s="218"/>
    </row>
    <row r="536" spans="1:7">
      <c r="A536" s="21">
        <f t="shared" si="10"/>
        <v>154</v>
      </c>
      <c r="B536" s="21" t="s">
        <v>10</v>
      </c>
      <c r="C536" s="135" t="s">
        <v>955</v>
      </c>
      <c r="D536" s="135"/>
      <c r="E536" s="218"/>
      <c r="F536" s="218"/>
      <c r="G536" s="218"/>
    </row>
    <row r="537" spans="1:7">
      <c r="A537" s="21">
        <f t="shared" si="10"/>
        <v>155</v>
      </c>
      <c r="B537" s="21" t="s">
        <v>10</v>
      </c>
      <c r="C537" s="135" t="s">
        <v>397</v>
      </c>
      <c r="D537" s="135"/>
      <c r="E537" s="218"/>
      <c r="F537" s="218"/>
      <c r="G537" s="218"/>
    </row>
    <row r="538" spans="1:7">
      <c r="A538" s="21">
        <f t="shared" si="10"/>
        <v>157</v>
      </c>
      <c r="B538" s="21" t="s">
        <v>10</v>
      </c>
      <c r="C538" s="135" t="s">
        <v>354</v>
      </c>
      <c r="D538" s="135"/>
      <c r="E538" s="218"/>
      <c r="F538" s="218"/>
      <c r="G538" s="218"/>
    </row>
    <row r="539" spans="1:7">
      <c r="A539" s="21">
        <f t="shared" si="10"/>
        <v>158</v>
      </c>
      <c r="B539" s="21" t="s">
        <v>10</v>
      </c>
      <c r="C539" s="135" t="s">
        <v>843</v>
      </c>
      <c r="D539" s="135"/>
      <c r="E539" s="218"/>
      <c r="F539" s="218"/>
      <c r="G539" s="218"/>
    </row>
    <row r="540" spans="1:7">
      <c r="A540" s="21">
        <f t="shared" si="10"/>
        <v>159</v>
      </c>
      <c r="B540" s="21" t="s">
        <v>10</v>
      </c>
      <c r="C540" s="135" t="s">
        <v>1076</v>
      </c>
      <c r="D540" s="135"/>
      <c r="E540" s="218"/>
      <c r="F540" s="218"/>
      <c r="G540" s="218"/>
    </row>
    <row r="541" spans="1:7">
      <c r="A541" s="21">
        <f t="shared" si="10"/>
        <v>160</v>
      </c>
      <c r="B541" s="21" t="s">
        <v>10</v>
      </c>
      <c r="C541" s="135" t="s">
        <v>289</v>
      </c>
      <c r="D541" s="135"/>
      <c r="E541" s="218"/>
      <c r="F541" s="218"/>
      <c r="G541" s="218"/>
    </row>
    <row r="542" spans="1:7">
      <c r="A542" s="21">
        <f t="shared" si="10"/>
        <v>161</v>
      </c>
      <c r="B542" s="21" t="s">
        <v>10</v>
      </c>
      <c r="C542" s="135" t="s">
        <v>290</v>
      </c>
      <c r="D542" s="135"/>
      <c r="E542" s="218"/>
      <c r="F542" s="218"/>
      <c r="G542" s="218"/>
    </row>
    <row r="543" spans="1:7">
      <c r="A543" s="21">
        <f t="shared" si="10"/>
        <v>162</v>
      </c>
      <c r="B543" s="21" t="s">
        <v>10</v>
      </c>
      <c r="C543" s="135" t="s">
        <v>916</v>
      </c>
      <c r="D543" s="135"/>
      <c r="E543" s="218"/>
      <c r="F543" s="218"/>
      <c r="G543" s="218"/>
    </row>
    <row r="544" spans="1:7">
      <c r="A544" s="21">
        <f t="shared" si="10"/>
        <v>163</v>
      </c>
      <c r="B544" s="21" t="s">
        <v>10</v>
      </c>
      <c r="C544" s="135" t="s">
        <v>913</v>
      </c>
      <c r="D544" s="135"/>
      <c r="E544" s="218"/>
      <c r="F544" s="218"/>
      <c r="G544" s="218"/>
    </row>
    <row r="545" spans="1:7">
      <c r="A545" s="21">
        <f t="shared" ref="A545:A608" si="11">IF($C545="","blank",MATCH($C545,$I$5:$I$202,0))</f>
        <v>163</v>
      </c>
      <c r="B545" s="21" t="s">
        <v>10</v>
      </c>
      <c r="C545" s="135" t="s">
        <v>913</v>
      </c>
      <c r="D545" s="135"/>
      <c r="E545" s="218"/>
      <c r="F545" s="218"/>
      <c r="G545" s="218"/>
    </row>
    <row r="546" spans="1:7">
      <c r="A546" s="21">
        <f t="shared" si="11"/>
        <v>163</v>
      </c>
      <c r="B546" s="21" t="s">
        <v>10</v>
      </c>
      <c r="C546" s="135" t="s">
        <v>913</v>
      </c>
      <c r="D546" s="135"/>
      <c r="E546" s="218"/>
      <c r="F546" s="218"/>
      <c r="G546" s="218"/>
    </row>
    <row r="547" spans="1:7">
      <c r="A547" s="21">
        <f t="shared" si="11"/>
        <v>163</v>
      </c>
      <c r="B547" s="21" t="s">
        <v>10</v>
      </c>
      <c r="C547" s="135" t="s">
        <v>913</v>
      </c>
      <c r="D547" s="135"/>
      <c r="E547" s="218"/>
      <c r="F547" s="218"/>
      <c r="G547" s="218"/>
    </row>
    <row r="548" spans="1:7">
      <c r="A548" s="21">
        <f t="shared" si="11"/>
        <v>163</v>
      </c>
      <c r="B548" s="21" t="s">
        <v>10</v>
      </c>
      <c r="C548" s="135" t="s">
        <v>913</v>
      </c>
      <c r="D548" s="135"/>
      <c r="E548" s="218"/>
      <c r="F548" s="218"/>
      <c r="G548" s="218"/>
    </row>
    <row r="549" spans="1:7">
      <c r="A549" s="21">
        <f t="shared" si="11"/>
        <v>163</v>
      </c>
      <c r="B549" s="21" t="s">
        <v>10</v>
      </c>
      <c r="C549" s="135" t="s">
        <v>913</v>
      </c>
      <c r="D549" s="135"/>
      <c r="E549" s="218"/>
      <c r="F549" s="218"/>
      <c r="G549" s="218"/>
    </row>
    <row r="550" spans="1:7">
      <c r="A550" s="21">
        <f t="shared" si="11"/>
        <v>163</v>
      </c>
      <c r="B550" s="21" t="s">
        <v>10</v>
      </c>
      <c r="C550" s="135" t="s">
        <v>913</v>
      </c>
      <c r="D550" s="135"/>
      <c r="E550" s="218"/>
      <c r="F550" s="218"/>
      <c r="G550" s="218"/>
    </row>
    <row r="551" spans="1:7">
      <c r="A551" s="21">
        <f t="shared" si="11"/>
        <v>163</v>
      </c>
      <c r="B551" s="21" t="s">
        <v>10</v>
      </c>
      <c r="C551" s="135" t="s">
        <v>913</v>
      </c>
      <c r="D551" s="135"/>
      <c r="E551" s="218"/>
      <c r="F551" s="218"/>
      <c r="G551" s="218"/>
    </row>
    <row r="552" spans="1:7">
      <c r="A552" s="21">
        <f t="shared" si="11"/>
        <v>163</v>
      </c>
      <c r="B552" s="21" t="s">
        <v>10</v>
      </c>
      <c r="C552" s="135" t="s">
        <v>913</v>
      </c>
      <c r="D552" s="135"/>
      <c r="E552" s="218"/>
      <c r="F552" s="218"/>
      <c r="G552" s="218"/>
    </row>
    <row r="553" spans="1:7">
      <c r="A553" s="21">
        <f t="shared" si="11"/>
        <v>163</v>
      </c>
      <c r="B553" s="21" t="s">
        <v>10</v>
      </c>
      <c r="C553" s="135" t="s">
        <v>913</v>
      </c>
      <c r="D553" s="135"/>
      <c r="E553" s="218"/>
      <c r="F553" s="218"/>
      <c r="G553" s="218"/>
    </row>
    <row r="554" spans="1:7">
      <c r="A554" s="21">
        <f t="shared" si="11"/>
        <v>163</v>
      </c>
      <c r="B554" s="21" t="s">
        <v>10</v>
      </c>
      <c r="C554" s="135" t="s">
        <v>913</v>
      </c>
      <c r="D554" s="135"/>
      <c r="E554" s="218"/>
      <c r="F554" s="218"/>
      <c r="G554" s="218"/>
    </row>
    <row r="555" spans="1:7">
      <c r="A555" s="21">
        <f t="shared" si="11"/>
        <v>163</v>
      </c>
      <c r="B555" s="21" t="s">
        <v>10</v>
      </c>
      <c r="C555" s="135" t="s">
        <v>913</v>
      </c>
      <c r="D555" s="135"/>
      <c r="E555" s="218"/>
      <c r="F555" s="218"/>
      <c r="G555" s="218"/>
    </row>
    <row r="556" spans="1:7">
      <c r="A556" s="21">
        <f t="shared" si="11"/>
        <v>163</v>
      </c>
      <c r="B556" s="21" t="s">
        <v>10</v>
      </c>
      <c r="C556" s="135" t="s">
        <v>913</v>
      </c>
      <c r="D556" s="135"/>
      <c r="E556" s="218"/>
      <c r="F556" s="218"/>
      <c r="G556" s="218"/>
    </row>
    <row r="557" spans="1:7">
      <c r="A557" s="21">
        <f t="shared" si="11"/>
        <v>163</v>
      </c>
      <c r="B557" s="21" t="s">
        <v>10</v>
      </c>
      <c r="C557" s="135" t="s">
        <v>913</v>
      </c>
      <c r="D557" s="135"/>
      <c r="E557" s="218"/>
      <c r="F557" s="218"/>
      <c r="G557" s="218"/>
    </row>
    <row r="558" spans="1:7">
      <c r="A558" s="21">
        <f t="shared" si="11"/>
        <v>163</v>
      </c>
      <c r="B558" s="21" t="s">
        <v>10</v>
      </c>
      <c r="C558" s="135" t="s">
        <v>913</v>
      </c>
      <c r="D558" s="135"/>
      <c r="E558" s="218"/>
      <c r="F558" s="218"/>
      <c r="G558" s="218"/>
    </row>
    <row r="559" spans="1:7">
      <c r="A559" s="21">
        <f t="shared" si="11"/>
        <v>163</v>
      </c>
      <c r="B559" s="21" t="s">
        <v>10</v>
      </c>
      <c r="C559" s="135" t="s">
        <v>913</v>
      </c>
      <c r="D559" s="135"/>
      <c r="E559" s="218"/>
      <c r="F559" s="218"/>
      <c r="G559" s="218"/>
    </row>
    <row r="560" spans="1:7">
      <c r="A560" s="21">
        <f t="shared" si="11"/>
        <v>163</v>
      </c>
      <c r="B560" s="21" t="s">
        <v>10</v>
      </c>
      <c r="C560" s="135" t="s">
        <v>913</v>
      </c>
      <c r="D560" s="135"/>
      <c r="E560" s="218"/>
      <c r="F560" s="218"/>
      <c r="G560" s="218"/>
    </row>
    <row r="561" spans="1:7">
      <c r="A561" s="21">
        <f t="shared" si="11"/>
        <v>163</v>
      </c>
      <c r="B561" s="21" t="s">
        <v>10</v>
      </c>
      <c r="C561" s="135" t="s">
        <v>913</v>
      </c>
      <c r="D561" s="135"/>
      <c r="E561" s="218"/>
      <c r="F561" s="218"/>
      <c r="G561" s="218"/>
    </row>
    <row r="562" spans="1:7">
      <c r="A562" s="21">
        <f t="shared" si="11"/>
        <v>163</v>
      </c>
      <c r="B562" s="21" t="s">
        <v>10</v>
      </c>
      <c r="C562" s="135" t="s">
        <v>913</v>
      </c>
      <c r="D562" s="135"/>
      <c r="E562" s="218"/>
      <c r="F562" s="218"/>
      <c r="G562" s="218"/>
    </row>
    <row r="563" spans="1:7">
      <c r="A563" s="21">
        <f t="shared" si="11"/>
        <v>163</v>
      </c>
      <c r="B563" s="21" t="s">
        <v>10</v>
      </c>
      <c r="C563" s="135" t="s">
        <v>913</v>
      </c>
      <c r="D563" s="135"/>
      <c r="E563" s="218"/>
      <c r="F563" s="218"/>
      <c r="G563" s="218"/>
    </row>
    <row r="564" spans="1:7">
      <c r="A564" s="21">
        <f t="shared" si="11"/>
        <v>163</v>
      </c>
      <c r="B564" s="21" t="s">
        <v>10</v>
      </c>
      <c r="C564" s="135" t="s">
        <v>913</v>
      </c>
      <c r="D564" s="135"/>
      <c r="E564" s="218"/>
      <c r="F564" s="218"/>
      <c r="G564" s="218"/>
    </row>
    <row r="565" spans="1:7">
      <c r="A565" s="21">
        <f t="shared" si="11"/>
        <v>163</v>
      </c>
      <c r="B565" s="21" t="s">
        <v>10</v>
      </c>
      <c r="C565" s="135" t="s">
        <v>913</v>
      </c>
      <c r="D565" s="135"/>
      <c r="E565" s="218"/>
      <c r="F565" s="218"/>
      <c r="G565" s="218"/>
    </row>
    <row r="566" spans="1:7">
      <c r="A566" s="21">
        <f t="shared" si="11"/>
        <v>163</v>
      </c>
      <c r="B566" s="21" t="s">
        <v>10</v>
      </c>
      <c r="C566" s="135" t="s">
        <v>913</v>
      </c>
      <c r="D566" s="135"/>
      <c r="E566" s="218"/>
      <c r="F566" s="218"/>
      <c r="G566" s="218"/>
    </row>
    <row r="567" spans="1:7">
      <c r="A567" s="21">
        <f t="shared" si="11"/>
        <v>163</v>
      </c>
      <c r="B567" s="21" t="s">
        <v>10</v>
      </c>
      <c r="C567" s="135" t="s">
        <v>913</v>
      </c>
      <c r="D567" s="135"/>
      <c r="E567" s="218"/>
      <c r="F567" s="218"/>
      <c r="G567" s="218"/>
    </row>
    <row r="568" spans="1:7">
      <c r="A568" s="21">
        <f t="shared" si="11"/>
        <v>163</v>
      </c>
      <c r="B568" s="21" t="s">
        <v>10</v>
      </c>
      <c r="C568" s="135" t="s">
        <v>913</v>
      </c>
      <c r="D568" s="135"/>
      <c r="E568" s="218"/>
      <c r="F568" s="218"/>
      <c r="G568" s="218"/>
    </row>
    <row r="569" spans="1:7">
      <c r="A569" s="21">
        <f t="shared" si="11"/>
        <v>163</v>
      </c>
      <c r="B569" s="21" t="s">
        <v>10</v>
      </c>
      <c r="C569" s="135" t="s">
        <v>913</v>
      </c>
      <c r="D569" s="135"/>
      <c r="E569" s="218"/>
      <c r="F569" s="218"/>
      <c r="G569" s="218"/>
    </row>
    <row r="570" spans="1:7">
      <c r="A570" s="21">
        <f t="shared" si="11"/>
        <v>163</v>
      </c>
      <c r="B570" s="21" t="s">
        <v>10</v>
      </c>
      <c r="C570" s="135" t="s">
        <v>913</v>
      </c>
      <c r="D570" s="135"/>
      <c r="E570" s="218"/>
      <c r="F570" s="218"/>
      <c r="G570" s="218"/>
    </row>
    <row r="571" spans="1:7">
      <c r="A571" s="21">
        <f t="shared" si="11"/>
        <v>163</v>
      </c>
      <c r="B571" s="21" t="s">
        <v>10</v>
      </c>
      <c r="C571" s="135" t="s">
        <v>913</v>
      </c>
      <c r="D571" s="135"/>
      <c r="E571" s="218"/>
      <c r="F571" s="218"/>
      <c r="G571" s="218"/>
    </row>
    <row r="572" spans="1:7">
      <c r="A572" s="21">
        <f t="shared" si="11"/>
        <v>163</v>
      </c>
      <c r="B572" s="21" t="s">
        <v>10</v>
      </c>
      <c r="C572" s="135" t="s">
        <v>913</v>
      </c>
      <c r="D572" s="135"/>
      <c r="E572" s="218"/>
      <c r="F572" s="218"/>
      <c r="G572" s="218"/>
    </row>
    <row r="573" spans="1:7">
      <c r="A573" s="21">
        <f t="shared" si="11"/>
        <v>163</v>
      </c>
      <c r="B573" s="21" t="s">
        <v>10</v>
      </c>
      <c r="C573" s="135" t="s">
        <v>913</v>
      </c>
      <c r="D573" s="135"/>
      <c r="E573" s="218"/>
      <c r="F573" s="218"/>
      <c r="G573" s="218"/>
    </row>
    <row r="574" spans="1:7">
      <c r="A574" s="21">
        <f t="shared" si="11"/>
        <v>163</v>
      </c>
      <c r="B574" s="21" t="s">
        <v>10</v>
      </c>
      <c r="C574" s="135" t="s">
        <v>913</v>
      </c>
      <c r="D574" s="135"/>
      <c r="E574" s="218"/>
      <c r="F574" s="218"/>
      <c r="G574" s="218"/>
    </row>
    <row r="575" spans="1:7">
      <c r="A575" s="21">
        <f t="shared" si="11"/>
        <v>163</v>
      </c>
      <c r="B575" s="21" t="s">
        <v>10</v>
      </c>
      <c r="C575" s="135" t="s">
        <v>913</v>
      </c>
      <c r="D575" s="135"/>
      <c r="E575" s="218"/>
      <c r="F575" s="218"/>
      <c r="G575" s="218"/>
    </row>
    <row r="576" spans="1:7">
      <c r="A576" s="21">
        <f t="shared" si="11"/>
        <v>163</v>
      </c>
      <c r="B576" s="21" t="s">
        <v>10</v>
      </c>
      <c r="C576" s="135" t="s">
        <v>913</v>
      </c>
      <c r="D576" s="135"/>
      <c r="E576" s="218"/>
      <c r="F576" s="218"/>
      <c r="G576" s="218"/>
    </row>
    <row r="577" spans="1:7">
      <c r="A577" s="21">
        <f t="shared" si="11"/>
        <v>163</v>
      </c>
      <c r="B577" s="21" t="s">
        <v>10</v>
      </c>
      <c r="C577" s="135" t="s">
        <v>913</v>
      </c>
      <c r="D577" s="135"/>
      <c r="E577" s="218"/>
      <c r="F577" s="218"/>
      <c r="G577" s="218"/>
    </row>
    <row r="578" spans="1:7">
      <c r="A578" s="21">
        <f t="shared" si="11"/>
        <v>163</v>
      </c>
      <c r="B578" s="21" t="s">
        <v>10</v>
      </c>
      <c r="C578" s="135" t="s">
        <v>913</v>
      </c>
      <c r="D578" s="135"/>
      <c r="E578" s="218"/>
      <c r="F578" s="218"/>
      <c r="G578" s="218"/>
    </row>
    <row r="579" spans="1:7">
      <c r="A579" s="21">
        <f t="shared" si="11"/>
        <v>163</v>
      </c>
      <c r="B579" s="21" t="s">
        <v>10</v>
      </c>
      <c r="C579" s="135" t="s">
        <v>913</v>
      </c>
      <c r="D579" s="135"/>
      <c r="E579" s="218"/>
      <c r="F579" s="218"/>
      <c r="G579" s="218"/>
    </row>
    <row r="580" spans="1:7">
      <c r="A580" s="21">
        <f t="shared" si="11"/>
        <v>163</v>
      </c>
      <c r="B580" s="21" t="s">
        <v>10</v>
      </c>
      <c r="C580" s="135" t="s">
        <v>913</v>
      </c>
      <c r="D580" s="135"/>
      <c r="E580" s="218"/>
      <c r="F580" s="218"/>
      <c r="G580" s="218"/>
    </row>
    <row r="581" spans="1:7">
      <c r="A581" s="21">
        <f t="shared" si="11"/>
        <v>163</v>
      </c>
      <c r="B581" s="21" t="s">
        <v>10</v>
      </c>
      <c r="C581" s="135" t="s">
        <v>913</v>
      </c>
      <c r="D581" s="135"/>
      <c r="E581" s="218"/>
      <c r="F581" s="218"/>
      <c r="G581" s="218"/>
    </row>
    <row r="582" spans="1:7">
      <c r="A582" s="21">
        <f t="shared" si="11"/>
        <v>163</v>
      </c>
      <c r="B582" s="21" t="s">
        <v>10</v>
      </c>
      <c r="C582" s="135" t="s">
        <v>913</v>
      </c>
      <c r="D582" s="135"/>
      <c r="E582" s="218"/>
      <c r="F582" s="218"/>
      <c r="G582" s="218"/>
    </row>
    <row r="583" spans="1:7">
      <c r="A583" s="21">
        <f t="shared" si="11"/>
        <v>163</v>
      </c>
      <c r="B583" s="21" t="s">
        <v>10</v>
      </c>
      <c r="C583" s="135" t="s">
        <v>913</v>
      </c>
      <c r="D583" s="135"/>
      <c r="E583" s="218"/>
      <c r="F583" s="218"/>
      <c r="G583" s="218"/>
    </row>
    <row r="584" spans="1:7">
      <c r="A584" s="21">
        <f t="shared" si="11"/>
        <v>163</v>
      </c>
      <c r="B584" s="21" t="s">
        <v>10</v>
      </c>
      <c r="C584" s="135" t="s">
        <v>913</v>
      </c>
      <c r="D584" s="135"/>
      <c r="E584" s="218"/>
      <c r="F584" s="218"/>
      <c r="G584" s="218"/>
    </row>
    <row r="585" spans="1:7">
      <c r="A585" s="21">
        <f t="shared" si="11"/>
        <v>163</v>
      </c>
      <c r="B585" s="21" t="s">
        <v>10</v>
      </c>
      <c r="C585" s="135" t="s">
        <v>913</v>
      </c>
      <c r="D585" s="135"/>
      <c r="E585" s="218"/>
      <c r="F585" s="218"/>
      <c r="G585" s="218"/>
    </row>
    <row r="586" spans="1:7">
      <c r="A586" s="21">
        <f t="shared" si="11"/>
        <v>163</v>
      </c>
      <c r="B586" s="21" t="s">
        <v>10</v>
      </c>
      <c r="C586" s="135" t="s">
        <v>913</v>
      </c>
      <c r="D586" s="135"/>
      <c r="E586" s="218"/>
      <c r="F586" s="218"/>
      <c r="G586" s="218"/>
    </row>
    <row r="587" spans="1:7">
      <c r="A587" s="21">
        <f t="shared" si="11"/>
        <v>163</v>
      </c>
      <c r="B587" s="21" t="s">
        <v>10</v>
      </c>
      <c r="C587" s="135" t="s">
        <v>913</v>
      </c>
      <c r="D587" s="135"/>
      <c r="E587" s="218"/>
      <c r="F587" s="218"/>
      <c r="G587" s="218"/>
    </row>
    <row r="588" spans="1:7">
      <c r="A588" s="21">
        <f t="shared" si="11"/>
        <v>163</v>
      </c>
      <c r="B588" s="21" t="s">
        <v>10</v>
      </c>
      <c r="C588" s="135" t="s">
        <v>913</v>
      </c>
      <c r="D588" s="135"/>
      <c r="E588" s="218"/>
      <c r="F588" s="218"/>
      <c r="G588" s="218"/>
    </row>
    <row r="589" spans="1:7">
      <c r="A589" s="21">
        <f t="shared" si="11"/>
        <v>163</v>
      </c>
      <c r="B589" s="21" t="s">
        <v>10</v>
      </c>
      <c r="C589" s="135" t="s">
        <v>913</v>
      </c>
      <c r="D589" s="135"/>
      <c r="E589" s="218"/>
      <c r="F589" s="218"/>
      <c r="G589" s="218"/>
    </row>
    <row r="590" spans="1:7">
      <c r="A590" s="21">
        <f t="shared" si="11"/>
        <v>163</v>
      </c>
      <c r="B590" s="21" t="s">
        <v>10</v>
      </c>
      <c r="C590" s="135" t="s">
        <v>913</v>
      </c>
      <c r="D590" s="135"/>
      <c r="E590" s="218"/>
      <c r="F590" s="218"/>
      <c r="G590" s="218"/>
    </row>
    <row r="591" spans="1:7">
      <c r="A591" s="21">
        <f t="shared" si="11"/>
        <v>163</v>
      </c>
      <c r="B591" s="21" t="s">
        <v>10</v>
      </c>
      <c r="C591" s="135" t="s">
        <v>913</v>
      </c>
      <c r="D591" s="135"/>
      <c r="E591" s="218"/>
      <c r="F591" s="218"/>
      <c r="G591" s="218"/>
    </row>
    <row r="592" spans="1:7">
      <c r="A592" s="21">
        <f t="shared" si="11"/>
        <v>163</v>
      </c>
      <c r="B592" s="21" t="s">
        <v>10</v>
      </c>
      <c r="C592" s="135" t="s">
        <v>913</v>
      </c>
      <c r="D592" s="135"/>
      <c r="E592" s="218"/>
      <c r="F592" s="218"/>
      <c r="G592" s="218"/>
    </row>
    <row r="593" spans="1:7">
      <c r="A593" s="21">
        <f t="shared" si="11"/>
        <v>163</v>
      </c>
      <c r="B593" s="21" t="s">
        <v>10</v>
      </c>
      <c r="C593" s="135" t="s">
        <v>913</v>
      </c>
      <c r="D593" s="135"/>
      <c r="E593" s="218"/>
      <c r="F593" s="218"/>
      <c r="G593" s="218"/>
    </row>
    <row r="594" spans="1:7">
      <c r="A594" s="21">
        <f t="shared" si="11"/>
        <v>163</v>
      </c>
      <c r="B594" s="21" t="s">
        <v>10</v>
      </c>
      <c r="C594" s="135" t="s">
        <v>913</v>
      </c>
      <c r="D594" s="135"/>
      <c r="E594" s="218"/>
      <c r="F594" s="218"/>
      <c r="G594" s="218"/>
    </row>
    <row r="595" spans="1:7">
      <c r="A595" s="21">
        <f t="shared" si="11"/>
        <v>163</v>
      </c>
      <c r="B595" s="21" t="s">
        <v>10</v>
      </c>
      <c r="C595" s="135" t="s">
        <v>913</v>
      </c>
      <c r="D595" s="135"/>
      <c r="E595" s="218"/>
      <c r="F595" s="218"/>
      <c r="G595" s="218"/>
    </row>
    <row r="596" spans="1:7">
      <c r="A596" s="21">
        <f t="shared" si="11"/>
        <v>163</v>
      </c>
      <c r="B596" s="21" t="s">
        <v>10</v>
      </c>
      <c r="C596" s="135" t="s">
        <v>913</v>
      </c>
      <c r="D596" s="135"/>
      <c r="E596" s="218"/>
      <c r="F596" s="218"/>
      <c r="G596" s="218"/>
    </row>
    <row r="597" spans="1:7">
      <c r="A597" s="21">
        <f t="shared" si="11"/>
        <v>163</v>
      </c>
      <c r="B597" s="21" t="s">
        <v>10</v>
      </c>
      <c r="C597" s="135" t="s">
        <v>913</v>
      </c>
      <c r="D597" s="135"/>
      <c r="E597" s="218"/>
      <c r="F597" s="218"/>
      <c r="G597" s="218"/>
    </row>
    <row r="598" spans="1:7">
      <c r="A598" s="21">
        <f t="shared" si="11"/>
        <v>163</v>
      </c>
      <c r="B598" s="21" t="s">
        <v>10</v>
      </c>
      <c r="C598" s="135" t="s">
        <v>913</v>
      </c>
      <c r="D598" s="135"/>
      <c r="E598" s="218"/>
      <c r="F598" s="218"/>
      <c r="G598" s="218"/>
    </row>
    <row r="599" spans="1:7">
      <c r="A599" s="21">
        <f t="shared" si="11"/>
        <v>163</v>
      </c>
      <c r="B599" s="21" t="s">
        <v>10</v>
      </c>
      <c r="C599" s="135" t="s">
        <v>913</v>
      </c>
      <c r="D599" s="135"/>
      <c r="E599" s="218"/>
      <c r="F599" s="218"/>
      <c r="G599" s="218"/>
    </row>
    <row r="600" spans="1:7">
      <c r="A600" s="21">
        <f t="shared" si="11"/>
        <v>163</v>
      </c>
      <c r="B600" s="21" t="s">
        <v>10</v>
      </c>
      <c r="C600" s="135" t="s">
        <v>913</v>
      </c>
      <c r="D600" s="135"/>
      <c r="E600" s="218"/>
      <c r="F600" s="218"/>
      <c r="G600" s="218"/>
    </row>
    <row r="601" spans="1:7">
      <c r="A601" s="21">
        <f t="shared" si="11"/>
        <v>163</v>
      </c>
      <c r="B601" s="21" t="s">
        <v>10</v>
      </c>
      <c r="C601" s="135" t="s">
        <v>913</v>
      </c>
      <c r="D601" s="135"/>
      <c r="E601" s="218"/>
      <c r="F601" s="218"/>
      <c r="G601" s="218"/>
    </row>
    <row r="602" spans="1:7">
      <c r="A602" s="21">
        <f t="shared" si="11"/>
        <v>163</v>
      </c>
      <c r="B602" s="21" t="s">
        <v>10</v>
      </c>
      <c r="C602" s="135" t="s">
        <v>913</v>
      </c>
      <c r="D602" s="135"/>
      <c r="E602" s="218"/>
      <c r="F602" s="218"/>
      <c r="G602" s="218"/>
    </row>
    <row r="603" spans="1:7">
      <c r="A603" s="21">
        <f t="shared" si="11"/>
        <v>163</v>
      </c>
      <c r="B603" s="21" t="s">
        <v>10</v>
      </c>
      <c r="C603" s="135" t="s">
        <v>913</v>
      </c>
      <c r="D603" s="135"/>
      <c r="E603" s="218"/>
      <c r="F603" s="218"/>
      <c r="G603" s="218"/>
    </row>
    <row r="604" spans="1:7">
      <c r="A604" s="21">
        <f t="shared" si="11"/>
        <v>163</v>
      </c>
      <c r="B604" s="21" t="s">
        <v>10</v>
      </c>
      <c r="C604" s="135" t="s">
        <v>913</v>
      </c>
      <c r="D604" s="135"/>
      <c r="E604" s="218"/>
      <c r="F604" s="218"/>
      <c r="G604" s="218"/>
    </row>
    <row r="605" spans="1:7">
      <c r="A605" s="21">
        <f t="shared" si="11"/>
        <v>163</v>
      </c>
      <c r="B605" s="21" t="s">
        <v>10</v>
      </c>
      <c r="C605" s="135" t="s">
        <v>913</v>
      </c>
      <c r="D605" s="135"/>
      <c r="E605" s="218"/>
      <c r="F605" s="218"/>
      <c r="G605" s="218"/>
    </row>
    <row r="606" spans="1:7">
      <c r="A606" s="21">
        <f t="shared" si="11"/>
        <v>163</v>
      </c>
      <c r="B606" s="21" t="s">
        <v>10</v>
      </c>
      <c r="C606" s="135" t="s">
        <v>913</v>
      </c>
      <c r="D606" s="135"/>
      <c r="E606" s="218"/>
      <c r="F606" s="218"/>
      <c r="G606" s="218"/>
    </row>
    <row r="607" spans="1:7">
      <c r="A607" s="21">
        <f t="shared" si="11"/>
        <v>163</v>
      </c>
      <c r="B607" s="21" t="s">
        <v>10</v>
      </c>
      <c r="C607" s="135" t="s">
        <v>913</v>
      </c>
      <c r="D607" s="135"/>
      <c r="E607" s="218"/>
      <c r="F607" s="218"/>
      <c r="G607" s="218"/>
    </row>
    <row r="608" spans="1:7">
      <c r="A608" s="21">
        <f t="shared" si="11"/>
        <v>163</v>
      </c>
      <c r="B608" s="21" t="s">
        <v>10</v>
      </c>
      <c r="C608" s="135" t="s">
        <v>913</v>
      </c>
      <c r="D608" s="135"/>
      <c r="E608" s="218"/>
      <c r="F608" s="218"/>
      <c r="G608" s="218"/>
    </row>
    <row r="609" spans="1:7">
      <c r="A609" s="21">
        <f t="shared" ref="A609:A672" si="12">IF($C609="","blank",MATCH($C609,$I$5:$I$202,0))</f>
        <v>163</v>
      </c>
      <c r="B609" s="21" t="s">
        <v>10</v>
      </c>
      <c r="C609" s="135" t="s">
        <v>913</v>
      </c>
      <c r="D609" s="135"/>
      <c r="E609" s="218"/>
      <c r="F609" s="218"/>
      <c r="G609" s="218"/>
    </row>
    <row r="610" spans="1:7">
      <c r="A610" s="21">
        <f t="shared" si="12"/>
        <v>163</v>
      </c>
      <c r="B610" s="21" t="s">
        <v>10</v>
      </c>
      <c r="C610" s="135" t="s">
        <v>913</v>
      </c>
      <c r="D610" s="135"/>
      <c r="E610" s="218"/>
      <c r="F610" s="218"/>
      <c r="G610" s="218"/>
    </row>
    <row r="611" spans="1:7">
      <c r="A611" s="21">
        <f t="shared" si="12"/>
        <v>163</v>
      </c>
      <c r="B611" s="21" t="s">
        <v>10</v>
      </c>
      <c r="C611" s="135" t="s">
        <v>913</v>
      </c>
      <c r="D611" s="135"/>
      <c r="E611" s="218"/>
      <c r="F611" s="218"/>
      <c r="G611" s="218"/>
    </row>
    <row r="612" spans="1:7">
      <c r="A612" s="21">
        <f t="shared" si="12"/>
        <v>163</v>
      </c>
      <c r="B612" s="21" t="s">
        <v>10</v>
      </c>
      <c r="C612" s="135" t="s">
        <v>913</v>
      </c>
      <c r="D612" s="135"/>
      <c r="E612" s="218"/>
      <c r="F612" s="218"/>
      <c r="G612" s="218"/>
    </row>
    <row r="613" spans="1:7">
      <c r="A613" s="21">
        <f t="shared" si="12"/>
        <v>163</v>
      </c>
      <c r="B613" s="21" t="s">
        <v>10</v>
      </c>
      <c r="C613" s="135" t="s">
        <v>913</v>
      </c>
      <c r="D613" s="135"/>
      <c r="E613" s="218"/>
      <c r="F613" s="218"/>
      <c r="G613" s="218"/>
    </row>
    <row r="614" spans="1:7">
      <c r="A614" s="21">
        <f t="shared" si="12"/>
        <v>163</v>
      </c>
      <c r="B614" s="21" t="s">
        <v>10</v>
      </c>
      <c r="C614" s="135" t="s">
        <v>913</v>
      </c>
      <c r="D614" s="135"/>
      <c r="E614" s="218"/>
      <c r="F614" s="218"/>
      <c r="G614" s="218"/>
    </row>
    <row r="615" spans="1:7">
      <c r="A615" s="21">
        <f t="shared" si="12"/>
        <v>163</v>
      </c>
      <c r="B615" s="21" t="s">
        <v>10</v>
      </c>
      <c r="C615" s="135" t="s">
        <v>913</v>
      </c>
      <c r="D615" s="135"/>
      <c r="E615" s="218"/>
      <c r="F615" s="218"/>
      <c r="G615" s="218"/>
    </row>
    <row r="616" spans="1:7">
      <c r="A616" s="21">
        <f t="shared" si="12"/>
        <v>163</v>
      </c>
      <c r="B616" s="21" t="s">
        <v>10</v>
      </c>
      <c r="C616" s="135" t="s">
        <v>913</v>
      </c>
      <c r="D616" s="135"/>
      <c r="E616" s="218"/>
      <c r="F616" s="218"/>
      <c r="G616" s="218"/>
    </row>
    <row r="617" spans="1:7">
      <c r="A617" s="21">
        <f t="shared" si="12"/>
        <v>163</v>
      </c>
      <c r="B617" s="21" t="s">
        <v>10</v>
      </c>
      <c r="C617" s="135" t="s">
        <v>913</v>
      </c>
      <c r="D617" s="135"/>
      <c r="E617" s="218"/>
      <c r="F617" s="218"/>
      <c r="G617" s="218"/>
    </row>
    <row r="618" spans="1:7">
      <c r="A618" s="21">
        <f t="shared" si="12"/>
        <v>163</v>
      </c>
      <c r="B618" s="21" t="s">
        <v>10</v>
      </c>
      <c r="C618" s="135" t="s">
        <v>913</v>
      </c>
      <c r="D618" s="135"/>
      <c r="E618" s="218"/>
      <c r="F618" s="218"/>
      <c r="G618" s="218"/>
    </row>
    <row r="619" spans="1:7">
      <c r="A619" s="21">
        <f t="shared" si="12"/>
        <v>163</v>
      </c>
      <c r="B619" s="21" t="s">
        <v>10</v>
      </c>
      <c r="C619" s="135" t="s">
        <v>913</v>
      </c>
      <c r="D619" s="135"/>
      <c r="E619" s="218"/>
      <c r="F619" s="218"/>
      <c r="G619" s="218"/>
    </row>
    <row r="620" spans="1:7">
      <c r="A620" s="21">
        <f t="shared" si="12"/>
        <v>163</v>
      </c>
      <c r="B620" s="21" t="s">
        <v>10</v>
      </c>
      <c r="C620" s="135" t="s">
        <v>913</v>
      </c>
      <c r="D620" s="135"/>
      <c r="E620" s="218"/>
      <c r="F620" s="218"/>
      <c r="G620" s="218"/>
    </row>
    <row r="621" spans="1:7">
      <c r="A621" s="21">
        <f t="shared" si="12"/>
        <v>163</v>
      </c>
      <c r="B621" s="21" t="s">
        <v>10</v>
      </c>
      <c r="C621" s="135" t="s">
        <v>913</v>
      </c>
      <c r="D621" s="135"/>
      <c r="E621" s="218"/>
      <c r="F621" s="218"/>
      <c r="G621" s="218"/>
    </row>
    <row r="622" spans="1:7">
      <c r="A622" s="21">
        <f t="shared" si="12"/>
        <v>163</v>
      </c>
      <c r="B622" s="21" t="s">
        <v>10</v>
      </c>
      <c r="C622" s="135" t="s">
        <v>913</v>
      </c>
      <c r="D622" s="135"/>
      <c r="E622" s="218"/>
      <c r="F622" s="218"/>
      <c r="G622" s="218"/>
    </row>
    <row r="623" spans="1:7">
      <c r="A623" s="21">
        <f t="shared" si="12"/>
        <v>163</v>
      </c>
      <c r="B623" s="21" t="s">
        <v>10</v>
      </c>
      <c r="C623" s="135" t="s">
        <v>913</v>
      </c>
      <c r="D623" s="135"/>
      <c r="E623" s="218"/>
      <c r="F623" s="218"/>
      <c r="G623" s="218"/>
    </row>
    <row r="624" spans="1:7">
      <c r="A624" s="21">
        <f t="shared" si="12"/>
        <v>163</v>
      </c>
      <c r="B624" s="21" t="s">
        <v>10</v>
      </c>
      <c r="C624" s="135" t="s">
        <v>913</v>
      </c>
      <c r="D624" s="135"/>
      <c r="E624" s="218"/>
      <c r="F624" s="218"/>
      <c r="G624" s="218"/>
    </row>
    <row r="625" spans="1:7">
      <c r="A625" s="21">
        <f t="shared" si="12"/>
        <v>163</v>
      </c>
      <c r="B625" s="21" t="s">
        <v>10</v>
      </c>
      <c r="C625" s="135" t="s">
        <v>913</v>
      </c>
      <c r="D625" s="135"/>
      <c r="E625" s="218"/>
      <c r="F625" s="218"/>
      <c r="G625" s="218"/>
    </row>
    <row r="626" spans="1:7">
      <c r="A626" s="21">
        <f t="shared" si="12"/>
        <v>163</v>
      </c>
      <c r="B626" s="21" t="s">
        <v>10</v>
      </c>
      <c r="C626" s="135" t="s">
        <v>913</v>
      </c>
      <c r="D626" s="135"/>
      <c r="E626" s="218"/>
      <c r="F626" s="218"/>
      <c r="G626" s="218"/>
    </row>
    <row r="627" spans="1:7">
      <c r="A627" s="21">
        <f t="shared" si="12"/>
        <v>163</v>
      </c>
      <c r="B627" s="21" t="s">
        <v>10</v>
      </c>
      <c r="C627" s="135" t="s">
        <v>913</v>
      </c>
      <c r="D627" s="135"/>
      <c r="E627" s="218"/>
      <c r="F627" s="218"/>
      <c r="G627" s="218"/>
    </row>
    <row r="628" spans="1:7">
      <c r="A628" s="21">
        <f t="shared" si="12"/>
        <v>163</v>
      </c>
      <c r="B628" s="21" t="s">
        <v>10</v>
      </c>
      <c r="C628" s="135" t="s">
        <v>913</v>
      </c>
      <c r="D628" s="135"/>
      <c r="E628" s="218"/>
      <c r="F628" s="218"/>
      <c r="G628" s="218"/>
    </row>
    <row r="629" spans="1:7">
      <c r="A629" s="21">
        <f t="shared" si="12"/>
        <v>163</v>
      </c>
      <c r="B629" s="21" t="s">
        <v>10</v>
      </c>
      <c r="C629" s="135" t="s">
        <v>913</v>
      </c>
      <c r="D629" s="135"/>
      <c r="E629" s="218"/>
      <c r="F629" s="218"/>
      <c r="G629" s="218"/>
    </row>
    <row r="630" spans="1:7">
      <c r="A630" s="21">
        <f t="shared" si="12"/>
        <v>163</v>
      </c>
      <c r="B630" s="21" t="s">
        <v>10</v>
      </c>
      <c r="C630" s="135" t="s">
        <v>913</v>
      </c>
      <c r="D630" s="135"/>
      <c r="E630" s="218"/>
      <c r="F630" s="218"/>
      <c r="G630" s="218"/>
    </row>
    <row r="631" spans="1:7">
      <c r="A631" s="21">
        <f t="shared" si="12"/>
        <v>163</v>
      </c>
      <c r="B631" s="21" t="s">
        <v>10</v>
      </c>
      <c r="C631" s="135" t="s">
        <v>913</v>
      </c>
      <c r="D631" s="135"/>
      <c r="E631" s="218"/>
      <c r="F631" s="218"/>
      <c r="G631" s="218"/>
    </row>
    <row r="632" spans="1:7">
      <c r="A632" s="21">
        <f t="shared" si="12"/>
        <v>163</v>
      </c>
      <c r="B632" s="21" t="s">
        <v>10</v>
      </c>
      <c r="C632" s="135" t="s">
        <v>913</v>
      </c>
      <c r="D632" s="135"/>
      <c r="E632" s="218"/>
      <c r="F632" s="218"/>
      <c r="G632" s="218"/>
    </row>
    <row r="633" spans="1:7">
      <c r="A633" s="21">
        <f t="shared" si="12"/>
        <v>163</v>
      </c>
      <c r="B633" s="21" t="s">
        <v>10</v>
      </c>
      <c r="C633" s="135" t="s">
        <v>913</v>
      </c>
      <c r="D633" s="135"/>
      <c r="E633" s="218"/>
      <c r="F633" s="218"/>
      <c r="G633" s="218"/>
    </row>
    <row r="634" spans="1:7">
      <c r="A634" s="21">
        <f t="shared" si="12"/>
        <v>163</v>
      </c>
      <c r="B634" s="21" t="s">
        <v>10</v>
      </c>
      <c r="C634" s="135" t="s">
        <v>913</v>
      </c>
      <c r="D634" s="135"/>
      <c r="E634" s="218"/>
      <c r="F634" s="218"/>
      <c r="G634" s="218"/>
    </row>
    <row r="635" spans="1:7">
      <c r="A635" s="21">
        <f t="shared" si="12"/>
        <v>163</v>
      </c>
      <c r="B635" s="21" t="s">
        <v>10</v>
      </c>
      <c r="C635" s="135" t="s">
        <v>913</v>
      </c>
      <c r="D635" s="135"/>
      <c r="E635" s="218"/>
      <c r="F635" s="218"/>
      <c r="G635" s="218"/>
    </row>
    <row r="636" spans="1:7">
      <c r="A636" s="21">
        <f t="shared" si="12"/>
        <v>163</v>
      </c>
      <c r="B636" s="21" t="s">
        <v>10</v>
      </c>
      <c r="C636" s="135" t="s">
        <v>913</v>
      </c>
      <c r="D636" s="135"/>
      <c r="E636" s="218"/>
      <c r="F636" s="218"/>
      <c r="G636" s="218"/>
    </row>
    <row r="637" spans="1:7">
      <c r="A637" s="21">
        <f t="shared" si="12"/>
        <v>163</v>
      </c>
      <c r="B637" s="21" t="s">
        <v>10</v>
      </c>
      <c r="C637" s="135" t="s">
        <v>913</v>
      </c>
      <c r="D637" s="135"/>
      <c r="E637" s="218"/>
      <c r="F637" s="218"/>
      <c r="G637" s="218"/>
    </row>
    <row r="638" spans="1:7">
      <c r="A638" s="21">
        <f t="shared" si="12"/>
        <v>163</v>
      </c>
      <c r="B638" s="21" t="s">
        <v>10</v>
      </c>
      <c r="C638" s="135" t="s">
        <v>913</v>
      </c>
      <c r="D638" s="135"/>
      <c r="E638" s="218"/>
      <c r="F638" s="218"/>
      <c r="G638" s="218"/>
    </row>
    <row r="639" spans="1:7">
      <c r="A639" s="21">
        <f t="shared" si="12"/>
        <v>163</v>
      </c>
      <c r="B639" s="21" t="s">
        <v>10</v>
      </c>
      <c r="C639" s="135" t="s">
        <v>913</v>
      </c>
      <c r="D639" s="135"/>
      <c r="E639" s="218"/>
      <c r="F639" s="218"/>
      <c r="G639" s="218"/>
    </row>
    <row r="640" spans="1:7">
      <c r="A640" s="21">
        <f t="shared" si="12"/>
        <v>163</v>
      </c>
      <c r="B640" s="21" t="s">
        <v>10</v>
      </c>
      <c r="C640" s="135" t="s">
        <v>913</v>
      </c>
      <c r="D640" s="135"/>
      <c r="E640" s="218"/>
      <c r="F640" s="218"/>
      <c r="G640" s="218"/>
    </row>
    <row r="641" spans="1:7">
      <c r="A641" s="21">
        <f t="shared" si="12"/>
        <v>163</v>
      </c>
      <c r="B641" s="21" t="s">
        <v>10</v>
      </c>
      <c r="C641" s="135" t="s">
        <v>913</v>
      </c>
      <c r="D641" s="135"/>
      <c r="E641" s="218"/>
      <c r="F641" s="218"/>
      <c r="G641" s="218"/>
    </row>
    <row r="642" spans="1:7">
      <c r="A642" s="21">
        <f t="shared" si="12"/>
        <v>163</v>
      </c>
      <c r="B642" s="21" t="s">
        <v>10</v>
      </c>
      <c r="C642" s="135" t="s">
        <v>913</v>
      </c>
      <c r="D642" s="135"/>
      <c r="E642" s="218"/>
      <c r="F642" s="218"/>
      <c r="G642" s="218"/>
    </row>
    <row r="643" spans="1:7">
      <c r="A643" s="21">
        <f t="shared" si="12"/>
        <v>163</v>
      </c>
      <c r="B643" s="21" t="s">
        <v>10</v>
      </c>
      <c r="C643" s="135" t="s">
        <v>913</v>
      </c>
      <c r="D643" s="135"/>
      <c r="E643" s="218"/>
      <c r="F643" s="218"/>
      <c r="G643" s="218"/>
    </row>
    <row r="644" spans="1:7">
      <c r="A644" s="21">
        <f t="shared" si="12"/>
        <v>163</v>
      </c>
      <c r="B644" s="21" t="s">
        <v>10</v>
      </c>
      <c r="C644" s="135" t="s">
        <v>913</v>
      </c>
      <c r="D644" s="135"/>
      <c r="E644" s="218"/>
      <c r="F644" s="218"/>
      <c r="G644" s="218"/>
    </row>
    <row r="645" spans="1:7">
      <c r="A645" s="21">
        <f t="shared" si="12"/>
        <v>163</v>
      </c>
      <c r="B645" s="21" t="s">
        <v>10</v>
      </c>
      <c r="C645" s="135" t="s">
        <v>913</v>
      </c>
      <c r="D645" s="135"/>
      <c r="E645" s="218"/>
      <c r="F645" s="218"/>
      <c r="G645" s="218"/>
    </row>
    <row r="646" spans="1:7">
      <c r="A646" s="21">
        <f t="shared" si="12"/>
        <v>163</v>
      </c>
      <c r="B646" s="21" t="s">
        <v>10</v>
      </c>
      <c r="C646" s="135" t="s">
        <v>913</v>
      </c>
      <c r="D646" s="135"/>
      <c r="E646" s="218"/>
      <c r="F646" s="218"/>
      <c r="G646" s="218"/>
    </row>
    <row r="647" spans="1:7">
      <c r="A647" s="21">
        <f t="shared" si="12"/>
        <v>163</v>
      </c>
      <c r="B647" s="21" t="s">
        <v>10</v>
      </c>
      <c r="C647" s="135" t="s">
        <v>913</v>
      </c>
      <c r="D647" s="135"/>
      <c r="E647" s="218"/>
      <c r="F647" s="218"/>
      <c r="G647" s="218"/>
    </row>
    <row r="648" spans="1:7">
      <c r="A648" s="21">
        <f t="shared" si="12"/>
        <v>163</v>
      </c>
      <c r="B648" s="21" t="s">
        <v>10</v>
      </c>
      <c r="C648" s="135" t="s">
        <v>913</v>
      </c>
      <c r="D648" s="135"/>
      <c r="E648" s="218"/>
      <c r="F648" s="218"/>
      <c r="G648" s="218"/>
    </row>
    <row r="649" spans="1:7">
      <c r="A649" s="21">
        <f t="shared" si="12"/>
        <v>163</v>
      </c>
      <c r="B649" s="21" t="s">
        <v>10</v>
      </c>
      <c r="C649" s="135" t="s">
        <v>913</v>
      </c>
      <c r="D649" s="135"/>
      <c r="E649" s="218"/>
      <c r="F649" s="218"/>
      <c r="G649" s="218"/>
    </row>
    <row r="650" spans="1:7">
      <c r="A650" s="21">
        <f t="shared" si="12"/>
        <v>163</v>
      </c>
      <c r="B650" s="21" t="s">
        <v>10</v>
      </c>
      <c r="C650" s="135" t="s">
        <v>913</v>
      </c>
      <c r="D650" s="135"/>
      <c r="E650" s="218"/>
      <c r="F650" s="218"/>
      <c r="G650" s="218"/>
    </row>
    <row r="651" spans="1:7">
      <c r="A651" s="21">
        <f t="shared" si="12"/>
        <v>163</v>
      </c>
      <c r="B651" s="21" t="s">
        <v>10</v>
      </c>
      <c r="C651" s="135" t="s">
        <v>913</v>
      </c>
      <c r="D651" s="135"/>
      <c r="E651" s="218"/>
      <c r="F651" s="218"/>
      <c r="G651" s="218"/>
    </row>
    <row r="652" spans="1:7">
      <c r="A652" s="21">
        <f t="shared" si="12"/>
        <v>163</v>
      </c>
      <c r="B652" s="21" t="s">
        <v>10</v>
      </c>
      <c r="C652" s="135" t="s">
        <v>913</v>
      </c>
      <c r="D652" s="135"/>
      <c r="E652" s="218"/>
      <c r="F652" s="218"/>
      <c r="G652" s="218"/>
    </row>
    <row r="653" spans="1:7">
      <c r="A653" s="21">
        <f t="shared" si="12"/>
        <v>163</v>
      </c>
      <c r="B653" s="21" t="s">
        <v>10</v>
      </c>
      <c r="C653" s="135" t="s">
        <v>913</v>
      </c>
      <c r="D653" s="135"/>
      <c r="E653" s="218"/>
      <c r="F653" s="218"/>
      <c r="G653" s="218"/>
    </row>
    <row r="654" spans="1:7">
      <c r="A654" s="21">
        <f t="shared" si="12"/>
        <v>163</v>
      </c>
      <c r="B654" s="21" t="s">
        <v>10</v>
      </c>
      <c r="C654" s="135" t="s">
        <v>913</v>
      </c>
      <c r="D654" s="135"/>
      <c r="E654" s="218"/>
      <c r="F654" s="218"/>
      <c r="G654" s="218"/>
    </row>
    <row r="655" spans="1:7">
      <c r="A655" s="21">
        <f t="shared" si="12"/>
        <v>163</v>
      </c>
      <c r="B655" s="21" t="s">
        <v>10</v>
      </c>
      <c r="C655" s="135" t="s">
        <v>913</v>
      </c>
      <c r="D655" s="135"/>
      <c r="E655" s="218"/>
      <c r="F655" s="218"/>
      <c r="G655" s="218"/>
    </row>
    <row r="656" spans="1:7">
      <c r="A656" s="21">
        <f t="shared" si="12"/>
        <v>163</v>
      </c>
      <c r="B656" s="21" t="s">
        <v>10</v>
      </c>
      <c r="C656" s="135" t="s">
        <v>913</v>
      </c>
      <c r="D656" s="135"/>
      <c r="E656" s="218"/>
      <c r="F656" s="218"/>
      <c r="G656" s="218"/>
    </row>
    <row r="657" spans="1:7">
      <c r="A657" s="21">
        <f t="shared" si="12"/>
        <v>163</v>
      </c>
      <c r="B657" s="21" t="s">
        <v>10</v>
      </c>
      <c r="C657" s="135" t="s">
        <v>913</v>
      </c>
      <c r="D657" s="135"/>
      <c r="E657" s="218"/>
      <c r="F657" s="218"/>
      <c r="G657" s="218"/>
    </row>
    <row r="658" spans="1:7">
      <c r="A658" s="21">
        <f t="shared" si="12"/>
        <v>163</v>
      </c>
      <c r="B658" s="21" t="s">
        <v>10</v>
      </c>
      <c r="C658" s="135" t="s">
        <v>913</v>
      </c>
      <c r="D658" s="135"/>
      <c r="E658" s="218"/>
      <c r="F658" s="218"/>
      <c r="G658" s="218"/>
    </row>
    <row r="659" spans="1:7">
      <c r="A659" s="21">
        <f t="shared" si="12"/>
        <v>163</v>
      </c>
      <c r="B659" s="21" t="s">
        <v>10</v>
      </c>
      <c r="C659" s="135" t="s">
        <v>913</v>
      </c>
      <c r="D659" s="135"/>
      <c r="E659" s="218"/>
      <c r="F659" s="218"/>
      <c r="G659" s="218"/>
    </row>
    <row r="660" spans="1:7">
      <c r="A660" s="21">
        <f t="shared" si="12"/>
        <v>163</v>
      </c>
      <c r="B660" s="21" t="s">
        <v>10</v>
      </c>
      <c r="C660" s="135" t="s">
        <v>913</v>
      </c>
      <c r="D660" s="135"/>
      <c r="E660" s="218"/>
      <c r="F660" s="218"/>
      <c r="G660" s="218"/>
    </row>
    <row r="661" spans="1:7">
      <c r="A661" s="21">
        <f t="shared" si="12"/>
        <v>163</v>
      </c>
      <c r="B661" s="21" t="s">
        <v>10</v>
      </c>
      <c r="C661" s="135" t="s">
        <v>913</v>
      </c>
      <c r="D661" s="135"/>
      <c r="E661" s="218"/>
      <c r="F661" s="218"/>
      <c r="G661" s="218"/>
    </row>
    <row r="662" spans="1:7">
      <c r="A662" s="21">
        <f t="shared" si="12"/>
        <v>163</v>
      </c>
      <c r="B662" s="21" t="s">
        <v>10</v>
      </c>
      <c r="C662" s="135" t="s">
        <v>913</v>
      </c>
      <c r="D662" s="135"/>
      <c r="E662" s="218"/>
      <c r="F662" s="218"/>
      <c r="G662" s="218"/>
    </row>
    <row r="663" spans="1:7">
      <c r="A663" s="21">
        <f t="shared" si="12"/>
        <v>163</v>
      </c>
      <c r="B663" s="21" t="s">
        <v>10</v>
      </c>
      <c r="C663" s="135" t="s">
        <v>913</v>
      </c>
      <c r="D663" s="135"/>
      <c r="E663" s="218"/>
      <c r="F663" s="218"/>
      <c r="G663" s="218"/>
    </row>
    <row r="664" spans="1:7">
      <c r="A664" s="21">
        <f t="shared" si="12"/>
        <v>164</v>
      </c>
      <c r="B664" s="21" t="s">
        <v>0</v>
      </c>
      <c r="C664" s="135" t="s">
        <v>1259</v>
      </c>
      <c r="D664" s="135"/>
      <c r="E664" s="218"/>
      <c r="F664" s="218"/>
      <c r="G664" s="218"/>
    </row>
    <row r="665" spans="1:7">
      <c r="A665" s="21">
        <f t="shared" si="12"/>
        <v>165</v>
      </c>
      <c r="B665" s="21" t="s">
        <v>18</v>
      </c>
      <c r="C665" s="135" t="s">
        <v>1222</v>
      </c>
      <c r="D665" s="135"/>
      <c r="E665" s="218"/>
      <c r="F665" s="218"/>
      <c r="G665" s="218"/>
    </row>
    <row r="666" spans="1:7">
      <c r="A666" s="21">
        <f t="shared" si="12"/>
        <v>166</v>
      </c>
      <c r="B666" s="21" t="s">
        <v>10</v>
      </c>
      <c r="C666" s="135" t="s">
        <v>1470</v>
      </c>
      <c r="D666" s="135"/>
      <c r="E666" s="218"/>
      <c r="F666" s="218"/>
      <c r="G666" s="218"/>
    </row>
    <row r="667" spans="1:7">
      <c r="A667" s="21">
        <f t="shared" si="12"/>
        <v>167</v>
      </c>
      <c r="B667" s="21" t="s">
        <v>10</v>
      </c>
      <c r="C667" s="135" t="s">
        <v>1471</v>
      </c>
      <c r="D667" s="135"/>
      <c r="E667" s="218"/>
      <c r="F667" s="218"/>
      <c r="G667" s="218"/>
    </row>
    <row r="668" spans="1:7">
      <c r="A668" s="21">
        <f t="shared" si="12"/>
        <v>173</v>
      </c>
      <c r="B668" s="21" t="s">
        <v>10</v>
      </c>
      <c r="C668" s="135" t="s">
        <v>76</v>
      </c>
      <c r="D668" s="135"/>
      <c r="E668" s="218"/>
      <c r="F668" s="218"/>
      <c r="G668" s="218"/>
    </row>
    <row r="669" spans="1:7">
      <c r="A669" s="21">
        <f t="shared" si="12"/>
        <v>174</v>
      </c>
      <c r="B669" s="21" t="s">
        <v>10</v>
      </c>
      <c r="C669" s="135" t="s">
        <v>115</v>
      </c>
      <c r="D669" s="135"/>
      <c r="E669" s="218"/>
      <c r="F669" s="218"/>
      <c r="G669" s="218"/>
    </row>
    <row r="670" spans="1:7">
      <c r="A670" s="21">
        <f t="shared" si="12"/>
        <v>175</v>
      </c>
      <c r="B670" s="21" t="s">
        <v>10</v>
      </c>
      <c r="C670" s="135" t="s">
        <v>77</v>
      </c>
      <c r="D670" s="135"/>
      <c r="E670" s="218"/>
      <c r="F670" s="218"/>
      <c r="G670" s="218"/>
    </row>
    <row r="671" spans="1:7">
      <c r="A671" s="21">
        <f t="shared" si="12"/>
        <v>176</v>
      </c>
      <c r="B671" s="21" t="s">
        <v>10</v>
      </c>
      <c r="C671" s="135" t="s">
        <v>368</v>
      </c>
      <c r="D671" s="135"/>
      <c r="E671" s="218"/>
      <c r="F671" s="218"/>
      <c r="G671" s="218"/>
    </row>
    <row r="672" spans="1:7">
      <c r="A672" s="21">
        <f t="shared" si="12"/>
        <v>177</v>
      </c>
      <c r="B672" s="21" t="s">
        <v>0</v>
      </c>
      <c r="C672" s="135" t="s">
        <v>851</v>
      </c>
      <c r="D672" s="135"/>
      <c r="E672" s="218"/>
      <c r="F672" s="218"/>
      <c r="G672" s="218"/>
    </row>
    <row r="673" spans="1:7">
      <c r="A673" s="21" t="e">
        <f t="shared" ref="A673:A736" si="13">IF($C673="","blank",MATCH($C673,$I$5:$I$202,0))</f>
        <v>#N/A</v>
      </c>
      <c r="B673" s="21" t="s">
        <v>0</v>
      </c>
      <c r="C673" s="135" t="s">
        <v>852</v>
      </c>
      <c r="D673" s="135"/>
      <c r="E673" s="218"/>
      <c r="F673" s="218"/>
      <c r="G673" s="218"/>
    </row>
    <row r="674" spans="1:7">
      <c r="A674" s="21" t="e">
        <f t="shared" si="13"/>
        <v>#N/A</v>
      </c>
      <c r="B674" s="21" t="s">
        <v>0</v>
      </c>
      <c r="C674" s="135" t="s">
        <v>853</v>
      </c>
      <c r="D674" s="135"/>
      <c r="E674" s="218"/>
      <c r="F674" s="218"/>
      <c r="G674" s="218"/>
    </row>
    <row r="675" spans="1:7">
      <c r="A675" s="21">
        <f t="shared" si="13"/>
        <v>181</v>
      </c>
      <c r="B675" s="21" t="s">
        <v>18</v>
      </c>
      <c r="C675" s="135" t="s">
        <v>1223</v>
      </c>
      <c r="D675" s="135"/>
      <c r="E675" s="218"/>
      <c r="F675" s="218"/>
      <c r="G675" s="218"/>
    </row>
    <row r="676" spans="1:7">
      <c r="A676" s="21">
        <f t="shared" si="13"/>
        <v>183</v>
      </c>
      <c r="B676" s="21" t="s">
        <v>10</v>
      </c>
      <c r="C676" s="135" t="s">
        <v>1325</v>
      </c>
      <c r="D676" s="135"/>
      <c r="E676" s="218"/>
      <c r="F676" s="218"/>
      <c r="G676" s="218"/>
    </row>
    <row r="677" spans="1:7">
      <c r="A677" s="21">
        <f t="shared" si="13"/>
        <v>184</v>
      </c>
      <c r="B677" s="21" t="s">
        <v>10</v>
      </c>
      <c r="C677" s="135" t="s">
        <v>1316</v>
      </c>
      <c r="D677" s="135"/>
      <c r="E677" s="218"/>
      <c r="F677" s="218"/>
      <c r="G677" s="218"/>
    </row>
    <row r="678" spans="1:7">
      <c r="A678" s="21">
        <f t="shared" si="13"/>
        <v>187</v>
      </c>
      <c r="B678" s="21" t="s">
        <v>0</v>
      </c>
      <c r="C678" s="135" t="s">
        <v>1609</v>
      </c>
      <c r="D678" s="135"/>
      <c r="E678" s="218"/>
      <c r="F678" s="218"/>
      <c r="G678" s="218"/>
    </row>
    <row r="679" spans="1:7">
      <c r="A679" s="21">
        <f t="shared" si="13"/>
        <v>187</v>
      </c>
      <c r="B679" s="21" t="s">
        <v>0</v>
      </c>
      <c r="C679" s="135" t="s">
        <v>1609</v>
      </c>
      <c r="D679" s="135"/>
      <c r="E679" s="218"/>
      <c r="F679" s="218"/>
      <c r="G679" s="218"/>
    </row>
    <row r="680" spans="1:7">
      <c r="A680" s="21">
        <f t="shared" si="13"/>
        <v>187</v>
      </c>
      <c r="B680" s="21" t="s">
        <v>0</v>
      </c>
      <c r="C680" s="135" t="s">
        <v>1609</v>
      </c>
      <c r="D680" s="135"/>
      <c r="E680" s="218"/>
      <c r="F680" s="218"/>
      <c r="G680" s="218"/>
    </row>
    <row r="681" spans="1:7">
      <c r="A681" s="21">
        <f t="shared" si="13"/>
        <v>187</v>
      </c>
      <c r="B681" s="21" t="s">
        <v>0</v>
      </c>
      <c r="C681" s="135" t="s">
        <v>1609</v>
      </c>
      <c r="D681" s="135"/>
      <c r="E681" s="218"/>
      <c r="F681" s="218"/>
      <c r="G681" s="218"/>
    </row>
    <row r="682" spans="1:7">
      <c r="A682" s="21">
        <f t="shared" si="13"/>
        <v>187</v>
      </c>
      <c r="B682" s="21" t="s">
        <v>0</v>
      </c>
      <c r="C682" s="135" t="s">
        <v>1609</v>
      </c>
      <c r="D682" s="135"/>
      <c r="E682" s="218"/>
      <c r="F682" s="218"/>
      <c r="G682" s="218"/>
    </row>
    <row r="683" spans="1:7">
      <c r="A683" s="21">
        <f t="shared" si="13"/>
        <v>187</v>
      </c>
      <c r="B683" s="21" t="s">
        <v>0</v>
      </c>
      <c r="C683" s="135" t="s">
        <v>1609</v>
      </c>
      <c r="D683" s="135"/>
      <c r="E683" s="218"/>
      <c r="F683" s="218"/>
      <c r="G683" s="218"/>
    </row>
    <row r="684" spans="1:7">
      <c r="A684" s="21">
        <f t="shared" si="13"/>
        <v>187</v>
      </c>
      <c r="B684" s="21" t="s">
        <v>0</v>
      </c>
      <c r="C684" s="135" t="s">
        <v>1609</v>
      </c>
      <c r="D684" s="135"/>
      <c r="E684" s="218"/>
      <c r="F684" s="218"/>
      <c r="G684" s="218"/>
    </row>
    <row r="685" spans="1:7">
      <c r="A685" s="21">
        <f t="shared" si="13"/>
        <v>189</v>
      </c>
      <c r="B685" s="21" t="s">
        <v>0</v>
      </c>
      <c r="C685" s="135" t="s">
        <v>800</v>
      </c>
      <c r="D685" s="135"/>
      <c r="E685" s="218"/>
      <c r="F685" s="218"/>
      <c r="G685" s="218"/>
    </row>
    <row r="686" spans="1:7">
      <c r="A686" s="21">
        <f t="shared" si="13"/>
        <v>192</v>
      </c>
      <c r="B686" s="21" t="s">
        <v>10</v>
      </c>
      <c r="C686" s="135" t="s">
        <v>1469</v>
      </c>
      <c r="D686" s="135"/>
      <c r="E686" s="218"/>
      <c r="F686" s="218"/>
      <c r="G686" s="218"/>
    </row>
    <row r="687" spans="1:7">
      <c r="A687" s="21" t="e">
        <f t="shared" si="13"/>
        <v>#N/A</v>
      </c>
      <c r="B687" s="21" t="s">
        <v>10</v>
      </c>
      <c r="C687" s="135" t="s">
        <v>1226</v>
      </c>
      <c r="D687" s="135"/>
      <c r="E687" s="218"/>
      <c r="F687" s="218"/>
      <c r="G687" s="218"/>
    </row>
    <row r="688" spans="1:7">
      <c r="A688" s="21" t="e">
        <f t="shared" si="13"/>
        <v>#N/A</v>
      </c>
      <c r="B688" s="21" t="s">
        <v>10</v>
      </c>
      <c r="C688" s="135" t="s">
        <v>1249</v>
      </c>
      <c r="D688" s="135"/>
      <c r="E688" s="218"/>
      <c r="F688" s="218"/>
      <c r="G688" s="218"/>
    </row>
    <row r="689" spans="1:7">
      <c r="A689" s="21" t="e">
        <f t="shared" si="13"/>
        <v>#N/A</v>
      </c>
      <c r="B689" s="21" t="s">
        <v>18</v>
      </c>
      <c r="C689" s="135" t="s">
        <v>1227</v>
      </c>
      <c r="D689" s="135"/>
      <c r="E689" s="218"/>
      <c r="F689" s="218"/>
      <c r="G689" s="218"/>
    </row>
    <row r="690" spans="1:7">
      <c r="A690" s="21" t="e">
        <f t="shared" si="13"/>
        <v>#N/A</v>
      </c>
      <c r="B690" s="21" t="s">
        <v>10</v>
      </c>
      <c r="C690" s="135" t="s">
        <v>1053</v>
      </c>
      <c r="D690" s="135"/>
      <c r="E690" s="218"/>
      <c r="F690" s="218"/>
      <c r="G690" s="218"/>
    </row>
    <row r="691" spans="1:7">
      <c r="A691" s="21" t="e">
        <f t="shared" si="13"/>
        <v>#N/A</v>
      </c>
      <c r="B691" s="21" t="s">
        <v>10</v>
      </c>
      <c r="C691" s="135" t="s">
        <v>1053</v>
      </c>
      <c r="D691" s="135"/>
      <c r="E691" s="218"/>
      <c r="F691" s="218"/>
      <c r="G691" s="218"/>
    </row>
    <row r="692" spans="1:7">
      <c r="A692" s="21" t="e">
        <f t="shared" si="13"/>
        <v>#N/A</v>
      </c>
      <c r="B692" s="21" t="s">
        <v>10</v>
      </c>
      <c r="C692" s="135" t="s">
        <v>1053</v>
      </c>
      <c r="D692" s="135"/>
      <c r="E692" s="218"/>
      <c r="F692" s="218"/>
      <c r="G692" s="218"/>
    </row>
    <row r="693" spans="1:7">
      <c r="A693" s="21" t="e">
        <f t="shared" si="13"/>
        <v>#N/A</v>
      </c>
      <c r="B693" s="21" t="s">
        <v>10</v>
      </c>
      <c r="C693" s="135" t="s">
        <v>1053</v>
      </c>
      <c r="D693" s="135"/>
      <c r="E693" s="218"/>
      <c r="F693" s="218"/>
      <c r="G693" s="218"/>
    </row>
    <row r="694" spans="1:7">
      <c r="A694" s="21" t="e">
        <f t="shared" si="13"/>
        <v>#N/A</v>
      </c>
      <c r="B694" s="21" t="s">
        <v>10</v>
      </c>
      <c r="C694" s="135" t="s">
        <v>1053</v>
      </c>
      <c r="D694" s="135"/>
      <c r="E694" s="218"/>
      <c r="F694" s="218"/>
      <c r="G694" s="218"/>
    </row>
    <row r="695" spans="1:7">
      <c r="A695" s="21" t="e">
        <f t="shared" si="13"/>
        <v>#N/A</v>
      </c>
      <c r="B695" s="21" t="s">
        <v>10</v>
      </c>
      <c r="C695" s="135" t="s">
        <v>1053</v>
      </c>
      <c r="D695" s="135"/>
      <c r="E695" s="218"/>
      <c r="F695" s="218"/>
      <c r="G695" s="218"/>
    </row>
    <row r="696" spans="1:7">
      <c r="A696" s="21" t="e">
        <f t="shared" si="13"/>
        <v>#N/A</v>
      </c>
      <c r="B696" s="21" t="s">
        <v>10</v>
      </c>
      <c r="C696" s="135" t="s">
        <v>1053</v>
      </c>
      <c r="D696" s="135"/>
      <c r="E696" s="218"/>
      <c r="F696" s="218"/>
      <c r="G696" s="218"/>
    </row>
    <row r="697" spans="1:7">
      <c r="A697" s="21" t="e">
        <f t="shared" si="13"/>
        <v>#N/A</v>
      </c>
      <c r="B697" s="21" t="s">
        <v>10</v>
      </c>
      <c r="C697" s="135" t="s">
        <v>1053</v>
      </c>
      <c r="D697" s="135"/>
      <c r="E697" s="218"/>
      <c r="F697" s="218"/>
      <c r="G697" s="218"/>
    </row>
    <row r="698" spans="1:7">
      <c r="A698" s="21" t="e">
        <f t="shared" si="13"/>
        <v>#N/A</v>
      </c>
      <c r="B698" s="21" t="s">
        <v>10</v>
      </c>
      <c r="C698" s="135" t="s">
        <v>1053</v>
      </c>
      <c r="D698" s="135"/>
      <c r="E698" s="218"/>
      <c r="F698" s="218"/>
      <c r="G698" s="218"/>
    </row>
    <row r="699" spans="1:7">
      <c r="A699" s="21" t="e">
        <f t="shared" si="13"/>
        <v>#N/A</v>
      </c>
      <c r="B699" s="21" t="s">
        <v>10</v>
      </c>
      <c r="C699" s="135" t="s">
        <v>1053</v>
      </c>
      <c r="D699" s="135"/>
      <c r="E699" s="218"/>
      <c r="F699" s="218"/>
      <c r="G699" s="218"/>
    </row>
    <row r="700" spans="1:7">
      <c r="A700" s="21" t="e">
        <f t="shared" si="13"/>
        <v>#N/A</v>
      </c>
      <c r="B700" s="21" t="s">
        <v>10</v>
      </c>
      <c r="C700" s="135" t="s">
        <v>1053</v>
      </c>
      <c r="D700" s="135"/>
      <c r="E700" s="218"/>
      <c r="F700" s="218"/>
      <c r="G700" s="218"/>
    </row>
    <row r="701" spans="1:7">
      <c r="A701" s="21" t="e">
        <f t="shared" si="13"/>
        <v>#N/A</v>
      </c>
      <c r="B701" s="21" t="s">
        <v>10</v>
      </c>
      <c r="C701" s="135" t="s">
        <v>1053</v>
      </c>
      <c r="D701" s="135"/>
      <c r="E701" s="218"/>
      <c r="F701" s="218"/>
      <c r="G701" s="218"/>
    </row>
    <row r="702" spans="1:7">
      <c r="A702" s="21" t="e">
        <f t="shared" si="13"/>
        <v>#N/A</v>
      </c>
      <c r="B702" s="21" t="s">
        <v>10</v>
      </c>
      <c r="C702" s="135" t="s">
        <v>1053</v>
      </c>
      <c r="D702" s="135"/>
      <c r="E702" s="218"/>
      <c r="F702" s="218"/>
      <c r="G702" s="218"/>
    </row>
    <row r="703" spans="1:7">
      <c r="A703" s="21" t="e">
        <f t="shared" si="13"/>
        <v>#N/A</v>
      </c>
      <c r="B703" s="21" t="s">
        <v>10</v>
      </c>
      <c r="C703" s="135" t="s">
        <v>1053</v>
      </c>
      <c r="D703" s="135"/>
      <c r="E703" s="218"/>
      <c r="F703" s="218"/>
      <c r="G703" s="218"/>
    </row>
    <row r="704" spans="1:7">
      <c r="A704" s="21" t="e">
        <f t="shared" si="13"/>
        <v>#N/A</v>
      </c>
      <c r="B704" s="21" t="s">
        <v>10</v>
      </c>
      <c r="C704" s="135" t="s">
        <v>1053</v>
      </c>
      <c r="D704" s="135"/>
      <c r="E704" s="218"/>
      <c r="F704" s="218"/>
      <c r="G704" s="218"/>
    </row>
    <row r="705" spans="1:7">
      <c r="A705" s="21" t="e">
        <f t="shared" si="13"/>
        <v>#N/A</v>
      </c>
      <c r="B705" s="21" t="s">
        <v>10</v>
      </c>
      <c r="C705" s="135" t="s">
        <v>1053</v>
      </c>
      <c r="D705" s="135"/>
      <c r="E705" s="218"/>
      <c r="F705" s="218"/>
      <c r="G705" s="218"/>
    </row>
    <row r="706" spans="1:7">
      <c r="A706" s="21" t="e">
        <f t="shared" si="13"/>
        <v>#N/A</v>
      </c>
      <c r="B706" s="21" t="s">
        <v>10</v>
      </c>
      <c r="C706" s="135" t="s">
        <v>1053</v>
      </c>
      <c r="D706" s="135"/>
      <c r="E706" s="218"/>
      <c r="F706" s="218"/>
      <c r="G706" s="218"/>
    </row>
    <row r="707" spans="1:7">
      <c r="A707" s="21" t="e">
        <f t="shared" si="13"/>
        <v>#N/A</v>
      </c>
      <c r="B707" s="21" t="s">
        <v>10</v>
      </c>
      <c r="C707" s="135" t="s">
        <v>1053</v>
      </c>
      <c r="D707" s="135"/>
      <c r="E707" s="218"/>
      <c r="F707" s="218"/>
      <c r="G707" s="218"/>
    </row>
    <row r="708" spans="1:7">
      <c r="A708" s="21" t="e">
        <f t="shared" si="13"/>
        <v>#N/A</v>
      </c>
      <c r="B708" s="21" t="s">
        <v>10</v>
      </c>
      <c r="C708" s="135" t="s">
        <v>1053</v>
      </c>
      <c r="D708" s="135"/>
      <c r="E708" s="218"/>
      <c r="F708" s="218"/>
      <c r="G708" s="218"/>
    </row>
    <row r="709" spans="1:7">
      <c r="A709" s="21" t="e">
        <f t="shared" si="13"/>
        <v>#N/A</v>
      </c>
      <c r="B709" s="21" t="s">
        <v>10</v>
      </c>
      <c r="C709" s="135" t="s">
        <v>1053</v>
      </c>
      <c r="D709" s="135"/>
      <c r="E709" s="218"/>
      <c r="F709" s="218"/>
      <c r="G709" s="218"/>
    </row>
    <row r="710" spans="1:7">
      <c r="A710" s="21" t="e">
        <f t="shared" si="13"/>
        <v>#N/A</v>
      </c>
      <c r="B710" s="21" t="s">
        <v>10</v>
      </c>
      <c r="C710" s="135" t="s">
        <v>1053</v>
      </c>
      <c r="D710" s="135"/>
      <c r="E710" s="218"/>
      <c r="F710" s="218"/>
      <c r="G710" s="218"/>
    </row>
    <row r="711" spans="1:7">
      <c r="A711" s="21" t="e">
        <f t="shared" si="13"/>
        <v>#N/A</v>
      </c>
      <c r="B711" s="21" t="s">
        <v>10</v>
      </c>
      <c r="C711" s="135" t="s">
        <v>1053</v>
      </c>
      <c r="D711" s="135"/>
      <c r="E711" s="218"/>
      <c r="F711" s="218"/>
      <c r="G711" s="218"/>
    </row>
    <row r="712" spans="1:7">
      <c r="A712" s="21" t="e">
        <f t="shared" si="13"/>
        <v>#N/A</v>
      </c>
      <c r="B712" s="21" t="s">
        <v>10</v>
      </c>
      <c r="C712" s="135" t="s">
        <v>1053</v>
      </c>
      <c r="D712" s="135"/>
      <c r="E712" s="218"/>
      <c r="F712" s="218"/>
      <c r="G712" s="218"/>
    </row>
    <row r="713" spans="1:7">
      <c r="A713" s="21" t="e">
        <f t="shared" si="13"/>
        <v>#N/A</v>
      </c>
      <c r="B713" s="21" t="s">
        <v>10</v>
      </c>
      <c r="C713" s="135" t="s">
        <v>1053</v>
      </c>
      <c r="D713" s="135"/>
      <c r="E713" s="218"/>
      <c r="F713" s="218"/>
      <c r="G713" s="218"/>
    </row>
    <row r="714" spans="1:7">
      <c r="A714" s="21" t="e">
        <f t="shared" si="13"/>
        <v>#N/A</v>
      </c>
      <c r="B714" s="21" t="s">
        <v>10</v>
      </c>
      <c r="C714" s="135" t="s">
        <v>1053</v>
      </c>
      <c r="D714" s="135"/>
      <c r="E714" s="218"/>
      <c r="F714" s="218"/>
      <c r="G714" s="218"/>
    </row>
    <row r="715" spans="1:7">
      <c r="A715" s="21" t="e">
        <f t="shared" si="13"/>
        <v>#N/A</v>
      </c>
      <c r="B715" s="21" t="s">
        <v>10</v>
      </c>
      <c r="C715" s="135" t="s">
        <v>1053</v>
      </c>
      <c r="D715" s="135"/>
      <c r="E715" s="218"/>
      <c r="F715" s="218"/>
      <c r="G715" s="218"/>
    </row>
    <row r="716" spans="1:7">
      <c r="A716" s="21" t="e">
        <f t="shared" si="13"/>
        <v>#N/A</v>
      </c>
      <c r="B716" s="21" t="s">
        <v>10</v>
      </c>
      <c r="C716" s="135" t="s">
        <v>1053</v>
      </c>
      <c r="D716" s="135"/>
      <c r="E716" s="218"/>
      <c r="F716" s="218"/>
      <c r="G716" s="218"/>
    </row>
    <row r="717" spans="1:7">
      <c r="A717" s="21" t="e">
        <f t="shared" si="13"/>
        <v>#N/A</v>
      </c>
      <c r="B717" s="21" t="s">
        <v>10</v>
      </c>
      <c r="C717" s="135" t="s">
        <v>1053</v>
      </c>
      <c r="D717" s="135"/>
      <c r="E717" s="218"/>
      <c r="F717" s="218"/>
      <c r="G717" s="218"/>
    </row>
    <row r="718" spans="1:7">
      <c r="A718" s="21" t="e">
        <f t="shared" si="13"/>
        <v>#N/A</v>
      </c>
      <c r="B718" s="21" t="s">
        <v>10</v>
      </c>
      <c r="C718" s="135" t="s">
        <v>1053</v>
      </c>
      <c r="D718" s="135"/>
      <c r="E718" s="218"/>
      <c r="F718" s="218"/>
      <c r="G718" s="218"/>
    </row>
    <row r="719" spans="1:7">
      <c r="A719" s="21" t="e">
        <f t="shared" si="13"/>
        <v>#N/A</v>
      </c>
      <c r="B719" s="21" t="s">
        <v>10</v>
      </c>
      <c r="C719" s="135" t="s">
        <v>1053</v>
      </c>
      <c r="D719" s="135"/>
      <c r="E719" s="218"/>
      <c r="F719" s="218"/>
      <c r="G719" s="218"/>
    </row>
    <row r="720" spans="1:7">
      <c r="A720" s="21" t="e">
        <f t="shared" si="13"/>
        <v>#N/A</v>
      </c>
      <c r="B720" s="21" t="s">
        <v>10</v>
      </c>
      <c r="C720" s="135" t="s">
        <v>1053</v>
      </c>
      <c r="D720" s="135"/>
      <c r="E720" s="218"/>
      <c r="F720" s="218"/>
      <c r="G720" s="218"/>
    </row>
    <row r="721" spans="1:7">
      <c r="A721" s="21" t="e">
        <f t="shared" si="13"/>
        <v>#N/A</v>
      </c>
      <c r="B721" s="21" t="s">
        <v>10</v>
      </c>
      <c r="C721" s="135" t="s">
        <v>1053</v>
      </c>
      <c r="D721" s="135"/>
      <c r="E721" s="218"/>
      <c r="F721" s="218"/>
      <c r="G721" s="218"/>
    </row>
    <row r="722" spans="1:7">
      <c r="A722" s="21" t="e">
        <f t="shared" si="13"/>
        <v>#N/A</v>
      </c>
      <c r="B722" s="21" t="s">
        <v>10</v>
      </c>
      <c r="C722" s="135" t="s">
        <v>1053</v>
      </c>
      <c r="D722" s="135"/>
      <c r="E722" s="218"/>
      <c r="F722" s="218"/>
      <c r="G722" s="218"/>
    </row>
    <row r="723" spans="1:7">
      <c r="A723" s="21" t="e">
        <f t="shared" si="13"/>
        <v>#N/A</v>
      </c>
      <c r="B723" s="21" t="s">
        <v>10</v>
      </c>
      <c r="C723" s="135" t="s">
        <v>1053</v>
      </c>
      <c r="D723" s="135"/>
      <c r="E723" s="218"/>
      <c r="F723" s="218"/>
      <c r="G723" s="218"/>
    </row>
    <row r="724" spans="1:7">
      <c r="A724" s="21" t="e">
        <f t="shared" si="13"/>
        <v>#N/A</v>
      </c>
      <c r="B724" s="21" t="s">
        <v>10</v>
      </c>
      <c r="C724" s="135" t="s">
        <v>1053</v>
      </c>
      <c r="D724" s="135"/>
      <c r="E724" s="218"/>
      <c r="F724" s="218"/>
      <c r="G724" s="218"/>
    </row>
    <row r="725" spans="1:7">
      <c r="A725" s="21" t="e">
        <f t="shared" si="13"/>
        <v>#N/A</v>
      </c>
      <c r="B725" s="21" t="s">
        <v>10</v>
      </c>
      <c r="C725" s="135" t="s">
        <v>1053</v>
      </c>
      <c r="D725" s="135"/>
      <c r="E725" s="218"/>
      <c r="F725" s="218"/>
      <c r="G725" s="218"/>
    </row>
    <row r="726" spans="1:7">
      <c r="A726" s="21" t="e">
        <f t="shared" si="13"/>
        <v>#N/A</v>
      </c>
      <c r="B726" s="21" t="s">
        <v>10</v>
      </c>
      <c r="C726" s="135" t="s">
        <v>1053</v>
      </c>
      <c r="D726" s="135"/>
      <c r="E726" s="218"/>
      <c r="F726" s="218"/>
      <c r="G726" s="218"/>
    </row>
    <row r="727" spans="1:7">
      <c r="A727" s="21" t="e">
        <f t="shared" si="13"/>
        <v>#N/A</v>
      </c>
      <c r="B727" s="21" t="s">
        <v>10</v>
      </c>
      <c r="C727" s="135" t="s">
        <v>1053</v>
      </c>
      <c r="D727" s="135"/>
      <c r="E727" s="218"/>
      <c r="F727" s="218"/>
      <c r="G727" s="218"/>
    </row>
    <row r="728" spans="1:7">
      <c r="A728" s="21" t="e">
        <f t="shared" si="13"/>
        <v>#N/A</v>
      </c>
      <c r="B728" s="21" t="s">
        <v>10</v>
      </c>
      <c r="C728" s="135" t="s">
        <v>1053</v>
      </c>
      <c r="D728" s="135"/>
      <c r="E728" s="218"/>
      <c r="F728" s="218"/>
      <c r="G728" s="218"/>
    </row>
    <row r="729" spans="1:7">
      <c r="A729" s="21" t="e">
        <f t="shared" si="13"/>
        <v>#N/A</v>
      </c>
      <c r="B729" s="21" t="s">
        <v>10</v>
      </c>
      <c r="C729" s="135" t="s">
        <v>1053</v>
      </c>
      <c r="D729" s="135"/>
      <c r="E729" s="218"/>
      <c r="F729" s="218"/>
      <c r="G729" s="218"/>
    </row>
    <row r="730" spans="1:7">
      <c r="A730" s="21" t="e">
        <f t="shared" si="13"/>
        <v>#N/A</v>
      </c>
      <c r="B730" s="21" t="s">
        <v>10</v>
      </c>
      <c r="C730" s="135" t="s">
        <v>1053</v>
      </c>
      <c r="D730" s="135"/>
      <c r="E730" s="218"/>
      <c r="F730" s="218"/>
      <c r="G730" s="218"/>
    </row>
    <row r="731" spans="1:7">
      <c r="A731" s="21" t="e">
        <f t="shared" si="13"/>
        <v>#N/A</v>
      </c>
      <c r="B731" s="21" t="s">
        <v>10</v>
      </c>
      <c r="C731" s="135" t="s">
        <v>1053</v>
      </c>
      <c r="D731" s="135"/>
      <c r="E731" s="218"/>
      <c r="F731" s="218"/>
      <c r="G731" s="218"/>
    </row>
    <row r="732" spans="1:7">
      <c r="A732" s="21" t="e">
        <f t="shared" si="13"/>
        <v>#N/A</v>
      </c>
      <c r="B732" s="21" t="s">
        <v>10</v>
      </c>
      <c r="C732" s="135" t="s">
        <v>1053</v>
      </c>
      <c r="D732" s="135"/>
      <c r="E732" s="218"/>
      <c r="F732" s="218"/>
      <c r="G732" s="218"/>
    </row>
    <row r="733" spans="1:7">
      <c r="A733" s="21" t="e">
        <f t="shared" si="13"/>
        <v>#N/A</v>
      </c>
      <c r="B733" s="21" t="s">
        <v>10</v>
      </c>
      <c r="C733" s="135" t="s">
        <v>1053</v>
      </c>
      <c r="D733" s="135"/>
      <c r="E733" s="218"/>
      <c r="F733" s="218"/>
      <c r="G733" s="218"/>
    </row>
    <row r="734" spans="1:7">
      <c r="A734" s="21" t="e">
        <f t="shared" si="13"/>
        <v>#N/A</v>
      </c>
      <c r="B734" s="21" t="s">
        <v>10</v>
      </c>
      <c r="C734" s="135" t="s">
        <v>1053</v>
      </c>
      <c r="D734" s="135"/>
      <c r="E734" s="218"/>
      <c r="F734" s="218"/>
      <c r="G734" s="218"/>
    </row>
    <row r="735" spans="1:7">
      <c r="A735" s="21" t="e">
        <f t="shared" si="13"/>
        <v>#N/A</v>
      </c>
      <c r="B735" s="21" t="s">
        <v>10</v>
      </c>
      <c r="C735" s="135" t="s">
        <v>1053</v>
      </c>
      <c r="D735" s="135"/>
      <c r="E735" s="218"/>
      <c r="F735" s="218"/>
      <c r="G735" s="218"/>
    </row>
    <row r="736" spans="1:7">
      <c r="A736" s="21" t="e">
        <f t="shared" si="13"/>
        <v>#N/A</v>
      </c>
      <c r="B736" s="21" t="s">
        <v>10</v>
      </c>
      <c r="C736" s="135" t="s">
        <v>1053</v>
      </c>
      <c r="D736" s="135"/>
      <c r="E736" s="218"/>
      <c r="F736" s="218"/>
      <c r="G736" s="218"/>
    </row>
    <row r="737" spans="1:7">
      <c r="A737" s="21" t="e">
        <f t="shared" ref="A737:A780" si="14">IF($C737="","blank",MATCH($C737,$I$5:$I$202,0))</f>
        <v>#N/A</v>
      </c>
      <c r="B737" s="21" t="s">
        <v>10</v>
      </c>
      <c r="C737" s="135" t="s">
        <v>1053</v>
      </c>
      <c r="D737" s="135"/>
      <c r="E737" s="218"/>
      <c r="F737" s="218"/>
      <c r="G737" s="218"/>
    </row>
    <row r="738" spans="1:7">
      <c r="A738" s="21" t="e">
        <f t="shared" si="14"/>
        <v>#N/A</v>
      </c>
      <c r="B738" s="21" t="s">
        <v>10</v>
      </c>
      <c r="C738" s="135" t="s">
        <v>1053</v>
      </c>
      <c r="D738" s="135"/>
      <c r="E738" s="218"/>
      <c r="F738" s="218"/>
      <c r="G738" s="218"/>
    </row>
    <row r="739" spans="1:7">
      <c r="A739" s="21" t="e">
        <f t="shared" si="14"/>
        <v>#N/A</v>
      </c>
      <c r="B739" s="21" t="s">
        <v>10</v>
      </c>
      <c r="C739" s="135" t="s">
        <v>1053</v>
      </c>
      <c r="D739" s="135"/>
      <c r="E739" s="218"/>
      <c r="F739" s="218"/>
      <c r="G739" s="218"/>
    </row>
    <row r="740" spans="1:7">
      <c r="A740" s="21" t="e">
        <f t="shared" si="14"/>
        <v>#N/A</v>
      </c>
      <c r="B740" s="21" t="s">
        <v>10</v>
      </c>
      <c r="C740" s="135" t="s">
        <v>1053</v>
      </c>
      <c r="D740" s="135"/>
      <c r="E740" s="218"/>
      <c r="F740" s="218"/>
      <c r="G740" s="218"/>
    </row>
    <row r="741" spans="1:7">
      <c r="A741" s="21" t="e">
        <f t="shared" si="14"/>
        <v>#N/A</v>
      </c>
      <c r="B741" s="21" t="s">
        <v>10</v>
      </c>
      <c r="C741" s="135" t="s">
        <v>1053</v>
      </c>
      <c r="D741" s="135"/>
      <c r="E741" s="218"/>
      <c r="F741" s="218"/>
      <c r="G741" s="218"/>
    </row>
    <row r="742" spans="1:7">
      <c r="A742" s="21" t="e">
        <f t="shared" si="14"/>
        <v>#N/A</v>
      </c>
      <c r="B742" s="21" t="s">
        <v>10</v>
      </c>
      <c r="C742" s="135" t="s">
        <v>1053</v>
      </c>
      <c r="D742" s="135"/>
      <c r="E742" s="218"/>
      <c r="F742" s="218"/>
      <c r="G742" s="218"/>
    </row>
    <row r="743" spans="1:7">
      <c r="A743" s="21" t="e">
        <f t="shared" si="14"/>
        <v>#N/A</v>
      </c>
      <c r="B743" s="21" t="s">
        <v>10</v>
      </c>
      <c r="C743" s="135" t="s">
        <v>1053</v>
      </c>
      <c r="D743" s="135"/>
      <c r="E743" s="218"/>
      <c r="F743" s="218"/>
      <c r="G743" s="218"/>
    </row>
    <row r="744" spans="1:7">
      <c r="A744" s="21" t="e">
        <f t="shared" si="14"/>
        <v>#N/A</v>
      </c>
      <c r="B744" s="21" t="s">
        <v>10</v>
      </c>
      <c r="C744" s="135" t="s">
        <v>1053</v>
      </c>
      <c r="D744" s="135"/>
      <c r="E744" s="218"/>
      <c r="F744" s="218"/>
      <c r="G744" s="218"/>
    </row>
    <row r="745" spans="1:7">
      <c r="A745" s="21" t="e">
        <f t="shared" si="14"/>
        <v>#N/A</v>
      </c>
      <c r="B745" s="21" t="s">
        <v>10</v>
      </c>
      <c r="C745" s="135" t="s">
        <v>1053</v>
      </c>
      <c r="D745" s="135"/>
      <c r="E745" s="218"/>
      <c r="F745" s="218"/>
      <c r="G745" s="218"/>
    </row>
    <row r="746" spans="1:7">
      <c r="A746" s="21" t="e">
        <f t="shared" si="14"/>
        <v>#N/A</v>
      </c>
      <c r="B746" s="21" t="s">
        <v>10</v>
      </c>
      <c r="C746" s="135" t="s">
        <v>1053</v>
      </c>
      <c r="D746" s="135"/>
      <c r="E746" s="218"/>
      <c r="F746" s="218"/>
      <c r="G746" s="218"/>
    </row>
    <row r="747" spans="1:7">
      <c r="A747" s="21" t="e">
        <f t="shared" si="14"/>
        <v>#N/A</v>
      </c>
      <c r="B747" s="21" t="s">
        <v>10</v>
      </c>
      <c r="C747" s="135" t="s">
        <v>1053</v>
      </c>
      <c r="D747" s="135"/>
      <c r="E747" s="218"/>
      <c r="F747" s="218"/>
      <c r="G747" s="218"/>
    </row>
    <row r="748" spans="1:7">
      <c r="A748" s="21" t="e">
        <f t="shared" si="14"/>
        <v>#N/A</v>
      </c>
      <c r="B748" s="21" t="s">
        <v>10</v>
      </c>
      <c r="C748" s="135" t="s">
        <v>1053</v>
      </c>
      <c r="D748" s="135"/>
      <c r="E748" s="218"/>
      <c r="F748" s="218"/>
      <c r="G748" s="218"/>
    </row>
    <row r="749" spans="1:7">
      <c r="A749" s="21" t="e">
        <f t="shared" si="14"/>
        <v>#N/A</v>
      </c>
      <c r="B749" s="21" t="s">
        <v>10</v>
      </c>
      <c r="C749" s="135" t="s">
        <v>1053</v>
      </c>
      <c r="D749" s="135"/>
      <c r="E749" s="218"/>
      <c r="F749" s="218"/>
      <c r="G749" s="218"/>
    </row>
    <row r="750" spans="1:7">
      <c r="A750" s="21" t="e">
        <f t="shared" si="14"/>
        <v>#N/A</v>
      </c>
      <c r="B750" s="21" t="s">
        <v>10</v>
      </c>
      <c r="C750" s="135" t="s">
        <v>1053</v>
      </c>
      <c r="D750" s="135"/>
      <c r="E750" s="218"/>
      <c r="F750" s="218"/>
      <c r="G750" s="218"/>
    </row>
    <row r="751" spans="1:7">
      <c r="A751" s="21" t="e">
        <f t="shared" si="14"/>
        <v>#N/A</v>
      </c>
      <c r="B751" s="21" t="s">
        <v>10</v>
      </c>
      <c r="C751" s="135" t="s">
        <v>1053</v>
      </c>
      <c r="D751" s="135"/>
      <c r="E751" s="218"/>
      <c r="F751" s="218"/>
      <c r="G751" s="218"/>
    </row>
    <row r="752" spans="1:7">
      <c r="A752" s="21" t="e">
        <f t="shared" si="14"/>
        <v>#N/A</v>
      </c>
      <c r="B752" s="21" t="s">
        <v>10</v>
      </c>
      <c r="C752" s="135" t="s">
        <v>1053</v>
      </c>
      <c r="D752" s="135"/>
      <c r="E752" s="218"/>
      <c r="F752" s="218"/>
      <c r="G752" s="218"/>
    </row>
    <row r="753" spans="1:7">
      <c r="A753" s="21" t="e">
        <f t="shared" si="14"/>
        <v>#N/A</v>
      </c>
      <c r="B753" s="21" t="s">
        <v>10</v>
      </c>
      <c r="C753" s="135" t="s">
        <v>1053</v>
      </c>
      <c r="D753" s="135"/>
      <c r="E753" s="218"/>
      <c r="F753" s="218"/>
      <c r="G753" s="218"/>
    </row>
    <row r="754" spans="1:7">
      <c r="A754" s="21" t="e">
        <f t="shared" si="14"/>
        <v>#N/A</v>
      </c>
      <c r="B754" s="21" t="s">
        <v>10</v>
      </c>
      <c r="C754" s="135" t="s">
        <v>1053</v>
      </c>
      <c r="D754" s="135"/>
      <c r="E754" s="218"/>
      <c r="F754" s="218"/>
      <c r="G754" s="218"/>
    </row>
    <row r="755" spans="1:7">
      <c r="A755" s="21" t="e">
        <f t="shared" si="14"/>
        <v>#N/A</v>
      </c>
      <c r="B755" s="21" t="s">
        <v>10</v>
      </c>
      <c r="C755" s="135" t="s">
        <v>1053</v>
      </c>
      <c r="D755" s="135"/>
      <c r="E755" s="218"/>
      <c r="F755" s="218"/>
      <c r="G755" s="218"/>
    </row>
    <row r="756" spans="1:7">
      <c r="A756" s="21" t="e">
        <f t="shared" si="14"/>
        <v>#N/A</v>
      </c>
      <c r="B756" s="21" t="s">
        <v>10</v>
      </c>
      <c r="C756" s="135" t="s">
        <v>1053</v>
      </c>
      <c r="D756" s="135"/>
      <c r="E756" s="218"/>
      <c r="F756" s="218"/>
      <c r="G756" s="218"/>
    </row>
    <row r="757" spans="1:7">
      <c r="A757" s="21" t="e">
        <f t="shared" si="14"/>
        <v>#N/A</v>
      </c>
      <c r="B757" s="21" t="s">
        <v>10</v>
      </c>
      <c r="C757" s="135" t="s">
        <v>1053</v>
      </c>
      <c r="D757" s="135"/>
      <c r="E757" s="218"/>
      <c r="F757" s="218"/>
      <c r="G757" s="218"/>
    </row>
    <row r="758" spans="1:7">
      <c r="A758" s="21" t="e">
        <f t="shared" si="14"/>
        <v>#N/A</v>
      </c>
      <c r="B758" s="21" t="s">
        <v>10</v>
      </c>
      <c r="C758" s="135" t="s">
        <v>1053</v>
      </c>
      <c r="D758" s="135"/>
      <c r="E758" s="218"/>
      <c r="F758" s="218"/>
      <c r="G758" s="218"/>
    </row>
    <row r="759" spans="1:7">
      <c r="A759" s="21" t="e">
        <f t="shared" si="14"/>
        <v>#N/A</v>
      </c>
      <c r="B759" s="21" t="s">
        <v>10</v>
      </c>
      <c r="C759" s="135" t="s">
        <v>1053</v>
      </c>
      <c r="D759" s="135"/>
      <c r="E759" s="218"/>
      <c r="F759" s="218"/>
      <c r="G759" s="218"/>
    </row>
    <row r="760" spans="1:7">
      <c r="A760" s="21" t="e">
        <f t="shared" si="14"/>
        <v>#N/A</v>
      </c>
      <c r="B760" s="21" t="s">
        <v>10</v>
      </c>
      <c r="C760" s="135" t="s">
        <v>1053</v>
      </c>
      <c r="D760" s="135"/>
      <c r="E760" s="218"/>
      <c r="F760" s="218"/>
      <c r="G760" s="218"/>
    </row>
    <row r="761" spans="1:7">
      <c r="A761" s="21" t="e">
        <f t="shared" si="14"/>
        <v>#N/A</v>
      </c>
      <c r="B761" s="21" t="s">
        <v>10</v>
      </c>
      <c r="C761" s="135" t="s">
        <v>1053</v>
      </c>
      <c r="D761" s="135"/>
      <c r="E761" s="218"/>
      <c r="F761" s="218"/>
      <c r="G761" s="218"/>
    </row>
    <row r="762" spans="1:7">
      <c r="A762" s="21" t="e">
        <f t="shared" si="14"/>
        <v>#N/A</v>
      </c>
      <c r="B762" s="21" t="s">
        <v>10</v>
      </c>
      <c r="C762" s="135" t="s">
        <v>1053</v>
      </c>
      <c r="D762" s="135"/>
      <c r="E762" s="218"/>
      <c r="F762" s="218"/>
      <c r="G762" s="218"/>
    </row>
    <row r="763" spans="1:7">
      <c r="A763" s="21" t="e">
        <f t="shared" si="14"/>
        <v>#N/A</v>
      </c>
      <c r="B763" s="21" t="s">
        <v>10</v>
      </c>
      <c r="C763" s="135" t="s">
        <v>1053</v>
      </c>
      <c r="D763" s="135"/>
      <c r="E763" s="218"/>
      <c r="F763" s="218"/>
      <c r="G763" s="218"/>
    </row>
    <row r="764" spans="1:7">
      <c r="A764" s="21" t="e">
        <f t="shared" si="14"/>
        <v>#N/A</v>
      </c>
      <c r="B764" s="21" t="s">
        <v>10</v>
      </c>
      <c r="C764" s="135" t="s">
        <v>1053</v>
      </c>
      <c r="D764" s="135"/>
      <c r="E764" s="218"/>
      <c r="F764" s="218"/>
      <c r="G764" s="218"/>
    </row>
    <row r="765" spans="1:7">
      <c r="A765" s="21" t="e">
        <f t="shared" si="14"/>
        <v>#N/A</v>
      </c>
      <c r="B765" s="21" t="s">
        <v>10</v>
      </c>
      <c r="C765" s="135" t="s">
        <v>1053</v>
      </c>
      <c r="D765" s="135"/>
      <c r="E765" s="218"/>
      <c r="F765" s="218"/>
      <c r="G765" s="218"/>
    </row>
    <row r="766" spans="1:7">
      <c r="A766" s="21" t="e">
        <f t="shared" si="14"/>
        <v>#N/A</v>
      </c>
      <c r="B766" s="21" t="s">
        <v>10</v>
      </c>
      <c r="C766" s="135" t="s">
        <v>1053</v>
      </c>
      <c r="D766" s="135"/>
      <c r="E766" s="218"/>
      <c r="F766" s="218"/>
      <c r="G766" s="218"/>
    </row>
    <row r="767" spans="1:7">
      <c r="A767" s="21" t="e">
        <f t="shared" si="14"/>
        <v>#N/A</v>
      </c>
      <c r="B767" s="21" t="s">
        <v>10</v>
      </c>
      <c r="C767" s="135" t="s">
        <v>1053</v>
      </c>
      <c r="D767" s="135"/>
      <c r="E767" s="218"/>
      <c r="F767" s="218"/>
      <c r="G767" s="218"/>
    </row>
    <row r="768" spans="1:7">
      <c r="A768" s="21" t="e">
        <f t="shared" si="14"/>
        <v>#N/A</v>
      </c>
      <c r="B768" s="21" t="s">
        <v>10</v>
      </c>
      <c r="C768" s="135" t="s">
        <v>1053</v>
      </c>
      <c r="D768" s="135"/>
      <c r="E768" s="218"/>
      <c r="F768" s="218"/>
      <c r="G768" s="218"/>
    </row>
    <row r="769" spans="1:7">
      <c r="A769" s="21" t="e">
        <f t="shared" si="14"/>
        <v>#N/A</v>
      </c>
      <c r="B769" s="21" t="s">
        <v>10</v>
      </c>
      <c r="C769" s="135" t="s">
        <v>1053</v>
      </c>
      <c r="D769" s="135"/>
      <c r="E769" s="218"/>
      <c r="F769" s="218"/>
      <c r="G769" s="218"/>
    </row>
    <row r="770" spans="1:7">
      <c r="A770" s="21" t="e">
        <f t="shared" si="14"/>
        <v>#N/A</v>
      </c>
      <c r="B770" s="21" t="s">
        <v>10</v>
      </c>
      <c r="C770" s="135" t="s">
        <v>1053</v>
      </c>
      <c r="D770" s="135"/>
      <c r="E770" s="218"/>
      <c r="F770" s="218"/>
      <c r="G770" s="218"/>
    </row>
    <row r="771" spans="1:7">
      <c r="A771" s="21" t="e">
        <f t="shared" si="14"/>
        <v>#N/A</v>
      </c>
      <c r="B771" s="21" t="s">
        <v>10</v>
      </c>
      <c r="C771" s="135" t="s">
        <v>1053</v>
      </c>
      <c r="D771" s="135"/>
      <c r="E771" s="218"/>
      <c r="F771" s="218"/>
      <c r="G771" s="218"/>
    </row>
    <row r="772" spans="1:7">
      <c r="A772" s="21" t="e">
        <f t="shared" si="14"/>
        <v>#N/A</v>
      </c>
      <c r="B772" s="21" t="s">
        <v>10</v>
      </c>
      <c r="C772" s="135" t="s">
        <v>1053</v>
      </c>
      <c r="D772" s="135"/>
      <c r="E772" s="218"/>
      <c r="F772" s="218"/>
      <c r="G772" s="218"/>
    </row>
    <row r="773" spans="1:7">
      <c r="A773" s="21" t="e">
        <f t="shared" si="14"/>
        <v>#N/A</v>
      </c>
      <c r="B773" s="21" t="s">
        <v>10</v>
      </c>
      <c r="C773" s="135" t="s">
        <v>1053</v>
      </c>
      <c r="D773" s="135"/>
      <c r="E773" s="218"/>
      <c r="F773" s="218"/>
      <c r="G773" s="218"/>
    </row>
    <row r="774" spans="1:7">
      <c r="A774" s="21" t="e">
        <f t="shared" si="14"/>
        <v>#N/A</v>
      </c>
      <c r="B774" s="21" t="s">
        <v>10</v>
      </c>
      <c r="C774" s="135" t="s">
        <v>1053</v>
      </c>
      <c r="D774" s="135"/>
      <c r="E774" s="218"/>
      <c r="F774" s="218"/>
      <c r="G774" s="218"/>
    </row>
    <row r="775" spans="1:7">
      <c r="A775" s="21" t="e">
        <f t="shared" si="14"/>
        <v>#N/A</v>
      </c>
      <c r="B775" s="21" t="s">
        <v>10</v>
      </c>
      <c r="C775" s="135" t="s">
        <v>1053</v>
      </c>
      <c r="D775" s="135"/>
      <c r="E775" s="218"/>
      <c r="F775" s="218"/>
      <c r="G775" s="218"/>
    </row>
    <row r="776" spans="1:7">
      <c r="A776" s="21" t="e">
        <f t="shared" si="14"/>
        <v>#N/A</v>
      </c>
      <c r="B776" s="21" t="s">
        <v>10</v>
      </c>
      <c r="C776" s="135" t="s">
        <v>1053</v>
      </c>
      <c r="D776" s="135"/>
      <c r="E776" s="218"/>
      <c r="F776" s="218"/>
      <c r="G776" s="218"/>
    </row>
    <row r="777" spans="1:7">
      <c r="A777" s="21" t="e">
        <f t="shared" si="14"/>
        <v>#N/A</v>
      </c>
      <c r="B777" s="21" t="s">
        <v>10</v>
      </c>
      <c r="C777" s="135" t="s">
        <v>1053</v>
      </c>
      <c r="D777" s="135"/>
      <c r="E777" s="218"/>
      <c r="F777" s="218"/>
      <c r="G777" s="218"/>
    </row>
    <row r="778" spans="1:7">
      <c r="A778" s="21" t="e">
        <f t="shared" si="14"/>
        <v>#N/A</v>
      </c>
      <c r="B778" s="21" t="s">
        <v>10</v>
      </c>
      <c r="C778" s="135" t="s">
        <v>1053</v>
      </c>
      <c r="D778" s="135"/>
      <c r="E778" s="218"/>
      <c r="F778" s="218"/>
      <c r="G778" s="218"/>
    </row>
    <row r="779" spans="1:7">
      <c r="A779" s="21" t="e">
        <f t="shared" si="14"/>
        <v>#N/A</v>
      </c>
      <c r="B779" s="21" t="s">
        <v>10</v>
      </c>
      <c r="C779" s="135" t="s">
        <v>1053</v>
      </c>
      <c r="D779" s="135"/>
      <c r="E779" s="218"/>
      <c r="F779" s="218"/>
      <c r="G779" s="218"/>
    </row>
    <row r="780" spans="1:7">
      <c r="A780" s="21">
        <f t="shared" si="14"/>
        <v>197</v>
      </c>
      <c r="B780" s="21" t="s">
        <v>0</v>
      </c>
      <c r="C780" s="135" t="s">
        <v>500</v>
      </c>
      <c r="D780" s="135"/>
      <c r="E780" s="218"/>
      <c r="F780" s="218"/>
      <c r="G780" s="218"/>
    </row>
  </sheetData>
  <autoFilter ref="A4:O202" xr:uid="{C886271F-DDC4-42AD-ABEE-7C9C7FC23386}"/>
  <conditionalFormatting sqref="H202 B3:B112 B123:B780 B114:B121">
    <cfRule type="cellIs" dxfId="86" priority="184" stopIfTrue="1" operator="equal">
      <formula>"sar"</formula>
    </cfRule>
    <cfRule type="cellIs" dxfId="85" priority="185" stopIfTrue="1" operator="equal">
      <formula>"sat"</formula>
    </cfRule>
    <cfRule type="cellIs" dxfId="84" priority="186" stopIfTrue="1" operator="equal">
      <formula>"sav"</formula>
    </cfRule>
    <cfRule type="containsText" dxfId="83" priority="187" stopIfTrue="1" operator="containsText" text="sam">
      <formula>NOT(ISERROR(SEARCH("sam",B3)))</formula>
    </cfRule>
    <cfRule type="containsText" dxfId="82" priority="188" stopIfTrue="1" operator="containsText" text="sap">
      <formula>NOT(ISERROR(SEARCH("sap",B3)))</formula>
    </cfRule>
    <cfRule type="containsText" dxfId="81" priority="189" stopIfTrue="1" operator="containsText" text="saa">
      <formula>NOT(ISERROR(SEARCH("saa",B3)))</formula>
    </cfRule>
  </conditionalFormatting>
  <conditionalFormatting sqref="B11">
    <cfRule type="cellIs" dxfId="80" priority="178" stopIfTrue="1" operator="equal">
      <formula>"sar"</formula>
    </cfRule>
    <cfRule type="cellIs" dxfId="79" priority="179" stopIfTrue="1" operator="equal">
      <formula>"sat"</formula>
    </cfRule>
    <cfRule type="cellIs" dxfId="78" priority="180" stopIfTrue="1" operator="equal">
      <formula>"sav"</formula>
    </cfRule>
    <cfRule type="containsText" dxfId="77" priority="181" stopIfTrue="1" operator="containsText" text="sam">
      <formula>NOT(ISERROR(SEARCH("sam",B11)))</formula>
    </cfRule>
    <cfRule type="containsText" dxfId="76" priority="182" stopIfTrue="1" operator="containsText" text="sap">
      <formula>NOT(ISERROR(SEARCH("sap",B11)))</formula>
    </cfRule>
    <cfRule type="containsText" dxfId="75" priority="183" stopIfTrue="1" operator="containsText" text="saa">
      <formula>NOT(ISERROR(SEARCH("saa",B11)))</formula>
    </cfRule>
  </conditionalFormatting>
  <conditionalFormatting sqref="B42">
    <cfRule type="cellIs" dxfId="74" priority="172" stopIfTrue="1" operator="equal">
      <formula>"sar"</formula>
    </cfRule>
    <cfRule type="cellIs" dxfId="73" priority="173" stopIfTrue="1" operator="equal">
      <formula>"sat"</formula>
    </cfRule>
    <cfRule type="cellIs" dxfId="72" priority="174" stopIfTrue="1" operator="equal">
      <formula>"sav"</formula>
    </cfRule>
    <cfRule type="containsText" dxfId="71" priority="175" stopIfTrue="1" operator="containsText" text="sam">
      <formula>NOT(ISERROR(SEARCH("sam",B42)))</formula>
    </cfRule>
    <cfRule type="containsText" dxfId="70" priority="176" stopIfTrue="1" operator="containsText" text="sap">
      <formula>NOT(ISERROR(SEARCH("sap",B42)))</formula>
    </cfRule>
    <cfRule type="containsText" dxfId="69" priority="177" stopIfTrue="1" operator="containsText" text="saa">
      <formula>NOT(ISERROR(SEARCH("saa",B42)))</formula>
    </cfRule>
  </conditionalFormatting>
  <conditionalFormatting sqref="B44">
    <cfRule type="cellIs" dxfId="68" priority="166" stopIfTrue="1" operator="equal">
      <formula>"sar"</formula>
    </cfRule>
    <cfRule type="cellIs" dxfId="67" priority="167" stopIfTrue="1" operator="equal">
      <formula>"sat"</formula>
    </cfRule>
    <cfRule type="cellIs" dxfId="66" priority="168" stopIfTrue="1" operator="equal">
      <formula>"sav"</formula>
    </cfRule>
    <cfRule type="containsText" dxfId="65" priority="169" stopIfTrue="1" operator="containsText" text="sam">
      <formula>NOT(ISERROR(SEARCH("sam",B44)))</formula>
    </cfRule>
    <cfRule type="containsText" dxfId="64" priority="170" stopIfTrue="1" operator="containsText" text="sap">
      <formula>NOT(ISERROR(SEARCH("sap",B44)))</formula>
    </cfRule>
    <cfRule type="containsText" dxfId="63" priority="171" stopIfTrue="1" operator="containsText" text="saa">
      <formula>NOT(ISERROR(SEARCH("saa",B44)))</formula>
    </cfRule>
  </conditionalFormatting>
  <conditionalFormatting sqref="H3:H112 H123:H201 H114:H121">
    <cfRule type="cellIs" dxfId="62" priority="94" stopIfTrue="1" operator="equal">
      <formula>"sam"</formula>
    </cfRule>
    <cfRule type="cellIs" dxfId="61" priority="95" stopIfTrue="1" operator="equal">
      <formula>"sap"</formula>
    </cfRule>
    <cfRule type="cellIs" dxfId="60" priority="96" stopIfTrue="1" operator="equal">
      <formula>"saa"</formula>
    </cfRule>
    <cfRule type="cellIs" dxfId="59" priority="97" stopIfTrue="1" operator="equal">
      <formula>"sar"</formula>
    </cfRule>
    <cfRule type="cellIs" dxfId="58" priority="98" stopIfTrue="1" operator="equal">
      <formula>"sat"</formula>
    </cfRule>
    <cfRule type="cellIs" dxfId="57" priority="99" stopIfTrue="1" operator="equal">
      <formula>"sav"</formula>
    </cfRule>
  </conditionalFormatting>
  <conditionalFormatting sqref="I3:I112 I123:I201 I114:I121">
    <cfRule type="expression" dxfId="56" priority="81">
      <formula>(I3=OFFSET(I3,-1,0))</formula>
    </cfRule>
  </conditionalFormatting>
  <conditionalFormatting sqref="B43">
    <cfRule type="cellIs" dxfId="55" priority="75" stopIfTrue="1" operator="equal">
      <formula>"sar"</formula>
    </cfRule>
    <cfRule type="cellIs" dxfId="54" priority="76" stopIfTrue="1" operator="equal">
      <formula>"sat"</formula>
    </cfRule>
    <cfRule type="cellIs" dxfId="53" priority="77" stopIfTrue="1" operator="equal">
      <formula>"sav"</formula>
    </cfRule>
    <cfRule type="containsText" dxfId="52" priority="78" stopIfTrue="1" operator="containsText" text="sam">
      <formula>NOT(ISERROR(SEARCH("sam",B43)))</formula>
    </cfRule>
    <cfRule type="containsText" dxfId="51" priority="79" stopIfTrue="1" operator="containsText" text="sap">
      <formula>NOT(ISERROR(SEARCH("sap",B43)))</formula>
    </cfRule>
    <cfRule type="containsText" dxfId="50" priority="80" stopIfTrue="1" operator="containsText" text="saa">
      <formula>NOT(ISERROR(SEARCH("saa",B43)))</formula>
    </cfRule>
  </conditionalFormatting>
  <conditionalFormatting sqref="B25:B26">
    <cfRule type="cellIs" dxfId="49" priority="69" stopIfTrue="1" operator="equal">
      <formula>"sar"</formula>
    </cfRule>
    <cfRule type="cellIs" dxfId="48" priority="70" stopIfTrue="1" operator="equal">
      <formula>"sat"</formula>
    </cfRule>
    <cfRule type="cellIs" dxfId="47" priority="71" stopIfTrue="1" operator="equal">
      <formula>"sav"</formula>
    </cfRule>
    <cfRule type="containsText" dxfId="46" priority="72" stopIfTrue="1" operator="containsText" text="sam">
      <formula>NOT(ISERROR(SEARCH("sam",B25)))</formula>
    </cfRule>
    <cfRule type="containsText" dxfId="45" priority="73" stopIfTrue="1" operator="containsText" text="sap">
      <formula>NOT(ISERROR(SEARCH("sap",B25)))</formula>
    </cfRule>
    <cfRule type="containsText" dxfId="44" priority="74" stopIfTrue="1" operator="containsText" text="saa">
      <formula>NOT(ISERROR(SEARCH("saa",B25)))</formula>
    </cfRule>
  </conditionalFormatting>
  <conditionalFormatting sqref="B70">
    <cfRule type="cellIs" dxfId="43" priority="57" stopIfTrue="1" operator="equal">
      <formula>"sar"</formula>
    </cfRule>
    <cfRule type="cellIs" dxfId="42" priority="58" stopIfTrue="1" operator="equal">
      <formula>"sat"</formula>
    </cfRule>
    <cfRule type="cellIs" dxfId="41" priority="59" stopIfTrue="1" operator="equal">
      <formula>"sav"</formula>
    </cfRule>
    <cfRule type="containsText" dxfId="40" priority="60" stopIfTrue="1" operator="containsText" text="sam">
      <formula>NOT(ISERROR(SEARCH("sam",B70)))</formula>
    </cfRule>
    <cfRule type="containsText" dxfId="39" priority="61" stopIfTrue="1" operator="containsText" text="sap">
      <formula>NOT(ISERROR(SEARCH("sap",B70)))</formula>
    </cfRule>
    <cfRule type="containsText" dxfId="38" priority="62" stopIfTrue="1" operator="containsText" text="saa">
      <formula>NOT(ISERROR(SEARCH("saa",B70)))</formula>
    </cfRule>
  </conditionalFormatting>
  <conditionalFormatting sqref="B72">
    <cfRule type="cellIs" dxfId="37" priority="33" stopIfTrue="1" operator="equal">
      <formula>"sar"</formula>
    </cfRule>
    <cfRule type="cellIs" dxfId="36" priority="34" stopIfTrue="1" operator="equal">
      <formula>"sat"</formula>
    </cfRule>
    <cfRule type="cellIs" dxfId="35" priority="35" stopIfTrue="1" operator="equal">
      <formula>"sav"</formula>
    </cfRule>
    <cfRule type="containsText" dxfId="34" priority="36" stopIfTrue="1" operator="containsText" text="sam">
      <formula>NOT(ISERROR(SEARCH("sam",B72)))</formula>
    </cfRule>
    <cfRule type="containsText" dxfId="33" priority="37" stopIfTrue="1" operator="containsText" text="sap">
      <formula>NOT(ISERROR(SEARCH("sap",B72)))</formula>
    </cfRule>
    <cfRule type="containsText" dxfId="32" priority="38" stopIfTrue="1" operator="containsText" text="saa">
      <formula>NOT(ISERROR(SEARCH("saa",B72)))</formula>
    </cfRule>
  </conditionalFormatting>
  <conditionalFormatting sqref="G3">
    <cfRule type="cellIs" dxfId="31" priority="27" stopIfTrue="1" operator="equal">
      <formula>"sam"</formula>
    </cfRule>
    <cfRule type="cellIs" dxfId="30" priority="28" stopIfTrue="1" operator="equal">
      <formula>"sap"</formula>
    </cfRule>
    <cfRule type="cellIs" dxfId="29" priority="29" stopIfTrue="1" operator="equal">
      <formula>"saa"</formula>
    </cfRule>
    <cfRule type="cellIs" dxfId="28" priority="30" stopIfTrue="1" operator="equal">
      <formula>"sar"</formula>
    </cfRule>
    <cfRule type="cellIs" dxfId="27" priority="31" stopIfTrue="1" operator="equal">
      <formula>"sat"</formula>
    </cfRule>
    <cfRule type="cellIs" dxfId="26" priority="32" stopIfTrue="1" operator="equal">
      <formula>"sav"</formula>
    </cfRule>
  </conditionalFormatting>
  <conditionalFormatting sqref="B122">
    <cfRule type="cellIs" dxfId="25" priority="21" stopIfTrue="1" operator="equal">
      <formula>"sar"</formula>
    </cfRule>
    <cfRule type="cellIs" dxfId="24" priority="22" stopIfTrue="1" operator="equal">
      <formula>"sat"</formula>
    </cfRule>
    <cfRule type="cellIs" dxfId="23" priority="23" stopIfTrue="1" operator="equal">
      <formula>"sav"</formula>
    </cfRule>
    <cfRule type="containsText" dxfId="22" priority="24" stopIfTrue="1" operator="containsText" text="sam">
      <formula>NOT(ISERROR(SEARCH("sam",B122)))</formula>
    </cfRule>
    <cfRule type="containsText" dxfId="21" priority="25" stopIfTrue="1" operator="containsText" text="sap">
      <formula>NOT(ISERROR(SEARCH("sap",B122)))</formula>
    </cfRule>
    <cfRule type="containsText" dxfId="20" priority="26" stopIfTrue="1" operator="containsText" text="saa">
      <formula>NOT(ISERROR(SEARCH("saa",B122)))</formula>
    </cfRule>
  </conditionalFormatting>
  <conditionalFormatting sqref="H122">
    <cfRule type="cellIs" dxfId="19" priority="15" stopIfTrue="1" operator="equal">
      <formula>"sam"</formula>
    </cfRule>
    <cfRule type="cellIs" dxfId="18" priority="16" stopIfTrue="1" operator="equal">
      <formula>"sap"</formula>
    </cfRule>
    <cfRule type="cellIs" dxfId="17" priority="17" stopIfTrue="1" operator="equal">
      <formula>"saa"</formula>
    </cfRule>
    <cfRule type="cellIs" dxfId="16" priority="18" stopIfTrue="1" operator="equal">
      <formula>"sar"</formula>
    </cfRule>
    <cfRule type="cellIs" dxfId="15" priority="19" stopIfTrue="1" operator="equal">
      <formula>"sat"</formula>
    </cfRule>
    <cfRule type="cellIs" dxfId="14" priority="20" stopIfTrue="1" operator="equal">
      <formula>"sav"</formula>
    </cfRule>
  </conditionalFormatting>
  <conditionalFormatting sqref="I122">
    <cfRule type="expression" dxfId="13" priority="14">
      <formula>(I122=OFFSET(I122,-1,0))</formula>
    </cfRule>
  </conditionalFormatting>
  <conditionalFormatting sqref="B113">
    <cfRule type="cellIs" dxfId="12" priority="8" stopIfTrue="1" operator="equal">
      <formula>"sar"</formula>
    </cfRule>
    <cfRule type="cellIs" dxfId="11" priority="9" stopIfTrue="1" operator="equal">
      <formula>"sat"</formula>
    </cfRule>
    <cfRule type="cellIs" dxfId="10" priority="10" stopIfTrue="1" operator="equal">
      <formula>"sav"</formula>
    </cfRule>
    <cfRule type="containsText" dxfId="9" priority="11" stopIfTrue="1" operator="containsText" text="sam">
      <formula>NOT(ISERROR(SEARCH("sam",B113)))</formula>
    </cfRule>
    <cfRule type="containsText" dxfId="8" priority="12" stopIfTrue="1" operator="containsText" text="sap">
      <formula>NOT(ISERROR(SEARCH("sap",B113)))</formula>
    </cfRule>
    <cfRule type="containsText" dxfId="7" priority="13" stopIfTrue="1" operator="containsText" text="saa">
      <formula>NOT(ISERROR(SEARCH("saa",B113)))</formula>
    </cfRule>
  </conditionalFormatting>
  <conditionalFormatting sqref="H113">
    <cfRule type="cellIs" dxfId="6" priority="2" stopIfTrue="1" operator="equal">
      <formula>"sam"</formula>
    </cfRule>
    <cfRule type="cellIs" dxfId="5" priority="3" stopIfTrue="1" operator="equal">
      <formula>"sap"</formula>
    </cfRule>
    <cfRule type="cellIs" dxfId="4" priority="4" stopIfTrue="1" operator="equal">
      <formula>"saa"</formula>
    </cfRule>
    <cfRule type="cellIs" dxfId="3" priority="5" stopIfTrue="1" operator="equal">
      <formula>"sar"</formula>
    </cfRule>
    <cfRule type="cellIs" dxfId="2" priority="6" stopIfTrue="1" operator="equal">
      <formula>"sat"</formula>
    </cfRule>
    <cfRule type="cellIs" dxfId="1" priority="7" stopIfTrue="1" operator="equal">
      <formula>"sav"</formula>
    </cfRule>
  </conditionalFormatting>
  <conditionalFormatting sqref="I113">
    <cfRule type="expression" dxfId="0" priority="1">
      <formula>(I113=OFFSET(I113,-1,0))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88</vt:i4>
      </vt:variant>
    </vt:vector>
  </HeadingPairs>
  <TitlesOfParts>
    <vt:vector size="96" baseType="lpstr">
      <vt:lpstr>Experiment</vt:lpstr>
      <vt:lpstr>DataMaster</vt:lpstr>
      <vt:lpstr>DataAutumn</vt:lpstr>
      <vt:lpstr>DataWinter</vt:lpstr>
      <vt:lpstr>DataSpring</vt:lpstr>
      <vt:lpstr>Change log</vt:lpstr>
      <vt:lpstr>Run Report</vt:lpstr>
      <vt:lpstr>SA variables</vt:lpstr>
      <vt:lpstr>d.Region</vt:lpstr>
      <vt:lpstr>d.RegionName</vt:lpstr>
      <vt:lpstr>DataAutumn!d.TOL</vt:lpstr>
      <vt:lpstr>DataMaster!d.TOL</vt:lpstr>
      <vt:lpstr>DataSpring!d.TOL</vt:lpstr>
      <vt:lpstr>DataWinter!d.TOL</vt:lpstr>
      <vt:lpstr>DataAutumn!D.TOLDesc</vt:lpstr>
      <vt:lpstr>DataMaster!D.TOLDesc</vt:lpstr>
      <vt:lpstr>DataSpring!D.TOLDesc</vt:lpstr>
      <vt:lpstr>DataWinter!D.TOLDesc</vt:lpstr>
      <vt:lpstr>ExpData</vt:lpstr>
      <vt:lpstr>ExptNo</vt:lpstr>
      <vt:lpstr>DataAutumn!i.AdultDrys</vt:lpstr>
      <vt:lpstr>DataSpring!i.AdultDrys</vt:lpstr>
      <vt:lpstr>DataWinter!i.AdultDrys</vt:lpstr>
      <vt:lpstr>i.Age_days</vt:lpstr>
      <vt:lpstr>i.AgeJ</vt:lpstr>
      <vt:lpstr>i.all_rot_yield</vt:lpstr>
      <vt:lpstr>i.BMToffset_r1</vt:lpstr>
      <vt:lpstr>i.BMToffset_r2</vt:lpstr>
      <vt:lpstr>i.casual_ub</vt:lpstr>
      <vt:lpstr>i.conservation</vt:lpstr>
      <vt:lpstr>i.cropgraze_inc</vt:lpstr>
      <vt:lpstr>i.DOY</vt:lpstr>
      <vt:lpstr>i.end_joining</vt:lpstr>
      <vt:lpstr>i.FlkStrctr</vt:lpstr>
      <vt:lpstr>i.FS_Strategy</vt:lpstr>
      <vt:lpstr>DataAutumn!i.FS_StrategyIndices</vt:lpstr>
      <vt:lpstr>DataSpring!i.FS_StrategyIndices</vt:lpstr>
      <vt:lpstr>DataWinter!i.FS_StrategyIndices</vt:lpstr>
      <vt:lpstr>i.GenotypeDesc</vt:lpstr>
      <vt:lpstr>i.GrainPrices</vt:lpstr>
      <vt:lpstr>i.GrainPrices_k</vt:lpstr>
      <vt:lpstr>i.interest_rate</vt:lpstr>
      <vt:lpstr>i.LMU_Area</vt:lpstr>
      <vt:lpstr>i.LMU_Slice</vt:lpstr>
      <vt:lpstr>DataAutumn!i.LTWFeedIndices_BBB</vt:lpstr>
      <vt:lpstr>DataSpring!i.LTWFeedIndices_BBB</vt:lpstr>
      <vt:lpstr>DataWinter!i.LTWFeedIndices_BBB</vt:lpstr>
      <vt:lpstr>DataAutumn!i.LTWFeedIndices_BMT</vt:lpstr>
      <vt:lpstr>DataSpring!i.LTWFeedIndices_BMT</vt:lpstr>
      <vt:lpstr>DataWinter!i.LTWFeedIndices_BMT</vt:lpstr>
      <vt:lpstr>i.LTWFeedLevels</vt:lpstr>
      <vt:lpstr>i.mach_option</vt:lpstr>
      <vt:lpstr>i.meatgrid</vt:lpstr>
      <vt:lpstr>i.MeatPrices</vt:lpstr>
      <vt:lpstr>i.minroe</vt:lpstr>
      <vt:lpstr>i.model_structure</vt:lpstr>
      <vt:lpstr>i.opp_cost_capital</vt:lpstr>
      <vt:lpstr>DataAutumn!i.OptLTWAdj</vt:lpstr>
      <vt:lpstr>DataSpring!i.OptLTWAdj</vt:lpstr>
      <vt:lpstr>DataWinter!i.OptLTWAdj</vt:lpstr>
      <vt:lpstr>DataAutumn!i.OptLWCJadj</vt:lpstr>
      <vt:lpstr>DataSpring!i.OptLWCJadj</vt:lpstr>
      <vt:lpstr>DataWinter!i.OptLWCJadj</vt:lpstr>
      <vt:lpstr>i.overdraw</vt:lpstr>
      <vt:lpstr>i.pasture_prod</vt:lpstr>
      <vt:lpstr>i.PdkAlloc</vt:lpstr>
      <vt:lpstr>i.Periods</vt:lpstr>
      <vt:lpstr>i.PGRscalar</vt:lpstr>
      <vt:lpstr>i.pi_yatf</vt:lpstr>
      <vt:lpstr>DataAutumn!i.PJFeedIndices</vt:lpstr>
      <vt:lpstr>DataSpring!i.PJFeedIndices</vt:lpstr>
      <vt:lpstr>DataWinter!i.PJFeedIndices</vt:lpstr>
      <vt:lpstr>i.Region_Desc</vt:lpstr>
      <vt:lpstr>i.risk_aversion</vt:lpstr>
      <vt:lpstr>i.RR_scenario</vt:lpstr>
      <vt:lpstr>i.seedharv_casual_ub</vt:lpstr>
      <vt:lpstr>i.slices_ffcfw</vt:lpstr>
      <vt:lpstr>i.std_prices</vt:lpstr>
      <vt:lpstr>i.StdELMan</vt:lpstr>
      <vt:lpstr>i.TOL</vt:lpstr>
      <vt:lpstr>i.TOL_Desc</vt:lpstr>
      <vt:lpstr>i.TOL_indices</vt:lpstr>
      <vt:lpstr>i.TOLoffset_r1</vt:lpstr>
      <vt:lpstr>i.TOLoffset_r2</vt:lpstr>
      <vt:lpstr>i.UserPeriod0</vt:lpstr>
      <vt:lpstr>i.Value_MeatPercentile</vt:lpstr>
      <vt:lpstr>i.Value_MeatPickle</vt:lpstr>
      <vt:lpstr>i.Value_MeatScalar</vt:lpstr>
      <vt:lpstr>i.Value_Mortality</vt:lpstr>
      <vt:lpstr>i.Value_rr</vt:lpstr>
      <vt:lpstr>i.WoolPrices</vt:lpstr>
      <vt:lpstr>i_dryman</vt:lpstr>
      <vt:lpstr>i_mortalityx</vt:lpstr>
      <vt:lpstr>i_ProdnCal_Mat</vt:lpstr>
      <vt:lpstr>i_ProdnCal_Mer</vt:lpstr>
      <vt:lpstr>LMU_Data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cp:lastPrinted>2022-05-19T23:37:57Z</cp:lastPrinted>
  <dcterms:created xsi:type="dcterms:W3CDTF">2019-11-05T07:30:33Z</dcterms:created>
  <dcterms:modified xsi:type="dcterms:W3CDTF">2023-06-13T15:03:25Z</dcterms:modified>
</cp:coreProperties>
</file>